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  <Override PartName="/xl/threadedComments/threadedComment1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effrey.hu\Desktop\.AA暫放\"/>
    </mc:Choice>
  </mc:AlternateContent>
  <xr:revisionPtr revIDLastSave="0" documentId="13_ncr:1_{16218643-4FF3-4487-8A5C-E9FF1DE74BC4}" xr6:coauthVersionLast="47" xr6:coauthVersionMax="47" xr10:uidLastSave="{00000000-0000-0000-0000-000000000000}"/>
  <bookViews>
    <workbookView xWindow="3510" yWindow="5790" windowWidth="28800" windowHeight="15315" tabRatio="604" firstSheet="9" activeTab="13" xr2:uid="{00000000-000D-0000-FFFF-FFFF00000000}"/>
  </bookViews>
  <sheets>
    <sheet name="LCL+LOCAL - IMPORT (2)" sheetId="16" state="hidden" r:id="rId1"/>
    <sheet name="LCL+LOCAL - IMPORT   (2)" sheetId="23" state="hidden" r:id="rId2"/>
    <sheet name="LCL+LOCAL - IMPORT   (CHECK XE)" sheetId="24" state="hidden" r:id="rId3"/>
    <sheet name="LCL+LOCAL - IMPORT   (V)" sheetId="25" state="hidden" r:id="rId4"/>
    <sheet name="LCL+LOCAL - IMPORT   THEO BG" sheetId="26" state="hidden" r:id="rId5"/>
    <sheet name="LCL+LOCAL - IMPORT   (ĐÃ GHÉP)" sheetId="27" state="hidden" r:id="rId6"/>
    <sheet name="LCL+LOCAL - IMPORT   (3)" sheetId="29" state="hidden" r:id="rId7"/>
    <sheet name="LCL+LOCAL - IMPORT   (Đ4)" sheetId="30" state="hidden" r:id="rId8"/>
    <sheet name="gốc" sheetId="31" state="hidden" r:id="rId9"/>
    <sheet name="LCL+LOCAL - IMPORT  " sheetId="19" r:id="rId10"/>
    <sheet name="LCL+LOCAL - IMPORT " sheetId="17" state="hidden" r:id="rId11"/>
    <sheet name="FCL - IMPORT" sheetId="11" state="hidden" r:id="rId12"/>
    <sheet name="AIR - EXPORT   THEO BÁO GIÁ" sheetId="20" state="hidden" r:id="rId13"/>
    <sheet name="FCL - IMPORT " sheetId="28" r:id="rId14"/>
    <sheet name="AIR - EXPORT" sheetId="18" state="hidden" r:id="rId15"/>
    <sheet name="Sheet2" sheetId="15" state="hidden" r:id="rId16"/>
  </sheets>
  <definedNames>
    <definedName name="_xlnm._FilterDatabase" localSheetId="14" hidden="1">'AIR - EXPORT'!$A$4:$U$49</definedName>
    <definedName name="_xlnm._FilterDatabase" localSheetId="12" hidden="1">'AIR - EXPORT   THEO BÁO GIÁ'!$A$4:$U$49</definedName>
    <definedName name="_xlnm._FilterDatabase" localSheetId="11" hidden="1">'FCL - IMPORT'!$A$2:$AW$26</definedName>
    <definedName name="_xlnm._FilterDatabase" localSheetId="13" hidden="1">'FCL - IMPORT '!$A$2:$AM$5</definedName>
    <definedName name="_xlnm._FilterDatabase" localSheetId="8" hidden="1">gốc!$A$2:$BH$260</definedName>
    <definedName name="_xlnm._FilterDatabase" localSheetId="10" hidden="1">'LCL+LOCAL - IMPORT '!$A$2:$BC$637</definedName>
    <definedName name="_xlnm._FilterDatabase" localSheetId="9" hidden="1">'LCL+LOCAL - IMPORT  '!$A$2:$AY$4</definedName>
    <definedName name="_xlnm._FilterDatabase" localSheetId="1" hidden="1">'LCL+LOCAL - IMPORT   (2)'!$A$2:$BC$161</definedName>
    <definedName name="_xlnm._FilterDatabase" localSheetId="6" hidden="1">'LCL+LOCAL - IMPORT   (3)'!$A$2:$BC$215</definedName>
    <definedName name="_xlnm._FilterDatabase" localSheetId="2" hidden="1">'LCL+LOCAL - IMPORT   (CHECK XE)'!$A$2:$BC$161</definedName>
    <definedName name="_xlnm._FilterDatabase" localSheetId="7" hidden="1">'LCL+LOCAL - IMPORT   (Đ4)'!$A$2:$BC$231</definedName>
    <definedName name="_xlnm._FilterDatabase" localSheetId="5" hidden="1">'LCL+LOCAL - IMPORT   (ĐÃ GHÉP)'!$A$2:$AY$185</definedName>
    <definedName name="_xlnm._FilterDatabase" localSheetId="3" hidden="1">'LCL+LOCAL - IMPORT   (V)'!$A$2:$AY$188</definedName>
    <definedName name="_xlnm._FilterDatabase" localSheetId="4" hidden="1">'LCL+LOCAL - IMPORT   THEO BG'!$A$2:$AY$185</definedName>
    <definedName name="_xlnm._FilterDatabase" localSheetId="0" hidden="1">'LCL+LOCAL - IMPORT (2)'!$A$2:$AQ$616</definedName>
    <definedName name="_xlnm._FilterDatabase" localSheetId="15" hidden="1">Sheet2!$A$2:$J$35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3" i="19" l="1"/>
  <c r="AY259" i="31" l="1"/>
  <c r="AL259" i="31"/>
  <c r="AV259" i="31" s="1"/>
  <c r="AH259" i="31"/>
  <c r="AG259" i="31"/>
  <c r="AF259" i="31"/>
  <c r="AY258" i="31"/>
  <c r="AL258" i="31"/>
  <c r="AV258" i="31" s="1"/>
  <c r="AW258" i="31" s="1"/>
  <c r="AX258" i="31" s="1"/>
  <c r="AH258" i="31"/>
  <c r="AG258" i="31"/>
  <c r="AF258" i="31"/>
  <c r="AY257" i="31"/>
  <c r="AL257" i="31"/>
  <c r="AH257" i="31"/>
  <c r="AG257" i="31"/>
  <c r="AF257" i="31"/>
  <c r="AY256" i="31"/>
  <c r="AL256" i="31"/>
  <c r="AH256" i="31"/>
  <c r="AG256" i="31"/>
  <c r="AF256" i="31"/>
  <c r="AY255" i="31"/>
  <c r="AL255" i="31"/>
  <c r="AV255" i="31" s="1"/>
  <c r="AW255" i="31" s="1"/>
  <c r="AX255" i="31" s="1"/>
  <c r="AH255" i="31"/>
  <c r="AG255" i="31"/>
  <c r="AF255" i="31"/>
  <c r="AY254" i="31"/>
  <c r="AL254" i="31"/>
  <c r="AH254" i="31"/>
  <c r="AG254" i="31"/>
  <c r="AF254" i="31"/>
  <c r="AY253" i="31"/>
  <c r="AL253" i="31"/>
  <c r="AV253" i="31" s="1"/>
  <c r="AW253" i="31" s="1"/>
  <c r="AX253" i="31" s="1"/>
  <c r="AH253" i="31"/>
  <c r="AG253" i="31"/>
  <c r="AF253" i="31"/>
  <c r="AY252" i="31"/>
  <c r="AL252" i="31"/>
  <c r="AV252" i="31" s="1"/>
  <c r="AW252" i="31" s="1"/>
  <c r="AX252" i="31" s="1"/>
  <c r="AH252" i="31"/>
  <c r="AG252" i="31"/>
  <c r="AF252" i="31"/>
  <c r="AY251" i="31"/>
  <c r="AL251" i="31"/>
  <c r="AH251" i="31"/>
  <c r="AG251" i="31"/>
  <c r="AF251" i="31"/>
  <c r="AY250" i="31"/>
  <c r="AL250" i="31"/>
  <c r="AV250" i="31" s="1"/>
  <c r="AW250" i="31" s="1"/>
  <c r="AX250" i="31" s="1"/>
  <c r="AH250" i="31"/>
  <c r="AG250" i="31"/>
  <c r="AF250" i="31"/>
  <c r="AY249" i="31"/>
  <c r="AL249" i="31"/>
  <c r="AV249" i="31" s="1"/>
  <c r="AW249" i="31" s="1"/>
  <c r="AX249" i="31" s="1"/>
  <c r="AH249" i="31"/>
  <c r="AG249" i="31"/>
  <c r="AF249" i="31"/>
  <c r="AY248" i="31"/>
  <c r="AL248" i="31"/>
  <c r="AH248" i="31"/>
  <c r="AG248" i="31"/>
  <c r="AF248" i="31"/>
  <c r="AY247" i="31"/>
  <c r="AL247" i="31"/>
  <c r="AV247" i="31" s="1"/>
  <c r="AW247" i="31" s="1"/>
  <c r="AX247" i="31" s="1"/>
  <c r="AH247" i="31"/>
  <c r="AG247" i="31"/>
  <c r="AF247" i="31"/>
  <c r="AY246" i="31"/>
  <c r="AL246" i="31"/>
  <c r="AV246" i="31" s="1"/>
  <c r="AW246" i="31" s="1"/>
  <c r="AX246" i="31" s="1"/>
  <c r="AH246" i="31"/>
  <c r="AG246" i="31"/>
  <c r="AF246" i="31"/>
  <c r="AY245" i="31"/>
  <c r="AL245" i="31"/>
  <c r="AH245" i="31"/>
  <c r="AG245" i="31"/>
  <c r="AF245" i="31"/>
  <c r="AY244" i="31"/>
  <c r="AL244" i="31"/>
  <c r="AV244" i="31" s="1"/>
  <c r="AW244" i="31" s="1"/>
  <c r="AX244" i="31" s="1"/>
  <c r="AH244" i="31"/>
  <c r="AG244" i="31"/>
  <c r="AF244" i="31"/>
  <c r="AY243" i="31"/>
  <c r="AL243" i="31"/>
  <c r="AV243" i="31" s="1"/>
  <c r="AW243" i="31" s="1"/>
  <c r="AX243" i="31" s="1"/>
  <c r="AH243" i="31"/>
  <c r="AG243" i="31"/>
  <c r="AF243" i="31"/>
  <c r="AY242" i="31"/>
  <c r="AL242" i="31"/>
  <c r="AH242" i="31"/>
  <c r="AG242" i="31"/>
  <c r="AF242" i="31"/>
  <c r="AY241" i="31"/>
  <c r="AL241" i="31"/>
  <c r="AV241" i="31" s="1"/>
  <c r="AW241" i="31" s="1"/>
  <c r="AX241" i="31" s="1"/>
  <c r="AH241" i="31"/>
  <c r="AG241" i="31"/>
  <c r="AF241" i="31"/>
  <c r="AY240" i="31"/>
  <c r="AL240" i="31"/>
  <c r="AV240" i="31" s="1"/>
  <c r="AW240" i="31" s="1"/>
  <c r="AX240" i="31" s="1"/>
  <c r="AH240" i="31"/>
  <c r="AG240" i="31"/>
  <c r="AF240" i="31"/>
  <c r="AY239" i="31"/>
  <c r="AL239" i="31"/>
  <c r="AH239" i="31"/>
  <c r="AG239" i="31"/>
  <c r="AF239" i="31"/>
  <c r="AY238" i="31"/>
  <c r="AL238" i="31"/>
  <c r="AV238" i="31" s="1"/>
  <c r="AW238" i="31" s="1"/>
  <c r="AX238" i="31" s="1"/>
  <c r="AH238" i="31"/>
  <c r="AG238" i="31"/>
  <c r="AF238" i="31"/>
  <c r="AY237" i="31"/>
  <c r="AL237" i="31"/>
  <c r="AV237" i="31" s="1"/>
  <c r="AW237" i="31" s="1"/>
  <c r="AX237" i="31" s="1"/>
  <c r="AH237" i="31"/>
  <c r="AG237" i="31"/>
  <c r="AF237" i="31"/>
  <c r="AY236" i="31"/>
  <c r="AL236" i="31"/>
  <c r="AH236" i="31"/>
  <c r="AG236" i="31"/>
  <c r="AF236" i="31"/>
  <c r="AY235" i="31"/>
  <c r="AL235" i="31"/>
  <c r="AV235" i="31" s="1"/>
  <c r="AW235" i="31" s="1"/>
  <c r="AX235" i="31" s="1"/>
  <c r="AH235" i="31"/>
  <c r="AG235" i="31"/>
  <c r="AF235" i="31"/>
  <c r="AY234" i="31"/>
  <c r="AL234" i="31"/>
  <c r="AV234" i="31" s="1"/>
  <c r="AW234" i="31" s="1"/>
  <c r="AX234" i="31" s="1"/>
  <c r="AH234" i="31"/>
  <c r="AG234" i="31"/>
  <c r="AF234" i="31"/>
  <c r="AY233" i="31"/>
  <c r="AL233" i="31"/>
  <c r="AH233" i="31"/>
  <c r="AG233" i="31"/>
  <c r="AF233" i="31"/>
  <c r="AY232" i="31"/>
  <c r="AL232" i="31"/>
  <c r="AV232" i="31" s="1"/>
  <c r="AW232" i="31" s="1"/>
  <c r="AX232" i="31" s="1"/>
  <c r="AH232" i="31"/>
  <c r="AG232" i="31"/>
  <c r="AF232" i="31"/>
  <c r="AY231" i="31"/>
  <c r="AL231" i="31"/>
  <c r="AV231" i="31" s="1"/>
  <c r="AW231" i="31" s="1"/>
  <c r="AX231" i="31" s="1"/>
  <c r="AH231" i="31"/>
  <c r="AG231" i="31"/>
  <c r="AF231" i="31"/>
  <c r="AY230" i="31"/>
  <c r="AL230" i="31"/>
  <c r="AH230" i="31"/>
  <c r="AG230" i="31"/>
  <c r="AF230" i="31"/>
  <c r="AY229" i="31"/>
  <c r="AL229" i="31"/>
  <c r="AV229" i="31" s="1"/>
  <c r="AW229" i="31" s="1"/>
  <c r="AX229" i="31" s="1"/>
  <c r="AH229" i="31"/>
  <c r="AG229" i="31"/>
  <c r="AF229" i="31"/>
  <c r="AY228" i="31"/>
  <c r="AL228" i="31"/>
  <c r="AV228" i="31" s="1"/>
  <c r="AW228" i="31" s="1"/>
  <c r="AX228" i="31" s="1"/>
  <c r="AH228" i="31"/>
  <c r="AG228" i="31"/>
  <c r="AF228" i="31"/>
  <c r="AY227" i="31"/>
  <c r="AL227" i="31"/>
  <c r="AH227" i="31"/>
  <c r="AG227" i="31"/>
  <c r="AF227" i="31"/>
  <c r="AY226" i="31"/>
  <c r="AL226" i="31"/>
  <c r="AV226" i="31" s="1"/>
  <c r="AW226" i="31" s="1"/>
  <c r="AX226" i="31" s="1"/>
  <c r="AH226" i="31"/>
  <c r="AG226" i="31"/>
  <c r="AF226" i="31"/>
  <c r="AY225" i="31"/>
  <c r="AL225" i="31"/>
  <c r="AV225" i="31" s="1"/>
  <c r="AW225" i="31" s="1"/>
  <c r="AX225" i="31" s="1"/>
  <c r="AH225" i="31"/>
  <c r="AG225" i="31"/>
  <c r="AF225" i="31"/>
  <c r="AY224" i="31"/>
  <c r="AL224" i="31"/>
  <c r="AH224" i="31"/>
  <c r="AG224" i="31"/>
  <c r="AF224" i="31"/>
  <c r="AY223" i="31"/>
  <c r="AL223" i="31"/>
  <c r="AV223" i="31" s="1"/>
  <c r="AW223" i="31" s="1"/>
  <c r="AX223" i="31" s="1"/>
  <c r="AH223" i="31"/>
  <c r="AG223" i="31"/>
  <c r="AF223" i="31"/>
  <c r="AY222" i="31"/>
  <c r="AL222" i="31"/>
  <c r="AV222" i="31" s="1"/>
  <c r="AW222" i="31" s="1"/>
  <c r="AX222" i="31" s="1"/>
  <c r="AH222" i="31"/>
  <c r="AG222" i="31"/>
  <c r="AF222" i="31"/>
  <c r="AY221" i="31"/>
  <c r="AL221" i="31"/>
  <c r="AH221" i="31"/>
  <c r="AG221" i="31"/>
  <c r="AF221" i="31"/>
  <c r="AY220" i="31"/>
  <c r="AL220" i="31"/>
  <c r="AV220" i="31" s="1"/>
  <c r="AW220" i="31" s="1"/>
  <c r="AX220" i="31" s="1"/>
  <c r="AH220" i="31"/>
  <c r="AG220" i="31"/>
  <c r="AF220" i="31"/>
  <c r="AY219" i="31"/>
  <c r="AL219" i="31"/>
  <c r="AV219" i="31" s="1"/>
  <c r="AW219" i="31" s="1"/>
  <c r="AX219" i="31" s="1"/>
  <c r="AH219" i="31"/>
  <c r="AG219" i="31"/>
  <c r="AF219" i="31"/>
  <c r="AY218" i="31"/>
  <c r="AL218" i="31"/>
  <c r="AH218" i="31"/>
  <c r="AG218" i="31"/>
  <c r="AF218" i="31"/>
  <c r="AY217" i="31"/>
  <c r="AL217" i="31"/>
  <c r="AV217" i="31" s="1"/>
  <c r="AW217" i="31" s="1"/>
  <c r="AX217" i="31" s="1"/>
  <c r="AH217" i="31"/>
  <c r="AG217" i="31"/>
  <c r="AF217" i="31"/>
  <c r="AY216" i="31"/>
  <c r="AL216" i="31"/>
  <c r="AV216" i="31" s="1"/>
  <c r="AW216" i="31" s="1"/>
  <c r="AX216" i="31" s="1"/>
  <c r="AH216" i="31"/>
  <c r="AG216" i="31"/>
  <c r="AF216" i="31"/>
  <c r="AY215" i="31"/>
  <c r="AL215" i="31"/>
  <c r="AH215" i="31"/>
  <c r="AG215" i="31"/>
  <c r="AF215" i="31"/>
  <c r="AY214" i="31"/>
  <c r="AL214" i="31"/>
  <c r="AV214" i="31" s="1"/>
  <c r="AW214" i="31" s="1"/>
  <c r="AX214" i="31" s="1"/>
  <c r="AH214" i="31"/>
  <c r="AG214" i="31"/>
  <c r="AF214" i="31"/>
  <c r="AY213" i="31"/>
  <c r="AL213" i="31"/>
  <c r="AV213" i="31" s="1"/>
  <c r="AW213" i="31" s="1"/>
  <c r="AX213" i="31" s="1"/>
  <c r="AH213" i="31"/>
  <c r="AG213" i="31"/>
  <c r="AF213" i="31"/>
  <c r="AY212" i="31"/>
  <c r="AL212" i="31"/>
  <c r="AH212" i="31"/>
  <c r="AG212" i="31"/>
  <c r="AF212" i="31"/>
  <c r="AY211" i="31"/>
  <c r="AL211" i="31"/>
  <c r="AV211" i="31" s="1"/>
  <c r="AW211" i="31" s="1"/>
  <c r="AX211" i="31" s="1"/>
  <c r="AH211" i="31"/>
  <c r="AG211" i="31"/>
  <c r="AF211" i="31"/>
  <c r="AY210" i="31"/>
  <c r="AL210" i="31"/>
  <c r="AV210" i="31" s="1"/>
  <c r="AW210" i="31" s="1"/>
  <c r="AX210" i="31" s="1"/>
  <c r="AH210" i="31"/>
  <c r="AG210" i="31"/>
  <c r="AF210" i="31"/>
  <c r="AY209" i="31"/>
  <c r="AL209" i="31"/>
  <c r="AH209" i="31"/>
  <c r="AG209" i="31"/>
  <c r="AF209" i="31"/>
  <c r="AY208" i="31"/>
  <c r="AL208" i="31"/>
  <c r="AV208" i="31" s="1"/>
  <c r="AW208" i="31" s="1"/>
  <c r="AX208" i="31" s="1"/>
  <c r="AH208" i="31"/>
  <c r="AG208" i="31"/>
  <c r="AF208" i="31"/>
  <c r="AY207" i="31"/>
  <c r="AL207" i="31"/>
  <c r="AV207" i="31" s="1"/>
  <c r="AW207" i="31" s="1"/>
  <c r="AX207" i="31" s="1"/>
  <c r="AH207" i="31"/>
  <c r="AG207" i="31"/>
  <c r="AF207" i="31"/>
  <c r="AY206" i="31"/>
  <c r="AL206" i="31"/>
  <c r="AH206" i="31"/>
  <c r="AG206" i="31"/>
  <c r="AF206" i="31"/>
  <c r="AY205" i="31"/>
  <c r="AL205" i="31"/>
  <c r="AV205" i="31" s="1"/>
  <c r="AW205" i="31" s="1"/>
  <c r="AX205" i="31" s="1"/>
  <c r="AH205" i="31"/>
  <c r="AG205" i="31"/>
  <c r="AF205" i="31"/>
  <c r="AY204" i="31"/>
  <c r="AL204" i="31"/>
  <c r="AV204" i="31" s="1"/>
  <c r="AW204" i="31" s="1"/>
  <c r="AX204" i="31" s="1"/>
  <c r="AH204" i="31"/>
  <c r="AG204" i="31"/>
  <c r="AF204" i="31"/>
  <c r="AY203" i="31"/>
  <c r="AL203" i="31"/>
  <c r="AH203" i="31"/>
  <c r="AG203" i="31"/>
  <c r="AF203" i="31"/>
  <c r="AY202" i="31"/>
  <c r="AL202" i="31"/>
  <c r="AV202" i="31" s="1"/>
  <c r="AW202" i="31" s="1"/>
  <c r="AX202" i="31" s="1"/>
  <c r="AH202" i="31"/>
  <c r="AG202" i="31"/>
  <c r="AF202" i="31"/>
  <c r="AY201" i="31"/>
  <c r="AL201" i="31"/>
  <c r="AV201" i="31" s="1"/>
  <c r="AW201" i="31" s="1"/>
  <c r="AX201" i="31" s="1"/>
  <c r="AH201" i="31"/>
  <c r="AG201" i="31"/>
  <c r="AF201" i="31"/>
  <c r="AY200" i="31"/>
  <c r="AL200" i="31"/>
  <c r="AH200" i="31"/>
  <c r="AG200" i="31"/>
  <c r="AF200" i="31"/>
  <c r="AY199" i="31"/>
  <c r="AL199" i="31"/>
  <c r="AV199" i="31" s="1"/>
  <c r="AW199" i="31" s="1"/>
  <c r="AX199" i="31" s="1"/>
  <c r="AH199" i="31"/>
  <c r="AG199" i="31"/>
  <c r="AF199" i="31"/>
  <c r="AY198" i="31"/>
  <c r="AL198" i="31"/>
  <c r="AV198" i="31" s="1"/>
  <c r="AW198" i="31" s="1"/>
  <c r="AX198" i="31" s="1"/>
  <c r="AH198" i="31"/>
  <c r="AG198" i="31"/>
  <c r="AF198" i="31"/>
  <c r="AY197" i="31"/>
  <c r="AL197" i="31"/>
  <c r="AH197" i="31"/>
  <c r="AG197" i="31"/>
  <c r="AF197" i="31"/>
  <c r="AY196" i="31"/>
  <c r="AL196" i="31"/>
  <c r="AV196" i="31" s="1"/>
  <c r="AW196" i="31" s="1"/>
  <c r="AX196" i="31" s="1"/>
  <c r="AH196" i="31"/>
  <c r="AG196" i="31"/>
  <c r="AF196" i="31"/>
  <c r="AY195" i="31"/>
  <c r="AL195" i="31"/>
  <c r="AV195" i="31" s="1"/>
  <c r="AW195" i="31" s="1"/>
  <c r="AX195" i="31" s="1"/>
  <c r="AH195" i="31"/>
  <c r="AG195" i="31"/>
  <c r="AF195" i="31"/>
  <c r="AY194" i="31"/>
  <c r="AL194" i="31"/>
  <c r="AH194" i="31"/>
  <c r="AG194" i="31"/>
  <c r="AF194" i="31"/>
  <c r="AY193" i="31"/>
  <c r="AL193" i="31"/>
  <c r="AV193" i="31" s="1"/>
  <c r="AW193" i="31" s="1"/>
  <c r="AX193" i="31" s="1"/>
  <c r="AH193" i="31"/>
  <c r="AG193" i="31"/>
  <c r="AF193" i="31"/>
  <c r="AY192" i="31"/>
  <c r="AL192" i="31"/>
  <c r="AV192" i="31" s="1"/>
  <c r="AW192" i="31" s="1"/>
  <c r="AX192" i="31" s="1"/>
  <c r="AH192" i="31"/>
  <c r="AG192" i="31"/>
  <c r="AF192" i="31"/>
  <c r="AY191" i="31"/>
  <c r="AL191" i="31"/>
  <c r="AH191" i="31"/>
  <c r="AG191" i="31"/>
  <c r="AF191" i="31"/>
  <c r="AY190" i="31"/>
  <c r="AL190" i="31"/>
  <c r="AV190" i="31" s="1"/>
  <c r="AW190" i="31" s="1"/>
  <c r="AX190" i="31" s="1"/>
  <c r="AH190" i="31"/>
  <c r="AG190" i="31"/>
  <c r="AF190" i="31"/>
  <c r="AY189" i="31"/>
  <c r="AL189" i="31"/>
  <c r="AV189" i="31" s="1"/>
  <c r="AW189" i="31" s="1"/>
  <c r="AX189" i="31" s="1"/>
  <c r="AH189" i="31"/>
  <c r="AG189" i="31"/>
  <c r="AF189" i="31"/>
  <c r="AY188" i="31"/>
  <c r="AL188" i="31"/>
  <c r="AH188" i="31"/>
  <c r="AG188" i="31"/>
  <c r="AF188" i="31"/>
  <c r="AY187" i="31"/>
  <c r="AL187" i="31"/>
  <c r="AV187" i="31" s="1"/>
  <c r="AW187" i="31" s="1"/>
  <c r="AX187" i="31" s="1"/>
  <c r="AH187" i="31"/>
  <c r="AG187" i="31"/>
  <c r="AF187" i="31"/>
  <c r="AY186" i="31"/>
  <c r="AL186" i="31"/>
  <c r="AV186" i="31" s="1"/>
  <c r="AW186" i="31" s="1"/>
  <c r="AX186" i="31" s="1"/>
  <c r="AH186" i="31"/>
  <c r="AG186" i="31"/>
  <c r="AF186" i="31"/>
  <c r="AY185" i="31"/>
  <c r="AL185" i="31"/>
  <c r="AH185" i="31"/>
  <c r="AG185" i="31"/>
  <c r="AF185" i="31"/>
  <c r="AY184" i="31"/>
  <c r="AL184" i="31"/>
  <c r="AV184" i="31" s="1"/>
  <c r="AW184" i="31" s="1"/>
  <c r="AX184" i="31" s="1"/>
  <c r="AH184" i="31"/>
  <c r="AG184" i="31"/>
  <c r="AF184" i="31"/>
  <c r="AY183" i="31"/>
  <c r="AL183" i="31"/>
  <c r="AV183" i="31" s="1"/>
  <c r="AW183" i="31" s="1"/>
  <c r="AX183" i="31" s="1"/>
  <c r="AH183" i="31"/>
  <c r="AG183" i="31"/>
  <c r="AF183" i="31"/>
  <c r="AY182" i="31"/>
  <c r="AL182" i="31"/>
  <c r="AH182" i="31"/>
  <c r="AG182" i="31"/>
  <c r="AF182" i="31"/>
  <c r="AY181" i="31"/>
  <c r="AL181" i="31"/>
  <c r="AV181" i="31" s="1"/>
  <c r="AW181" i="31" s="1"/>
  <c r="AX181" i="31" s="1"/>
  <c r="AH181" i="31"/>
  <c r="AG181" i="31"/>
  <c r="AF181" i="31"/>
  <c r="AY180" i="31"/>
  <c r="AL180" i="31"/>
  <c r="AV180" i="31" s="1"/>
  <c r="AW180" i="31" s="1"/>
  <c r="AX180" i="31" s="1"/>
  <c r="AH180" i="31"/>
  <c r="AG180" i="31"/>
  <c r="AF180" i="31"/>
  <c r="AY179" i="31"/>
  <c r="AL179" i="31"/>
  <c r="AH179" i="31"/>
  <c r="AG179" i="31"/>
  <c r="AF179" i="31"/>
  <c r="AY178" i="31"/>
  <c r="AL178" i="31"/>
  <c r="AV178" i="31" s="1"/>
  <c r="AW178" i="31" s="1"/>
  <c r="AX178" i="31" s="1"/>
  <c r="AH178" i="31"/>
  <c r="AG178" i="31"/>
  <c r="AF178" i="31"/>
  <c r="AY177" i="31"/>
  <c r="AL177" i="31"/>
  <c r="AV177" i="31" s="1"/>
  <c r="AW177" i="31" s="1"/>
  <c r="AX177" i="31" s="1"/>
  <c r="AH177" i="31"/>
  <c r="AG177" i="31"/>
  <c r="AF177" i="31"/>
  <c r="AY176" i="31"/>
  <c r="AL176" i="31"/>
  <c r="AH176" i="31"/>
  <c r="AG176" i="31"/>
  <c r="AF176" i="31"/>
  <c r="AY175" i="31"/>
  <c r="AL175" i="31"/>
  <c r="AV175" i="31" s="1"/>
  <c r="AW175" i="31" s="1"/>
  <c r="AX175" i="31" s="1"/>
  <c r="AH175" i="31"/>
  <c r="AG175" i="31"/>
  <c r="AF175" i="31"/>
  <c r="AY174" i="31"/>
  <c r="AL174" i="31"/>
  <c r="AV174" i="31" s="1"/>
  <c r="AW174" i="31" s="1"/>
  <c r="AX174" i="31" s="1"/>
  <c r="AH174" i="31"/>
  <c r="AG174" i="31"/>
  <c r="AF174" i="31"/>
  <c r="AY173" i="31"/>
  <c r="AL173" i="31"/>
  <c r="AH173" i="31"/>
  <c r="AG173" i="31"/>
  <c r="AF173" i="31"/>
  <c r="AY172" i="31"/>
  <c r="AL172" i="31"/>
  <c r="AV172" i="31" s="1"/>
  <c r="AW172" i="31" s="1"/>
  <c r="AX172" i="31" s="1"/>
  <c r="AH172" i="31"/>
  <c r="AG172" i="31"/>
  <c r="AF172" i="31"/>
  <c r="AY171" i="31"/>
  <c r="AL171" i="31"/>
  <c r="AV171" i="31" s="1"/>
  <c r="AW171" i="31" s="1"/>
  <c r="AX171" i="31" s="1"/>
  <c r="AH171" i="31"/>
  <c r="AG171" i="31"/>
  <c r="AF171" i="31"/>
  <c r="AY170" i="31"/>
  <c r="AL170" i="31"/>
  <c r="AH170" i="31"/>
  <c r="AG170" i="31"/>
  <c r="AF170" i="31"/>
  <c r="AY169" i="31"/>
  <c r="AL169" i="31"/>
  <c r="AV169" i="31" s="1"/>
  <c r="AW169" i="31" s="1"/>
  <c r="AX169" i="31" s="1"/>
  <c r="AH169" i="31"/>
  <c r="AG169" i="31"/>
  <c r="AF169" i="31"/>
  <c r="AY168" i="31"/>
  <c r="AL168" i="31"/>
  <c r="AV168" i="31" s="1"/>
  <c r="AW168" i="31" s="1"/>
  <c r="AX168" i="31" s="1"/>
  <c r="AH168" i="31"/>
  <c r="AG168" i="31"/>
  <c r="AF168" i="31"/>
  <c r="AY167" i="31"/>
  <c r="AL167" i="31"/>
  <c r="AH167" i="31"/>
  <c r="AG167" i="31"/>
  <c r="AF167" i="31"/>
  <c r="AY166" i="31"/>
  <c r="AL166" i="31"/>
  <c r="AV166" i="31" s="1"/>
  <c r="AW166" i="31" s="1"/>
  <c r="AX166" i="31" s="1"/>
  <c r="AH166" i="31"/>
  <c r="AG166" i="31"/>
  <c r="AF166" i="31"/>
  <c r="AY165" i="31"/>
  <c r="AL165" i="31"/>
  <c r="AV165" i="31" s="1"/>
  <c r="AW165" i="31" s="1"/>
  <c r="AX165" i="31" s="1"/>
  <c r="AH165" i="31"/>
  <c r="AG165" i="31"/>
  <c r="AF165" i="31"/>
  <c r="AY164" i="31"/>
  <c r="AL164" i="31"/>
  <c r="AH164" i="31"/>
  <c r="AG164" i="31"/>
  <c r="AF164" i="31"/>
  <c r="AY163" i="31"/>
  <c r="AL163" i="31"/>
  <c r="AV163" i="31" s="1"/>
  <c r="AW163" i="31" s="1"/>
  <c r="AX163" i="31" s="1"/>
  <c r="AH163" i="31"/>
  <c r="AG163" i="31"/>
  <c r="AF163" i="31"/>
  <c r="AY162" i="31"/>
  <c r="AL162" i="31"/>
  <c r="AV162" i="31" s="1"/>
  <c r="AW162" i="31" s="1"/>
  <c r="AX162" i="31" s="1"/>
  <c r="AH162" i="31"/>
  <c r="AG162" i="31"/>
  <c r="AF162" i="31"/>
  <c r="AY161" i="31"/>
  <c r="AL161" i="31"/>
  <c r="AH161" i="31"/>
  <c r="AG161" i="31"/>
  <c r="AF161" i="31"/>
  <c r="AY160" i="31"/>
  <c r="AL160" i="31"/>
  <c r="AV160" i="31" s="1"/>
  <c r="AW160" i="31" s="1"/>
  <c r="AX160" i="31" s="1"/>
  <c r="AH160" i="31"/>
  <c r="AG160" i="31"/>
  <c r="AF160" i="31"/>
  <c r="AY159" i="31"/>
  <c r="AL159" i="31"/>
  <c r="AV159" i="31" s="1"/>
  <c r="AW159" i="31" s="1"/>
  <c r="AX159" i="31" s="1"/>
  <c r="AH159" i="31"/>
  <c r="AG159" i="31"/>
  <c r="AF159" i="31"/>
  <c r="AY158" i="31"/>
  <c r="AL158" i="31"/>
  <c r="AH158" i="31"/>
  <c r="AG158" i="31"/>
  <c r="AF158" i="31"/>
  <c r="AY157" i="31"/>
  <c r="AL157" i="31"/>
  <c r="AV157" i="31" s="1"/>
  <c r="AW157" i="31" s="1"/>
  <c r="AX157" i="31" s="1"/>
  <c r="AH157" i="31"/>
  <c r="AG157" i="31"/>
  <c r="AF157" i="31"/>
  <c r="AY156" i="31"/>
  <c r="AL156" i="31"/>
  <c r="AV156" i="31" s="1"/>
  <c r="AW156" i="31" s="1"/>
  <c r="AX156" i="31" s="1"/>
  <c r="AH156" i="31"/>
  <c r="AG156" i="31"/>
  <c r="AF156" i="31"/>
  <c r="AY155" i="31"/>
  <c r="AL155" i="31"/>
  <c r="AH155" i="31"/>
  <c r="AG155" i="31"/>
  <c r="AF155" i="31"/>
  <c r="AY154" i="31"/>
  <c r="AL154" i="31"/>
  <c r="AV154" i="31" s="1"/>
  <c r="AW154" i="31" s="1"/>
  <c r="AX154" i="31" s="1"/>
  <c r="AH154" i="31"/>
  <c r="AG154" i="31"/>
  <c r="AF154" i="31"/>
  <c r="AY153" i="31"/>
  <c r="AL153" i="31"/>
  <c r="AV153" i="31" s="1"/>
  <c r="AW153" i="31" s="1"/>
  <c r="AX153" i="31" s="1"/>
  <c r="AH153" i="31"/>
  <c r="AG153" i="31"/>
  <c r="AF153" i="31"/>
  <c r="AY152" i="31"/>
  <c r="AL152" i="31"/>
  <c r="AH152" i="31"/>
  <c r="AG152" i="31"/>
  <c r="AF152" i="31"/>
  <c r="AY151" i="31"/>
  <c r="AL151" i="31"/>
  <c r="AV151" i="31" s="1"/>
  <c r="AW151" i="31" s="1"/>
  <c r="AX151" i="31" s="1"/>
  <c r="AH151" i="31"/>
  <c r="AG151" i="31"/>
  <c r="AF151" i="31"/>
  <c r="AY150" i="31"/>
  <c r="AL150" i="31"/>
  <c r="AV150" i="31" s="1"/>
  <c r="AW150" i="31" s="1"/>
  <c r="AX150" i="31" s="1"/>
  <c r="AH150" i="31"/>
  <c r="AG150" i="31"/>
  <c r="AF150" i="31"/>
  <c r="AY149" i="31"/>
  <c r="AL149" i="31"/>
  <c r="AH149" i="31"/>
  <c r="AG149" i="31"/>
  <c r="AF149" i="31"/>
  <c r="AY148" i="31"/>
  <c r="AL148" i="31"/>
  <c r="AV148" i="31" s="1"/>
  <c r="AW148" i="31" s="1"/>
  <c r="AX148" i="31" s="1"/>
  <c r="AH148" i="31"/>
  <c r="AG148" i="31"/>
  <c r="AF148" i="31"/>
  <c r="AY147" i="31"/>
  <c r="AL147" i="31"/>
  <c r="AV147" i="31" s="1"/>
  <c r="AW147" i="31" s="1"/>
  <c r="AX147" i="31" s="1"/>
  <c r="AH147" i="31"/>
  <c r="AG147" i="31"/>
  <c r="AF147" i="31"/>
  <c r="AY146" i="31"/>
  <c r="AL146" i="31"/>
  <c r="AH146" i="31"/>
  <c r="AG146" i="31"/>
  <c r="AF146" i="31"/>
  <c r="AY145" i="31"/>
  <c r="AL145" i="31"/>
  <c r="AV145" i="31" s="1"/>
  <c r="AW145" i="31" s="1"/>
  <c r="AX145" i="31" s="1"/>
  <c r="AH145" i="31"/>
  <c r="AG145" i="31"/>
  <c r="AF145" i="31"/>
  <c r="AY144" i="31"/>
  <c r="AL144" i="31"/>
  <c r="AV144" i="31" s="1"/>
  <c r="AW144" i="31" s="1"/>
  <c r="AX144" i="31" s="1"/>
  <c r="AH144" i="31"/>
  <c r="AG144" i="31"/>
  <c r="AF144" i="31"/>
  <c r="AY143" i="31"/>
  <c r="AL143" i="31"/>
  <c r="AH143" i="31"/>
  <c r="AG143" i="31"/>
  <c r="AF143" i="31"/>
  <c r="AY142" i="31"/>
  <c r="AL142" i="31"/>
  <c r="AV142" i="31" s="1"/>
  <c r="AW142" i="31" s="1"/>
  <c r="AX142" i="31" s="1"/>
  <c r="AH142" i="31"/>
  <c r="AG142" i="31"/>
  <c r="AF142" i="31"/>
  <c r="AY141" i="31"/>
  <c r="AL141" i="31"/>
  <c r="AV141" i="31" s="1"/>
  <c r="AW141" i="31" s="1"/>
  <c r="AX141" i="31" s="1"/>
  <c r="AH141" i="31"/>
  <c r="AG141" i="31"/>
  <c r="AF141" i="31"/>
  <c r="AY140" i="31"/>
  <c r="AL140" i="31"/>
  <c r="AH140" i="31"/>
  <c r="AG140" i="31"/>
  <c r="AF140" i="31"/>
  <c r="AY139" i="31"/>
  <c r="AL139" i="31"/>
  <c r="AV139" i="31" s="1"/>
  <c r="AW139" i="31" s="1"/>
  <c r="AX139" i="31" s="1"/>
  <c r="AH139" i="31"/>
  <c r="AG139" i="31"/>
  <c r="AF139" i="31"/>
  <c r="AY138" i="31"/>
  <c r="AL138" i="31"/>
  <c r="AV138" i="31" s="1"/>
  <c r="AW138" i="31" s="1"/>
  <c r="AX138" i="31" s="1"/>
  <c r="AH138" i="31"/>
  <c r="AG138" i="31"/>
  <c r="AF138" i="31"/>
  <c r="AY137" i="31"/>
  <c r="AL137" i="31"/>
  <c r="AH137" i="31"/>
  <c r="AG137" i="31"/>
  <c r="AF137" i="31"/>
  <c r="AY136" i="31"/>
  <c r="AL136" i="31"/>
  <c r="AV136" i="31" s="1"/>
  <c r="AW136" i="31" s="1"/>
  <c r="AX136" i="31" s="1"/>
  <c r="AH136" i="31"/>
  <c r="AG136" i="31"/>
  <c r="AF136" i="31"/>
  <c r="AY135" i="31"/>
  <c r="AL135" i="31"/>
  <c r="AV135" i="31" s="1"/>
  <c r="AW135" i="31" s="1"/>
  <c r="AX135" i="31" s="1"/>
  <c r="AH135" i="31"/>
  <c r="AG135" i="31"/>
  <c r="AF135" i="31"/>
  <c r="AY134" i="31"/>
  <c r="AL134" i="31"/>
  <c r="AH134" i="31"/>
  <c r="AG134" i="31"/>
  <c r="AF134" i="31"/>
  <c r="AY133" i="31"/>
  <c r="AL133" i="31"/>
  <c r="AV133" i="31" s="1"/>
  <c r="AW133" i="31" s="1"/>
  <c r="AX133" i="31" s="1"/>
  <c r="AH133" i="31"/>
  <c r="AG133" i="31"/>
  <c r="AF133" i="31"/>
  <c r="AY132" i="31"/>
  <c r="AL132" i="31"/>
  <c r="AV132" i="31" s="1"/>
  <c r="AW132" i="31" s="1"/>
  <c r="AX132" i="31" s="1"/>
  <c r="AH132" i="31"/>
  <c r="AG132" i="31"/>
  <c r="AF132" i="31"/>
  <c r="AY131" i="31"/>
  <c r="AL131" i="31"/>
  <c r="AH131" i="31"/>
  <c r="AG131" i="31"/>
  <c r="AF131" i="31"/>
  <c r="AY130" i="31"/>
  <c r="AL130" i="31"/>
  <c r="AV130" i="31" s="1"/>
  <c r="AW130" i="31" s="1"/>
  <c r="AX130" i="31" s="1"/>
  <c r="AH130" i="31"/>
  <c r="AG130" i="31"/>
  <c r="AF130" i="31"/>
  <c r="AY129" i="31"/>
  <c r="AL129" i="31"/>
  <c r="AV129" i="31" s="1"/>
  <c r="AW129" i="31" s="1"/>
  <c r="AX129" i="31" s="1"/>
  <c r="AH129" i="31"/>
  <c r="AG129" i="31"/>
  <c r="AF129" i="31"/>
  <c r="AY128" i="31"/>
  <c r="AL128" i="31"/>
  <c r="AH128" i="31"/>
  <c r="AG128" i="31"/>
  <c r="AF128" i="31"/>
  <c r="AY127" i="31"/>
  <c r="AL127" i="31"/>
  <c r="AV127" i="31" s="1"/>
  <c r="AW127" i="31" s="1"/>
  <c r="AX127" i="31" s="1"/>
  <c r="AH127" i="31"/>
  <c r="AG127" i="31"/>
  <c r="AF127" i="31"/>
  <c r="AY126" i="31"/>
  <c r="AL126" i="31"/>
  <c r="AV126" i="31" s="1"/>
  <c r="AW126" i="31" s="1"/>
  <c r="AX126" i="31" s="1"/>
  <c r="AH126" i="31"/>
  <c r="AG126" i="31"/>
  <c r="AF126" i="31"/>
  <c r="AY125" i="31"/>
  <c r="AL125" i="31"/>
  <c r="AH125" i="31"/>
  <c r="AG125" i="31"/>
  <c r="AF125" i="31"/>
  <c r="AY124" i="31"/>
  <c r="AL124" i="31"/>
  <c r="AV124" i="31" s="1"/>
  <c r="AW124" i="31" s="1"/>
  <c r="AX124" i="31" s="1"/>
  <c r="AH124" i="31"/>
  <c r="AG124" i="31"/>
  <c r="AF124" i="31"/>
  <c r="AY123" i="31"/>
  <c r="AL123" i="31"/>
  <c r="AV123" i="31" s="1"/>
  <c r="AW123" i="31" s="1"/>
  <c r="AX123" i="31" s="1"/>
  <c r="AH123" i="31"/>
  <c r="AG123" i="31"/>
  <c r="AF123" i="31"/>
  <c r="AY122" i="31"/>
  <c r="AL122" i="31"/>
  <c r="AH122" i="31"/>
  <c r="AG122" i="31"/>
  <c r="AF122" i="31"/>
  <c r="AY121" i="31"/>
  <c r="AL121" i="31"/>
  <c r="AV121" i="31" s="1"/>
  <c r="AW121" i="31" s="1"/>
  <c r="AX121" i="31" s="1"/>
  <c r="AH121" i="31"/>
  <c r="AG121" i="31"/>
  <c r="AF121" i="31"/>
  <c r="AY120" i="31"/>
  <c r="AL120" i="31"/>
  <c r="AV120" i="31" s="1"/>
  <c r="AW120" i="31" s="1"/>
  <c r="AX120" i="31" s="1"/>
  <c r="AH120" i="31"/>
  <c r="AG120" i="31"/>
  <c r="AF120" i="31"/>
  <c r="AY119" i="31"/>
  <c r="AL119" i="31"/>
  <c r="AH119" i="31"/>
  <c r="AG119" i="31"/>
  <c r="AF119" i="31"/>
  <c r="AY118" i="31"/>
  <c r="AL118" i="31"/>
  <c r="AV118" i="31" s="1"/>
  <c r="AW118" i="31" s="1"/>
  <c r="AX118" i="31" s="1"/>
  <c r="AH118" i="31"/>
  <c r="AG118" i="31"/>
  <c r="AF118" i="31"/>
  <c r="AY117" i="31"/>
  <c r="AL117" i="31"/>
  <c r="AV117" i="31" s="1"/>
  <c r="AW117" i="31" s="1"/>
  <c r="AX117" i="31" s="1"/>
  <c r="AH117" i="31"/>
  <c r="AG117" i="31"/>
  <c r="AF117" i="31"/>
  <c r="AY116" i="31"/>
  <c r="AL116" i="31"/>
  <c r="AH116" i="31"/>
  <c r="AG116" i="31"/>
  <c r="AF116" i="31"/>
  <c r="AY115" i="31"/>
  <c r="AL115" i="31"/>
  <c r="AV115" i="31" s="1"/>
  <c r="AW115" i="31" s="1"/>
  <c r="AX115" i="31" s="1"/>
  <c r="AH115" i="31"/>
  <c r="AG115" i="31"/>
  <c r="AF115" i="31"/>
  <c r="AY114" i="31"/>
  <c r="AL114" i="31"/>
  <c r="AV114" i="31" s="1"/>
  <c r="AW114" i="31" s="1"/>
  <c r="AX114" i="31" s="1"/>
  <c r="AH114" i="31"/>
  <c r="AG114" i="31"/>
  <c r="AF114" i="31"/>
  <c r="AY113" i="31"/>
  <c r="AL113" i="31"/>
  <c r="AH113" i="31"/>
  <c r="AG113" i="31"/>
  <c r="AF113" i="31"/>
  <c r="AY112" i="31"/>
  <c r="AL112" i="31"/>
  <c r="AV112" i="31" s="1"/>
  <c r="AW112" i="31" s="1"/>
  <c r="AX112" i="31" s="1"/>
  <c r="AH112" i="31"/>
  <c r="AG112" i="31"/>
  <c r="AF112" i="31"/>
  <c r="AY111" i="31"/>
  <c r="AL111" i="31"/>
  <c r="AV111" i="31" s="1"/>
  <c r="AW111" i="31" s="1"/>
  <c r="AX111" i="31" s="1"/>
  <c r="AH111" i="31"/>
  <c r="AG111" i="31"/>
  <c r="AF111" i="31"/>
  <c r="AY110" i="31"/>
  <c r="AL110" i="31"/>
  <c r="AH110" i="31"/>
  <c r="AG110" i="31"/>
  <c r="AF110" i="31"/>
  <c r="AY109" i="31"/>
  <c r="AL109" i="31"/>
  <c r="AV109" i="31" s="1"/>
  <c r="AW109" i="31" s="1"/>
  <c r="AX109" i="31" s="1"/>
  <c r="AH109" i="31"/>
  <c r="AG109" i="31"/>
  <c r="AF109" i="31"/>
  <c r="AY108" i="31"/>
  <c r="AU108" i="31"/>
  <c r="AT108" i="31"/>
  <c r="AR108" i="31"/>
  <c r="AQ108" i="31"/>
  <c r="AP108" i="31"/>
  <c r="AO108" i="31"/>
  <c r="AN108" i="31"/>
  <c r="AM108" i="31"/>
  <c r="AL108" i="31"/>
  <c r="AK108" i="31"/>
  <c r="AH108" i="31"/>
  <c r="AG108" i="31"/>
  <c r="AF108" i="31"/>
  <c r="AY107" i="31"/>
  <c r="AU107" i="31"/>
  <c r="AT107" i="31"/>
  <c r="AR107" i="31"/>
  <c r="AQ107" i="31"/>
  <c r="AP107" i="31"/>
  <c r="AO107" i="31"/>
  <c r="AN107" i="31"/>
  <c r="AM107" i="31"/>
  <c r="AL107" i="31"/>
  <c r="AK107" i="31"/>
  <c r="AH107" i="31"/>
  <c r="AG107" i="31"/>
  <c r="AF107" i="31"/>
  <c r="AY106" i="31"/>
  <c r="AU106" i="31"/>
  <c r="AT106" i="31"/>
  <c r="AR106" i="31"/>
  <c r="AQ106" i="31"/>
  <c r="AP106" i="31"/>
  <c r="AO106" i="31"/>
  <c r="AN106" i="31"/>
  <c r="AM106" i="31"/>
  <c r="AL106" i="31"/>
  <c r="AK106" i="31"/>
  <c r="AH106" i="31"/>
  <c r="AG106" i="31"/>
  <c r="AF106" i="31"/>
  <c r="AY105" i="31"/>
  <c r="AU105" i="31"/>
  <c r="AR105" i="31"/>
  <c r="AQ105" i="31"/>
  <c r="AP105" i="31"/>
  <c r="AO105" i="31"/>
  <c r="AN105" i="31"/>
  <c r="AM105" i="31"/>
  <c r="AL105" i="31"/>
  <c r="AK105" i="31"/>
  <c r="AH105" i="31"/>
  <c r="AG105" i="31"/>
  <c r="AF105" i="31"/>
  <c r="Y105" i="31"/>
  <c r="AT105" i="31" s="1"/>
  <c r="AY104" i="31"/>
  <c r="AU104" i="31"/>
  <c r="AR104" i="31"/>
  <c r="AQ104" i="31"/>
  <c r="AP104" i="31"/>
  <c r="AO104" i="31"/>
  <c r="AN104" i="31"/>
  <c r="AM104" i="31"/>
  <c r="AL104" i="31"/>
  <c r="AH104" i="31"/>
  <c r="AG104" i="31"/>
  <c r="AF104" i="31"/>
  <c r="P104" i="31"/>
  <c r="AY103" i="31"/>
  <c r="AU103" i="31"/>
  <c r="AR103" i="31"/>
  <c r="AQ103" i="31"/>
  <c r="AP103" i="31"/>
  <c r="AO103" i="31"/>
  <c r="AN103" i="31"/>
  <c r="AM103" i="31"/>
  <c r="AL103" i="31"/>
  <c r="AH103" i="31"/>
  <c r="AG103" i="31"/>
  <c r="AF103" i="31"/>
  <c r="P103" i="31"/>
  <c r="AK103" i="31" s="1"/>
  <c r="AY102" i="31"/>
  <c r="AU102" i="31"/>
  <c r="AR102" i="31"/>
  <c r="AQ102" i="31"/>
  <c r="AP102" i="31"/>
  <c r="AO102" i="31"/>
  <c r="AN102" i="31"/>
  <c r="AM102" i="31"/>
  <c r="AL102" i="31"/>
  <c r="AH102" i="31"/>
  <c r="AG102" i="31"/>
  <c r="AF102" i="31"/>
  <c r="P102" i="31"/>
  <c r="AK102" i="31" s="1"/>
  <c r="AY101" i="31"/>
  <c r="AU101" i="31"/>
  <c r="AR101" i="31"/>
  <c r="AQ101" i="31"/>
  <c r="AP101" i="31"/>
  <c r="AO101" i="31"/>
  <c r="AN101" i="31"/>
  <c r="AM101" i="31"/>
  <c r="AL101" i="31"/>
  <c r="AH101" i="31"/>
  <c r="AG101" i="31"/>
  <c r="AF101" i="31"/>
  <c r="P101" i="31"/>
  <c r="AY100" i="31"/>
  <c r="AU100" i="31"/>
  <c r="AR100" i="31"/>
  <c r="AQ100" i="31"/>
  <c r="AP100" i="31"/>
  <c r="AO100" i="31"/>
  <c r="AN100" i="31"/>
  <c r="AM100" i="31"/>
  <c r="AL100" i="31"/>
  <c r="AH100" i="31"/>
  <c r="AG100" i="31"/>
  <c r="AF100" i="31"/>
  <c r="P100" i="31"/>
  <c r="AK100" i="31" s="1"/>
  <c r="AY99" i="31"/>
  <c r="AU99" i="31"/>
  <c r="AR99" i="31"/>
  <c r="AQ99" i="31"/>
  <c r="AP99" i="31"/>
  <c r="AO99" i="31"/>
  <c r="AN99" i="31"/>
  <c r="AM99" i="31"/>
  <c r="AL99" i="31"/>
  <c r="AH99" i="31"/>
  <c r="AG99" i="31"/>
  <c r="AF99" i="31"/>
  <c r="P99" i="31"/>
  <c r="AK99" i="31" s="1"/>
  <c r="AY98" i="31"/>
  <c r="AU98" i="31"/>
  <c r="AT98" i="31"/>
  <c r="AR98" i="31"/>
  <c r="AQ98" i="31"/>
  <c r="AP98" i="31"/>
  <c r="AO98" i="31"/>
  <c r="AN98" i="31"/>
  <c r="AM98" i="31"/>
  <c r="AL98" i="31"/>
  <c r="AK98" i="31"/>
  <c r="AH98" i="31"/>
  <c r="AG98" i="31"/>
  <c r="AF98" i="31"/>
  <c r="AY97" i="31"/>
  <c r="AU97" i="31"/>
  <c r="AT97" i="31"/>
  <c r="AR97" i="31"/>
  <c r="AQ97" i="31"/>
  <c r="AP97" i="31"/>
  <c r="AO97" i="31"/>
  <c r="AN97" i="31"/>
  <c r="AM97" i="31"/>
  <c r="AK97" i="31"/>
  <c r="AH97" i="31"/>
  <c r="AG97" i="31"/>
  <c r="AF97" i="31"/>
  <c r="Q97" i="31"/>
  <c r="AL97" i="31" s="1"/>
  <c r="AY96" i="31"/>
  <c r="AU96" i="31"/>
  <c r="AR96" i="31"/>
  <c r="AQ96" i="31"/>
  <c r="AP96" i="31"/>
  <c r="AO96" i="31"/>
  <c r="AN96" i="31"/>
  <c r="AM96" i="31"/>
  <c r="AL96" i="31"/>
  <c r="AK96" i="31"/>
  <c r="AH96" i="31"/>
  <c r="AG96" i="31"/>
  <c r="AF96" i="31"/>
  <c r="Y96" i="31"/>
  <c r="AT96" i="31" s="1"/>
  <c r="AY95" i="31"/>
  <c r="AU95" i="31"/>
  <c r="AT95" i="31"/>
  <c r="AR95" i="31"/>
  <c r="AQ95" i="31"/>
  <c r="AP95" i="31"/>
  <c r="AO95" i="31"/>
  <c r="AN95" i="31"/>
  <c r="AM95" i="31"/>
  <c r="AL95" i="31"/>
  <c r="AK95" i="31"/>
  <c r="AH95" i="31"/>
  <c r="AG95" i="31"/>
  <c r="AF95" i="31"/>
  <c r="AY94" i="31"/>
  <c r="AU94" i="31"/>
  <c r="AR94" i="31"/>
  <c r="AQ94" i="31"/>
  <c r="AP94" i="31"/>
  <c r="AO94" i="31"/>
  <c r="AN94" i="31"/>
  <c r="AM94" i="31"/>
  <c r="AL94" i="31"/>
  <c r="AK94" i="31"/>
  <c r="AH94" i="31"/>
  <c r="AG94" i="31"/>
  <c r="AF94" i="31"/>
  <c r="Y94" i="31"/>
  <c r="AT94" i="31" s="1"/>
  <c r="AY93" i="31"/>
  <c r="AU93" i="31"/>
  <c r="AR93" i="31"/>
  <c r="AQ93" i="31"/>
  <c r="AP93" i="31"/>
  <c r="AO93" i="31"/>
  <c r="AN93" i="31"/>
  <c r="AM93" i="31"/>
  <c r="AL93" i="31"/>
  <c r="AK93" i="31"/>
  <c r="AH93" i="31"/>
  <c r="AG93" i="31"/>
  <c r="AF93" i="31"/>
  <c r="Y93" i="31"/>
  <c r="AT93" i="31" s="1"/>
  <c r="AY92" i="31"/>
  <c r="AU92" i="31"/>
  <c r="AT92" i="31"/>
  <c r="AR92" i="31"/>
  <c r="AQ92" i="31"/>
  <c r="AP92" i="31"/>
  <c r="AO92" i="31"/>
  <c r="AN92" i="31"/>
  <c r="AM92" i="31"/>
  <c r="AL92" i="31"/>
  <c r="AK92" i="31"/>
  <c r="AH92" i="31"/>
  <c r="AG92" i="31"/>
  <c r="AF92" i="31"/>
  <c r="AY91" i="31"/>
  <c r="AU91" i="31"/>
  <c r="AT91" i="31"/>
  <c r="AR91" i="31"/>
  <c r="AQ91" i="31"/>
  <c r="AP91" i="31"/>
  <c r="AO91" i="31"/>
  <c r="AN91" i="31"/>
  <c r="AM91" i="31"/>
  <c r="AL91" i="31"/>
  <c r="AK91" i="31"/>
  <c r="AH91" i="31"/>
  <c r="AG91" i="31"/>
  <c r="AF91" i="31"/>
  <c r="AY90" i="31"/>
  <c r="AU90" i="31"/>
  <c r="AR90" i="31"/>
  <c r="AQ90" i="31"/>
  <c r="AP90" i="31"/>
  <c r="AO90" i="31"/>
  <c r="AN90" i="31"/>
  <c r="AM90" i="31"/>
  <c r="AL90" i="31"/>
  <c r="AK90" i="31"/>
  <c r="AH90" i="31"/>
  <c r="AG90" i="31"/>
  <c r="AF90" i="31"/>
  <c r="Y90" i="31"/>
  <c r="AT90" i="31" s="1"/>
  <c r="AY89" i="31"/>
  <c r="AU89" i="31"/>
  <c r="AR89" i="31"/>
  <c r="AQ89" i="31"/>
  <c r="AP89" i="31"/>
  <c r="AO89" i="31"/>
  <c r="AN89" i="31"/>
  <c r="AM89" i="31"/>
  <c r="AL89" i="31"/>
  <c r="AK89" i="31"/>
  <c r="AH89" i="31"/>
  <c r="AG89" i="31"/>
  <c r="AF89" i="31"/>
  <c r="Y89" i="31"/>
  <c r="AT89" i="31" s="1"/>
  <c r="AY88" i="31"/>
  <c r="AU88" i="31"/>
  <c r="AT88" i="31"/>
  <c r="AR88" i="31"/>
  <c r="AQ88" i="31"/>
  <c r="AP88" i="31"/>
  <c r="AO88" i="31"/>
  <c r="AN88" i="31"/>
  <c r="AM88" i="31"/>
  <c r="AL88" i="31"/>
  <c r="AK88" i="31"/>
  <c r="AH88" i="31"/>
  <c r="AG88" i="31"/>
  <c r="AF88" i="31"/>
  <c r="AY87" i="31"/>
  <c r="AU87" i="31"/>
  <c r="AT87" i="31"/>
  <c r="AR87" i="31"/>
  <c r="AQ87" i="31"/>
  <c r="AP87" i="31"/>
  <c r="AO87" i="31"/>
  <c r="AN87" i="31"/>
  <c r="AM87" i="31"/>
  <c r="AL87" i="31"/>
  <c r="AK87" i="31"/>
  <c r="AH87" i="31"/>
  <c r="AG87" i="31"/>
  <c r="AF87" i="31"/>
  <c r="AY86" i="31"/>
  <c r="AU86" i="31"/>
  <c r="AT86" i="31"/>
  <c r="AR86" i="31"/>
  <c r="AQ86" i="31"/>
  <c r="AP86" i="31"/>
  <c r="AO86" i="31"/>
  <c r="AN86" i="31"/>
  <c r="AM86" i="31"/>
  <c r="AL86" i="31"/>
  <c r="AK86" i="31"/>
  <c r="AH86" i="31"/>
  <c r="AG86" i="31"/>
  <c r="AF86" i="31"/>
  <c r="AY85" i="31"/>
  <c r="AU85" i="31"/>
  <c r="AT85" i="31"/>
  <c r="AR85" i="31"/>
  <c r="AQ85" i="31"/>
  <c r="AP85" i="31"/>
  <c r="AO85" i="31"/>
  <c r="AN85" i="31"/>
  <c r="AM85" i="31"/>
  <c r="AL85" i="31"/>
  <c r="AK85" i="31"/>
  <c r="AH85" i="31"/>
  <c r="AG85" i="31"/>
  <c r="AF85" i="31"/>
  <c r="AY84" i="31"/>
  <c r="AU84" i="31"/>
  <c r="AT84" i="31"/>
  <c r="AR84" i="31"/>
  <c r="AQ84" i="31"/>
  <c r="AP84" i="31"/>
  <c r="AO84" i="31"/>
  <c r="AN84" i="31"/>
  <c r="AM84" i="31"/>
  <c r="AL84" i="31"/>
  <c r="AK84" i="31"/>
  <c r="AH84" i="31"/>
  <c r="AG84" i="31"/>
  <c r="AF84" i="31"/>
  <c r="AY83" i="31"/>
  <c r="AU83" i="31"/>
  <c r="AT83" i="31"/>
  <c r="AR83" i="31"/>
  <c r="AQ83" i="31"/>
  <c r="AP83" i="31"/>
  <c r="AO83" i="31"/>
  <c r="AN83" i="31"/>
  <c r="AM83" i="31"/>
  <c r="AL83" i="31"/>
  <c r="AK83" i="31"/>
  <c r="AH83" i="31"/>
  <c r="AG83" i="31"/>
  <c r="AF83" i="31"/>
  <c r="AY82" i="31"/>
  <c r="AU82" i="31"/>
  <c r="AR82" i="31"/>
  <c r="AQ82" i="31"/>
  <c r="AP82" i="31"/>
  <c r="AO82" i="31"/>
  <c r="AN82" i="31"/>
  <c r="AM82" i="31"/>
  <c r="AL82" i="31"/>
  <c r="AH82" i="31"/>
  <c r="AG82" i="31"/>
  <c r="AF82" i="31"/>
  <c r="P82" i="31"/>
  <c r="AK82" i="31" s="1"/>
  <c r="AY81" i="31"/>
  <c r="AU81" i="31"/>
  <c r="AR81" i="31"/>
  <c r="AQ81" i="31"/>
  <c r="AP81" i="31"/>
  <c r="AO81" i="31"/>
  <c r="AN81" i="31"/>
  <c r="AM81" i="31"/>
  <c r="AL81" i="31"/>
  <c r="AH81" i="31"/>
  <c r="AG81" i="31"/>
  <c r="AF81" i="31"/>
  <c r="P81" i="31"/>
  <c r="Y81" i="31" s="1"/>
  <c r="AT81" i="31" s="1"/>
  <c r="AY80" i="31"/>
  <c r="AU80" i="31"/>
  <c r="AR80" i="31"/>
  <c r="AQ80" i="31"/>
  <c r="AP80" i="31"/>
  <c r="AO80" i="31"/>
  <c r="AN80" i="31"/>
  <c r="AM80" i="31"/>
  <c r="AL80" i="31"/>
  <c r="AH80" i="31"/>
  <c r="AG80" i="31"/>
  <c r="AF80" i="31"/>
  <c r="P80" i="31"/>
  <c r="AK80" i="31" s="1"/>
  <c r="AY79" i="31"/>
  <c r="AU79" i="31"/>
  <c r="AR79" i="31"/>
  <c r="AQ79" i="31"/>
  <c r="AP79" i="31"/>
  <c r="AO79" i="31"/>
  <c r="AN79" i="31"/>
  <c r="AM79" i="31"/>
  <c r="AL79" i="31"/>
  <c r="AH79" i="31"/>
  <c r="AG79" i="31"/>
  <c r="AF79" i="31"/>
  <c r="P79" i="31"/>
  <c r="AK79" i="31" s="1"/>
  <c r="AY78" i="31"/>
  <c r="AU78" i="31"/>
  <c r="AR78" i="31"/>
  <c r="AQ78" i="31"/>
  <c r="AP78" i="31"/>
  <c r="AO78" i="31"/>
  <c r="AN78" i="31"/>
  <c r="AM78" i="31"/>
  <c r="AL78" i="31"/>
  <c r="AH78" i="31"/>
  <c r="AG78" i="31"/>
  <c r="AF78" i="31"/>
  <c r="P78" i="31"/>
  <c r="Y78" i="31" s="1"/>
  <c r="AT78" i="31" s="1"/>
  <c r="AY77" i="31"/>
  <c r="AU77" i="31"/>
  <c r="AR77" i="31"/>
  <c r="AQ77" i="31"/>
  <c r="AP77" i="31"/>
  <c r="AO77" i="31"/>
  <c r="AN77" i="31"/>
  <c r="AM77" i="31"/>
  <c r="AL77" i="31"/>
  <c r="AH77" i="31"/>
  <c r="AG77" i="31"/>
  <c r="AF77" i="31"/>
  <c r="P77" i="31"/>
  <c r="AK77" i="31" s="1"/>
  <c r="AY76" i="31"/>
  <c r="AU76" i="31"/>
  <c r="AR76" i="31"/>
  <c r="AQ76" i="31"/>
  <c r="AP76" i="31"/>
  <c r="AO76" i="31"/>
  <c r="AN76" i="31"/>
  <c r="AM76" i="31"/>
  <c r="AL76" i="31"/>
  <c r="AH76" i="31"/>
  <c r="AG76" i="31"/>
  <c r="AF76" i="31"/>
  <c r="P76" i="31"/>
  <c r="AK76" i="31" s="1"/>
  <c r="AY75" i="31"/>
  <c r="AU75" i="31"/>
  <c r="AT75" i="31"/>
  <c r="AR75" i="31"/>
  <c r="AQ75" i="31"/>
  <c r="AP75" i="31"/>
  <c r="AO75" i="31"/>
  <c r="AN75" i="31"/>
  <c r="AM75" i="31"/>
  <c r="AL75" i="31"/>
  <c r="AK75" i="31"/>
  <c r="AH75" i="31"/>
  <c r="AG75" i="31"/>
  <c r="AF75" i="31"/>
  <c r="AY74" i="31"/>
  <c r="AU74" i="31"/>
  <c r="AR74" i="31"/>
  <c r="AQ74" i="31"/>
  <c r="AP74" i="31"/>
  <c r="AO74" i="31"/>
  <c r="AN74" i="31"/>
  <c r="AM74" i="31"/>
  <c r="AL74" i="31"/>
  <c r="AK74" i="31"/>
  <c r="AH74" i="31"/>
  <c r="AG74" i="31"/>
  <c r="AF74" i="31"/>
  <c r="Y74" i="31"/>
  <c r="AT74" i="31" s="1"/>
  <c r="AY73" i="31"/>
  <c r="AU73" i="31"/>
  <c r="AT73" i="31"/>
  <c r="AR73" i="31"/>
  <c r="AQ73" i="31"/>
  <c r="AP73" i="31"/>
  <c r="AO73" i="31"/>
  <c r="AN73" i="31"/>
  <c r="AM73" i="31"/>
  <c r="AL73" i="31"/>
  <c r="AK73" i="31"/>
  <c r="AH73" i="31"/>
  <c r="AG73" i="31"/>
  <c r="AF73" i="31"/>
  <c r="AY72" i="31"/>
  <c r="AU72" i="31"/>
  <c r="AR72" i="31"/>
  <c r="AQ72" i="31"/>
  <c r="AP72" i="31"/>
  <c r="AO72" i="31"/>
  <c r="AN72" i="31"/>
  <c r="AM72" i="31"/>
  <c r="AL72" i="31"/>
  <c r="AK72" i="31"/>
  <c r="AH72" i="31"/>
  <c r="AG72" i="31"/>
  <c r="AF72" i="31"/>
  <c r="Y72" i="31"/>
  <c r="AT72" i="31" s="1"/>
  <c r="AY71" i="31"/>
  <c r="AU71" i="31"/>
  <c r="AT71" i="31"/>
  <c r="AR71" i="31"/>
  <c r="AQ71" i="31"/>
  <c r="AP71" i="31"/>
  <c r="AO71" i="31"/>
  <c r="AN71" i="31"/>
  <c r="AM71" i="31"/>
  <c r="AL71" i="31"/>
  <c r="AK71" i="31"/>
  <c r="AH71" i="31"/>
  <c r="AG71" i="31"/>
  <c r="AF71" i="31"/>
  <c r="AY70" i="31"/>
  <c r="AU70" i="31"/>
  <c r="AT70" i="31"/>
  <c r="AR70" i="31"/>
  <c r="AQ70" i="31"/>
  <c r="AP70" i="31"/>
  <c r="AO70" i="31"/>
  <c r="AN70" i="31"/>
  <c r="AM70" i="31"/>
  <c r="AL70" i="31"/>
  <c r="AK70" i="31"/>
  <c r="AH70" i="31"/>
  <c r="AG70" i="31"/>
  <c r="AF70" i="31"/>
  <c r="AY69" i="31"/>
  <c r="AU69" i="31"/>
  <c r="AR69" i="31"/>
  <c r="AQ69" i="31"/>
  <c r="AP69" i="31"/>
  <c r="AO69" i="31"/>
  <c r="AN69" i="31"/>
  <c r="AM69" i="31"/>
  <c r="AL69" i="31"/>
  <c r="AK69" i="31"/>
  <c r="AH69" i="31"/>
  <c r="AG69" i="31"/>
  <c r="AF69" i="31"/>
  <c r="Y69" i="31"/>
  <c r="AT69" i="31" s="1"/>
  <c r="AY68" i="31"/>
  <c r="AU68" i="31"/>
  <c r="AT68" i="31"/>
  <c r="AR68" i="31"/>
  <c r="AQ68" i="31"/>
  <c r="AP68" i="31"/>
  <c r="AO68" i="31"/>
  <c r="AN68" i="31"/>
  <c r="AM68" i="31"/>
  <c r="AK68" i="31"/>
  <c r="AH68" i="31"/>
  <c r="AG68" i="31"/>
  <c r="AF68" i="31"/>
  <c r="Q68" i="31"/>
  <c r="AL68" i="31" s="1"/>
  <c r="AY67" i="31"/>
  <c r="AU67" i="31"/>
  <c r="AT67" i="31"/>
  <c r="AS67" i="31"/>
  <c r="AR67" i="31"/>
  <c r="AQ67" i="31"/>
  <c r="AP67" i="31"/>
  <c r="AO67" i="31"/>
  <c r="AN67" i="31"/>
  <c r="AM67" i="31"/>
  <c r="AK67" i="31"/>
  <c r="AJ67" i="31"/>
  <c r="AI67" i="31"/>
  <c r="AH67" i="31"/>
  <c r="AG67" i="31"/>
  <c r="AF67" i="31"/>
  <c r="Q67" i="31"/>
  <c r="AL67" i="31" s="1"/>
  <c r="AY66" i="31"/>
  <c r="AU66" i="31"/>
  <c r="AT66" i="31"/>
  <c r="AS66" i="31"/>
  <c r="AR66" i="31"/>
  <c r="AQ66" i="31"/>
  <c r="AP66" i="31"/>
  <c r="AO66" i="31"/>
  <c r="AN66" i="31"/>
  <c r="AM66" i="31"/>
  <c r="AK66" i="31"/>
  <c r="AJ66" i="31"/>
  <c r="AI66" i="31"/>
  <c r="AH66" i="31"/>
  <c r="AG66" i="31"/>
  <c r="AF66" i="31"/>
  <c r="Q66" i="31"/>
  <c r="AL66" i="31" s="1"/>
  <c r="AY65" i="31"/>
  <c r="AU65" i="31"/>
  <c r="AT65" i="31"/>
  <c r="AS65" i="31"/>
  <c r="AR65" i="31"/>
  <c r="AQ65" i="31"/>
  <c r="AP65" i="31"/>
  <c r="AO65" i="31"/>
  <c r="AN65" i="31"/>
  <c r="AM65" i="31"/>
  <c r="AL65" i="31"/>
  <c r="AK65" i="31"/>
  <c r="AJ65" i="31"/>
  <c r="AI65" i="31"/>
  <c r="AH65" i="31"/>
  <c r="AG65" i="31"/>
  <c r="AF65" i="31"/>
  <c r="AY64" i="31"/>
  <c r="AU64" i="31"/>
  <c r="AS64" i="31"/>
  <c r="AR64" i="31"/>
  <c r="AQ64" i="31"/>
  <c r="AP64" i="31"/>
  <c r="AO64" i="31"/>
  <c r="AN64" i="31"/>
  <c r="AM64" i="31"/>
  <c r="AL64" i="31"/>
  <c r="AK64" i="31"/>
  <c r="AJ64" i="31"/>
  <c r="AI64" i="31"/>
  <c r="AH64" i="31"/>
  <c r="AG64" i="31"/>
  <c r="AF64" i="31"/>
  <c r="Y64" i="31"/>
  <c r="AT64" i="31" s="1"/>
  <c r="AY63" i="31"/>
  <c r="AU63" i="31"/>
  <c r="AS63" i="31"/>
  <c r="AR63" i="31"/>
  <c r="AQ63" i="31"/>
  <c r="AP63" i="31"/>
  <c r="AO63" i="31"/>
  <c r="AN63" i="31"/>
  <c r="AM63" i="31"/>
  <c r="AL63" i="31"/>
  <c r="AK63" i="31"/>
  <c r="AJ63" i="31"/>
  <c r="AI63" i="31"/>
  <c r="AH63" i="31"/>
  <c r="AG63" i="31"/>
  <c r="AF63" i="31"/>
  <c r="Y63" i="31"/>
  <c r="AT63" i="31" s="1"/>
  <c r="AY62" i="31"/>
  <c r="AU62" i="31"/>
  <c r="AS62" i="31"/>
  <c r="AR62" i="31"/>
  <c r="AQ62" i="31"/>
  <c r="AP62" i="31"/>
  <c r="AO62" i="31"/>
  <c r="AN62" i="31"/>
  <c r="AM62" i="31"/>
  <c r="AL62" i="31"/>
  <c r="AJ62" i="31"/>
  <c r="AI62" i="31"/>
  <c r="AH62" i="31"/>
  <c r="AG62" i="31"/>
  <c r="AF62" i="31"/>
  <c r="P62" i="31"/>
  <c r="Y62" i="31" s="1"/>
  <c r="AT62" i="31" s="1"/>
  <c r="AY61" i="31"/>
  <c r="AU61" i="31"/>
  <c r="AS61" i="31"/>
  <c r="AR61" i="31"/>
  <c r="AQ61" i="31"/>
  <c r="AP61" i="31"/>
  <c r="AO61" i="31"/>
  <c r="AN61" i="31"/>
  <c r="AM61" i="31"/>
  <c r="AL61" i="31"/>
  <c r="AK61" i="31"/>
  <c r="AJ61" i="31"/>
  <c r="AI61" i="31"/>
  <c r="AH61" i="31"/>
  <c r="AG61" i="31"/>
  <c r="AF61" i="31"/>
  <c r="Y61" i="31"/>
  <c r="AT61" i="31" s="1"/>
  <c r="AY60" i="31"/>
  <c r="AU60" i="31"/>
  <c r="AT60" i="31"/>
  <c r="AS60" i="31"/>
  <c r="AR60" i="31"/>
  <c r="AQ60" i="31"/>
  <c r="AP60" i="31"/>
  <c r="AO60" i="31"/>
  <c r="AN60" i="31"/>
  <c r="AM60" i="31"/>
  <c r="AL60" i="31"/>
  <c r="AK60" i="31"/>
  <c r="AJ60" i="31"/>
  <c r="AI60" i="31"/>
  <c r="AH60" i="31"/>
  <c r="AG60" i="31"/>
  <c r="AF60" i="31"/>
  <c r="AY59" i="31"/>
  <c r="AU59" i="31"/>
  <c r="AT59" i="31"/>
  <c r="AS59" i="31"/>
  <c r="AR59" i="31"/>
  <c r="AQ59" i="31"/>
  <c r="AP59" i="31"/>
  <c r="AO59" i="31"/>
  <c r="AN59" i="31"/>
  <c r="AM59" i="31"/>
  <c r="AL59" i="31"/>
  <c r="AK59" i="31"/>
  <c r="AJ59" i="31"/>
  <c r="AI59" i="31"/>
  <c r="AH59" i="31"/>
  <c r="AG59" i="31"/>
  <c r="AF59" i="31"/>
  <c r="AY58" i="31"/>
  <c r="AU58" i="31"/>
  <c r="AT58" i="31"/>
  <c r="AS58" i="31"/>
  <c r="AR58" i="31"/>
  <c r="AQ58" i="31"/>
  <c r="AP58" i="31"/>
  <c r="AO58" i="31"/>
  <c r="AN58" i="31"/>
  <c r="AM58" i="31"/>
  <c r="AL58" i="31"/>
  <c r="AK58" i="31"/>
  <c r="AJ58" i="31"/>
  <c r="AI58" i="31"/>
  <c r="AH58" i="31"/>
  <c r="AG58" i="31"/>
  <c r="AF58" i="31"/>
  <c r="AY57" i="31"/>
  <c r="AU57" i="31"/>
  <c r="AT57" i="31"/>
  <c r="AS57" i="31"/>
  <c r="AR57" i="31"/>
  <c r="AQ57" i="31"/>
  <c r="AP57" i="31"/>
  <c r="AO57" i="31"/>
  <c r="AN57" i="31"/>
  <c r="AM57" i="31"/>
  <c r="AL57" i="31"/>
  <c r="AK57" i="31"/>
  <c r="AJ57" i="31"/>
  <c r="AI57" i="31"/>
  <c r="AH57" i="31"/>
  <c r="AG57" i="31"/>
  <c r="AF57" i="31"/>
  <c r="AY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Y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Y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Y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Y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Y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Y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Y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Y48" i="31"/>
  <c r="AU48" i="31"/>
  <c r="AS48" i="31"/>
  <c r="AR48" i="31"/>
  <c r="AQ48" i="31"/>
  <c r="AP48" i="31"/>
  <c r="AO48" i="31"/>
  <c r="AN48" i="31"/>
  <c r="AM48" i="31"/>
  <c r="AL48" i="31"/>
  <c r="AJ48" i="31"/>
  <c r="AI48" i="31"/>
  <c r="AH48" i="31"/>
  <c r="AG48" i="31"/>
  <c r="AF48" i="31"/>
  <c r="P48" i="31"/>
  <c r="Y48" i="31" s="1"/>
  <c r="AT48" i="31" s="1"/>
  <c r="AY47" i="31"/>
  <c r="AU47" i="31"/>
  <c r="AS47" i="31"/>
  <c r="AR47" i="31"/>
  <c r="AQ47" i="31"/>
  <c r="AP47" i="31"/>
  <c r="AO47" i="31"/>
  <c r="AN47" i="31"/>
  <c r="AM47" i="31"/>
  <c r="AJ47" i="31"/>
  <c r="AI47" i="31"/>
  <c r="AH47" i="31"/>
  <c r="AG47" i="31"/>
  <c r="AF47" i="31"/>
  <c r="Q47" i="31"/>
  <c r="AL47" i="31" s="1"/>
  <c r="P47" i="31"/>
  <c r="Y47" i="31" s="1"/>
  <c r="AT47" i="31" s="1"/>
  <c r="AY46" i="31"/>
  <c r="AU46" i="31"/>
  <c r="AS46" i="31"/>
  <c r="AR46" i="31"/>
  <c r="AQ46" i="31"/>
  <c r="AP46" i="31"/>
  <c r="AO46" i="31"/>
  <c r="AN46" i="31"/>
  <c r="AM46" i="31"/>
  <c r="AL46" i="31"/>
  <c r="AJ46" i="31"/>
  <c r="AI46" i="31"/>
  <c r="AH46" i="31"/>
  <c r="AG46" i="31"/>
  <c r="AF46" i="31"/>
  <c r="P46" i="31"/>
  <c r="Y46" i="31" s="1"/>
  <c r="AT46" i="31" s="1"/>
  <c r="AY45" i="31"/>
  <c r="AU45" i="31"/>
  <c r="AS45" i="31"/>
  <c r="AR45" i="31"/>
  <c r="AQ45" i="31"/>
  <c r="AP45" i="31"/>
  <c r="AO45" i="31"/>
  <c r="AN45" i="31"/>
  <c r="AM45" i="31"/>
  <c r="AL45" i="31"/>
  <c r="AJ45" i="31"/>
  <c r="AI45" i="31"/>
  <c r="AH45" i="31"/>
  <c r="AG45" i="31"/>
  <c r="AF45" i="31"/>
  <c r="P45" i="31"/>
  <c r="Y45" i="31" s="1"/>
  <c r="AT45" i="31" s="1"/>
  <c r="AY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Y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Y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Y41" i="31"/>
  <c r="AU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Y41" i="31"/>
  <c r="AT41" i="31" s="1"/>
  <c r="AY40" i="31"/>
  <c r="AU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Y40" i="31"/>
  <c r="AT40" i="31" s="1"/>
  <c r="AY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Y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Y37" i="31"/>
  <c r="AU37" i="31"/>
  <c r="AT37" i="31"/>
  <c r="AS37" i="31"/>
  <c r="AR37" i="31"/>
  <c r="AQ37" i="31"/>
  <c r="AP37" i="31"/>
  <c r="AO37" i="31"/>
  <c r="AN37" i="31"/>
  <c r="AM37" i="31"/>
  <c r="AL37" i="31"/>
  <c r="AK37" i="31"/>
  <c r="AJ37" i="31"/>
  <c r="AI37" i="31"/>
  <c r="AH37" i="31"/>
  <c r="AG37" i="31"/>
  <c r="AF37" i="31"/>
  <c r="AY36" i="31"/>
  <c r="AU36" i="31"/>
  <c r="AS36" i="31"/>
  <c r="AR36" i="31"/>
  <c r="AQ36" i="31"/>
  <c r="AP36" i="31"/>
  <c r="AO36" i="31"/>
  <c r="AN36" i="31"/>
  <c r="AM36" i="31"/>
  <c r="AL36" i="31"/>
  <c r="AJ36" i="31"/>
  <c r="AI36" i="31"/>
  <c r="AH36" i="31"/>
  <c r="AG36" i="31"/>
  <c r="AF36" i="31"/>
  <c r="P36" i="31"/>
  <c r="Y36" i="31" s="1"/>
  <c r="AT36" i="31" s="1"/>
  <c r="AY35" i="31"/>
  <c r="AU35" i="31"/>
  <c r="AS35" i="31"/>
  <c r="AR35" i="31"/>
  <c r="AQ35" i="31"/>
  <c r="AP35" i="31"/>
  <c r="AO35" i="31"/>
  <c r="AN35" i="31"/>
  <c r="AM35" i="31"/>
  <c r="AL35" i="31"/>
  <c r="AK35" i="31"/>
  <c r="AJ35" i="31"/>
  <c r="AI35" i="31"/>
  <c r="AH35" i="31"/>
  <c r="AG35" i="31"/>
  <c r="AF35" i="31"/>
  <c r="Y35" i="31"/>
  <c r="AT35" i="31" s="1"/>
  <c r="AY34" i="31"/>
  <c r="AU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Y34" i="31"/>
  <c r="AT34" i="31" s="1"/>
  <c r="AY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Y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Y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Y30" i="31"/>
  <c r="AU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Y30" i="31"/>
  <c r="AT30" i="31" s="1"/>
  <c r="AY29" i="31"/>
  <c r="AU29" i="31"/>
  <c r="AS29" i="31"/>
  <c r="AR29" i="31"/>
  <c r="AQ29" i="31"/>
  <c r="AP29" i="31"/>
  <c r="AO29" i="31"/>
  <c r="AN29" i="31"/>
  <c r="AM29" i="31"/>
  <c r="AL29" i="31"/>
  <c r="AJ29" i="31"/>
  <c r="AI29" i="31"/>
  <c r="AH29" i="31"/>
  <c r="AG29" i="31"/>
  <c r="AF29" i="31"/>
  <c r="P29" i="31"/>
  <c r="Y29" i="31" s="1"/>
  <c r="AT29" i="31" s="1"/>
  <c r="AY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Y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Y26" i="31"/>
  <c r="AU26" i="31"/>
  <c r="AT26" i="31"/>
  <c r="AS26" i="31"/>
  <c r="AR26" i="31"/>
  <c r="AQ26" i="31"/>
  <c r="AP26" i="31"/>
  <c r="AO26" i="31"/>
  <c r="AN26" i="31"/>
  <c r="AM26" i="31"/>
  <c r="AK26" i="31"/>
  <c r="AJ26" i="31"/>
  <c r="AI26" i="31"/>
  <c r="AH26" i="31"/>
  <c r="AG26" i="31"/>
  <c r="AF26" i="31"/>
  <c r="Q26" i="31"/>
  <c r="AL26" i="31" s="1"/>
  <c r="AY25" i="31"/>
  <c r="AU25" i="31"/>
  <c r="AS25" i="31"/>
  <c r="AR25" i="31"/>
  <c r="AQ25" i="31"/>
  <c r="AP25" i="31"/>
  <c r="AO25" i="31"/>
  <c r="AN25" i="31"/>
  <c r="AM25" i="31"/>
  <c r="AL25" i="31"/>
  <c r="AK25" i="31"/>
  <c r="AJ25" i="31"/>
  <c r="AI25" i="31"/>
  <c r="AH25" i="31"/>
  <c r="AG25" i="31"/>
  <c r="AF25" i="31"/>
  <c r="Y25" i="31"/>
  <c r="AT25" i="31" s="1"/>
  <c r="AY24" i="31"/>
  <c r="AU24" i="31"/>
  <c r="AT24" i="31"/>
  <c r="AS24" i="31"/>
  <c r="AR24" i="31"/>
  <c r="AQ24" i="31"/>
  <c r="AP24" i="31"/>
  <c r="AO24" i="31"/>
  <c r="AN24" i="31"/>
  <c r="AM24" i="31"/>
  <c r="AL24" i="31"/>
  <c r="AK24" i="31"/>
  <c r="AJ24" i="31"/>
  <c r="AI24" i="31"/>
  <c r="AH24" i="31"/>
  <c r="AG24" i="31"/>
  <c r="AF24" i="31"/>
  <c r="AY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Y22" i="31"/>
  <c r="AU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Y22" i="31"/>
  <c r="AT22" i="31" s="1"/>
  <c r="AY21" i="31"/>
  <c r="AU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Y21" i="31"/>
  <c r="AT21" i="31" s="1"/>
  <c r="AY20" i="31"/>
  <c r="AU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Y20" i="31"/>
  <c r="AT20" i="31" s="1"/>
  <c r="AY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Y18" i="31"/>
  <c r="AU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Y18" i="31"/>
  <c r="AT18" i="31" s="1"/>
  <c r="AY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Y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Y15" i="31"/>
  <c r="AU15" i="31"/>
  <c r="AT15" i="31"/>
  <c r="AS15" i="31"/>
  <c r="AR15" i="31"/>
  <c r="AQ15" i="31"/>
  <c r="AP15" i="31"/>
  <c r="AO15" i="31"/>
  <c r="AN15" i="31"/>
  <c r="AM15" i="31"/>
  <c r="AL15" i="31"/>
  <c r="AK15" i="31"/>
  <c r="AJ15" i="31"/>
  <c r="AI15" i="31"/>
  <c r="AH15" i="31"/>
  <c r="AG15" i="31"/>
  <c r="AF15" i="31"/>
  <c r="AY14" i="31"/>
  <c r="AU14" i="31"/>
  <c r="AT14" i="31"/>
  <c r="AS14" i="31"/>
  <c r="AR14" i="31"/>
  <c r="AQ14" i="31"/>
  <c r="AP14" i="31"/>
  <c r="AO14" i="31"/>
  <c r="AN14" i="31"/>
  <c r="AM14" i="31"/>
  <c r="AL14" i="31"/>
  <c r="AK14" i="31"/>
  <c r="AJ14" i="31"/>
  <c r="AI14" i="31"/>
  <c r="AH14" i="31"/>
  <c r="AG14" i="31"/>
  <c r="AF14" i="31"/>
  <c r="AY13" i="31"/>
  <c r="AU13" i="31"/>
  <c r="AT13" i="31"/>
  <c r="AS13" i="31"/>
  <c r="AR13" i="31"/>
  <c r="AQ13" i="31"/>
  <c r="AP13" i="31"/>
  <c r="AO13" i="31"/>
  <c r="AN13" i="31"/>
  <c r="AM13" i="31"/>
  <c r="AL13" i="31"/>
  <c r="AK13" i="31"/>
  <c r="AJ13" i="31"/>
  <c r="AI13" i="31"/>
  <c r="AH13" i="31"/>
  <c r="AG13" i="31"/>
  <c r="AF13" i="31"/>
  <c r="AY12" i="31"/>
  <c r="AU12" i="31"/>
  <c r="AT12" i="31"/>
  <c r="AS12" i="31"/>
  <c r="AR12" i="31"/>
  <c r="AQ12" i="31"/>
  <c r="AP12" i="31"/>
  <c r="AO12" i="31"/>
  <c r="AN12" i="31"/>
  <c r="AM12" i="31"/>
  <c r="AL12" i="31"/>
  <c r="AK12" i="31"/>
  <c r="AJ12" i="31"/>
  <c r="AI12" i="31"/>
  <c r="AH12" i="31"/>
  <c r="AG12" i="31"/>
  <c r="AF12" i="31"/>
  <c r="AY11" i="31"/>
  <c r="AU11" i="31"/>
  <c r="AT11" i="31"/>
  <c r="AS11" i="31"/>
  <c r="AR11" i="31"/>
  <c r="AQ11" i="31"/>
  <c r="AP11" i="31"/>
  <c r="AO11" i="31"/>
  <c r="AN11" i="31"/>
  <c r="AM11" i="31"/>
  <c r="AL11" i="31"/>
  <c r="AK11" i="31"/>
  <c r="AJ11" i="31"/>
  <c r="AI11" i="31"/>
  <c r="AH11" i="31"/>
  <c r="AG11" i="31"/>
  <c r="AF11" i="31"/>
  <c r="AY10" i="31"/>
  <c r="AU10" i="31"/>
  <c r="AT10" i="31"/>
  <c r="AS10" i="31"/>
  <c r="AR10" i="31"/>
  <c r="AQ10" i="31"/>
  <c r="AP10" i="31"/>
  <c r="AO10" i="31"/>
  <c r="AN10" i="31"/>
  <c r="AM10" i="31"/>
  <c r="AL10" i="31"/>
  <c r="AK10" i="31"/>
  <c r="AJ10" i="31"/>
  <c r="AI10" i="31"/>
  <c r="AH10" i="31"/>
  <c r="AG10" i="31"/>
  <c r="AF10" i="31"/>
  <c r="AY9" i="31"/>
  <c r="AU9" i="31"/>
  <c r="AS9" i="31"/>
  <c r="AR9" i="31"/>
  <c r="AQ9" i="31"/>
  <c r="AP9" i="31"/>
  <c r="AO9" i="31"/>
  <c r="AN9" i="31"/>
  <c r="AM9" i="31"/>
  <c r="AL9" i="31"/>
  <c r="AJ9" i="31"/>
  <c r="AI9" i="31"/>
  <c r="AH9" i="31"/>
  <c r="AG9" i="31"/>
  <c r="AF9" i="31"/>
  <c r="P9" i="31"/>
  <c r="Y9" i="31" s="1"/>
  <c r="AT9" i="31" s="1"/>
  <c r="AY8" i="31"/>
  <c r="AU8" i="31"/>
  <c r="AS8" i="31"/>
  <c r="AR8" i="31"/>
  <c r="AQ8" i="31"/>
  <c r="AP8" i="31"/>
  <c r="AO8" i="31"/>
  <c r="AN8" i="31"/>
  <c r="AM8" i="31"/>
  <c r="AL8" i="31"/>
  <c r="AJ8" i="31"/>
  <c r="AI8" i="31"/>
  <c r="AH8" i="31"/>
  <c r="AG8" i="31"/>
  <c r="AF8" i="31"/>
  <c r="P8" i="31"/>
  <c r="Y8" i="31" s="1"/>
  <c r="AT8" i="31" s="1"/>
  <c r="AY7" i="31"/>
  <c r="AU7" i="31"/>
  <c r="AS7" i="31"/>
  <c r="AR7" i="31"/>
  <c r="AQ7" i="31"/>
  <c r="AP7" i="31"/>
  <c r="AO7" i="31"/>
  <c r="AN7" i="31"/>
  <c r="AM7" i="31"/>
  <c r="AL7" i="31"/>
  <c r="AJ7" i="31"/>
  <c r="AI7" i="31"/>
  <c r="AH7" i="31"/>
  <c r="AG7" i="31"/>
  <c r="AF7" i="31"/>
  <c r="P7" i="31"/>
  <c r="Y7" i="31" s="1"/>
  <c r="AT7" i="31" s="1"/>
  <c r="AY6" i="31"/>
  <c r="AU6" i="31"/>
  <c r="AS6" i="31"/>
  <c r="AR6" i="31"/>
  <c r="AQ6" i="31"/>
  <c r="AP6" i="31"/>
  <c r="AO6" i="31"/>
  <c r="AN6" i="31"/>
  <c r="AM6" i="31"/>
  <c r="AL6" i="31"/>
  <c r="AJ6" i="31"/>
  <c r="AI6" i="31"/>
  <c r="AH6" i="31"/>
  <c r="AG6" i="31"/>
  <c r="AF6" i="31"/>
  <c r="P6" i="31"/>
  <c r="AK6" i="31" s="1"/>
  <c r="AY5" i="31"/>
  <c r="AU5" i="31"/>
  <c r="AS5" i="31"/>
  <c r="AR5" i="31"/>
  <c r="AQ5" i="31"/>
  <c r="AP5" i="31"/>
  <c r="AO5" i="31"/>
  <c r="AN5" i="31"/>
  <c r="AM5" i="31"/>
  <c r="AL5" i="31"/>
  <c r="AJ5" i="31"/>
  <c r="AI5" i="31"/>
  <c r="AH5" i="31"/>
  <c r="AG5" i="31"/>
  <c r="AF5" i="31"/>
  <c r="P5" i="31"/>
  <c r="Y5" i="31" s="1"/>
  <c r="AT5" i="31" s="1"/>
  <c r="AY4" i="31"/>
  <c r="AU4" i="31"/>
  <c r="AS4" i="31"/>
  <c r="AR4" i="31"/>
  <c r="AQ4" i="31"/>
  <c r="AP4" i="31"/>
  <c r="AO4" i="31"/>
  <c r="AN4" i="31"/>
  <c r="AM4" i="31"/>
  <c r="AL4" i="31"/>
  <c r="AK4" i="31"/>
  <c r="AJ4" i="31"/>
  <c r="AI4" i="31"/>
  <c r="AH4" i="31"/>
  <c r="AG4" i="31"/>
  <c r="AF4" i="31"/>
  <c r="Y4" i="31"/>
  <c r="AT4" i="31" s="1"/>
  <c r="AY3" i="31"/>
  <c r="AU3" i="31"/>
  <c r="AS3" i="31"/>
  <c r="AR3" i="31"/>
  <c r="AQ3" i="31"/>
  <c r="AP3" i="31"/>
  <c r="AO3" i="31"/>
  <c r="AN3" i="31"/>
  <c r="AM3" i="31"/>
  <c r="AL3" i="31"/>
  <c r="AK3" i="31"/>
  <c r="AJ3" i="31"/>
  <c r="AI3" i="31"/>
  <c r="AH3" i="31"/>
  <c r="AG3" i="31"/>
  <c r="AF3" i="31"/>
  <c r="Y3" i="31"/>
  <c r="AT3" i="31" s="1"/>
  <c r="AV56" i="31" l="1"/>
  <c r="AW56" i="31" s="1"/>
  <c r="AX56" i="31" s="1"/>
  <c r="AV50" i="31"/>
  <c r="AW50" i="31" s="1"/>
  <c r="AX50" i="31" s="1"/>
  <c r="AV25" i="31"/>
  <c r="AW25" i="31" s="1"/>
  <c r="AX25" i="31" s="1"/>
  <c r="AK62" i="31"/>
  <c r="AV62" i="31" s="1"/>
  <c r="Y102" i="31"/>
  <c r="AT102" i="31" s="1"/>
  <c r="AK9" i="31"/>
  <c r="AV9" i="31" s="1"/>
  <c r="AW9" i="31" s="1"/>
  <c r="AX9" i="31" s="1"/>
  <c r="AK48" i="31"/>
  <c r="AV48" i="31" s="1"/>
  <c r="AW48" i="31" s="1"/>
  <c r="AX48" i="31" s="1"/>
  <c r="AK7" i="31"/>
  <c r="AV7" i="31" s="1"/>
  <c r="AW7" i="31" s="1"/>
  <c r="AX7" i="31" s="1"/>
  <c r="AV24" i="31"/>
  <c r="AW24" i="31" s="1"/>
  <c r="AX24" i="31" s="1"/>
  <c r="AK5" i="31"/>
  <c r="AV5" i="31" s="1"/>
  <c r="AW5" i="31" s="1"/>
  <c r="AX5" i="31" s="1"/>
  <c r="Y79" i="31"/>
  <c r="AT79" i="31" s="1"/>
  <c r="AK47" i="31"/>
  <c r="AV47" i="31" s="1"/>
  <c r="AW47" i="31" s="1"/>
  <c r="AX47" i="31" s="1"/>
  <c r="AV42" i="31"/>
  <c r="AW42" i="31" s="1"/>
  <c r="AX42" i="31" s="1"/>
  <c r="AV21" i="31"/>
  <c r="AW21" i="31" s="1"/>
  <c r="AX21" i="31" s="1"/>
  <c r="AV31" i="31"/>
  <c r="AW31" i="31" s="1"/>
  <c r="AX31" i="31" s="1"/>
  <c r="AV35" i="31"/>
  <c r="AW35" i="31" s="1"/>
  <c r="AX35" i="31" s="1"/>
  <c r="AV38" i="31"/>
  <c r="AW38" i="31" s="1"/>
  <c r="AX38" i="31" s="1"/>
  <c r="AV60" i="31"/>
  <c r="AW60" i="31" s="1"/>
  <c r="AX60" i="31" s="1"/>
  <c r="AK78" i="31"/>
  <c r="AV12" i="31"/>
  <c r="AW12" i="31" s="1"/>
  <c r="AX12" i="31" s="1"/>
  <c r="AV23" i="31"/>
  <c r="AW23" i="31" s="1"/>
  <c r="AX23" i="31" s="1"/>
  <c r="AV41" i="31"/>
  <c r="AW41" i="31" s="1"/>
  <c r="AX41" i="31" s="1"/>
  <c r="Y6" i="31"/>
  <c r="AT6" i="31" s="1"/>
  <c r="AV6" i="31" s="1"/>
  <c r="AW6" i="31" s="1"/>
  <c r="AX6" i="31" s="1"/>
  <c r="AL260" i="31"/>
  <c r="AV51" i="31"/>
  <c r="AW51" i="31" s="1"/>
  <c r="AX51" i="31" s="1"/>
  <c r="AV256" i="31"/>
  <c r="AW256" i="31" s="1"/>
  <c r="AX256" i="31" s="1"/>
  <c r="AN260" i="31"/>
  <c r="AV11" i="31"/>
  <c r="AW11" i="31" s="1"/>
  <c r="AX11" i="31" s="1"/>
  <c r="AV49" i="31"/>
  <c r="AW49" i="31" s="1"/>
  <c r="AX49" i="31" s="1"/>
  <c r="Y99" i="31"/>
  <c r="AT99" i="31" s="1"/>
  <c r="AV3" i="31"/>
  <c r="AW3" i="31" s="1"/>
  <c r="Y76" i="31"/>
  <c r="AT76" i="31" s="1"/>
  <c r="Y82" i="31"/>
  <c r="AT82" i="31" s="1"/>
  <c r="AK8" i="31"/>
  <c r="AV8" i="31" s="1"/>
  <c r="AW8" i="31" s="1"/>
  <c r="AX8" i="31" s="1"/>
  <c r="AK81" i="31"/>
  <c r="AW259" i="31"/>
  <c r="AX259" i="31" s="1"/>
  <c r="AV14" i="31"/>
  <c r="AW14" i="31" s="1"/>
  <c r="AX14" i="31" s="1"/>
  <c r="AV13" i="31"/>
  <c r="AW13" i="31" s="1"/>
  <c r="AX13" i="31" s="1"/>
  <c r="AK46" i="31"/>
  <c r="AV52" i="31"/>
  <c r="AW52" i="31" s="1"/>
  <c r="AX52" i="31" s="1"/>
  <c r="AK101" i="31"/>
  <c r="Y101" i="31"/>
  <c r="AT101" i="31" s="1"/>
  <c r="AV140" i="31"/>
  <c r="AW140" i="31" s="1"/>
  <c r="AX140" i="31" s="1"/>
  <c r="AV176" i="31"/>
  <c r="AW176" i="31" s="1"/>
  <c r="AX176" i="31" s="1"/>
  <c r="AV212" i="31"/>
  <c r="AW212" i="31" s="1"/>
  <c r="AX212" i="31" s="1"/>
  <c r="AV248" i="31"/>
  <c r="AW248" i="31" s="1"/>
  <c r="AX248" i="31" s="1"/>
  <c r="AV63" i="31"/>
  <c r="AW63" i="31" s="1"/>
  <c r="AX63" i="31" s="1"/>
  <c r="AV119" i="31"/>
  <c r="AW119" i="31" s="1"/>
  <c r="AX119" i="31" s="1"/>
  <c r="AV155" i="31"/>
  <c r="AW155" i="31" s="1"/>
  <c r="AX155" i="31" s="1"/>
  <c r="AV191" i="31"/>
  <c r="AW191" i="31" s="1"/>
  <c r="AX191" i="31" s="1"/>
  <c r="AV227" i="31"/>
  <c r="AW227" i="31" s="1"/>
  <c r="AX227" i="31" s="1"/>
  <c r="AV167" i="31"/>
  <c r="AW167" i="31" s="1"/>
  <c r="AX167" i="31" s="1"/>
  <c r="AQ260" i="31"/>
  <c r="AV54" i="31"/>
  <c r="AW54" i="31" s="1"/>
  <c r="AX54" i="31" s="1"/>
  <c r="AV59" i="31"/>
  <c r="AW59" i="31" s="1"/>
  <c r="AX59" i="31" s="1"/>
  <c r="AV67" i="31"/>
  <c r="AW67" i="31" s="1"/>
  <c r="AX67" i="31" s="1"/>
  <c r="AV134" i="31"/>
  <c r="AW134" i="31" s="1"/>
  <c r="AX134" i="31" s="1"/>
  <c r="AV170" i="31"/>
  <c r="AW170" i="31" s="1"/>
  <c r="AX170" i="31" s="1"/>
  <c r="AV206" i="31"/>
  <c r="AW206" i="31" s="1"/>
  <c r="AX206" i="31" s="1"/>
  <c r="AV242" i="31"/>
  <c r="AW242" i="31" s="1"/>
  <c r="AX242" i="31" s="1"/>
  <c r="AV239" i="31"/>
  <c r="AW239" i="31" s="1"/>
  <c r="AX239" i="31" s="1"/>
  <c r="AO260" i="31"/>
  <c r="AR260" i="31"/>
  <c r="AV113" i="31"/>
  <c r="AW113" i="31" s="1"/>
  <c r="AX113" i="31" s="1"/>
  <c r="AV149" i="31"/>
  <c r="AW149" i="31" s="1"/>
  <c r="AX149" i="31" s="1"/>
  <c r="AV185" i="31"/>
  <c r="AW185" i="31" s="1"/>
  <c r="AX185" i="31" s="1"/>
  <c r="AV221" i="31"/>
  <c r="AW221" i="31" s="1"/>
  <c r="AX221" i="31" s="1"/>
  <c r="AV257" i="31"/>
  <c r="AW257" i="31" s="1"/>
  <c r="AX257" i="31" s="1"/>
  <c r="AV203" i="31"/>
  <c r="AW203" i="31" s="1"/>
  <c r="AX203" i="31" s="1"/>
  <c r="AV182" i="31"/>
  <c r="AW182" i="31" s="1"/>
  <c r="AX182" i="31" s="1"/>
  <c r="AP260" i="31"/>
  <c r="AV22" i="31"/>
  <c r="AW22" i="31" s="1"/>
  <c r="AX22" i="31" s="1"/>
  <c r="AV53" i="31"/>
  <c r="AW53" i="31" s="1"/>
  <c r="AX53" i="31" s="1"/>
  <c r="AK104" i="31"/>
  <c r="Y104" i="31"/>
  <c r="AT104" i="31" s="1"/>
  <c r="AV128" i="31"/>
  <c r="AW128" i="31" s="1"/>
  <c r="AX128" i="31" s="1"/>
  <c r="AV164" i="31"/>
  <c r="AW164" i="31" s="1"/>
  <c r="AX164" i="31" s="1"/>
  <c r="AV200" i="31"/>
  <c r="AW200" i="31" s="1"/>
  <c r="AX200" i="31" s="1"/>
  <c r="AV236" i="31"/>
  <c r="AW236" i="31" s="1"/>
  <c r="AX236" i="31" s="1"/>
  <c r="AV16" i="31"/>
  <c r="AW16" i="31" s="1"/>
  <c r="AX16" i="31" s="1"/>
  <c r="AV18" i="31"/>
  <c r="AW18" i="31" s="1"/>
  <c r="AX18" i="31" s="1"/>
  <c r="AV57" i="31"/>
  <c r="AW57" i="31" s="1"/>
  <c r="AX57" i="31" s="1"/>
  <c r="AV143" i="31"/>
  <c r="AW143" i="31" s="1"/>
  <c r="AX143" i="31" s="1"/>
  <c r="AV179" i="31"/>
  <c r="AW179" i="31" s="1"/>
  <c r="AX179" i="31" s="1"/>
  <c r="AV215" i="31"/>
  <c r="AW215" i="31" s="1"/>
  <c r="AX215" i="31" s="1"/>
  <c r="AV251" i="31"/>
  <c r="AW251" i="31" s="1"/>
  <c r="AX251" i="31" s="1"/>
  <c r="AM260" i="31"/>
  <c r="AV15" i="31"/>
  <c r="AW15" i="31" s="1"/>
  <c r="AX15" i="31" s="1"/>
  <c r="AV197" i="31"/>
  <c r="AW197" i="31" s="1"/>
  <c r="AX197" i="31" s="1"/>
  <c r="AV10" i="31"/>
  <c r="AW10" i="31" s="1"/>
  <c r="AX10" i="31" s="1"/>
  <c r="AV17" i="31"/>
  <c r="AW17" i="31" s="1"/>
  <c r="AX17" i="31" s="1"/>
  <c r="AV122" i="31"/>
  <c r="AW122" i="31" s="1"/>
  <c r="AX122" i="31" s="1"/>
  <c r="AV158" i="31"/>
  <c r="AW158" i="31" s="1"/>
  <c r="AX158" i="31" s="1"/>
  <c r="AV194" i="31"/>
  <c r="AW194" i="31" s="1"/>
  <c r="AX194" i="31" s="1"/>
  <c r="AV230" i="31"/>
  <c r="AW230" i="31" s="1"/>
  <c r="AX230" i="31" s="1"/>
  <c r="AV146" i="31"/>
  <c r="AW146" i="31" s="1"/>
  <c r="AX146" i="31" s="1"/>
  <c r="AV254" i="31"/>
  <c r="AW254" i="31" s="1"/>
  <c r="AX254" i="31" s="1"/>
  <c r="AV161" i="31"/>
  <c r="AW161" i="31" s="1"/>
  <c r="AX161" i="31" s="1"/>
  <c r="AV233" i="31"/>
  <c r="AW233" i="31" s="1"/>
  <c r="AX233" i="31" s="1"/>
  <c r="AS260" i="31"/>
  <c r="AV137" i="31"/>
  <c r="AW137" i="31" s="1"/>
  <c r="AX137" i="31" s="1"/>
  <c r="AV173" i="31"/>
  <c r="AW173" i="31" s="1"/>
  <c r="AX173" i="31" s="1"/>
  <c r="AV209" i="31"/>
  <c r="AW209" i="31" s="1"/>
  <c r="AX209" i="31" s="1"/>
  <c r="AV245" i="31"/>
  <c r="AW245" i="31" s="1"/>
  <c r="AX245" i="31" s="1"/>
  <c r="AV131" i="31"/>
  <c r="AW131" i="31" s="1"/>
  <c r="AX131" i="31" s="1"/>
  <c r="AV110" i="31"/>
  <c r="AW110" i="31" s="1"/>
  <c r="AX110" i="31" s="1"/>
  <c r="AV218" i="31"/>
  <c r="AW218" i="31" s="1"/>
  <c r="AX218" i="31" s="1"/>
  <c r="AV125" i="31"/>
  <c r="AW125" i="31" s="1"/>
  <c r="AX125" i="31" s="1"/>
  <c r="AU260" i="31"/>
  <c r="AV44" i="31"/>
  <c r="AW44" i="31" s="1"/>
  <c r="AX44" i="31" s="1"/>
  <c r="AV55" i="31"/>
  <c r="AW55" i="31" s="1"/>
  <c r="AX55" i="31" s="1"/>
  <c r="AV116" i="31"/>
  <c r="AW116" i="31" s="1"/>
  <c r="AX116" i="31" s="1"/>
  <c r="AV152" i="31"/>
  <c r="AW152" i="31" s="1"/>
  <c r="AX152" i="31" s="1"/>
  <c r="AV188" i="31"/>
  <c r="AW188" i="31" s="1"/>
  <c r="AX188" i="31" s="1"/>
  <c r="AV224" i="31"/>
  <c r="AW224" i="31" s="1"/>
  <c r="AX224" i="31" s="1"/>
  <c r="AK29" i="31"/>
  <c r="AV32" i="31"/>
  <c r="AW32" i="31" s="1"/>
  <c r="AX32" i="31" s="1"/>
  <c r="AV39" i="31"/>
  <c r="AW39" i="31" s="1"/>
  <c r="AX39" i="31" s="1"/>
  <c r="AV64" i="31"/>
  <c r="AW64" i="31" s="1"/>
  <c r="AX64" i="31" s="1"/>
  <c r="AV28" i="31"/>
  <c r="AW28" i="31" s="1"/>
  <c r="AX28" i="31" s="1"/>
  <c r="AK36" i="31"/>
  <c r="Y100" i="31"/>
  <c r="AT100" i="31" s="1"/>
  <c r="Y103" i="31"/>
  <c r="AT103" i="31" s="1"/>
  <c r="AV20" i="31"/>
  <c r="AW20" i="31" s="1"/>
  <c r="AX20" i="31" s="1"/>
  <c r="AV27" i="31"/>
  <c r="AW27" i="31" s="1"/>
  <c r="AX27" i="31" s="1"/>
  <c r="AV34" i="31"/>
  <c r="AW34" i="31" s="1"/>
  <c r="AX34" i="31" s="1"/>
  <c r="AK45" i="31"/>
  <c r="AV66" i="31"/>
  <c r="AW66" i="31" s="1"/>
  <c r="AX66" i="31" s="1"/>
  <c r="AV58" i="31"/>
  <c r="AW58" i="31" s="1"/>
  <c r="AX58" i="31" s="1"/>
  <c r="Y77" i="31"/>
  <c r="AT77" i="31" s="1"/>
  <c r="Y80" i="31"/>
  <c r="AT80" i="31" s="1"/>
  <c r="AV19" i="31"/>
  <c r="AW19" i="31" s="1"/>
  <c r="AX19" i="31" s="1"/>
  <c r="AV30" i="31"/>
  <c r="AW30" i="31" s="1"/>
  <c r="AX30" i="31" s="1"/>
  <c r="AV33" i="31"/>
  <c r="AW33" i="31" s="1"/>
  <c r="AX33" i="31" s="1"/>
  <c r="AV37" i="31"/>
  <c r="AW37" i="31" s="1"/>
  <c r="AX37" i="31" s="1"/>
  <c r="AV61" i="31"/>
  <c r="AW61" i="31" s="1"/>
  <c r="AX61" i="31" s="1"/>
  <c r="AV65" i="31"/>
  <c r="AW65" i="31" s="1"/>
  <c r="AX65" i="31" s="1"/>
  <c r="AV4" i="31"/>
  <c r="AV26" i="31"/>
  <c r="AW26" i="31" s="1"/>
  <c r="AX26" i="31" s="1"/>
  <c r="AV40" i="31"/>
  <c r="AW40" i="31" s="1"/>
  <c r="AX40" i="31" s="1"/>
  <c r="AV43" i="31"/>
  <c r="AW43" i="31" s="1"/>
  <c r="AX43" i="31" s="1"/>
  <c r="AN263" i="31" l="1"/>
  <c r="AW62" i="31"/>
  <c r="AX62" i="31" s="1"/>
  <c r="AK260" i="31"/>
  <c r="AK262" i="31" s="1"/>
  <c r="AT260" i="31"/>
  <c r="AV46" i="31"/>
  <c r="AW46" i="31" s="1"/>
  <c r="AX46" i="31" s="1"/>
  <c r="AX3" i="31"/>
  <c r="AV36" i="31"/>
  <c r="AW36" i="31" s="1"/>
  <c r="AV45" i="31"/>
  <c r="AW45" i="31" s="1"/>
  <c r="AX45" i="31" s="1"/>
  <c r="AN264" i="31"/>
  <c r="AW4" i="31"/>
  <c r="AX4" i="31" s="1"/>
  <c r="AV29" i="31"/>
  <c r="AK264" i="31" l="1"/>
  <c r="AN262" i="31"/>
  <c r="AV260" i="31"/>
  <c r="AW29" i="31"/>
  <c r="AX29" i="31" s="1"/>
  <c r="AX36" i="31"/>
  <c r="AX260" i="31" l="1"/>
  <c r="AW260" i="31"/>
  <c r="Y3" i="19"/>
  <c r="AT3" i="19" s="1"/>
  <c r="AC4" i="28" l="1"/>
  <c r="AD4" i="28"/>
  <c r="Y4" i="28"/>
  <c r="Z4" i="28"/>
  <c r="AA4" i="28"/>
  <c r="AB4" i="28"/>
  <c r="AG4" i="28"/>
  <c r="AH4" i="28"/>
  <c r="AI4" i="28"/>
  <c r="AJ4" i="28"/>
  <c r="AK4" i="28"/>
  <c r="AF4" i="28" l="1"/>
  <c r="AE4" i="28"/>
  <c r="AL4" i="28" l="1"/>
  <c r="AM4" i="28" s="1"/>
  <c r="K3" i="28" l="1"/>
  <c r="J3" i="28" l="1"/>
  <c r="L3" i="28" s="1"/>
  <c r="AT4" i="19" l="1"/>
  <c r="V5" i="28" l="1"/>
  <c r="H5" i="28" l="1"/>
  <c r="AH3" i="19" l="1"/>
  <c r="W5" i="28" l="1"/>
  <c r="AN265" i="31" l="1"/>
  <c r="AP265" i="31" l="1"/>
  <c r="AP236" i="30"/>
  <c r="AY230" i="30"/>
  <c r="AL230" i="30"/>
  <c r="AH230" i="30"/>
  <c r="AG230" i="30"/>
  <c r="AF230" i="30"/>
  <c r="AY229" i="30"/>
  <c r="AL229" i="30"/>
  <c r="AH229" i="30"/>
  <c r="AG229" i="30"/>
  <c r="AF229" i="30"/>
  <c r="AY228" i="30"/>
  <c r="AL228" i="30"/>
  <c r="AV228" i="30" s="1"/>
  <c r="AW228" i="30" s="1"/>
  <c r="AX228" i="30" s="1"/>
  <c r="AH228" i="30"/>
  <c r="AG228" i="30"/>
  <c r="AF228" i="30"/>
  <c r="AY227" i="30"/>
  <c r="AL227" i="30"/>
  <c r="AH227" i="30"/>
  <c r="AG227" i="30"/>
  <c r="AF227" i="30"/>
  <c r="AY226" i="30"/>
  <c r="AL226" i="30"/>
  <c r="AH226" i="30"/>
  <c r="AG226" i="30"/>
  <c r="AF226" i="30"/>
  <c r="AY225" i="30"/>
  <c r="AL225" i="30"/>
  <c r="AV225" i="30" s="1"/>
  <c r="AW225" i="30" s="1"/>
  <c r="AX225" i="30" s="1"/>
  <c r="AH225" i="30"/>
  <c r="AG225" i="30"/>
  <c r="AF225" i="30"/>
  <c r="AY224" i="30"/>
  <c r="AL224" i="30"/>
  <c r="AH224" i="30"/>
  <c r="AG224" i="30"/>
  <c r="AF224" i="30"/>
  <c r="AY223" i="30"/>
  <c r="AL223" i="30"/>
  <c r="AV223" i="30" s="1"/>
  <c r="AW223" i="30" s="1"/>
  <c r="AX223" i="30" s="1"/>
  <c r="AH223" i="30"/>
  <c r="AG223" i="30"/>
  <c r="AF223" i="30"/>
  <c r="AY222" i="30"/>
  <c r="AL222" i="30"/>
  <c r="AV222" i="30" s="1"/>
  <c r="AW222" i="30" s="1"/>
  <c r="AX222" i="30" s="1"/>
  <c r="AH222" i="30"/>
  <c r="AG222" i="30"/>
  <c r="AF222" i="30"/>
  <c r="AY221" i="30"/>
  <c r="AL221" i="30"/>
  <c r="AH221" i="30"/>
  <c r="AG221" i="30"/>
  <c r="AF221" i="30"/>
  <c r="AY220" i="30"/>
  <c r="AL220" i="30"/>
  <c r="AH220" i="30"/>
  <c r="AG220" i="30"/>
  <c r="AF220" i="30"/>
  <c r="AY219" i="30"/>
  <c r="AL219" i="30"/>
  <c r="AH219" i="30"/>
  <c r="AG219" i="30"/>
  <c r="AF219" i="30"/>
  <c r="AY218" i="30"/>
  <c r="AL218" i="30"/>
  <c r="AH218" i="30"/>
  <c r="AG218" i="30"/>
  <c r="AF218" i="30"/>
  <c r="AY217" i="30"/>
  <c r="AL217" i="30"/>
  <c r="AH217" i="30"/>
  <c r="AG217" i="30"/>
  <c r="AF217" i="30"/>
  <c r="AY216" i="30"/>
  <c r="AL216" i="30"/>
  <c r="AV216" i="30" s="1"/>
  <c r="AW216" i="30" s="1"/>
  <c r="AX216" i="30" s="1"/>
  <c r="AH216" i="30"/>
  <c r="AG216" i="30"/>
  <c r="AF216" i="30"/>
  <c r="AY215" i="30"/>
  <c r="AL215" i="30"/>
  <c r="AH215" i="30"/>
  <c r="AG215" i="30"/>
  <c r="AF215" i="30"/>
  <c r="AY214" i="30"/>
  <c r="AL214" i="30"/>
  <c r="AH214" i="30"/>
  <c r="AG214" i="30"/>
  <c r="AF214" i="30"/>
  <c r="AY213" i="30"/>
  <c r="AL213" i="30"/>
  <c r="AV213" i="30" s="1"/>
  <c r="AW213" i="30" s="1"/>
  <c r="AX213" i="30" s="1"/>
  <c r="AH213" i="30"/>
  <c r="AG213" i="30"/>
  <c r="AF213" i="30"/>
  <c r="AY212" i="30"/>
  <c r="AL212" i="30"/>
  <c r="AH212" i="30"/>
  <c r="AG212" i="30"/>
  <c r="AF212" i="30"/>
  <c r="AY211" i="30"/>
  <c r="AL211" i="30"/>
  <c r="AH211" i="30"/>
  <c r="AG211" i="30"/>
  <c r="AF211" i="30"/>
  <c r="AY210" i="30"/>
  <c r="AL210" i="30"/>
  <c r="AV210" i="30" s="1"/>
  <c r="AW210" i="30" s="1"/>
  <c r="AX210" i="30" s="1"/>
  <c r="AH210" i="30"/>
  <c r="AG210" i="30"/>
  <c r="AF210" i="30"/>
  <c r="AY209" i="30"/>
  <c r="AL209" i="30"/>
  <c r="AH209" i="30"/>
  <c r="AG209" i="30"/>
  <c r="AF209" i="30"/>
  <c r="AY208" i="30"/>
  <c r="AL208" i="30"/>
  <c r="AH208" i="30"/>
  <c r="AG208" i="30"/>
  <c r="AF208" i="30"/>
  <c r="AY207" i="30"/>
  <c r="AL207" i="30"/>
  <c r="AV207" i="30" s="1"/>
  <c r="AW207" i="30" s="1"/>
  <c r="AX207" i="30" s="1"/>
  <c r="AH207" i="30"/>
  <c r="AG207" i="30"/>
  <c r="AF207" i="30"/>
  <c r="AY206" i="30"/>
  <c r="AL206" i="30"/>
  <c r="AH206" i="30"/>
  <c r="AG206" i="30"/>
  <c r="AF206" i="30"/>
  <c r="AY205" i="30"/>
  <c r="AL205" i="30"/>
  <c r="AH205" i="30"/>
  <c r="AG205" i="30"/>
  <c r="AF205" i="30"/>
  <c r="AY204" i="30"/>
  <c r="AL204" i="30"/>
  <c r="AV204" i="30" s="1"/>
  <c r="AW204" i="30" s="1"/>
  <c r="AX204" i="30" s="1"/>
  <c r="AH204" i="30"/>
  <c r="AG204" i="30"/>
  <c r="AF204" i="30"/>
  <c r="AY203" i="30"/>
  <c r="AL203" i="30"/>
  <c r="AH203" i="30"/>
  <c r="AG203" i="30"/>
  <c r="AF203" i="30"/>
  <c r="AY202" i="30"/>
  <c r="AL202" i="30"/>
  <c r="AH202" i="30"/>
  <c r="AG202" i="30"/>
  <c r="AF202" i="30"/>
  <c r="AY201" i="30"/>
  <c r="AL201" i="30"/>
  <c r="AV201" i="30" s="1"/>
  <c r="AW201" i="30" s="1"/>
  <c r="AX201" i="30" s="1"/>
  <c r="AH201" i="30"/>
  <c r="AG201" i="30"/>
  <c r="AF201" i="30"/>
  <c r="AY200" i="30"/>
  <c r="AL200" i="30"/>
  <c r="AH200" i="30"/>
  <c r="AG200" i="30"/>
  <c r="AF200" i="30"/>
  <c r="AY199" i="30"/>
  <c r="AL199" i="30"/>
  <c r="AH199" i="30"/>
  <c r="AG199" i="30"/>
  <c r="AF199" i="30"/>
  <c r="AY198" i="30"/>
  <c r="AL198" i="30"/>
  <c r="AV198" i="30" s="1"/>
  <c r="AW198" i="30" s="1"/>
  <c r="AX198" i="30" s="1"/>
  <c r="AH198" i="30"/>
  <c r="AG198" i="30"/>
  <c r="AF198" i="30"/>
  <c r="AY197" i="30"/>
  <c r="AL197" i="30"/>
  <c r="AH197" i="30"/>
  <c r="AG197" i="30"/>
  <c r="AF197" i="30"/>
  <c r="AY196" i="30"/>
  <c r="AL196" i="30"/>
  <c r="AH196" i="30"/>
  <c r="AG196" i="30"/>
  <c r="AF196" i="30"/>
  <c r="AY195" i="30"/>
  <c r="AL195" i="30"/>
  <c r="AV195" i="30" s="1"/>
  <c r="AW195" i="30" s="1"/>
  <c r="AX195" i="30" s="1"/>
  <c r="AH195" i="30"/>
  <c r="AG195" i="30"/>
  <c r="AF195" i="30"/>
  <c r="AY194" i="30"/>
  <c r="AL194" i="30"/>
  <c r="AH194" i="30"/>
  <c r="AG194" i="30"/>
  <c r="AF194" i="30"/>
  <c r="AY193" i="30"/>
  <c r="AL193" i="30"/>
  <c r="AH193" i="30"/>
  <c r="AG193" i="30"/>
  <c r="AF193" i="30"/>
  <c r="AY192" i="30"/>
  <c r="AL192" i="30"/>
  <c r="AV192" i="30" s="1"/>
  <c r="AW192" i="30" s="1"/>
  <c r="AX192" i="30" s="1"/>
  <c r="AH192" i="30"/>
  <c r="AG192" i="30"/>
  <c r="AF192" i="30"/>
  <c r="AY191" i="30"/>
  <c r="AL191" i="30"/>
  <c r="AH191" i="30"/>
  <c r="AG191" i="30"/>
  <c r="AF191" i="30"/>
  <c r="AY190" i="30"/>
  <c r="AL190" i="30"/>
  <c r="AH190" i="30"/>
  <c r="AG190" i="30"/>
  <c r="AF190" i="30"/>
  <c r="AY189" i="30"/>
  <c r="AL189" i="30"/>
  <c r="AV189" i="30" s="1"/>
  <c r="AW189" i="30" s="1"/>
  <c r="AX189" i="30" s="1"/>
  <c r="AH189" i="30"/>
  <c r="AG189" i="30"/>
  <c r="AF189" i="30"/>
  <c r="AY188" i="30"/>
  <c r="AL188" i="30"/>
  <c r="AV188" i="30" s="1"/>
  <c r="AH188" i="30"/>
  <c r="AG188" i="30"/>
  <c r="AF188" i="30"/>
  <c r="AY187" i="30"/>
  <c r="AL187" i="30"/>
  <c r="AH187" i="30"/>
  <c r="AG187" i="30"/>
  <c r="AF187" i="30"/>
  <c r="AY186" i="30"/>
  <c r="AL186" i="30"/>
  <c r="AV186" i="30" s="1"/>
  <c r="AW186" i="30" s="1"/>
  <c r="AX186" i="30" s="1"/>
  <c r="AH186" i="30"/>
  <c r="AG186" i="30"/>
  <c r="AF186" i="30"/>
  <c r="AY185" i="30"/>
  <c r="AL185" i="30"/>
  <c r="AH185" i="30"/>
  <c r="AG185" i="30"/>
  <c r="AF185" i="30"/>
  <c r="AY184" i="30"/>
  <c r="AL184" i="30"/>
  <c r="AH184" i="30"/>
  <c r="AG184" i="30"/>
  <c r="AF184" i="30"/>
  <c r="AY183" i="30"/>
  <c r="AL183" i="30"/>
  <c r="AV183" i="30" s="1"/>
  <c r="AW183" i="30" s="1"/>
  <c r="AX183" i="30" s="1"/>
  <c r="AH183" i="30"/>
  <c r="AG183" i="30"/>
  <c r="AF183" i="30"/>
  <c r="AY182" i="30"/>
  <c r="AL182" i="30"/>
  <c r="AV182" i="30" s="1"/>
  <c r="AW182" i="30" s="1"/>
  <c r="AX182" i="30" s="1"/>
  <c r="AH182" i="30"/>
  <c r="AG182" i="30"/>
  <c r="AF182" i="30"/>
  <c r="AY181" i="30"/>
  <c r="AL181" i="30"/>
  <c r="AH181" i="30"/>
  <c r="AG181" i="30"/>
  <c r="AF181" i="30"/>
  <c r="AY180" i="30"/>
  <c r="AL180" i="30"/>
  <c r="AV180" i="30" s="1"/>
  <c r="AW180" i="30" s="1"/>
  <c r="AX180" i="30" s="1"/>
  <c r="AH180" i="30"/>
  <c r="AG180" i="30"/>
  <c r="AF180" i="30"/>
  <c r="AY179" i="30"/>
  <c r="AL179" i="30"/>
  <c r="AV179" i="30" s="1"/>
  <c r="AW179" i="30" s="1"/>
  <c r="AX179" i="30" s="1"/>
  <c r="AH179" i="30"/>
  <c r="AG179" i="30"/>
  <c r="AF179" i="30"/>
  <c r="AY178" i="30"/>
  <c r="AL178" i="30"/>
  <c r="AH178" i="30"/>
  <c r="AG178" i="30"/>
  <c r="AF178" i="30"/>
  <c r="AY177" i="30"/>
  <c r="AL177" i="30"/>
  <c r="AV177" i="30" s="1"/>
  <c r="AW177" i="30" s="1"/>
  <c r="AX177" i="30" s="1"/>
  <c r="AH177" i="30"/>
  <c r="AG177" i="30"/>
  <c r="AF177" i="30"/>
  <c r="AY176" i="30"/>
  <c r="AL176" i="30"/>
  <c r="AV176" i="30" s="1"/>
  <c r="AW176" i="30" s="1"/>
  <c r="AX176" i="30" s="1"/>
  <c r="AH176" i="30"/>
  <c r="AG176" i="30"/>
  <c r="AF176" i="30"/>
  <c r="AY175" i="30"/>
  <c r="AL175" i="30"/>
  <c r="AH175" i="30"/>
  <c r="AG175" i="30"/>
  <c r="AF175" i="30"/>
  <c r="AY174" i="30"/>
  <c r="AL174" i="30"/>
  <c r="AV174" i="30" s="1"/>
  <c r="AW174" i="30" s="1"/>
  <c r="AX174" i="30" s="1"/>
  <c r="AH174" i="30"/>
  <c r="AG174" i="30"/>
  <c r="AF174" i="30"/>
  <c r="AY173" i="30"/>
  <c r="AL173" i="30"/>
  <c r="AV173" i="30" s="1"/>
  <c r="AW173" i="30" s="1"/>
  <c r="AX173" i="30" s="1"/>
  <c r="AH173" i="30"/>
  <c r="AG173" i="30"/>
  <c r="AF173" i="30"/>
  <c r="AY172" i="30"/>
  <c r="AL172" i="30"/>
  <c r="AH172" i="30"/>
  <c r="AG172" i="30"/>
  <c r="AF172" i="30"/>
  <c r="AY171" i="30"/>
  <c r="AL171" i="30"/>
  <c r="AV171" i="30" s="1"/>
  <c r="AW171" i="30" s="1"/>
  <c r="AX171" i="30" s="1"/>
  <c r="AH171" i="30"/>
  <c r="AG171" i="30"/>
  <c r="AF171" i="30"/>
  <c r="AY170" i="30"/>
  <c r="AL170" i="30"/>
  <c r="AV170" i="30" s="1"/>
  <c r="AW170" i="30" s="1"/>
  <c r="AX170" i="30" s="1"/>
  <c r="AH170" i="30"/>
  <c r="AG170" i="30"/>
  <c r="AF170" i="30"/>
  <c r="AY169" i="30"/>
  <c r="AL169" i="30"/>
  <c r="AH169" i="30"/>
  <c r="AG169" i="30"/>
  <c r="AF169" i="30"/>
  <c r="AY168" i="30"/>
  <c r="AL168" i="30"/>
  <c r="AV168" i="30" s="1"/>
  <c r="AW168" i="30" s="1"/>
  <c r="AX168" i="30" s="1"/>
  <c r="AH168" i="30"/>
  <c r="AG168" i="30"/>
  <c r="AF168" i="30"/>
  <c r="AY167" i="30"/>
  <c r="AL167" i="30"/>
  <c r="AV167" i="30" s="1"/>
  <c r="AW167" i="30" s="1"/>
  <c r="AX167" i="30" s="1"/>
  <c r="AH167" i="30"/>
  <c r="AG167" i="30"/>
  <c r="AF167" i="30"/>
  <c r="AY166" i="30"/>
  <c r="AL166" i="30"/>
  <c r="AH166" i="30"/>
  <c r="AG166" i="30"/>
  <c r="AF166" i="30"/>
  <c r="AY165" i="30"/>
  <c r="AL165" i="30"/>
  <c r="AV165" i="30" s="1"/>
  <c r="AW165" i="30" s="1"/>
  <c r="AX165" i="30" s="1"/>
  <c r="AH165" i="30"/>
  <c r="AG165" i="30"/>
  <c r="AF165" i="30"/>
  <c r="AY164" i="30"/>
  <c r="AL164" i="30"/>
  <c r="AV164" i="30" s="1"/>
  <c r="AW164" i="30" s="1"/>
  <c r="AX164" i="30" s="1"/>
  <c r="AH164" i="30"/>
  <c r="AG164" i="30"/>
  <c r="AF164" i="30"/>
  <c r="AY163" i="30"/>
  <c r="AL163" i="30"/>
  <c r="AH163" i="30"/>
  <c r="AG163" i="30"/>
  <c r="AF163" i="30"/>
  <c r="AY162" i="30"/>
  <c r="AL162" i="30"/>
  <c r="AV162" i="30" s="1"/>
  <c r="AW162" i="30" s="1"/>
  <c r="AX162" i="30" s="1"/>
  <c r="AH162" i="30"/>
  <c r="AG162" i="30"/>
  <c r="AF162" i="30"/>
  <c r="AY161" i="30"/>
  <c r="AL161" i="30"/>
  <c r="AV161" i="30" s="1"/>
  <c r="AW161" i="30" s="1"/>
  <c r="AX161" i="30" s="1"/>
  <c r="AH161" i="30"/>
  <c r="AG161" i="30"/>
  <c r="AF161" i="30"/>
  <c r="AY160" i="30"/>
  <c r="AL160" i="30"/>
  <c r="AH160" i="30"/>
  <c r="AG160" i="30"/>
  <c r="AF160" i="30"/>
  <c r="AY159" i="30"/>
  <c r="AL159" i="30"/>
  <c r="AV159" i="30" s="1"/>
  <c r="AW159" i="30" s="1"/>
  <c r="AX159" i="30" s="1"/>
  <c r="AH159" i="30"/>
  <c r="AG159" i="30"/>
  <c r="AF159" i="30"/>
  <c r="AY158" i="30"/>
  <c r="AL158" i="30"/>
  <c r="AV158" i="30" s="1"/>
  <c r="AW158" i="30" s="1"/>
  <c r="AX158" i="30" s="1"/>
  <c r="AH158" i="30"/>
  <c r="AG158" i="30"/>
  <c r="AF158" i="30"/>
  <c r="AY157" i="30"/>
  <c r="AL157" i="30"/>
  <c r="AH157" i="30"/>
  <c r="AG157" i="30"/>
  <c r="AF157" i="30"/>
  <c r="AY156" i="30"/>
  <c r="AL156" i="30"/>
  <c r="AV156" i="30" s="1"/>
  <c r="AW156" i="30" s="1"/>
  <c r="AX156" i="30" s="1"/>
  <c r="AH156" i="30"/>
  <c r="AG156" i="30"/>
  <c r="AF156" i="30"/>
  <c r="AY155" i="30"/>
  <c r="AL155" i="30"/>
  <c r="AV155" i="30" s="1"/>
  <c r="AW155" i="30" s="1"/>
  <c r="AX155" i="30" s="1"/>
  <c r="AH155" i="30"/>
  <c r="AG155" i="30"/>
  <c r="AF155" i="30"/>
  <c r="AY154" i="30"/>
  <c r="AL154" i="30"/>
  <c r="AH154" i="30"/>
  <c r="AG154" i="30"/>
  <c r="AF154" i="30"/>
  <c r="AY153" i="30"/>
  <c r="AL153" i="30"/>
  <c r="AV153" i="30" s="1"/>
  <c r="AW153" i="30" s="1"/>
  <c r="AX153" i="30" s="1"/>
  <c r="AH153" i="30"/>
  <c r="AG153" i="30"/>
  <c r="AF153" i="30"/>
  <c r="AY152" i="30"/>
  <c r="AL152" i="30"/>
  <c r="AV152" i="30" s="1"/>
  <c r="AW152" i="30" s="1"/>
  <c r="AX152" i="30" s="1"/>
  <c r="AH152" i="30"/>
  <c r="AG152" i="30"/>
  <c r="AF152" i="30"/>
  <c r="AY151" i="30"/>
  <c r="AL151" i="30"/>
  <c r="AH151" i="30"/>
  <c r="AG151" i="30"/>
  <c r="AF151" i="30"/>
  <c r="AY150" i="30"/>
  <c r="AL150" i="30"/>
  <c r="AV150" i="30" s="1"/>
  <c r="AW150" i="30" s="1"/>
  <c r="AX150" i="30" s="1"/>
  <c r="AH150" i="30"/>
  <c r="AG150" i="30"/>
  <c r="AF150" i="30"/>
  <c r="AY149" i="30"/>
  <c r="AL149" i="30"/>
  <c r="AV149" i="30" s="1"/>
  <c r="AW149" i="30" s="1"/>
  <c r="AX149" i="30" s="1"/>
  <c r="AH149" i="30"/>
  <c r="AG149" i="30"/>
  <c r="AF149" i="30"/>
  <c r="AY148" i="30"/>
  <c r="AL148" i="30"/>
  <c r="AH148" i="30"/>
  <c r="AG148" i="30"/>
  <c r="AF148" i="30"/>
  <c r="AY147" i="30"/>
  <c r="AL147" i="30"/>
  <c r="AV147" i="30" s="1"/>
  <c r="AW147" i="30" s="1"/>
  <c r="AX147" i="30" s="1"/>
  <c r="AH147" i="30"/>
  <c r="AG147" i="30"/>
  <c r="AF147" i="30"/>
  <c r="AY146" i="30"/>
  <c r="AL146" i="30"/>
  <c r="AV146" i="30" s="1"/>
  <c r="AW146" i="30" s="1"/>
  <c r="AX146" i="30" s="1"/>
  <c r="AH146" i="30"/>
  <c r="AG146" i="30"/>
  <c r="AF146" i="30"/>
  <c r="AY145" i="30"/>
  <c r="AL145" i="30"/>
  <c r="AH145" i="30"/>
  <c r="AG145" i="30"/>
  <c r="AF145" i="30"/>
  <c r="AY144" i="30"/>
  <c r="AL144" i="30"/>
  <c r="AH144" i="30"/>
  <c r="AG144" i="30"/>
  <c r="AF144" i="30"/>
  <c r="AY143" i="30"/>
  <c r="AL143" i="30"/>
  <c r="AV143" i="30" s="1"/>
  <c r="AW143" i="30" s="1"/>
  <c r="AX143" i="30" s="1"/>
  <c r="AH143" i="30"/>
  <c r="AG143" i="30"/>
  <c r="AF143" i="30"/>
  <c r="AY142" i="30"/>
  <c r="AL142" i="30"/>
  <c r="AH142" i="30"/>
  <c r="AG142" i="30"/>
  <c r="AF142" i="30"/>
  <c r="AY141" i="30"/>
  <c r="AL141" i="30"/>
  <c r="AH141" i="30"/>
  <c r="AG141" i="30"/>
  <c r="AF141" i="30"/>
  <c r="AY140" i="30"/>
  <c r="AL140" i="30"/>
  <c r="AV140" i="30" s="1"/>
  <c r="AW140" i="30" s="1"/>
  <c r="AX140" i="30" s="1"/>
  <c r="AH140" i="30"/>
  <c r="AG140" i="30"/>
  <c r="AF140" i="30"/>
  <c r="AY139" i="30"/>
  <c r="AL139" i="30"/>
  <c r="AH139" i="30"/>
  <c r="AG139" i="30"/>
  <c r="AF139" i="30"/>
  <c r="AY138" i="30"/>
  <c r="AL138" i="30"/>
  <c r="AV138" i="30" s="1"/>
  <c r="AH138" i="30"/>
  <c r="AG138" i="30"/>
  <c r="AF138" i="30"/>
  <c r="AY137" i="30"/>
  <c r="AL137" i="30"/>
  <c r="AV137" i="30" s="1"/>
  <c r="AW137" i="30" s="1"/>
  <c r="AX137" i="30" s="1"/>
  <c r="AH137" i="30"/>
  <c r="AG137" i="30"/>
  <c r="AF137" i="30"/>
  <c r="AY136" i="30"/>
  <c r="AL136" i="30"/>
  <c r="AH136" i="30"/>
  <c r="AG136" i="30"/>
  <c r="AF136" i="30"/>
  <c r="AY135" i="30"/>
  <c r="AL135" i="30"/>
  <c r="AV135" i="30" s="1"/>
  <c r="AH135" i="30"/>
  <c r="AG135" i="30"/>
  <c r="AF135" i="30"/>
  <c r="AY134" i="30"/>
  <c r="AL134" i="30"/>
  <c r="AV134" i="30" s="1"/>
  <c r="AW134" i="30" s="1"/>
  <c r="AX134" i="30" s="1"/>
  <c r="AH134" i="30"/>
  <c r="AG134" i="30"/>
  <c r="AF134" i="30"/>
  <c r="AY133" i="30"/>
  <c r="AL133" i="30"/>
  <c r="AH133" i="30"/>
  <c r="AG133" i="30"/>
  <c r="AF133" i="30"/>
  <c r="AY132" i="30"/>
  <c r="AL132" i="30"/>
  <c r="AV132" i="30" s="1"/>
  <c r="AH132" i="30"/>
  <c r="AG132" i="30"/>
  <c r="AF132" i="30"/>
  <c r="AY131" i="30"/>
  <c r="AL131" i="30"/>
  <c r="AV131" i="30" s="1"/>
  <c r="AW131" i="30" s="1"/>
  <c r="AX131" i="30" s="1"/>
  <c r="AH131" i="30"/>
  <c r="AG131" i="30"/>
  <c r="AF131" i="30"/>
  <c r="AY130" i="30"/>
  <c r="AL130" i="30"/>
  <c r="AH130" i="30"/>
  <c r="AG130" i="30"/>
  <c r="AF130" i="30"/>
  <c r="AY129" i="30"/>
  <c r="AL129" i="30"/>
  <c r="AV129" i="30" s="1"/>
  <c r="AH129" i="30"/>
  <c r="AG129" i="30"/>
  <c r="AF129" i="30"/>
  <c r="AY128" i="30"/>
  <c r="AL128" i="30"/>
  <c r="AV128" i="30" s="1"/>
  <c r="AW128" i="30" s="1"/>
  <c r="AX128" i="30" s="1"/>
  <c r="AH128" i="30"/>
  <c r="AG128" i="30"/>
  <c r="AF128" i="30"/>
  <c r="AY127" i="30"/>
  <c r="AL127" i="30"/>
  <c r="AH127" i="30"/>
  <c r="AG127" i="30"/>
  <c r="AF127" i="30"/>
  <c r="AY126" i="30"/>
  <c r="AL126" i="30"/>
  <c r="AH126" i="30"/>
  <c r="AG126" i="30"/>
  <c r="AF126" i="30"/>
  <c r="AY125" i="30"/>
  <c r="AL125" i="30"/>
  <c r="AV125" i="30" s="1"/>
  <c r="AW125" i="30" s="1"/>
  <c r="AX125" i="30" s="1"/>
  <c r="AH125" i="30"/>
  <c r="AG125" i="30"/>
  <c r="AF125" i="30"/>
  <c r="AY124" i="30"/>
  <c r="AL124" i="30"/>
  <c r="AH124" i="30"/>
  <c r="AG124" i="30"/>
  <c r="AF124" i="30"/>
  <c r="AY123" i="30"/>
  <c r="AL123" i="30"/>
  <c r="AV123" i="30" s="1"/>
  <c r="AH123" i="30"/>
  <c r="AG123" i="30"/>
  <c r="AF123" i="30"/>
  <c r="AY122" i="30"/>
  <c r="AL122" i="30"/>
  <c r="AV122" i="30" s="1"/>
  <c r="AW122" i="30" s="1"/>
  <c r="AX122" i="30" s="1"/>
  <c r="AH122" i="30"/>
  <c r="AG122" i="30"/>
  <c r="AF122" i="30"/>
  <c r="AY121" i="30"/>
  <c r="AL121" i="30"/>
  <c r="AH121" i="30"/>
  <c r="AG121" i="30"/>
  <c r="AF121" i="30"/>
  <c r="AY120" i="30"/>
  <c r="AL120" i="30"/>
  <c r="AH120" i="30"/>
  <c r="AG120" i="30"/>
  <c r="AF120" i="30"/>
  <c r="AY119" i="30"/>
  <c r="AL119" i="30"/>
  <c r="AV119" i="30" s="1"/>
  <c r="AW119" i="30" s="1"/>
  <c r="AX119" i="30" s="1"/>
  <c r="AH119" i="30"/>
  <c r="AG119" i="30"/>
  <c r="AF119" i="30"/>
  <c r="AY118" i="30"/>
  <c r="AL118" i="30"/>
  <c r="AH118" i="30"/>
  <c r="AG118" i="30"/>
  <c r="AF118" i="30"/>
  <c r="AY117" i="30"/>
  <c r="AL117" i="30"/>
  <c r="AV117" i="30" s="1"/>
  <c r="AW117" i="30" s="1"/>
  <c r="AX117" i="30" s="1"/>
  <c r="AH117" i="30"/>
  <c r="AG117" i="30"/>
  <c r="AF117" i="30"/>
  <c r="AY116" i="30"/>
  <c r="AL116" i="30"/>
  <c r="AV116" i="30" s="1"/>
  <c r="AW116" i="30" s="1"/>
  <c r="AX116" i="30" s="1"/>
  <c r="AH116" i="30"/>
  <c r="AG116" i="30"/>
  <c r="AF116" i="30"/>
  <c r="AY115" i="30"/>
  <c r="AL115" i="30"/>
  <c r="AH115" i="30"/>
  <c r="AG115" i="30"/>
  <c r="AF115" i="30"/>
  <c r="AY114" i="30"/>
  <c r="AL114" i="30"/>
  <c r="AV114" i="30" s="1"/>
  <c r="AH114" i="30"/>
  <c r="AG114" i="30"/>
  <c r="AF114" i="30"/>
  <c r="AY113" i="30"/>
  <c r="AL113" i="30"/>
  <c r="AV113" i="30" s="1"/>
  <c r="AW113" i="30" s="1"/>
  <c r="AX113" i="30" s="1"/>
  <c r="AH113" i="30"/>
  <c r="AG113" i="30"/>
  <c r="AF113" i="30"/>
  <c r="AY112" i="30"/>
  <c r="AL112" i="30"/>
  <c r="AH112" i="30"/>
  <c r="AG112" i="30"/>
  <c r="AF112" i="30"/>
  <c r="AY111" i="30"/>
  <c r="AL111" i="30"/>
  <c r="AV111" i="30" s="1"/>
  <c r="AH111" i="30"/>
  <c r="AG111" i="30"/>
  <c r="AF111" i="30"/>
  <c r="AY110" i="30"/>
  <c r="AL110" i="30"/>
  <c r="AV110" i="30" s="1"/>
  <c r="AW110" i="30" s="1"/>
  <c r="AX110" i="30" s="1"/>
  <c r="AH110" i="30"/>
  <c r="AG110" i="30"/>
  <c r="AF110" i="30"/>
  <c r="AY109" i="30"/>
  <c r="AL109" i="30"/>
  <c r="AH109" i="30"/>
  <c r="AG109" i="30"/>
  <c r="AF109" i="30"/>
  <c r="AY108" i="30"/>
  <c r="AL108" i="30"/>
  <c r="AV108" i="30" s="1"/>
  <c r="AH108" i="30"/>
  <c r="AG108" i="30"/>
  <c r="AF108" i="30"/>
  <c r="AY107" i="30"/>
  <c r="AL107" i="30"/>
  <c r="AV107" i="30" s="1"/>
  <c r="AW107" i="30" s="1"/>
  <c r="AX107" i="30" s="1"/>
  <c r="AH107" i="30"/>
  <c r="AG107" i="30"/>
  <c r="AF107" i="30"/>
  <c r="AY106" i="30"/>
  <c r="AL106" i="30"/>
  <c r="AH106" i="30"/>
  <c r="AG106" i="30"/>
  <c r="AF106" i="30"/>
  <c r="AY105" i="30"/>
  <c r="AL105" i="30"/>
  <c r="AV105" i="30" s="1"/>
  <c r="AH105" i="30"/>
  <c r="AG105" i="30"/>
  <c r="AF105" i="30"/>
  <c r="AY104" i="30"/>
  <c r="AL104" i="30"/>
  <c r="AV104" i="30" s="1"/>
  <c r="AW104" i="30" s="1"/>
  <c r="AX104" i="30" s="1"/>
  <c r="AH104" i="30"/>
  <c r="AG104" i="30"/>
  <c r="AF104" i="30"/>
  <c r="AY103" i="30"/>
  <c r="AL103" i="30"/>
  <c r="AH103" i="30"/>
  <c r="AG103" i="30"/>
  <c r="AF103" i="30"/>
  <c r="AY102" i="30"/>
  <c r="AL102" i="30"/>
  <c r="AH102" i="30"/>
  <c r="AG102" i="30"/>
  <c r="AF102" i="30"/>
  <c r="AY101" i="30"/>
  <c r="AL101" i="30"/>
  <c r="AV101" i="30" s="1"/>
  <c r="AW101" i="30" s="1"/>
  <c r="AX101" i="30" s="1"/>
  <c r="AH101" i="30"/>
  <c r="AG101" i="30"/>
  <c r="AF101" i="30"/>
  <c r="AY100" i="30"/>
  <c r="AL100" i="30"/>
  <c r="AH100" i="30"/>
  <c r="AG100" i="30"/>
  <c r="AF100" i="30"/>
  <c r="AY99" i="30"/>
  <c r="AL99" i="30"/>
  <c r="AH99" i="30"/>
  <c r="AG99" i="30"/>
  <c r="AF99" i="30"/>
  <c r="AY98" i="30"/>
  <c r="AL98" i="30"/>
  <c r="AV98" i="30" s="1"/>
  <c r="AW98" i="30" s="1"/>
  <c r="AX98" i="30" s="1"/>
  <c r="AH98" i="30"/>
  <c r="AG98" i="30"/>
  <c r="AF98" i="30"/>
  <c r="AY97" i="30"/>
  <c r="AL97" i="30"/>
  <c r="AH97" i="30"/>
  <c r="AG97" i="30"/>
  <c r="AF97" i="30"/>
  <c r="AY96" i="30"/>
  <c r="AL96" i="30"/>
  <c r="AV96" i="30" s="1"/>
  <c r="AH96" i="30"/>
  <c r="AG96" i="30"/>
  <c r="AF96" i="30"/>
  <c r="AY95" i="30"/>
  <c r="AL95" i="30"/>
  <c r="AV95" i="30" s="1"/>
  <c r="AW95" i="30" s="1"/>
  <c r="AX95" i="30" s="1"/>
  <c r="AH95" i="30"/>
  <c r="AG95" i="30"/>
  <c r="AF95" i="30"/>
  <c r="AY94" i="30"/>
  <c r="AL94" i="30"/>
  <c r="AH94" i="30"/>
  <c r="AG94" i="30"/>
  <c r="AF94" i="30"/>
  <c r="AY93" i="30"/>
  <c r="AL93" i="30"/>
  <c r="AV93" i="30" s="1"/>
  <c r="AH93" i="30"/>
  <c r="AG93" i="30"/>
  <c r="AF93" i="30"/>
  <c r="AY92" i="30"/>
  <c r="AL92" i="30"/>
  <c r="AV92" i="30" s="1"/>
  <c r="AW92" i="30" s="1"/>
  <c r="AX92" i="30" s="1"/>
  <c r="AH92" i="30"/>
  <c r="AG92" i="30"/>
  <c r="AF92" i="30"/>
  <c r="AY91" i="30"/>
  <c r="AL91" i="30"/>
  <c r="AH91" i="30"/>
  <c r="AG91" i="30"/>
  <c r="AF91" i="30"/>
  <c r="AY90" i="30"/>
  <c r="AL90" i="30"/>
  <c r="AV90" i="30" s="1"/>
  <c r="AH90" i="30"/>
  <c r="AG90" i="30"/>
  <c r="AF90" i="30"/>
  <c r="AY89" i="30"/>
  <c r="AL89" i="30"/>
  <c r="AV89" i="30" s="1"/>
  <c r="AW89" i="30" s="1"/>
  <c r="AX89" i="30" s="1"/>
  <c r="AH89" i="30"/>
  <c r="AG89" i="30"/>
  <c r="AF89" i="30"/>
  <c r="AY88" i="30"/>
  <c r="AL88" i="30"/>
  <c r="AH88" i="30"/>
  <c r="AG88" i="30"/>
  <c r="AF88" i="30"/>
  <c r="AY87" i="30"/>
  <c r="AL87" i="30"/>
  <c r="AV87" i="30" s="1"/>
  <c r="AH87" i="30"/>
  <c r="AG87" i="30"/>
  <c r="AF87" i="30"/>
  <c r="AY86" i="30"/>
  <c r="AL86" i="30"/>
  <c r="AV86" i="30" s="1"/>
  <c r="AH86" i="30"/>
  <c r="AG86" i="30"/>
  <c r="AF86" i="30"/>
  <c r="AY85" i="30"/>
  <c r="AL85" i="30"/>
  <c r="AH85" i="30"/>
  <c r="AG85" i="30"/>
  <c r="AF85" i="30"/>
  <c r="AY84" i="30"/>
  <c r="AL84" i="30"/>
  <c r="AH84" i="30"/>
  <c r="AG84" i="30"/>
  <c r="AF84" i="30"/>
  <c r="AY83" i="30"/>
  <c r="AL83" i="30"/>
  <c r="AV83" i="30" s="1"/>
  <c r="AH83" i="30"/>
  <c r="AG83" i="30"/>
  <c r="AF83" i="30"/>
  <c r="AY82" i="30"/>
  <c r="AL82" i="30"/>
  <c r="AH82" i="30"/>
  <c r="AG82" i="30"/>
  <c r="AF82" i="30"/>
  <c r="AY81" i="30"/>
  <c r="AL81" i="30"/>
  <c r="AV81" i="30" s="1"/>
  <c r="AH81" i="30"/>
  <c r="AG81" i="30"/>
  <c r="AF81" i="30"/>
  <c r="AY80" i="30"/>
  <c r="AL80" i="30"/>
  <c r="AV80" i="30" s="1"/>
  <c r="AH80" i="30"/>
  <c r="AG80" i="30"/>
  <c r="AF80" i="30"/>
  <c r="AY79" i="30"/>
  <c r="AL79" i="30"/>
  <c r="AH79" i="30"/>
  <c r="AG79" i="30"/>
  <c r="AF79" i="30"/>
  <c r="AY78" i="30"/>
  <c r="AL78" i="30"/>
  <c r="AH78" i="30"/>
  <c r="AG78" i="30"/>
  <c r="AF78" i="30"/>
  <c r="AY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Y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Y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Y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Y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Y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Y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Y70" i="30"/>
  <c r="AU70" i="30"/>
  <c r="AT70" i="30"/>
  <c r="AS70" i="30"/>
  <c r="AR70" i="30"/>
  <c r="AQ70" i="30"/>
  <c r="AP70" i="30"/>
  <c r="AO70" i="30"/>
  <c r="AN70" i="30"/>
  <c r="AM70" i="30"/>
  <c r="AL70" i="30"/>
  <c r="AK70" i="30"/>
  <c r="AJ70" i="30"/>
  <c r="AI70" i="30"/>
  <c r="AH70" i="30"/>
  <c r="AG70" i="30"/>
  <c r="AF70" i="30"/>
  <c r="AY69" i="30"/>
  <c r="AU69" i="30"/>
  <c r="AT69" i="30"/>
  <c r="AS69" i="30"/>
  <c r="AR69" i="30"/>
  <c r="AQ69" i="30"/>
  <c r="AP69" i="30"/>
  <c r="AO69" i="30"/>
  <c r="AN69" i="30"/>
  <c r="AM69" i="30"/>
  <c r="AL69" i="30"/>
  <c r="AK69" i="30"/>
  <c r="AJ69" i="30"/>
  <c r="AI69" i="30"/>
  <c r="AH69" i="30"/>
  <c r="AG69" i="30"/>
  <c r="AF69" i="30"/>
  <c r="AY68" i="30"/>
  <c r="AU68" i="30"/>
  <c r="AT68" i="30"/>
  <c r="AS68" i="30"/>
  <c r="AR68" i="30"/>
  <c r="AQ68" i="30"/>
  <c r="AP68" i="30"/>
  <c r="AO68" i="30"/>
  <c r="AN68" i="30"/>
  <c r="AM68" i="30"/>
  <c r="AL68" i="30"/>
  <c r="AJ68" i="30"/>
  <c r="AI68" i="30"/>
  <c r="AH68" i="30"/>
  <c r="AG68" i="30"/>
  <c r="AF68" i="30"/>
  <c r="P68" i="30"/>
  <c r="AK68" i="30" s="1"/>
  <c r="AY67" i="30"/>
  <c r="AU67" i="30"/>
  <c r="AT67" i="30"/>
  <c r="AS67" i="30"/>
  <c r="AR67" i="30"/>
  <c r="AQ67" i="30"/>
  <c r="AP67" i="30"/>
  <c r="AO67" i="30"/>
  <c r="AN67" i="30"/>
  <c r="AM67" i="30"/>
  <c r="AL67" i="30"/>
  <c r="AJ67" i="30"/>
  <c r="AI67" i="30"/>
  <c r="AH67" i="30"/>
  <c r="AG67" i="30"/>
  <c r="AF67" i="30"/>
  <c r="P67" i="30"/>
  <c r="AK67" i="30" s="1"/>
  <c r="AY66" i="30"/>
  <c r="AU66" i="30"/>
  <c r="AT66" i="30"/>
  <c r="AS66" i="30"/>
  <c r="AR66" i="30"/>
  <c r="AQ66" i="30"/>
  <c r="AP66" i="30"/>
  <c r="AO66" i="30"/>
  <c r="AN66" i="30"/>
  <c r="AM66" i="30"/>
  <c r="AL66" i="30"/>
  <c r="AJ66" i="30"/>
  <c r="AI66" i="30"/>
  <c r="AH66" i="30"/>
  <c r="AG66" i="30"/>
  <c r="AF66" i="30"/>
  <c r="P66" i="30"/>
  <c r="AK66" i="30" s="1"/>
  <c r="AY65" i="30"/>
  <c r="AU65" i="30"/>
  <c r="AT65" i="30"/>
  <c r="AS65" i="30"/>
  <c r="AR65" i="30"/>
  <c r="AQ65" i="30"/>
  <c r="AP65" i="30"/>
  <c r="AO65" i="30"/>
  <c r="AN65" i="30"/>
  <c r="AM65" i="30"/>
  <c r="AL65" i="30"/>
  <c r="AK65" i="30"/>
  <c r="AJ65" i="30"/>
  <c r="AI65" i="30"/>
  <c r="AH65" i="30"/>
  <c r="AG65" i="30"/>
  <c r="AF65" i="30"/>
  <c r="AY64" i="30"/>
  <c r="AU64" i="30"/>
  <c r="AT64" i="30"/>
  <c r="AS64" i="30"/>
  <c r="AR64" i="30"/>
  <c r="AQ64" i="30"/>
  <c r="AP64" i="30"/>
  <c r="AO64" i="30"/>
  <c r="AN64" i="30"/>
  <c r="AM64" i="30"/>
  <c r="AL64" i="30"/>
  <c r="AK64" i="30"/>
  <c r="AJ64" i="30"/>
  <c r="AI64" i="30"/>
  <c r="AH64" i="30"/>
  <c r="AG64" i="30"/>
  <c r="AF64" i="30"/>
  <c r="AY63" i="30"/>
  <c r="AU63" i="30"/>
  <c r="AT63" i="30"/>
  <c r="AS63" i="30"/>
  <c r="AR63" i="30"/>
  <c r="AQ63" i="30"/>
  <c r="AP63" i="30"/>
  <c r="AO63" i="30"/>
  <c r="AN63" i="30"/>
  <c r="AM63" i="30"/>
  <c r="AL63" i="30"/>
  <c r="AK63" i="30"/>
  <c r="AJ63" i="30"/>
  <c r="AI63" i="30"/>
  <c r="AH63" i="30"/>
  <c r="AG63" i="30"/>
  <c r="AF63" i="30"/>
  <c r="AY62" i="30"/>
  <c r="AU62" i="30"/>
  <c r="AT62" i="30"/>
  <c r="AS62" i="30"/>
  <c r="AR62" i="30"/>
  <c r="AQ62" i="30"/>
  <c r="AP62" i="30"/>
  <c r="AO62" i="30"/>
  <c r="AN62" i="30"/>
  <c r="AM62" i="30"/>
  <c r="AL62" i="30"/>
  <c r="AK62" i="30"/>
  <c r="AJ62" i="30"/>
  <c r="AI62" i="30"/>
  <c r="AH62" i="30"/>
  <c r="AG62" i="30"/>
  <c r="AF62" i="30"/>
  <c r="AY61" i="30"/>
  <c r="AU61" i="30"/>
  <c r="AT61" i="30"/>
  <c r="AS61" i="30"/>
  <c r="AR61" i="30"/>
  <c r="AQ61" i="30"/>
  <c r="AP61" i="30"/>
  <c r="AO61" i="30"/>
  <c r="AN61" i="30"/>
  <c r="AM61" i="30"/>
  <c r="AL61" i="30"/>
  <c r="AK61" i="30"/>
  <c r="AJ61" i="30"/>
  <c r="AI61" i="30"/>
  <c r="AH61" i="30"/>
  <c r="AG61" i="30"/>
  <c r="AF61" i="30"/>
  <c r="AY60" i="30"/>
  <c r="AU60" i="30"/>
  <c r="AT60" i="30"/>
  <c r="AS60" i="30"/>
  <c r="AR60" i="30"/>
  <c r="AQ60" i="30"/>
  <c r="AP60" i="30"/>
  <c r="AO60" i="30"/>
  <c r="AN60" i="30"/>
  <c r="AM60" i="30"/>
  <c r="AL60" i="30"/>
  <c r="AK60" i="30"/>
  <c r="AJ60" i="30"/>
  <c r="AI60" i="30"/>
  <c r="AH60" i="30"/>
  <c r="AG60" i="30"/>
  <c r="AF60" i="30"/>
  <c r="AY59" i="30"/>
  <c r="AU59" i="30"/>
  <c r="AT59" i="30"/>
  <c r="AS59" i="30"/>
  <c r="AR59" i="30"/>
  <c r="AQ59" i="30"/>
  <c r="AP59" i="30"/>
  <c r="AO59" i="30"/>
  <c r="AN59" i="30"/>
  <c r="AM59" i="30"/>
  <c r="AL59" i="30"/>
  <c r="AK59" i="30"/>
  <c r="AJ59" i="30"/>
  <c r="AI59" i="30"/>
  <c r="AH59" i="30"/>
  <c r="AG59" i="30"/>
  <c r="AF59" i="30"/>
  <c r="AY58" i="30"/>
  <c r="AU58" i="30"/>
  <c r="AT58" i="30"/>
  <c r="AS58" i="30"/>
  <c r="AR58" i="30"/>
  <c r="AQ58" i="30"/>
  <c r="AP58" i="30"/>
  <c r="AO58" i="30"/>
  <c r="AN58" i="30"/>
  <c r="AM58" i="30"/>
  <c r="AL58" i="30"/>
  <c r="AK58" i="30"/>
  <c r="AJ58" i="30"/>
  <c r="AI58" i="30"/>
  <c r="AH58" i="30"/>
  <c r="AG58" i="30"/>
  <c r="AF58" i="30"/>
  <c r="AY57" i="30"/>
  <c r="AU57" i="30"/>
  <c r="AT57" i="30"/>
  <c r="AS57" i="30"/>
  <c r="AR57" i="30"/>
  <c r="AQ57" i="30"/>
  <c r="AP57" i="30"/>
  <c r="AO57" i="30"/>
  <c r="AN57" i="30"/>
  <c r="AM57" i="30"/>
  <c r="AL57" i="30"/>
  <c r="AK57" i="30"/>
  <c r="AJ57" i="30"/>
  <c r="AI57" i="30"/>
  <c r="AH57" i="30"/>
  <c r="AG57" i="30"/>
  <c r="AF57" i="30"/>
  <c r="AY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Y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Y54" i="30"/>
  <c r="AU54" i="30"/>
  <c r="AT54" i="30"/>
  <c r="AS54" i="30"/>
  <c r="AR54" i="30"/>
  <c r="AQ54" i="30"/>
  <c r="AP54" i="30"/>
  <c r="AO54" i="30"/>
  <c r="AN54" i="30"/>
  <c r="AM54" i="30"/>
  <c r="AL54" i="30"/>
  <c r="AJ54" i="30"/>
  <c r="AI54" i="30"/>
  <c r="AH54" i="30"/>
  <c r="AG54" i="30"/>
  <c r="AF54" i="30"/>
  <c r="P54" i="30"/>
  <c r="AK54" i="30" s="1"/>
  <c r="AY53" i="30"/>
  <c r="AU53" i="30"/>
  <c r="AT53" i="30"/>
  <c r="AS53" i="30"/>
  <c r="AR53" i="30"/>
  <c r="AQ53" i="30"/>
  <c r="AP53" i="30"/>
  <c r="AO53" i="30"/>
  <c r="AN53" i="30"/>
  <c r="AM53" i="30"/>
  <c r="AL53" i="30"/>
  <c r="AJ53" i="30"/>
  <c r="AI53" i="30"/>
  <c r="AH53" i="30"/>
  <c r="AG53" i="30"/>
  <c r="AF53" i="30"/>
  <c r="P53" i="30"/>
  <c r="AK53" i="30" s="1"/>
  <c r="AY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Y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Y50" i="30"/>
  <c r="AU50" i="30"/>
  <c r="AT50" i="30"/>
  <c r="AS50" i="30"/>
  <c r="AR50" i="30"/>
  <c r="AQ50" i="30"/>
  <c r="AP50" i="30"/>
  <c r="AO50" i="30"/>
  <c r="AN50" i="30"/>
  <c r="AM50" i="30"/>
  <c r="AL50" i="30"/>
  <c r="AJ50" i="30"/>
  <c r="AI50" i="30"/>
  <c r="AH50" i="30"/>
  <c r="AG50" i="30"/>
  <c r="AF50" i="30"/>
  <c r="P50" i="30"/>
  <c r="AK50" i="30" s="1"/>
  <c r="AY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Y48" i="30"/>
  <c r="AU48" i="30"/>
  <c r="AT48" i="30"/>
  <c r="AS48" i="30"/>
  <c r="AR48" i="30"/>
  <c r="AQ48" i="30"/>
  <c r="AP48" i="30"/>
  <c r="AO48" i="30"/>
  <c r="AN48" i="30"/>
  <c r="AM48" i="30"/>
  <c r="AL48" i="30"/>
  <c r="AK48" i="30"/>
  <c r="AJ48" i="30"/>
  <c r="AI48" i="30"/>
  <c r="AH48" i="30"/>
  <c r="AG48" i="30"/>
  <c r="AF48" i="30"/>
  <c r="AY47" i="30"/>
  <c r="AU47" i="30"/>
  <c r="AT47" i="30"/>
  <c r="AS47" i="30"/>
  <c r="AR47" i="30"/>
  <c r="AQ47" i="30"/>
  <c r="AP47" i="30"/>
  <c r="AO47" i="30"/>
  <c r="AN47" i="30"/>
  <c r="AM47" i="30"/>
  <c r="AL47" i="30"/>
  <c r="AK47" i="30"/>
  <c r="AJ47" i="30"/>
  <c r="AI47" i="30"/>
  <c r="AH47" i="30"/>
  <c r="AG47" i="30"/>
  <c r="AF47" i="30"/>
  <c r="AY46" i="30"/>
  <c r="AU46" i="30"/>
  <c r="AT46" i="30"/>
  <c r="AS46" i="30"/>
  <c r="AR46" i="30"/>
  <c r="AQ46" i="30"/>
  <c r="AP46" i="30"/>
  <c r="AO46" i="30"/>
  <c r="AN46" i="30"/>
  <c r="AM46" i="30"/>
  <c r="AL46" i="30"/>
  <c r="AK46" i="30"/>
  <c r="AJ46" i="30"/>
  <c r="AI46" i="30"/>
  <c r="AH46" i="30"/>
  <c r="AG46" i="30"/>
  <c r="AF46" i="30"/>
  <c r="AY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Y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Y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Y42" i="30"/>
  <c r="AU42" i="30"/>
  <c r="AT42" i="30"/>
  <c r="AS42" i="30"/>
  <c r="AR42" i="30"/>
  <c r="AQ42" i="30"/>
  <c r="AP42" i="30"/>
  <c r="AO42" i="30"/>
  <c r="AN42" i="30"/>
  <c r="AM42" i="30"/>
  <c r="AL42" i="30"/>
  <c r="AJ42" i="30"/>
  <c r="AI42" i="30"/>
  <c r="AH42" i="30"/>
  <c r="AG42" i="30"/>
  <c r="AF42" i="30"/>
  <c r="P42" i="30"/>
  <c r="AK42" i="30" s="1"/>
  <c r="AY41" i="30"/>
  <c r="AU41" i="30"/>
  <c r="AT41" i="30"/>
  <c r="AS41" i="30"/>
  <c r="AR41" i="30"/>
  <c r="AQ41" i="30"/>
  <c r="AP41" i="30"/>
  <c r="AO41" i="30"/>
  <c r="AN41" i="30"/>
  <c r="AM41" i="30"/>
  <c r="AL41" i="30"/>
  <c r="AJ41" i="30"/>
  <c r="AI41" i="30"/>
  <c r="AH41" i="30"/>
  <c r="AG41" i="30"/>
  <c r="AF41" i="30"/>
  <c r="P41" i="30"/>
  <c r="AK41" i="30" s="1"/>
  <c r="AY40" i="30"/>
  <c r="AU40" i="30"/>
  <c r="AT40" i="30"/>
  <c r="AS40" i="30"/>
  <c r="AR40" i="30"/>
  <c r="AQ40" i="30"/>
  <c r="AP40" i="30"/>
  <c r="AO40" i="30"/>
  <c r="AN40" i="30"/>
  <c r="AM40" i="30"/>
  <c r="AL40" i="30"/>
  <c r="AJ40" i="30"/>
  <c r="AI40" i="30"/>
  <c r="AH40" i="30"/>
  <c r="AG40" i="30"/>
  <c r="AF40" i="30"/>
  <c r="P40" i="30"/>
  <c r="AK40" i="30" s="1"/>
  <c r="AY39" i="30"/>
  <c r="AU39" i="30"/>
  <c r="AT39" i="30"/>
  <c r="AS39" i="30"/>
  <c r="AR39" i="30"/>
  <c r="AQ39" i="30"/>
  <c r="AP39" i="30"/>
  <c r="AO39" i="30"/>
  <c r="AN39" i="30"/>
  <c r="AM39" i="30"/>
  <c r="AL39" i="30"/>
  <c r="AJ39" i="30"/>
  <c r="AI39" i="30"/>
  <c r="AH39" i="30"/>
  <c r="AG39" i="30"/>
  <c r="AF39" i="30"/>
  <c r="P39" i="30"/>
  <c r="AK39" i="30" s="1"/>
  <c r="AY38" i="30"/>
  <c r="AU38" i="30"/>
  <c r="AT38" i="30"/>
  <c r="AS38" i="30"/>
  <c r="AR38" i="30"/>
  <c r="AQ38" i="30"/>
  <c r="AP38" i="30"/>
  <c r="AO38" i="30"/>
  <c r="AN38" i="30"/>
  <c r="AM38" i="30"/>
  <c r="AL38" i="30"/>
  <c r="AJ38" i="30"/>
  <c r="AI38" i="30"/>
  <c r="AH38" i="30"/>
  <c r="AG38" i="30"/>
  <c r="AF38" i="30"/>
  <c r="P38" i="30"/>
  <c r="AK38" i="30" s="1"/>
  <c r="AY37" i="30"/>
  <c r="AU37" i="30"/>
  <c r="AT37" i="30"/>
  <c r="AS37" i="30"/>
  <c r="AR37" i="30"/>
  <c r="AQ37" i="30"/>
  <c r="AP37" i="30"/>
  <c r="AO37" i="30"/>
  <c r="AN37" i="30"/>
  <c r="AM37" i="30"/>
  <c r="AL37" i="30"/>
  <c r="AJ37" i="30"/>
  <c r="AI37" i="30"/>
  <c r="AH37" i="30"/>
  <c r="AG37" i="30"/>
  <c r="AF37" i="30"/>
  <c r="P37" i="30"/>
  <c r="AK37" i="30" s="1"/>
  <c r="AY36" i="30"/>
  <c r="AU36" i="30"/>
  <c r="AT36" i="30"/>
  <c r="AS36" i="30"/>
  <c r="AR36" i="30"/>
  <c r="AQ36" i="30"/>
  <c r="AP36" i="30"/>
  <c r="AO36" i="30"/>
  <c r="AN36" i="30"/>
  <c r="AM36" i="30"/>
  <c r="AL36" i="30"/>
  <c r="AJ36" i="30"/>
  <c r="AI36" i="30"/>
  <c r="AH36" i="30"/>
  <c r="AG36" i="30"/>
  <c r="AF36" i="30"/>
  <c r="P36" i="30"/>
  <c r="AK36" i="30" s="1"/>
  <c r="AY35" i="30"/>
  <c r="AU35" i="30"/>
  <c r="AT35" i="30"/>
  <c r="AS35" i="30"/>
  <c r="AR35" i="30"/>
  <c r="AQ35" i="30"/>
  <c r="AP35" i="30"/>
  <c r="AO35" i="30"/>
  <c r="AN35" i="30"/>
  <c r="AM35" i="30"/>
  <c r="AL35" i="30"/>
  <c r="AK35" i="30"/>
  <c r="AJ35" i="30"/>
  <c r="AI35" i="30"/>
  <c r="AH35" i="30"/>
  <c r="AG35" i="30"/>
  <c r="AF35" i="30"/>
  <c r="AY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Y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Y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Y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Y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Y29" i="30"/>
  <c r="AU29" i="30"/>
  <c r="AT29" i="30"/>
  <c r="AS29" i="30"/>
  <c r="AR29" i="30"/>
  <c r="AQ29" i="30"/>
  <c r="AP29" i="30"/>
  <c r="AO29" i="30"/>
  <c r="AN29" i="30"/>
  <c r="AM29" i="30"/>
  <c r="AL29" i="30"/>
  <c r="AJ29" i="30"/>
  <c r="AI29" i="30"/>
  <c r="AH29" i="30"/>
  <c r="AG29" i="30"/>
  <c r="AF29" i="30"/>
  <c r="P29" i="30"/>
  <c r="AK29" i="30" s="1"/>
  <c r="AY28" i="30"/>
  <c r="AU28" i="30"/>
  <c r="AT28" i="30"/>
  <c r="AS28" i="30"/>
  <c r="AR28" i="30"/>
  <c r="AQ28" i="30"/>
  <c r="AP28" i="30"/>
  <c r="AO28" i="30"/>
  <c r="AN28" i="30"/>
  <c r="AM28" i="30"/>
  <c r="AL28" i="30"/>
  <c r="AJ28" i="30"/>
  <c r="AI28" i="30"/>
  <c r="AH28" i="30"/>
  <c r="AG28" i="30"/>
  <c r="AF28" i="30"/>
  <c r="P28" i="30"/>
  <c r="AK28" i="30" s="1"/>
  <c r="AY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Y26" i="30"/>
  <c r="AU26" i="30"/>
  <c r="AT26" i="30"/>
  <c r="AS26" i="30"/>
  <c r="AR26" i="30"/>
  <c r="AQ26" i="30"/>
  <c r="AP26" i="30"/>
  <c r="AO26" i="30"/>
  <c r="AN26" i="30"/>
  <c r="AM26" i="30"/>
  <c r="AL26" i="30"/>
  <c r="AK26" i="30"/>
  <c r="AJ26" i="30"/>
  <c r="AI26" i="30"/>
  <c r="AH26" i="30"/>
  <c r="AG26" i="30"/>
  <c r="AF26" i="30"/>
  <c r="AY25" i="30"/>
  <c r="AU25" i="30"/>
  <c r="AT25" i="30"/>
  <c r="AS25" i="30"/>
  <c r="AR25" i="30"/>
  <c r="AQ25" i="30"/>
  <c r="AP25" i="30"/>
  <c r="AO25" i="30"/>
  <c r="AN25" i="30"/>
  <c r="AM25" i="30"/>
  <c r="AL25" i="30"/>
  <c r="AK25" i="30"/>
  <c r="AJ25" i="30"/>
  <c r="AI25" i="30"/>
  <c r="AH25" i="30"/>
  <c r="AG25" i="30"/>
  <c r="AF25" i="30"/>
  <c r="AY24" i="30"/>
  <c r="AU24" i="30"/>
  <c r="AT24" i="30"/>
  <c r="AS24" i="30"/>
  <c r="AR24" i="30"/>
  <c r="AQ24" i="30"/>
  <c r="AP24" i="30"/>
  <c r="AO24" i="30"/>
  <c r="AN24" i="30"/>
  <c r="AM24" i="30"/>
  <c r="AL24" i="30"/>
  <c r="AK24" i="30"/>
  <c r="AJ24" i="30"/>
  <c r="AI24" i="30"/>
  <c r="AH24" i="30"/>
  <c r="AG24" i="30"/>
  <c r="AF24" i="30"/>
  <c r="AY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Y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Y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Y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Y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Y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Y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Y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Y15" i="30"/>
  <c r="AU15" i="30"/>
  <c r="AT15" i="30"/>
  <c r="AS15" i="30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F15" i="30"/>
  <c r="AY14" i="30"/>
  <c r="AU14" i="30"/>
  <c r="AT14" i="30"/>
  <c r="AS14" i="30"/>
  <c r="AR14" i="30"/>
  <c r="AQ14" i="30"/>
  <c r="AP14" i="30"/>
  <c r="AO14" i="30"/>
  <c r="AN14" i="30"/>
  <c r="AM14" i="30"/>
  <c r="AL14" i="30"/>
  <c r="AK14" i="30"/>
  <c r="AJ14" i="30"/>
  <c r="AI14" i="30"/>
  <c r="AH14" i="30"/>
  <c r="AG14" i="30"/>
  <c r="AF14" i="30"/>
  <c r="AY13" i="30"/>
  <c r="AU13" i="30"/>
  <c r="AT13" i="30"/>
  <c r="AS13" i="30"/>
  <c r="AR13" i="30"/>
  <c r="AQ13" i="30"/>
  <c r="AP13" i="30"/>
  <c r="AO13" i="30"/>
  <c r="AN13" i="30"/>
  <c r="AM13" i="30"/>
  <c r="AL13" i="30"/>
  <c r="AK13" i="30"/>
  <c r="AJ13" i="30"/>
  <c r="AI13" i="30"/>
  <c r="AH13" i="30"/>
  <c r="AG13" i="30"/>
  <c r="AF13" i="30"/>
  <c r="AY12" i="30"/>
  <c r="AU12" i="30"/>
  <c r="AT12" i="30"/>
  <c r="AS12" i="30"/>
  <c r="AR12" i="30"/>
  <c r="AQ12" i="30"/>
  <c r="AP12" i="30"/>
  <c r="AO12" i="30"/>
  <c r="AN12" i="30"/>
  <c r="AM12" i="30"/>
  <c r="AL12" i="30"/>
  <c r="AK12" i="30"/>
  <c r="AJ12" i="30"/>
  <c r="AI12" i="30"/>
  <c r="AH12" i="30"/>
  <c r="AG12" i="30"/>
  <c r="AF12" i="30"/>
  <c r="AY11" i="30"/>
  <c r="AU11" i="30"/>
  <c r="AT11" i="30"/>
  <c r="AS11" i="30"/>
  <c r="AR11" i="30"/>
  <c r="AQ11" i="30"/>
  <c r="AP11" i="30"/>
  <c r="AO11" i="30"/>
  <c r="AN11" i="30"/>
  <c r="AM11" i="30"/>
  <c r="AL11" i="30"/>
  <c r="AK11" i="30"/>
  <c r="AJ11" i="30"/>
  <c r="AI11" i="30"/>
  <c r="AH11" i="30"/>
  <c r="AG11" i="30"/>
  <c r="AF11" i="30"/>
  <c r="AY10" i="30"/>
  <c r="AU10" i="30"/>
  <c r="AT10" i="30"/>
  <c r="AS10" i="30"/>
  <c r="AR10" i="30"/>
  <c r="AQ10" i="30"/>
  <c r="AP10" i="30"/>
  <c r="AO10" i="30"/>
  <c r="AN10" i="30"/>
  <c r="AM10" i="30"/>
  <c r="AL10" i="30"/>
  <c r="AK10" i="30"/>
  <c r="AJ10" i="30"/>
  <c r="AI10" i="30"/>
  <c r="AH10" i="30"/>
  <c r="AG10" i="30"/>
  <c r="AF10" i="30"/>
  <c r="AY9" i="30"/>
  <c r="AU9" i="30"/>
  <c r="AT9" i="30"/>
  <c r="AS9" i="30"/>
  <c r="AR9" i="30"/>
  <c r="AQ9" i="30"/>
  <c r="AP9" i="30"/>
  <c r="AO9" i="30"/>
  <c r="AN9" i="30"/>
  <c r="AM9" i="30"/>
  <c r="AL9" i="30"/>
  <c r="AJ9" i="30"/>
  <c r="AI9" i="30"/>
  <c r="AH9" i="30"/>
  <c r="AG9" i="30"/>
  <c r="AF9" i="30"/>
  <c r="P9" i="30"/>
  <c r="AK9" i="30" s="1"/>
  <c r="AY8" i="30"/>
  <c r="AU8" i="30"/>
  <c r="AT8" i="30"/>
  <c r="AS8" i="30"/>
  <c r="AR8" i="30"/>
  <c r="AQ8" i="30"/>
  <c r="AP8" i="30"/>
  <c r="AO8" i="30"/>
  <c r="AN8" i="30"/>
  <c r="AM8" i="30"/>
  <c r="AJ8" i="30"/>
  <c r="AI8" i="30"/>
  <c r="AH8" i="30"/>
  <c r="AG8" i="30"/>
  <c r="AF8" i="30"/>
  <c r="Q8" i="30"/>
  <c r="AL8" i="30" s="1"/>
  <c r="P8" i="30"/>
  <c r="AK8" i="30" s="1"/>
  <c r="AY7" i="30"/>
  <c r="AU7" i="30"/>
  <c r="AT7" i="30"/>
  <c r="AS7" i="30"/>
  <c r="AR7" i="30"/>
  <c r="AQ7" i="30"/>
  <c r="AP7" i="30"/>
  <c r="AO7" i="30"/>
  <c r="AN7" i="30"/>
  <c r="AM7" i="30"/>
  <c r="AJ7" i="30"/>
  <c r="AI7" i="30"/>
  <c r="AH7" i="30"/>
  <c r="AG7" i="30"/>
  <c r="AF7" i="30"/>
  <c r="Q7" i="30"/>
  <c r="AL7" i="30" s="1"/>
  <c r="P7" i="30"/>
  <c r="AK7" i="30" s="1"/>
  <c r="AY6" i="30"/>
  <c r="AU6" i="30"/>
  <c r="AT6" i="30"/>
  <c r="AS6" i="30"/>
  <c r="AR6" i="30"/>
  <c r="AQ6" i="30"/>
  <c r="AP6" i="30"/>
  <c r="AO6" i="30"/>
  <c r="AN6" i="30"/>
  <c r="AM6" i="30"/>
  <c r="AL6" i="30"/>
  <c r="AJ6" i="30"/>
  <c r="AI6" i="30"/>
  <c r="AH6" i="30"/>
  <c r="AG6" i="30"/>
  <c r="AF6" i="30"/>
  <c r="P6" i="30"/>
  <c r="AK6" i="30" s="1"/>
  <c r="AY5" i="30"/>
  <c r="AU5" i="30"/>
  <c r="AT5" i="30"/>
  <c r="AS5" i="30"/>
  <c r="AR5" i="30"/>
  <c r="AQ5" i="30"/>
  <c r="AP5" i="30"/>
  <c r="AO5" i="30"/>
  <c r="AN5" i="30"/>
  <c r="AM5" i="30"/>
  <c r="AL5" i="30"/>
  <c r="AJ5" i="30"/>
  <c r="AI5" i="30"/>
  <c r="AH5" i="30"/>
  <c r="AG5" i="30"/>
  <c r="AF5" i="30"/>
  <c r="P5" i="30"/>
  <c r="AK5" i="30" s="1"/>
  <c r="AY4" i="30"/>
  <c r="AU4" i="30"/>
  <c r="AT4" i="30"/>
  <c r="AS4" i="30"/>
  <c r="AR4" i="30"/>
  <c r="AQ4" i="30"/>
  <c r="AP4" i="30"/>
  <c r="AO4" i="30"/>
  <c r="AN4" i="30"/>
  <c r="AM4" i="30"/>
  <c r="AL4" i="30"/>
  <c r="AJ4" i="30"/>
  <c r="AI4" i="30"/>
  <c r="AH4" i="30"/>
  <c r="AG4" i="30"/>
  <c r="AF4" i="30"/>
  <c r="P4" i="30"/>
  <c r="AK4" i="30" s="1"/>
  <c r="AY3" i="30"/>
  <c r="AU3" i="30"/>
  <c r="AT3" i="30"/>
  <c r="AS3" i="30"/>
  <c r="AR3" i="30"/>
  <c r="AQ3" i="30"/>
  <c r="AP3" i="30"/>
  <c r="AO3" i="30"/>
  <c r="AN3" i="30"/>
  <c r="AM3" i="30"/>
  <c r="AL3" i="30"/>
  <c r="AJ3" i="30"/>
  <c r="AI3" i="30"/>
  <c r="AH3" i="30"/>
  <c r="AG3" i="30"/>
  <c r="AF3" i="30"/>
  <c r="P3" i="30"/>
  <c r="AK3" i="30" s="1"/>
  <c r="AV48" i="30" l="1"/>
  <c r="AO231" i="30"/>
  <c r="AV51" i="30"/>
  <c r="AV219" i="30"/>
  <c r="AW219" i="30" s="1"/>
  <c r="AX219" i="30" s="1"/>
  <c r="AV71" i="30"/>
  <c r="AW71" i="30" s="1"/>
  <c r="AX71" i="30" s="1"/>
  <c r="AV42" i="30"/>
  <c r="AW42" i="30" s="1"/>
  <c r="AX42" i="30" s="1"/>
  <c r="AV38" i="30"/>
  <c r="AW38" i="30" s="1"/>
  <c r="AX38" i="30" s="1"/>
  <c r="AV28" i="30"/>
  <c r="AW28" i="30" s="1"/>
  <c r="AX28" i="30" s="1"/>
  <c r="AP231" i="30"/>
  <c r="AV31" i="30"/>
  <c r="AW31" i="30" s="1"/>
  <c r="AX31" i="30" s="1"/>
  <c r="AV59" i="30"/>
  <c r="AW59" i="30" s="1"/>
  <c r="AX59" i="30" s="1"/>
  <c r="AV64" i="30"/>
  <c r="AW64" i="30" s="1"/>
  <c r="AX64" i="30" s="1"/>
  <c r="AW87" i="30"/>
  <c r="AX87" i="30" s="1"/>
  <c r="AW123" i="30"/>
  <c r="AX123" i="30" s="1"/>
  <c r="AV144" i="30"/>
  <c r="AW144" i="30" s="1"/>
  <c r="AX144" i="30" s="1"/>
  <c r="AV75" i="30"/>
  <c r="AW75" i="30" s="1"/>
  <c r="AX75" i="30" s="1"/>
  <c r="AR231" i="30"/>
  <c r="AV16" i="30"/>
  <c r="AW16" i="30" s="1"/>
  <c r="AX16" i="30" s="1"/>
  <c r="AV57" i="30"/>
  <c r="AW57" i="30" s="1"/>
  <c r="AX57" i="30" s="1"/>
  <c r="AW81" i="30"/>
  <c r="AX81" i="30" s="1"/>
  <c r="AV102" i="30"/>
  <c r="AW102" i="30" s="1"/>
  <c r="AX102" i="30" s="1"/>
  <c r="AV73" i="30"/>
  <c r="AW73" i="30" s="1"/>
  <c r="AX73" i="30" s="1"/>
  <c r="AS231" i="30"/>
  <c r="AV34" i="30"/>
  <c r="AW34" i="30" s="1"/>
  <c r="AX34" i="30" s="1"/>
  <c r="AW48" i="30"/>
  <c r="AX48" i="30" s="1"/>
  <c r="AV55" i="30"/>
  <c r="AW55" i="30" s="1"/>
  <c r="AX55" i="30" s="1"/>
  <c r="AV62" i="30"/>
  <c r="AW62" i="30" s="1"/>
  <c r="AX62" i="30" s="1"/>
  <c r="AW96" i="30"/>
  <c r="AX96" i="30" s="1"/>
  <c r="AW132" i="30"/>
  <c r="AX132" i="30" s="1"/>
  <c r="AW108" i="30"/>
  <c r="AX108" i="30" s="1"/>
  <c r="AQ231" i="30"/>
  <c r="AT231" i="30"/>
  <c r="AU231" i="30"/>
  <c r="AV74" i="30"/>
  <c r="AW74" i="30" s="1"/>
  <c r="AX74" i="30" s="1"/>
  <c r="AV76" i="30"/>
  <c r="AW111" i="30"/>
  <c r="AX111" i="30" s="1"/>
  <c r="AV185" i="30"/>
  <c r="AW185" i="30" s="1"/>
  <c r="AX185" i="30" s="1"/>
  <c r="AV46" i="30"/>
  <c r="AW46" i="30" s="1"/>
  <c r="AX46" i="30" s="1"/>
  <c r="AV60" i="30"/>
  <c r="AW60" i="30" s="1"/>
  <c r="AX60" i="30" s="1"/>
  <c r="AW90" i="30"/>
  <c r="AX90" i="30" s="1"/>
  <c r="AW138" i="30"/>
  <c r="AX138" i="30" s="1"/>
  <c r="AY231" i="30"/>
  <c r="AV65" i="30"/>
  <c r="AW65" i="30" s="1"/>
  <c r="AX65" i="30" s="1"/>
  <c r="AW86" i="30"/>
  <c r="AX86" i="30" s="1"/>
  <c r="AW105" i="30"/>
  <c r="AX105" i="30" s="1"/>
  <c r="AV126" i="30"/>
  <c r="AW126" i="30" s="1"/>
  <c r="AX126" i="30" s="1"/>
  <c r="AW51" i="30"/>
  <c r="AX51" i="30" s="1"/>
  <c r="AV69" i="30"/>
  <c r="AW69" i="30" s="1"/>
  <c r="AX69" i="30" s="1"/>
  <c r="AV77" i="30"/>
  <c r="AW77" i="30" s="1"/>
  <c r="AX77" i="30" s="1"/>
  <c r="AV141" i="30"/>
  <c r="AW141" i="30" s="1"/>
  <c r="AX141" i="30" s="1"/>
  <c r="AW76" i="30"/>
  <c r="AX76" i="30" s="1"/>
  <c r="AV63" i="30"/>
  <c r="AW63" i="30" s="1"/>
  <c r="AX63" i="30" s="1"/>
  <c r="AV67" i="30"/>
  <c r="AW67" i="30" s="1"/>
  <c r="AX67" i="30" s="1"/>
  <c r="AW80" i="30"/>
  <c r="AX80" i="30" s="1"/>
  <c r="AV84" i="30"/>
  <c r="AW84" i="30" s="1"/>
  <c r="AX84" i="30" s="1"/>
  <c r="AV120" i="30"/>
  <c r="AW120" i="30" s="1"/>
  <c r="AX120" i="30" s="1"/>
  <c r="AW135" i="30"/>
  <c r="AX135" i="30" s="1"/>
  <c r="AW188" i="30"/>
  <c r="AX188" i="30" s="1"/>
  <c r="AV43" i="30"/>
  <c r="AW43" i="30" s="1"/>
  <c r="AX43" i="30" s="1"/>
  <c r="AW83" i="30"/>
  <c r="AX83" i="30" s="1"/>
  <c r="AM231" i="30"/>
  <c r="AV49" i="30"/>
  <c r="AW49" i="30" s="1"/>
  <c r="AX49" i="30" s="1"/>
  <c r="AV56" i="30"/>
  <c r="AW56" i="30" s="1"/>
  <c r="AX56" i="30" s="1"/>
  <c r="AV61" i="30"/>
  <c r="AW61" i="30" s="1"/>
  <c r="AX61" i="30" s="1"/>
  <c r="AV99" i="30"/>
  <c r="AW99" i="30" s="1"/>
  <c r="AX99" i="30" s="1"/>
  <c r="AW114" i="30"/>
  <c r="AX114" i="30" s="1"/>
  <c r="AN231" i="30"/>
  <c r="AV5" i="30"/>
  <c r="AW5" i="30" s="1"/>
  <c r="AX5" i="30" s="1"/>
  <c r="AV45" i="30"/>
  <c r="AW45" i="30" s="1"/>
  <c r="AX45" i="30" s="1"/>
  <c r="AV70" i="30"/>
  <c r="AW70" i="30" s="1"/>
  <c r="AX70" i="30" s="1"/>
  <c r="AV72" i="30"/>
  <c r="AW72" i="30" s="1"/>
  <c r="AX72" i="30" s="1"/>
  <c r="AV78" i="30"/>
  <c r="AW78" i="30" s="1"/>
  <c r="AX78" i="30" s="1"/>
  <c r="AW93" i="30"/>
  <c r="AX93" i="30" s="1"/>
  <c r="AW129" i="30"/>
  <c r="AX129" i="30" s="1"/>
  <c r="AV40" i="30"/>
  <c r="AW40" i="30" s="1"/>
  <c r="AX40" i="30" s="1"/>
  <c r="AV36" i="30"/>
  <c r="AW36" i="30" s="1"/>
  <c r="AX36" i="30" s="1"/>
  <c r="AV68" i="30"/>
  <c r="AW68" i="30" s="1"/>
  <c r="AX68" i="30" s="1"/>
  <c r="AV8" i="30"/>
  <c r="AW8" i="30" s="1"/>
  <c r="AX8" i="30" s="1"/>
  <c r="AV54" i="30"/>
  <c r="AW54" i="30" s="1"/>
  <c r="AX54" i="30" s="1"/>
  <c r="AV66" i="30"/>
  <c r="AW66" i="30" s="1"/>
  <c r="AX66" i="30" s="1"/>
  <c r="AV6" i="30"/>
  <c r="AW6" i="30" s="1"/>
  <c r="AX6" i="30" s="1"/>
  <c r="AV4" i="30"/>
  <c r="AW4" i="30" s="1"/>
  <c r="AX4" i="30" s="1"/>
  <c r="AL231" i="30"/>
  <c r="AN234" i="30" s="1"/>
  <c r="AV41" i="30"/>
  <c r="AW41" i="30" s="1"/>
  <c r="AX41" i="30" s="1"/>
  <c r="AV37" i="30"/>
  <c r="AW37" i="30" s="1"/>
  <c r="AX37" i="30" s="1"/>
  <c r="AV50" i="30"/>
  <c r="AW50" i="30" s="1"/>
  <c r="AX50" i="30" s="1"/>
  <c r="AV9" i="30"/>
  <c r="AW9" i="30" s="1"/>
  <c r="AX9" i="30" s="1"/>
  <c r="AV7" i="30"/>
  <c r="AW7" i="30" s="1"/>
  <c r="AX7" i="30" s="1"/>
  <c r="AV3" i="30"/>
  <c r="AW3" i="30" s="1"/>
  <c r="AK231" i="30"/>
  <c r="AV53" i="30"/>
  <c r="AW53" i="30" s="1"/>
  <c r="AX53" i="30" s="1"/>
  <c r="AV29" i="30"/>
  <c r="AW29" i="30" s="1"/>
  <c r="AX29" i="30" s="1"/>
  <c r="AV32" i="30"/>
  <c r="AW32" i="30" s="1"/>
  <c r="AX32" i="30" s="1"/>
  <c r="AV35" i="30"/>
  <c r="AW35" i="30" s="1"/>
  <c r="AX35" i="30" s="1"/>
  <c r="AV39" i="30"/>
  <c r="AW39" i="30" s="1"/>
  <c r="AX39" i="30" s="1"/>
  <c r="AV52" i="30"/>
  <c r="AW52" i="30" s="1"/>
  <c r="AX52" i="30" s="1"/>
  <c r="AV191" i="30"/>
  <c r="AW191" i="30" s="1"/>
  <c r="AX191" i="30" s="1"/>
  <c r="AV194" i="30"/>
  <c r="AW194" i="30" s="1"/>
  <c r="AX194" i="30" s="1"/>
  <c r="AV197" i="30"/>
  <c r="AW197" i="30" s="1"/>
  <c r="AX197" i="30" s="1"/>
  <c r="AV200" i="30"/>
  <c r="AW200" i="30" s="1"/>
  <c r="AX200" i="30" s="1"/>
  <c r="AV203" i="30"/>
  <c r="AW203" i="30" s="1"/>
  <c r="AX203" i="30" s="1"/>
  <c r="AV206" i="30"/>
  <c r="AW206" i="30" s="1"/>
  <c r="AX206" i="30" s="1"/>
  <c r="AV209" i="30"/>
  <c r="AW209" i="30" s="1"/>
  <c r="AX209" i="30" s="1"/>
  <c r="AV212" i="30"/>
  <c r="AW212" i="30" s="1"/>
  <c r="AX212" i="30" s="1"/>
  <c r="AV215" i="30"/>
  <c r="AW215" i="30" s="1"/>
  <c r="AX215" i="30" s="1"/>
  <c r="AV218" i="30"/>
  <c r="AW218" i="30" s="1"/>
  <c r="AX218" i="30" s="1"/>
  <c r="AV221" i="30"/>
  <c r="AW221" i="30" s="1"/>
  <c r="AX221" i="30" s="1"/>
  <c r="AV224" i="30"/>
  <c r="AW224" i="30" s="1"/>
  <c r="AX224" i="30" s="1"/>
  <c r="AV227" i="30"/>
  <c r="AW227" i="30" s="1"/>
  <c r="AX227" i="30" s="1"/>
  <c r="AV230" i="30"/>
  <c r="AW230" i="30" s="1"/>
  <c r="AX230" i="30" s="1"/>
  <c r="AV10" i="30"/>
  <c r="AW10" i="30" s="1"/>
  <c r="AX10" i="30" s="1"/>
  <c r="AV13" i="30"/>
  <c r="AW13" i="30" s="1"/>
  <c r="AX13" i="30" s="1"/>
  <c r="AV19" i="30"/>
  <c r="AW19" i="30" s="1"/>
  <c r="AX19" i="30" s="1"/>
  <c r="AV22" i="30"/>
  <c r="AW22" i="30" s="1"/>
  <c r="AX22" i="30" s="1"/>
  <c r="AV25" i="30"/>
  <c r="AW25" i="30" s="1"/>
  <c r="AX25" i="30" s="1"/>
  <c r="AV58" i="30"/>
  <c r="AW58" i="30" s="1"/>
  <c r="AX58" i="30" s="1"/>
  <c r="AV79" i="30"/>
  <c r="AW79" i="30" s="1"/>
  <c r="AX79" i="30" s="1"/>
  <c r="AV82" i="30"/>
  <c r="AW82" i="30" s="1"/>
  <c r="AX82" i="30" s="1"/>
  <c r="AV85" i="30"/>
  <c r="AW85" i="30" s="1"/>
  <c r="AX85" i="30" s="1"/>
  <c r="AV88" i="30"/>
  <c r="AW88" i="30" s="1"/>
  <c r="AX88" i="30" s="1"/>
  <c r="AV91" i="30"/>
  <c r="AW91" i="30" s="1"/>
  <c r="AX91" i="30" s="1"/>
  <c r="AV94" i="30"/>
  <c r="AW94" i="30" s="1"/>
  <c r="AX94" i="30" s="1"/>
  <c r="AV97" i="30"/>
  <c r="AW97" i="30" s="1"/>
  <c r="AX97" i="30" s="1"/>
  <c r="AV100" i="30"/>
  <c r="AW100" i="30" s="1"/>
  <c r="AX100" i="30" s="1"/>
  <c r="AV103" i="30"/>
  <c r="AW103" i="30" s="1"/>
  <c r="AX103" i="30" s="1"/>
  <c r="AV106" i="30"/>
  <c r="AW106" i="30" s="1"/>
  <c r="AX106" i="30" s="1"/>
  <c r="AV109" i="30"/>
  <c r="AW109" i="30" s="1"/>
  <c r="AX109" i="30" s="1"/>
  <c r="AV112" i="30"/>
  <c r="AW112" i="30" s="1"/>
  <c r="AX112" i="30" s="1"/>
  <c r="AV115" i="30"/>
  <c r="AW115" i="30" s="1"/>
  <c r="AX115" i="30" s="1"/>
  <c r="AV118" i="30"/>
  <c r="AW118" i="30" s="1"/>
  <c r="AX118" i="30" s="1"/>
  <c r="AV121" i="30"/>
  <c r="AW121" i="30" s="1"/>
  <c r="AX121" i="30" s="1"/>
  <c r="AV124" i="30"/>
  <c r="AW124" i="30" s="1"/>
  <c r="AX124" i="30" s="1"/>
  <c r="AV127" i="30"/>
  <c r="AW127" i="30" s="1"/>
  <c r="AX127" i="30" s="1"/>
  <c r="AV130" i="30"/>
  <c r="AW130" i="30" s="1"/>
  <c r="AX130" i="30" s="1"/>
  <c r="AV133" i="30"/>
  <c r="AW133" i="30" s="1"/>
  <c r="AX133" i="30" s="1"/>
  <c r="AV136" i="30"/>
  <c r="AW136" i="30" s="1"/>
  <c r="AX136" i="30" s="1"/>
  <c r="AV139" i="30"/>
  <c r="AW139" i="30" s="1"/>
  <c r="AX139" i="30" s="1"/>
  <c r="AV142" i="30"/>
  <c r="AW142" i="30" s="1"/>
  <c r="AX142" i="30" s="1"/>
  <c r="AV145" i="30"/>
  <c r="AW145" i="30" s="1"/>
  <c r="AX145" i="30" s="1"/>
  <c r="AV148" i="30"/>
  <c r="AW148" i="30" s="1"/>
  <c r="AX148" i="30" s="1"/>
  <c r="AV151" i="30"/>
  <c r="AW151" i="30" s="1"/>
  <c r="AX151" i="30" s="1"/>
  <c r="AV154" i="30"/>
  <c r="AW154" i="30" s="1"/>
  <c r="AX154" i="30" s="1"/>
  <c r="AV157" i="30"/>
  <c r="AW157" i="30" s="1"/>
  <c r="AX157" i="30" s="1"/>
  <c r="AV160" i="30"/>
  <c r="AW160" i="30" s="1"/>
  <c r="AX160" i="30" s="1"/>
  <c r="AV163" i="30"/>
  <c r="AW163" i="30" s="1"/>
  <c r="AX163" i="30" s="1"/>
  <c r="AV166" i="30"/>
  <c r="AW166" i="30" s="1"/>
  <c r="AX166" i="30" s="1"/>
  <c r="AV169" i="30"/>
  <c r="AW169" i="30" s="1"/>
  <c r="AX169" i="30" s="1"/>
  <c r="AV172" i="30"/>
  <c r="AW172" i="30" s="1"/>
  <c r="AX172" i="30" s="1"/>
  <c r="AV175" i="30"/>
  <c r="AW175" i="30" s="1"/>
  <c r="AX175" i="30" s="1"/>
  <c r="AV178" i="30"/>
  <c r="AW178" i="30" s="1"/>
  <c r="AX178" i="30" s="1"/>
  <c r="AV181" i="30"/>
  <c r="AW181" i="30" s="1"/>
  <c r="AX181" i="30" s="1"/>
  <c r="AV184" i="30"/>
  <c r="AW184" i="30" s="1"/>
  <c r="AX184" i="30" s="1"/>
  <c r="AV187" i="30"/>
  <c r="AW187" i="30" s="1"/>
  <c r="AX187" i="30" s="1"/>
  <c r="AV190" i="30"/>
  <c r="AW190" i="30" s="1"/>
  <c r="AX190" i="30" s="1"/>
  <c r="AV193" i="30"/>
  <c r="AW193" i="30" s="1"/>
  <c r="AX193" i="30" s="1"/>
  <c r="AV196" i="30"/>
  <c r="AW196" i="30" s="1"/>
  <c r="AX196" i="30" s="1"/>
  <c r="AV199" i="30"/>
  <c r="AW199" i="30" s="1"/>
  <c r="AX199" i="30" s="1"/>
  <c r="AV202" i="30"/>
  <c r="AW202" i="30" s="1"/>
  <c r="AX202" i="30" s="1"/>
  <c r="AV205" i="30"/>
  <c r="AW205" i="30" s="1"/>
  <c r="AX205" i="30" s="1"/>
  <c r="AV208" i="30"/>
  <c r="AW208" i="30" s="1"/>
  <c r="AX208" i="30" s="1"/>
  <c r="AV211" i="30"/>
  <c r="AW211" i="30" s="1"/>
  <c r="AX211" i="30" s="1"/>
  <c r="AV214" i="30"/>
  <c r="AW214" i="30" s="1"/>
  <c r="AX214" i="30" s="1"/>
  <c r="AV217" i="30"/>
  <c r="AW217" i="30" s="1"/>
  <c r="AX217" i="30" s="1"/>
  <c r="AV220" i="30"/>
  <c r="AW220" i="30" s="1"/>
  <c r="AX220" i="30" s="1"/>
  <c r="AV226" i="30"/>
  <c r="AW226" i="30" s="1"/>
  <c r="AX226" i="30" s="1"/>
  <c r="AV229" i="30"/>
  <c r="AW229" i="30" s="1"/>
  <c r="AX229" i="30" s="1"/>
  <c r="AV12" i="30"/>
  <c r="AW12" i="30" s="1"/>
  <c r="AX12" i="30" s="1"/>
  <c r="AV15" i="30"/>
  <c r="AW15" i="30" s="1"/>
  <c r="AX15" i="30" s="1"/>
  <c r="AV18" i="30"/>
  <c r="AW18" i="30" s="1"/>
  <c r="AX18" i="30" s="1"/>
  <c r="AV21" i="30"/>
  <c r="AW21" i="30" s="1"/>
  <c r="AX21" i="30" s="1"/>
  <c r="AV24" i="30"/>
  <c r="AW24" i="30" s="1"/>
  <c r="AX24" i="30" s="1"/>
  <c r="AV27" i="30"/>
  <c r="AW27" i="30" s="1"/>
  <c r="AX27" i="30" s="1"/>
  <c r="AV44" i="30"/>
  <c r="AW44" i="30" s="1"/>
  <c r="AX44" i="30" s="1"/>
  <c r="AV47" i="30"/>
  <c r="AW47" i="30" s="1"/>
  <c r="AX47" i="30" s="1"/>
  <c r="AV30" i="30"/>
  <c r="AW30" i="30" s="1"/>
  <c r="AX30" i="30" s="1"/>
  <c r="AV33" i="30"/>
  <c r="AW33" i="30" s="1"/>
  <c r="AX33" i="30" s="1"/>
  <c r="AV11" i="30"/>
  <c r="AW11" i="30" s="1"/>
  <c r="AX11" i="30" s="1"/>
  <c r="AV14" i="30"/>
  <c r="AW14" i="30" s="1"/>
  <c r="AX14" i="30" s="1"/>
  <c r="AV17" i="30"/>
  <c r="AW17" i="30" s="1"/>
  <c r="AX17" i="30" s="1"/>
  <c r="AV20" i="30"/>
  <c r="AW20" i="30" s="1"/>
  <c r="AX20" i="30" s="1"/>
  <c r="AV23" i="30"/>
  <c r="AW23" i="30" s="1"/>
  <c r="AX23" i="30" s="1"/>
  <c r="AV26" i="30"/>
  <c r="AW26" i="30" s="1"/>
  <c r="AX26" i="30" s="1"/>
  <c r="AN235" i="30" l="1"/>
  <c r="AN233" i="30"/>
  <c r="AV231" i="30"/>
  <c r="AW231" i="30"/>
  <c r="AX3" i="30"/>
  <c r="AX231" i="30" s="1"/>
  <c r="AP220" i="29" l="1"/>
  <c r="AY214" i="29"/>
  <c r="AL214" i="29"/>
  <c r="AH214" i="29"/>
  <c r="AG214" i="29"/>
  <c r="AF214" i="29"/>
  <c r="AY213" i="29"/>
  <c r="AL213" i="29"/>
  <c r="AH213" i="29"/>
  <c r="AG213" i="29"/>
  <c r="AF213" i="29"/>
  <c r="AY212" i="29"/>
  <c r="AL212" i="29"/>
  <c r="AH212" i="29"/>
  <c r="AG212" i="29"/>
  <c r="AF212" i="29"/>
  <c r="AY211" i="29"/>
  <c r="AL211" i="29"/>
  <c r="AH211" i="29"/>
  <c r="AG211" i="29"/>
  <c r="AF211" i="29"/>
  <c r="AY210" i="29"/>
  <c r="AL210" i="29"/>
  <c r="AH210" i="29"/>
  <c r="AG210" i="29"/>
  <c r="AF210" i="29"/>
  <c r="AY209" i="29"/>
  <c r="AL209" i="29"/>
  <c r="AV209" i="29" s="1"/>
  <c r="AW209" i="29" s="1"/>
  <c r="AX209" i="29" s="1"/>
  <c r="AH209" i="29"/>
  <c r="AG209" i="29"/>
  <c r="AF209" i="29"/>
  <c r="AY208" i="29"/>
  <c r="AL208" i="29"/>
  <c r="AH208" i="29"/>
  <c r="AG208" i="29"/>
  <c r="AF208" i="29"/>
  <c r="AY207" i="29"/>
  <c r="AL207" i="29"/>
  <c r="AH207" i="29"/>
  <c r="AG207" i="29"/>
  <c r="AF207" i="29"/>
  <c r="AY206" i="29"/>
  <c r="AL206" i="29"/>
  <c r="AH206" i="29"/>
  <c r="AG206" i="29"/>
  <c r="AF206" i="29"/>
  <c r="AY205" i="29"/>
  <c r="AL205" i="29"/>
  <c r="AH205" i="29"/>
  <c r="AG205" i="29"/>
  <c r="AF205" i="29"/>
  <c r="AY204" i="29"/>
  <c r="AL204" i="29"/>
  <c r="AH204" i="29"/>
  <c r="AG204" i="29"/>
  <c r="AF204" i="29"/>
  <c r="AY203" i="29"/>
  <c r="AL203" i="29"/>
  <c r="AV203" i="29" s="1"/>
  <c r="AW203" i="29" s="1"/>
  <c r="AX203" i="29" s="1"/>
  <c r="AH203" i="29"/>
  <c r="AG203" i="29"/>
  <c r="AF203" i="29"/>
  <c r="AY202" i="29"/>
  <c r="AL202" i="29"/>
  <c r="AH202" i="29"/>
  <c r="AG202" i="29"/>
  <c r="AF202" i="29"/>
  <c r="AY201" i="29"/>
  <c r="AL201" i="29"/>
  <c r="AV201" i="29" s="1"/>
  <c r="AW201" i="29" s="1"/>
  <c r="AX201" i="29" s="1"/>
  <c r="AH201" i="29"/>
  <c r="AG201" i="29"/>
  <c r="AF201" i="29"/>
  <c r="AY200" i="29"/>
  <c r="AL200" i="29"/>
  <c r="AV200" i="29" s="1"/>
  <c r="AW200" i="29" s="1"/>
  <c r="AX200" i="29" s="1"/>
  <c r="AH200" i="29"/>
  <c r="AG200" i="29"/>
  <c r="AF200" i="29"/>
  <c r="AY199" i="29"/>
  <c r="AL199" i="29"/>
  <c r="AH199" i="29"/>
  <c r="AG199" i="29"/>
  <c r="AF199" i="29"/>
  <c r="AY198" i="29"/>
  <c r="AL198" i="29"/>
  <c r="AH198" i="29"/>
  <c r="AG198" i="29"/>
  <c r="AF198" i="29"/>
  <c r="AY197" i="29"/>
  <c r="AL197" i="29"/>
  <c r="AV197" i="29" s="1"/>
  <c r="AW197" i="29" s="1"/>
  <c r="AX197" i="29" s="1"/>
  <c r="AH197" i="29"/>
  <c r="AG197" i="29"/>
  <c r="AF197" i="29"/>
  <c r="AY196" i="29"/>
  <c r="AL196" i="29"/>
  <c r="AH196" i="29"/>
  <c r="AG196" i="29"/>
  <c r="AF196" i="29"/>
  <c r="AY195" i="29"/>
  <c r="AL195" i="29"/>
  <c r="AV195" i="29" s="1"/>
  <c r="AW195" i="29" s="1"/>
  <c r="AX195" i="29" s="1"/>
  <c r="AH195" i="29"/>
  <c r="AG195" i="29"/>
  <c r="AF195" i="29"/>
  <c r="AY194" i="29"/>
  <c r="AL194" i="29"/>
  <c r="AV194" i="29" s="1"/>
  <c r="AW194" i="29" s="1"/>
  <c r="AX194" i="29" s="1"/>
  <c r="AH194" i="29"/>
  <c r="AG194" i="29"/>
  <c r="AF194" i="29"/>
  <c r="AY193" i="29"/>
  <c r="AL193" i="29"/>
  <c r="AH193" i="29"/>
  <c r="AG193" i="29"/>
  <c r="AF193" i="29"/>
  <c r="AY192" i="29"/>
  <c r="AL192" i="29"/>
  <c r="AH192" i="29"/>
  <c r="AG192" i="29"/>
  <c r="AF192" i="29"/>
  <c r="AY191" i="29"/>
  <c r="AL191" i="29"/>
  <c r="AH191" i="29"/>
  <c r="AG191" i="29"/>
  <c r="AF191" i="29"/>
  <c r="AY190" i="29"/>
  <c r="AL190" i="29"/>
  <c r="AH190" i="29"/>
  <c r="AG190" i="29"/>
  <c r="AF190" i="29"/>
  <c r="AY189" i="29"/>
  <c r="AL189" i="29"/>
  <c r="AV189" i="29" s="1"/>
  <c r="AW189" i="29" s="1"/>
  <c r="AX189" i="29" s="1"/>
  <c r="AH189" i="29"/>
  <c r="AG189" i="29"/>
  <c r="AF189" i="29"/>
  <c r="AY188" i="29"/>
  <c r="AL188" i="29"/>
  <c r="AV188" i="29" s="1"/>
  <c r="AW188" i="29" s="1"/>
  <c r="AX188" i="29" s="1"/>
  <c r="AH188" i="29"/>
  <c r="AG188" i="29"/>
  <c r="AF188" i="29"/>
  <c r="AY187" i="29"/>
  <c r="AL187" i="29"/>
  <c r="AH187" i="29"/>
  <c r="AG187" i="29"/>
  <c r="AF187" i="29"/>
  <c r="AY186" i="29"/>
  <c r="AL186" i="29"/>
  <c r="AV186" i="29" s="1"/>
  <c r="AH186" i="29"/>
  <c r="AG186" i="29"/>
  <c r="AF186" i="29"/>
  <c r="AY185" i="29"/>
  <c r="AL185" i="29"/>
  <c r="AV185" i="29" s="1"/>
  <c r="AH185" i="29"/>
  <c r="AG185" i="29"/>
  <c r="AF185" i="29"/>
  <c r="AY184" i="29"/>
  <c r="AL184" i="29"/>
  <c r="AH184" i="29"/>
  <c r="AG184" i="29"/>
  <c r="AF184" i="29"/>
  <c r="AY183" i="29"/>
  <c r="AL183" i="29"/>
  <c r="AH183" i="29"/>
  <c r="AG183" i="29"/>
  <c r="AF183" i="29"/>
  <c r="AY182" i="29"/>
  <c r="AL182" i="29"/>
  <c r="AV182" i="29" s="1"/>
  <c r="AW182" i="29" s="1"/>
  <c r="AX182" i="29" s="1"/>
  <c r="AH182" i="29"/>
  <c r="AG182" i="29"/>
  <c r="AF182" i="29"/>
  <c r="AY181" i="29"/>
  <c r="AL181" i="29"/>
  <c r="AH181" i="29"/>
  <c r="AG181" i="29"/>
  <c r="AF181" i="29"/>
  <c r="AY180" i="29"/>
  <c r="AL180" i="29"/>
  <c r="AH180" i="29"/>
  <c r="AG180" i="29"/>
  <c r="AF180" i="29"/>
  <c r="AY179" i="29"/>
  <c r="AL179" i="29"/>
  <c r="AV179" i="29" s="1"/>
  <c r="AW179" i="29" s="1"/>
  <c r="AX179" i="29" s="1"/>
  <c r="AH179" i="29"/>
  <c r="AG179" i="29"/>
  <c r="AF179" i="29"/>
  <c r="AY178" i="29"/>
  <c r="AL178" i="29"/>
  <c r="AH178" i="29"/>
  <c r="AG178" i="29"/>
  <c r="AF178" i="29"/>
  <c r="AY177" i="29"/>
  <c r="AL177" i="29"/>
  <c r="AH177" i="29"/>
  <c r="AG177" i="29"/>
  <c r="AF177" i="29"/>
  <c r="AY176" i="29"/>
  <c r="AL176" i="29"/>
  <c r="AV176" i="29" s="1"/>
  <c r="AW176" i="29" s="1"/>
  <c r="AX176" i="29" s="1"/>
  <c r="AH176" i="29"/>
  <c r="AG176" i="29"/>
  <c r="AF176" i="29"/>
  <c r="AY175" i="29"/>
  <c r="AL175" i="29"/>
  <c r="AH175" i="29"/>
  <c r="AG175" i="29"/>
  <c r="AF175" i="29"/>
  <c r="AY174" i="29"/>
  <c r="AL174" i="29"/>
  <c r="AV174" i="29" s="1"/>
  <c r="AW174" i="29" s="1"/>
  <c r="AX174" i="29" s="1"/>
  <c r="AH174" i="29"/>
  <c r="AG174" i="29"/>
  <c r="AF174" i="29"/>
  <c r="AY173" i="29"/>
  <c r="AL173" i="29"/>
  <c r="AV173" i="29" s="1"/>
  <c r="AW173" i="29" s="1"/>
  <c r="AX173" i="29" s="1"/>
  <c r="AH173" i="29"/>
  <c r="AG173" i="29"/>
  <c r="AF173" i="29"/>
  <c r="AY172" i="29"/>
  <c r="AL172" i="29"/>
  <c r="AH172" i="29"/>
  <c r="AG172" i="29"/>
  <c r="AF172" i="29"/>
  <c r="AY171" i="29"/>
  <c r="AL171" i="29"/>
  <c r="AV171" i="29" s="1"/>
  <c r="AW171" i="29" s="1"/>
  <c r="AX171" i="29" s="1"/>
  <c r="AH171" i="29"/>
  <c r="AG171" i="29"/>
  <c r="AF171" i="29"/>
  <c r="AY170" i="29"/>
  <c r="AL170" i="29"/>
  <c r="AH170" i="29"/>
  <c r="AG170" i="29"/>
  <c r="AF170" i="29"/>
  <c r="AY169" i="29"/>
  <c r="AL169" i="29"/>
  <c r="AH169" i="29"/>
  <c r="AG169" i="29"/>
  <c r="AF169" i="29"/>
  <c r="AY168" i="29"/>
  <c r="AL168" i="29"/>
  <c r="AH168" i="29"/>
  <c r="AG168" i="29"/>
  <c r="AF168" i="29"/>
  <c r="AY167" i="29"/>
  <c r="AL167" i="29"/>
  <c r="AV167" i="29" s="1"/>
  <c r="AW167" i="29" s="1"/>
  <c r="AX167" i="29" s="1"/>
  <c r="AH167" i="29"/>
  <c r="AG167" i="29"/>
  <c r="AF167" i="29"/>
  <c r="AY166" i="29"/>
  <c r="AL166" i="29"/>
  <c r="AH166" i="29"/>
  <c r="AG166" i="29"/>
  <c r="AF166" i="29"/>
  <c r="AY165" i="29"/>
  <c r="AL165" i="29"/>
  <c r="AH165" i="29"/>
  <c r="AG165" i="29"/>
  <c r="AF165" i="29"/>
  <c r="AY164" i="29"/>
  <c r="AL164" i="29"/>
  <c r="AV164" i="29" s="1"/>
  <c r="AW164" i="29" s="1"/>
  <c r="AX164" i="29" s="1"/>
  <c r="AH164" i="29"/>
  <c r="AG164" i="29"/>
  <c r="AF164" i="29"/>
  <c r="AY163" i="29"/>
  <c r="AL163" i="29"/>
  <c r="AH163" i="29"/>
  <c r="AG163" i="29"/>
  <c r="AF163" i="29"/>
  <c r="AY162" i="29"/>
  <c r="AL162" i="29"/>
  <c r="AV162" i="29" s="1"/>
  <c r="AW162" i="29" s="1"/>
  <c r="AX162" i="29" s="1"/>
  <c r="AH162" i="29"/>
  <c r="AG162" i="29"/>
  <c r="AF162" i="29"/>
  <c r="AY161" i="29"/>
  <c r="AL161" i="29"/>
  <c r="AH161" i="29"/>
  <c r="AG161" i="29"/>
  <c r="AF161" i="29"/>
  <c r="AY160" i="29"/>
  <c r="AL160" i="29"/>
  <c r="AH160" i="29"/>
  <c r="AG160" i="29"/>
  <c r="AF160" i="29"/>
  <c r="AY159" i="29"/>
  <c r="AL159" i="29"/>
  <c r="AV159" i="29" s="1"/>
  <c r="AH159" i="29"/>
  <c r="AG159" i="29"/>
  <c r="AF159" i="29"/>
  <c r="AY158" i="29"/>
  <c r="AL158" i="29"/>
  <c r="AV158" i="29" s="1"/>
  <c r="AW158" i="29" s="1"/>
  <c r="AX158" i="29" s="1"/>
  <c r="AH158" i="29"/>
  <c r="AG158" i="29"/>
  <c r="AF158" i="29"/>
  <c r="AY157" i="29"/>
  <c r="AL157" i="29"/>
  <c r="AH157" i="29"/>
  <c r="AG157" i="29"/>
  <c r="AF157" i="29"/>
  <c r="AY156" i="29"/>
  <c r="AL156" i="29"/>
  <c r="AV156" i="29" s="1"/>
  <c r="AW156" i="29" s="1"/>
  <c r="AX156" i="29" s="1"/>
  <c r="AH156" i="29"/>
  <c r="AG156" i="29"/>
  <c r="AF156" i="29"/>
  <c r="AY155" i="29"/>
  <c r="AL155" i="29"/>
  <c r="AV155" i="29" s="1"/>
  <c r="AW155" i="29" s="1"/>
  <c r="AX155" i="29" s="1"/>
  <c r="AH155" i="29"/>
  <c r="AG155" i="29"/>
  <c r="AF155" i="29"/>
  <c r="AY154" i="29"/>
  <c r="AL154" i="29"/>
  <c r="AH154" i="29"/>
  <c r="AG154" i="29"/>
  <c r="AF154" i="29"/>
  <c r="AY153" i="29"/>
  <c r="AL153" i="29"/>
  <c r="AV153" i="29" s="1"/>
  <c r="AW153" i="29" s="1"/>
  <c r="AX153" i="29" s="1"/>
  <c r="AH153" i="29"/>
  <c r="AG153" i="29"/>
  <c r="AF153" i="29"/>
  <c r="AY152" i="29"/>
  <c r="AL152" i="29"/>
  <c r="AH152" i="29"/>
  <c r="AG152" i="29"/>
  <c r="AF152" i="29"/>
  <c r="AY151" i="29"/>
  <c r="AL151" i="29"/>
  <c r="AH151" i="29"/>
  <c r="AG151" i="29"/>
  <c r="AF151" i="29"/>
  <c r="AY150" i="29"/>
  <c r="AL150" i="29"/>
  <c r="AH150" i="29"/>
  <c r="AG150" i="29"/>
  <c r="AF150" i="29"/>
  <c r="AY149" i="29"/>
  <c r="AL149" i="29"/>
  <c r="AV149" i="29" s="1"/>
  <c r="AW149" i="29" s="1"/>
  <c r="AX149" i="29" s="1"/>
  <c r="AH149" i="29"/>
  <c r="AG149" i="29"/>
  <c r="AF149" i="29"/>
  <c r="AY148" i="29"/>
  <c r="AL148" i="29"/>
  <c r="AH148" i="29"/>
  <c r="AG148" i="29"/>
  <c r="AF148" i="29"/>
  <c r="AY147" i="29"/>
  <c r="AL147" i="29"/>
  <c r="AV147" i="29" s="1"/>
  <c r="AH147" i="29"/>
  <c r="AG147" i="29"/>
  <c r="AF147" i="29"/>
  <c r="AY146" i="29"/>
  <c r="AL146" i="29"/>
  <c r="AV146" i="29" s="1"/>
  <c r="AW146" i="29" s="1"/>
  <c r="AX146" i="29" s="1"/>
  <c r="AH146" i="29"/>
  <c r="AG146" i="29"/>
  <c r="AF146" i="29"/>
  <c r="AY145" i="29"/>
  <c r="AL145" i="29"/>
  <c r="AH145" i="29"/>
  <c r="AG145" i="29"/>
  <c r="AF145" i="29"/>
  <c r="AY144" i="29"/>
  <c r="AL144" i="29"/>
  <c r="AV144" i="29" s="1"/>
  <c r="AW144" i="29" s="1"/>
  <c r="AX144" i="29" s="1"/>
  <c r="AH144" i="29"/>
  <c r="AG144" i="29"/>
  <c r="AF144" i="29"/>
  <c r="AY143" i="29"/>
  <c r="AL143" i="29"/>
  <c r="AH143" i="29"/>
  <c r="AG143" i="29"/>
  <c r="AF143" i="29"/>
  <c r="AY142" i="29"/>
  <c r="AL142" i="29"/>
  <c r="AH142" i="29"/>
  <c r="AG142" i="29"/>
  <c r="AF142" i="29"/>
  <c r="AY141" i="29"/>
  <c r="AL141" i="29"/>
  <c r="AV141" i="29" s="1"/>
  <c r="AH141" i="29"/>
  <c r="AG141" i="29"/>
  <c r="AF141" i="29"/>
  <c r="AY140" i="29"/>
  <c r="AL140" i="29"/>
  <c r="AV140" i="29" s="1"/>
  <c r="AW140" i="29" s="1"/>
  <c r="AX140" i="29" s="1"/>
  <c r="AH140" i="29"/>
  <c r="AG140" i="29"/>
  <c r="AF140" i="29"/>
  <c r="AY139" i="29"/>
  <c r="AL139" i="29"/>
  <c r="AH139" i="29"/>
  <c r="AG139" i="29"/>
  <c r="AF139" i="29"/>
  <c r="AY138" i="29"/>
  <c r="AL138" i="29"/>
  <c r="AH138" i="29"/>
  <c r="AG138" i="29"/>
  <c r="AF138" i="29"/>
  <c r="AY137" i="29"/>
  <c r="AL137" i="29"/>
  <c r="AV137" i="29" s="1"/>
  <c r="AW137" i="29" s="1"/>
  <c r="AX137" i="29" s="1"/>
  <c r="AH137" i="29"/>
  <c r="AG137" i="29"/>
  <c r="AF137" i="29"/>
  <c r="AY136" i="29"/>
  <c r="AL136" i="29"/>
  <c r="AH136" i="29"/>
  <c r="AG136" i="29"/>
  <c r="AF136" i="29"/>
  <c r="AY135" i="29"/>
  <c r="AL135" i="29"/>
  <c r="AV135" i="29" s="1"/>
  <c r="AW135" i="29" s="1"/>
  <c r="AX135" i="29" s="1"/>
  <c r="AH135" i="29"/>
  <c r="AG135" i="29"/>
  <c r="AF135" i="29"/>
  <c r="AY134" i="29"/>
  <c r="AL134" i="29"/>
  <c r="AH134" i="29"/>
  <c r="AG134" i="29"/>
  <c r="AF134" i="29"/>
  <c r="AY133" i="29"/>
  <c r="AL133" i="29"/>
  <c r="AH133" i="29"/>
  <c r="AG133" i="29"/>
  <c r="AF133" i="29"/>
  <c r="AY132" i="29"/>
  <c r="AL132" i="29"/>
  <c r="AV132" i="29" s="1"/>
  <c r="AH132" i="29"/>
  <c r="AG132" i="29"/>
  <c r="AF132" i="29"/>
  <c r="AY131" i="29"/>
  <c r="AL131" i="29"/>
  <c r="AV131" i="29" s="1"/>
  <c r="AW131" i="29" s="1"/>
  <c r="AX131" i="29" s="1"/>
  <c r="AH131" i="29"/>
  <c r="AG131" i="29"/>
  <c r="AF131" i="29"/>
  <c r="AY130" i="29"/>
  <c r="AL130" i="29"/>
  <c r="AH130" i="29"/>
  <c r="AG130" i="29"/>
  <c r="AF130" i="29"/>
  <c r="AY129" i="29"/>
  <c r="AL129" i="29"/>
  <c r="AV129" i="29" s="1"/>
  <c r="AW129" i="29" s="1"/>
  <c r="AX129" i="29" s="1"/>
  <c r="AH129" i="29"/>
  <c r="AG129" i="29"/>
  <c r="AF129" i="29"/>
  <c r="AY128" i="29"/>
  <c r="AL128" i="29"/>
  <c r="AV128" i="29" s="1"/>
  <c r="AW128" i="29" s="1"/>
  <c r="AX128" i="29" s="1"/>
  <c r="AH128" i="29"/>
  <c r="AG128" i="29"/>
  <c r="AF128" i="29"/>
  <c r="AY127" i="29"/>
  <c r="AL127" i="29"/>
  <c r="AH127" i="29"/>
  <c r="AG127" i="29"/>
  <c r="AF127" i="29"/>
  <c r="AY126" i="29"/>
  <c r="AL126" i="29"/>
  <c r="AV126" i="29" s="1"/>
  <c r="AW126" i="29" s="1"/>
  <c r="AX126" i="29" s="1"/>
  <c r="AH126" i="29"/>
  <c r="AG126" i="29"/>
  <c r="AF126" i="29"/>
  <c r="AY125" i="29"/>
  <c r="AL125" i="29"/>
  <c r="AV125" i="29" s="1"/>
  <c r="AW125" i="29" s="1"/>
  <c r="AX125" i="29" s="1"/>
  <c r="AH125" i="29"/>
  <c r="AG125" i="29"/>
  <c r="AF125" i="29"/>
  <c r="AY124" i="29"/>
  <c r="AL124" i="29"/>
  <c r="AH124" i="29"/>
  <c r="AG124" i="29"/>
  <c r="AF124" i="29"/>
  <c r="AY123" i="29"/>
  <c r="AL123" i="29"/>
  <c r="AH123" i="29"/>
  <c r="AG123" i="29"/>
  <c r="AF123" i="29"/>
  <c r="AY122" i="29"/>
  <c r="AL122" i="29"/>
  <c r="AV122" i="29" s="1"/>
  <c r="AW122" i="29" s="1"/>
  <c r="AX122" i="29" s="1"/>
  <c r="AH122" i="29"/>
  <c r="AG122" i="29"/>
  <c r="AF122" i="29"/>
  <c r="AY121" i="29"/>
  <c r="AL121" i="29"/>
  <c r="AH121" i="29"/>
  <c r="AG121" i="29"/>
  <c r="AF121" i="29"/>
  <c r="AY120" i="29"/>
  <c r="AL120" i="29"/>
  <c r="AV120" i="29" s="1"/>
  <c r="AW120" i="29" s="1"/>
  <c r="AX120" i="29" s="1"/>
  <c r="AH120" i="29"/>
  <c r="AG120" i="29"/>
  <c r="AF120" i="29"/>
  <c r="AY119" i="29"/>
  <c r="AL119" i="29"/>
  <c r="AV119" i="29" s="1"/>
  <c r="AW119" i="29" s="1"/>
  <c r="AX119" i="29" s="1"/>
  <c r="AH119" i="29"/>
  <c r="AG119" i="29"/>
  <c r="AF119" i="29"/>
  <c r="AY118" i="29"/>
  <c r="AL118" i="29"/>
  <c r="AH118" i="29"/>
  <c r="AG118" i="29"/>
  <c r="AF118" i="29"/>
  <c r="AY117" i="29"/>
  <c r="AL117" i="29"/>
  <c r="AV117" i="29" s="1"/>
  <c r="AW117" i="29" s="1"/>
  <c r="AX117" i="29" s="1"/>
  <c r="AH117" i="29"/>
  <c r="AG117" i="29"/>
  <c r="AF117" i="29"/>
  <c r="AY116" i="29"/>
  <c r="AL116" i="29"/>
  <c r="AV116" i="29" s="1"/>
  <c r="AH116" i="29"/>
  <c r="AG116" i="29"/>
  <c r="AF116" i="29"/>
  <c r="AY115" i="29"/>
  <c r="AL115" i="29"/>
  <c r="AH115" i="29"/>
  <c r="AG115" i="29"/>
  <c r="AF115" i="29"/>
  <c r="AY114" i="29"/>
  <c r="AL114" i="29"/>
  <c r="AV114" i="29" s="1"/>
  <c r="AW114" i="29" s="1"/>
  <c r="AX114" i="29" s="1"/>
  <c r="AH114" i="29"/>
  <c r="AG114" i="29"/>
  <c r="AF114" i="29"/>
  <c r="AY113" i="29"/>
  <c r="AL113" i="29"/>
  <c r="AV113" i="29" s="1"/>
  <c r="AW113" i="29" s="1"/>
  <c r="AX113" i="29" s="1"/>
  <c r="AH113" i="29"/>
  <c r="AG113" i="29"/>
  <c r="AF113" i="29"/>
  <c r="AY112" i="29"/>
  <c r="AL112" i="29"/>
  <c r="AH112" i="29"/>
  <c r="AG112" i="29"/>
  <c r="AF112" i="29"/>
  <c r="AY111" i="29"/>
  <c r="AL111" i="29"/>
  <c r="AV111" i="29" s="1"/>
  <c r="AW111" i="29" s="1"/>
  <c r="AX111" i="29" s="1"/>
  <c r="AH111" i="29"/>
  <c r="AG111" i="29"/>
  <c r="AF111" i="29"/>
  <c r="AY110" i="29"/>
  <c r="AL110" i="29"/>
  <c r="AV110" i="29" s="1"/>
  <c r="AW110" i="29" s="1"/>
  <c r="AX110" i="29" s="1"/>
  <c r="AH110" i="29"/>
  <c r="AG110" i="29"/>
  <c r="AF110" i="29"/>
  <c r="AY109" i="29"/>
  <c r="AL109" i="29"/>
  <c r="AH109" i="29"/>
  <c r="AG109" i="29"/>
  <c r="AF109" i="29"/>
  <c r="AY108" i="29"/>
  <c r="AL108" i="29"/>
  <c r="AV108" i="29" s="1"/>
  <c r="AW108" i="29" s="1"/>
  <c r="AX108" i="29" s="1"/>
  <c r="AH108" i="29"/>
  <c r="AG108" i="29"/>
  <c r="AF108" i="29"/>
  <c r="AY107" i="29"/>
  <c r="AL107" i="29"/>
  <c r="AV107" i="29" s="1"/>
  <c r="AH107" i="29"/>
  <c r="AG107" i="29"/>
  <c r="AF107" i="29"/>
  <c r="AY106" i="29"/>
  <c r="AL106" i="29"/>
  <c r="AH106" i="29"/>
  <c r="AG106" i="29"/>
  <c r="AF106" i="29"/>
  <c r="AY105" i="29"/>
  <c r="AL105" i="29"/>
  <c r="AV105" i="29" s="1"/>
  <c r="AW105" i="29" s="1"/>
  <c r="AX105" i="29" s="1"/>
  <c r="AH105" i="29"/>
  <c r="AG105" i="29"/>
  <c r="AF105" i="29"/>
  <c r="AY104" i="29"/>
  <c r="AL104" i="29"/>
  <c r="AV104" i="29" s="1"/>
  <c r="AW104" i="29" s="1"/>
  <c r="AX104" i="29" s="1"/>
  <c r="AH104" i="29"/>
  <c r="AG104" i="29"/>
  <c r="AF104" i="29"/>
  <c r="AY103" i="29"/>
  <c r="AL103" i="29"/>
  <c r="AH103" i="29"/>
  <c r="AG103" i="29"/>
  <c r="AF103" i="29"/>
  <c r="AY102" i="29"/>
  <c r="AL102" i="29"/>
  <c r="AV102" i="29" s="1"/>
  <c r="AH102" i="29"/>
  <c r="AG102" i="29"/>
  <c r="AF102" i="29"/>
  <c r="AY101" i="29"/>
  <c r="AL101" i="29"/>
  <c r="AV101" i="29" s="1"/>
  <c r="AW101" i="29" s="1"/>
  <c r="AX101" i="29" s="1"/>
  <c r="AH101" i="29"/>
  <c r="AG101" i="29"/>
  <c r="AF101" i="29"/>
  <c r="AY100" i="29"/>
  <c r="AL100" i="29"/>
  <c r="AH100" i="29"/>
  <c r="AG100" i="29"/>
  <c r="AF100" i="29"/>
  <c r="AY99" i="29"/>
  <c r="AL99" i="29"/>
  <c r="AV99" i="29" s="1"/>
  <c r="AW99" i="29" s="1"/>
  <c r="AX99" i="29" s="1"/>
  <c r="AH99" i="29"/>
  <c r="AG99" i="29"/>
  <c r="AF99" i="29"/>
  <c r="AY98" i="29"/>
  <c r="AL98" i="29"/>
  <c r="AV98" i="29" s="1"/>
  <c r="AH98" i="29"/>
  <c r="AG98" i="29"/>
  <c r="AF98" i="29"/>
  <c r="AY97" i="29"/>
  <c r="AL97" i="29"/>
  <c r="AH97" i="29"/>
  <c r="AG97" i="29"/>
  <c r="AF97" i="29"/>
  <c r="AY96" i="29"/>
  <c r="AL96" i="29"/>
  <c r="AH96" i="29"/>
  <c r="AG96" i="29"/>
  <c r="AF96" i="29"/>
  <c r="AY95" i="29"/>
  <c r="AL95" i="29"/>
  <c r="AV95" i="29" s="1"/>
  <c r="AW95" i="29" s="1"/>
  <c r="AX95" i="29" s="1"/>
  <c r="AH95" i="29"/>
  <c r="AG95" i="29"/>
  <c r="AF95" i="29"/>
  <c r="AY94" i="29"/>
  <c r="AL94" i="29"/>
  <c r="AH94" i="29"/>
  <c r="AG94" i="29"/>
  <c r="AF94" i="29"/>
  <c r="AY93" i="29"/>
  <c r="AL93" i="29"/>
  <c r="AH93" i="29"/>
  <c r="AG93" i="29"/>
  <c r="AF93" i="29"/>
  <c r="AY92" i="29"/>
  <c r="AU92" i="29"/>
  <c r="AT92" i="29"/>
  <c r="AS92" i="29"/>
  <c r="AR92" i="29"/>
  <c r="AQ92" i="29"/>
  <c r="AP92" i="29"/>
  <c r="AO92" i="29"/>
  <c r="AN92" i="29"/>
  <c r="AM92" i="29"/>
  <c r="AL92" i="29"/>
  <c r="AK92" i="29"/>
  <c r="AJ92" i="29"/>
  <c r="AI92" i="29"/>
  <c r="AH92" i="29"/>
  <c r="AG92" i="29"/>
  <c r="AF92" i="29"/>
  <c r="AY91" i="29"/>
  <c r="AU91" i="29"/>
  <c r="AT91" i="29"/>
  <c r="AS91" i="29"/>
  <c r="AR91" i="29"/>
  <c r="AQ91" i="29"/>
  <c r="AP91" i="29"/>
  <c r="AO91" i="29"/>
  <c r="AN91" i="29"/>
  <c r="AM91" i="29"/>
  <c r="AL91" i="29"/>
  <c r="AJ91" i="29"/>
  <c r="AI91" i="29"/>
  <c r="AH91" i="29"/>
  <c r="AG91" i="29"/>
  <c r="AF91" i="29"/>
  <c r="P91" i="29"/>
  <c r="AK91" i="29" s="1"/>
  <c r="AY90" i="29"/>
  <c r="AU90" i="29"/>
  <c r="AT90" i="29"/>
  <c r="AS90" i="29"/>
  <c r="AR90" i="29"/>
  <c r="AQ90" i="29"/>
  <c r="AP90" i="29"/>
  <c r="AO90" i="29"/>
  <c r="AN90" i="29"/>
  <c r="AM90" i="29"/>
  <c r="AL90" i="29"/>
  <c r="AK90" i="29"/>
  <c r="AJ90" i="29"/>
  <c r="AI90" i="29"/>
  <c r="AH90" i="29"/>
  <c r="AG90" i="29"/>
  <c r="AF90" i="29"/>
  <c r="AY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Y88" i="29"/>
  <c r="AU88" i="29"/>
  <c r="AT88" i="29"/>
  <c r="AS88" i="29"/>
  <c r="AR88" i="29"/>
  <c r="AQ88" i="29"/>
  <c r="AP88" i="29"/>
  <c r="AO88" i="29"/>
  <c r="AN88" i="29"/>
  <c r="AM88" i="29"/>
  <c r="AL88" i="29"/>
  <c r="AJ88" i="29"/>
  <c r="AI88" i="29"/>
  <c r="AH88" i="29"/>
  <c r="AG88" i="29"/>
  <c r="AF88" i="29"/>
  <c r="P88" i="29"/>
  <c r="AK88" i="29" s="1"/>
  <c r="AY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Y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Y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Y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Y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Y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Y81" i="29"/>
  <c r="AU81" i="29"/>
  <c r="AT81" i="29"/>
  <c r="AS81" i="29"/>
  <c r="AR81" i="29"/>
  <c r="AQ81" i="29"/>
  <c r="AP81" i="29"/>
  <c r="AO81" i="29"/>
  <c r="AN81" i="29"/>
  <c r="AM81" i="29"/>
  <c r="AL81" i="29"/>
  <c r="AK81" i="29"/>
  <c r="AJ81" i="29"/>
  <c r="AI81" i="29"/>
  <c r="AH81" i="29"/>
  <c r="AG81" i="29"/>
  <c r="AF81" i="29"/>
  <c r="AY80" i="29"/>
  <c r="AU80" i="29"/>
  <c r="AT80" i="29"/>
  <c r="AS80" i="29"/>
  <c r="AR80" i="29"/>
  <c r="AQ80" i="29"/>
  <c r="AP80" i="29"/>
  <c r="AO80" i="29"/>
  <c r="AN80" i="29"/>
  <c r="AM80" i="29"/>
  <c r="AL80" i="29"/>
  <c r="AJ80" i="29"/>
  <c r="AI80" i="29"/>
  <c r="AH80" i="29"/>
  <c r="AG80" i="29"/>
  <c r="AF80" i="29"/>
  <c r="P80" i="29"/>
  <c r="AK80" i="29" s="1"/>
  <c r="AY79" i="29"/>
  <c r="AU79" i="29"/>
  <c r="AT79" i="29"/>
  <c r="AS79" i="29"/>
  <c r="AR79" i="29"/>
  <c r="AQ79" i="29"/>
  <c r="AP79" i="29"/>
  <c r="AO79" i="29"/>
  <c r="AN79" i="29"/>
  <c r="AM79" i="29"/>
  <c r="AL79" i="29"/>
  <c r="AJ79" i="29"/>
  <c r="AI79" i="29"/>
  <c r="AH79" i="29"/>
  <c r="AG79" i="29"/>
  <c r="AF79" i="29"/>
  <c r="P79" i="29"/>
  <c r="AK79" i="29" s="1"/>
  <c r="AY78" i="29"/>
  <c r="AU78" i="29"/>
  <c r="AT78" i="29"/>
  <c r="AS78" i="29"/>
  <c r="AR78" i="29"/>
  <c r="AQ78" i="29"/>
  <c r="AP78" i="29"/>
  <c r="AO78" i="29"/>
  <c r="AN78" i="29"/>
  <c r="AM78" i="29"/>
  <c r="AL78" i="29"/>
  <c r="AJ78" i="29"/>
  <c r="AI78" i="29"/>
  <c r="AH78" i="29"/>
  <c r="AG78" i="29"/>
  <c r="AF78" i="29"/>
  <c r="P78" i="29"/>
  <c r="AK78" i="29" s="1"/>
  <c r="AY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Y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Y75" i="29"/>
  <c r="AU75" i="29"/>
  <c r="AT75" i="29"/>
  <c r="AS75" i="29"/>
  <c r="AR75" i="29"/>
  <c r="AQ75" i="29"/>
  <c r="AP75" i="29"/>
  <c r="AO75" i="29"/>
  <c r="AN75" i="29"/>
  <c r="AM75" i="29"/>
  <c r="AK75" i="29"/>
  <c r="AJ75" i="29"/>
  <c r="AI75" i="29"/>
  <c r="AH75" i="29"/>
  <c r="AG75" i="29"/>
  <c r="AF75" i="29"/>
  <c r="Q75" i="29"/>
  <c r="AL75" i="29" s="1"/>
  <c r="AY74" i="29"/>
  <c r="AU74" i="29"/>
  <c r="AT74" i="29"/>
  <c r="AS74" i="29"/>
  <c r="AR74" i="29"/>
  <c r="AQ74" i="29"/>
  <c r="AP74" i="29"/>
  <c r="AO74" i="29"/>
  <c r="AN74" i="29"/>
  <c r="AM74" i="29"/>
  <c r="AK74" i="29"/>
  <c r="AJ74" i="29"/>
  <c r="AI74" i="29"/>
  <c r="AH74" i="29"/>
  <c r="AG74" i="29"/>
  <c r="AF74" i="29"/>
  <c r="Q74" i="29"/>
  <c r="AL74" i="29" s="1"/>
  <c r="AY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Y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Y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Y70" i="29"/>
  <c r="AU70" i="29"/>
  <c r="AT70" i="29"/>
  <c r="AS70" i="29"/>
  <c r="AR70" i="29"/>
  <c r="AQ70" i="29"/>
  <c r="AP70" i="29"/>
  <c r="AO70" i="29"/>
  <c r="AN70" i="29"/>
  <c r="AM70" i="29"/>
  <c r="AL70" i="29"/>
  <c r="AK70" i="29"/>
  <c r="AJ70" i="29"/>
  <c r="AI70" i="29"/>
  <c r="AH70" i="29"/>
  <c r="AG70" i="29"/>
  <c r="AF70" i="29"/>
  <c r="AY69" i="29"/>
  <c r="AU69" i="29"/>
  <c r="AT69" i="29"/>
  <c r="AS69" i="29"/>
  <c r="AR69" i="29"/>
  <c r="AQ69" i="29"/>
  <c r="AP69" i="29"/>
  <c r="AO69" i="29"/>
  <c r="AN69" i="29"/>
  <c r="AM69" i="29"/>
  <c r="AL69" i="29"/>
  <c r="AJ69" i="29"/>
  <c r="AI69" i="29"/>
  <c r="AH69" i="29"/>
  <c r="AG69" i="29"/>
  <c r="AF69" i="29"/>
  <c r="P69" i="29"/>
  <c r="AK69" i="29" s="1"/>
  <c r="AY68" i="29"/>
  <c r="AU68" i="29"/>
  <c r="AT68" i="29"/>
  <c r="AS68" i="29"/>
  <c r="AR68" i="29"/>
  <c r="AQ68" i="29"/>
  <c r="AP68" i="29"/>
  <c r="AO68" i="29"/>
  <c r="AN68" i="29"/>
  <c r="AM68" i="29"/>
  <c r="AL68" i="29"/>
  <c r="AJ68" i="29"/>
  <c r="AI68" i="29"/>
  <c r="AH68" i="29"/>
  <c r="AG68" i="29"/>
  <c r="AF68" i="29"/>
  <c r="P68" i="29"/>
  <c r="AK68" i="29" s="1"/>
  <c r="AY67" i="29"/>
  <c r="AH67" i="29"/>
  <c r="AG67" i="29"/>
  <c r="AF67" i="29"/>
  <c r="Q67" i="29"/>
  <c r="H67" i="29"/>
  <c r="AQ67" i="29" s="1"/>
  <c r="AY66" i="29"/>
  <c r="AU66" i="29"/>
  <c r="AT66" i="29"/>
  <c r="AS66" i="29"/>
  <c r="AR66" i="29"/>
  <c r="AQ66" i="29"/>
  <c r="AP66" i="29"/>
  <c r="AO66" i="29"/>
  <c r="AN66" i="29"/>
  <c r="AM66" i="29"/>
  <c r="AL66" i="29"/>
  <c r="AJ66" i="29"/>
  <c r="AI66" i="29"/>
  <c r="AH66" i="29"/>
  <c r="AG66" i="29"/>
  <c r="AF66" i="29"/>
  <c r="P66" i="29"/>
  <c r="AK66" i="29" s="1"/>
  <c r="AY65" i="29"/>
  <c r="AU65" i="29"/>
  <c r="AT65" i="29"/>
  <c r="AS65" i="29"/>
  <c r="AR65" i="29"/>
  <c r="AQ65" i="29"/>
  <c r="AP65" i="29"/>
  <c r="AO65" i="29"/>
  <c r="AN65" i="29"/>
  <c r="AM65" i="29"/>
  <c r="AL65" i="29"/>
  <c r="AK65" i="29"/>
  <c r="AJ65" i="29"/>
  <c r="AI65" i="29"/>
  <c r="AH65" i="29"/>
  <c r="AG65" i="29"/>
  <c r="AF65" i="29"/>
  <c r="AY64" i="29"/>
  <c r="AU64" i="29"/>
  <c r="AT64" i="29"/>
  <c r="AS64" i="29"/>
  <c r="AR64" i="29"/>
  <c r="AQ64" i="29"/>
  <c r="AP64" i="29"/>
  <c r="AO64" i="29"/>
  <c r="AN64" i="29"/>
  <c r="AM64" i="29"/>
  <c r="AL64" i="29"/>
  <c r="AK64" i="29"/>
  <c r="AJ64" i="29"/>
  <c r="AI64" i="29"/>
  <c r="AH64" i="29"/>
  <c r="AG64" i="29"/>
  <c r="AF64" i="29"/>
  <c r="AY63" i="29"/>
  <c r="AU63" i="29"/>
  <c r="AT63" i="29"/>
  <c r="AS63" i="29"/>
  <c r="AR63" i="29"/>
  <c r="AQ63" i="29"/>
  <c r="AP63" i="29"/>
  <c r="AO63" i="29"/>
  <c r="AN63" i="29"/>
  <c r="AM63" i="29"/>
  <c r="AL63" i="29"/>
  <c r="AK63" i="29"/>
  <c r="AJ63" i="29"/>
  <c r="AI63" i="29"/>
  <c r="AH63" i="29"/>
  <c r="AG63" i="29"/>
  <c r="AF63" i="29"/>
  <c r="AY62" i="29"/>
  <c r="AU62" i="29"/>
  <c r="AT62" i="29"/>
  <c r="AS62" i="29"/>
  <c r="AR62" i="29"/>
  <c r="AQ62" i="29"/>
  <c r="AP62" i="29"/>
  <c r="AO62" i="29"/>
  <c r="AN62" i="29"/>
  <c r="AM62" i="29"/>
  <c r="AL62" i="29"/>
  <c r="AK62" i="29"/>
  <c r="AJ62" i="29"/>
  <c r="AI62" i="29"/>
  <c r="AH62" i="29"/>
  <c r="AG62" i="29"/>
  <c r="AF62" i="29"/>
  <c r="AY61" i="29"/>
  <c r="AU61" i="29"/>
  <c r="AT61" i="29"/>
  <c r="AS61" i="29"/>
  <c r="AR61" i="29"/>
  <c r="AQ61" i="29"/>
  <c r="AP61" i="29"/>
  <c r="AO61" i="29"/>
  <c r="AN61" i="29"/>
  <c r="AM61" i="29"/>
  <c r="AL61" i="29"/>
  <c r="AK61" i="29"/>
  <c r="AJ61" i="29"/>
  <c r="AI61" i="29"/>
  <c r="AH61" i="29"/>
  <c r="AG61" i="29"/>
  <c r="AF61" i="29"/>
  <c r="AY60" i="29"/>
  <c r="AU60" i="29"/>
  <c r="AT60" i="29"/>
  <c r="AS60" i="29"/>
  <c r="AR60" i="29"/>
  <c r="AQ60" i="29"/>
  <c r="AP60" i="29"/>
  <c r="AO60" i="29"/>
  <c r="AN60" i="29"/>
  <c r="AM60" i="29"/>
  <c r="AL60" i="29"/>
  <c r="AK60" i="29"/>
  <c r="AJ60" i="29"/>
  <c r="AI60" i="29"/>
  <c r="AH60" i="29"/>
  <c r="AG60" i="29"/>
  <c r="AF60" i="29"/>
  <c r="AY59" i="29"/>
  <c r="AU59" i="29"/>
  <c r="AT59" i="29"/>
  <c r="AS59" i="29"/>
  <c r="AR59" i="29"/>
  <c r="AQ59" i="29"/>
  <c r="AP59" i="29"/>
  <c r="AO59" i="29"/>
  <c r="AN59" i="29"/>
  <c r="AM59" i="29"/>
  <c r="AL59" i="29"/>
  <c r="AK59" i="29"/>
  <c r="AJ59" i="29"/>
  <c r="AI59" i="29"/>
  <c r="AH59" i="29"/>
  <c r="AG59" i="29"/>
  <c r="AF59" i="29"/>
  <c r="AY58" i="29"/>
  <c r="AU58" i="29"/>
  <c r="AT58" i="29"/>
  <c r="AS58" i="29"/>
  <c r="AR58" i="29"/>
  <c r="AQ58" i="29"/>
  <c r="AP58" i="29"/>
  <c r="AO58" i="29"/>
  <c r="AN58" i="29"/>
  <c r="AM58" i="29"/>
  <c r="AL58" i="29"/>
  <c r="AJ58" i="29"/>
  <c r="AI58" i="29"/>
  <c r="AH58" i="29"/>
  <c r="AG58" i="29"/>
  <c r="AF58" i="29"/>
  <c r="P58" i="29"/>
  <c r="AK58" i="29" s="1"/>
  <c r="AY57" i="29"/>
  <c r="AU57" i="29"/>
  <c r="AT57" i="29"/>
  <c r="AS57" i="29"/>
  <c r="AR57" i="29"/>
  <c r="AQ57" i="29"/>
  <c r="AP57" i="29"/>
  <c r="AO57" i="29"/>
  <c r="AN57" i="29"/>
  <c r="AM57" i="29"/>
  <c r="AL57" i="29"/>
  <c r="AJ57" i="29"/>
  <c r="AI57" i="29"/>
  <c r="AH57" i="29"/>
  <c r="AG57" i="29"/>
  <c r="AF57" i="29"/>
  <c r="P57" i="29"/>
  <c r="AK57" i="29" s="1"/>
  <c r="AY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Y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Y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Y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Y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Y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Y50" i="29"/>
  <c r="AU50" i="29"/>
  <c r="AT50" i="29"/>
  <c r="AS50" i="29"/>
  <c r="AR50" i="29"/>
  <c r="AQ50" i="29"/>
  <c r="AP50" i="29"/>
  <c r="AO50" i="29"/>
  <c r="AN50" i="29"/>
  <c r="AM50" i="29"/>
  <c r="AL50" i="29"/>
  <c r="AJ50" i="29"/>
  <c r="AI50" i="29"/>
  <c r="AH50" i="29"/>
  <c r="AG50" i="29"/>
  <c r="AF50" i="29"/>
  <c r="P50" i="29"/>
  <c r="AK50" i="29" s="1"/>
  <c r="AY49" i="29"/>
  <c r="AU49" i="29"/>
  <c r="AT49" i="29"/>
  <c r="AS49" i="29"/>
  <c r="AR49" i="29"/>
  <c r="AQ49" i="29"/>
  <c r="AP49" i="29"/>
  <c r="AO49" i="29"/>
  <c r="AN49" i="29"/>
  <c r="AM49" i="29"/>
  <c r="AL49" i="29"/>
  <c r="AJ49" i="29"/>
  <c r="AI49" i="29"/>
  <c r="AH49" i="29"/>
  <c r="AG49" i="29"/>
  <c r="AF49" i="29"/>
  <c r="P49" i="29"/>
  <c r="AK49" i="29" s="1"/>
  <c r="AY48" i="29"/>
  <c r="AU48" i="29"/>
  <c r="AT48" i="29"/>
  <c r="AS48" i="29"/>
  <c r="AR48" i="29"/>
  <c r="AQ48" i="29"/>
  <c r="AP48" i="29"/>
  <c r="AO48" i="29"/>
  <c r="AN48" i="29"/>
  <c r="AM48" i="29"/>
  <c r="AL48" i="29"/>
  <c r="AJ48" i="29"/>
  <c r="AI48" i="29"/>
  <c r="AH48" i="29"/>
  <c r="AG48" i="29"/>
  <c r="AF48" i="29"/>
  <c r="P48" i="29"/>
  <c r="AK48" i="29" s="1"/>
  <c r="AY47" i="29"/>
  <c r="AU47" i="29"/>
  <c r="AT47" i="29"/>
  <c r="AS47" i="29"/>
  <c r="AR47" i="29"/>
  <c r="AQ47" i="29"/>
  <c r="AP47" i="29"/>
  <c r="AO47" i="29"/>
  <c r="AN47" i="29"/>
  <c r="AM47" i="29"/>
  <c r="AL47" i="29"/>
  <c r="AK47" i="29"/>
  <c r="AJ47" i="29"/>
  <c r="AI47" i="29"/>
  <c r="AH47" i="29"/>
  <c r="AG47" i="29"/>
  <c r="AF47" i="29"/>
  <c r="AY46" i="29"/>
  <c r="AU46" i="29"/>
  <c r="AT46" i="29"/>
  <c r="AS46" i="29"/>
  <c r="AR46" i="29"/>
  <c r="AQ46" i="29"/>
  <c r="AP46" i="29"/>
  <c r="AO46" i="29"/>
  <c r="AN46" i="29"/>
  <c r="AM46" i="29"/>
  <c r="AL46" i="29"/>
  <c r="AK46" i="29"/>
  <c r="AJ46" i="29"/>
  <c r="AI46" i="29"/>
  <c r="AH46" i="29"/>
  <c r="AG46" i="29"/>
  <c r="AF46" i="29"/>
  <c r="AY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Y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Y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Y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Y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Y40" i="29"/>
  <c r="AU40" i="29"/>
  <c r="AT40" i="29"/>
  <c r="AS40" i="29"/>
  <c r="AR40" i="29"/>
  <c r="AQ40" i="29"/>
  <c r="AP40" i="29"/>
  <c r="AO40" i="29"/>
  <c r="AN40" i="29"/>
  <c r="AM40" i="29"/>
  <c r="AL40" i="29"/>
  <c r="AJ40" i="29"/>
  <c r="AI40" i="29"/>
  <c r="AH40" i="29"/>
  <c r="AG40" i="29"/>
  <c r="AF40" i="29"/>
  <c r="P40" i="29"/>
  <c r="AK40" i="29" s="1"/>
  <c r="AY39" i="29"/>
  <c r="AU39" i="29"/>
  <c r="AT39" i="29"/>
  <c r="AS39" i="29"/>
  <c r="AR39" i="29"/>
  <c r="AQ39" i="29"/>
  <c r="AP39" i="29"/>
  <c r="AO39" i="29"/>
  <c r="AN39" i="29"/>
  <c r="AM39" i="29"/>
  <c r="AL39" i="29"/>
  <c r="AJ39" i="29"/>
  <c r="AI39" i="29"/>
  <c r="AH39" i="29"/>
  <c r="AG39" i="29"/>
  <c r="AF39" i="29"/>
  <c r="P39" i="29"/>
  <c r="AK39" i="29" s="1"/>
  <c r="AY38" i="29"/>
  <c r="AU38" i="29"/>
  <c r="AT38" i="29"/>
  <c r="AS38" i="29"/>
  <c r="AR38" i="29"/>
  <c r="AQ38" i="29"/>
  <c r="AP38" i="29"/>
  <c r="AO38" i="29"/>
  <c r="AN38" i="29"/>
  <c r="AM38" i="29"/>
  <c r="AL38" i="29"/>
  <c r="AJ38" i="29"/>
  <c r="AI38" i="29"/>
  <c r="AH38" i="29"/>
  <c r="AG38" i="29"/>
  <c r="AF38" i="29"/>
  <c r="P38" i="29"/>
  <c r="AK38" i="29" s="1"/>
  <c r="AY37" i="29"/>
  <c r="AU37" i="29"/>
  <c r="AT37" i="29"/>
  <c r="AS37" i="29"/>
  <c r="AR37" i="29"/>
  <c r="AQ37" i="29"/>
  <c r="AP37" i="29"/>
  <c r="AO37" i="29"/>
  <c r="AN37" i="29"/>
  <c r="AM37" i="29"/>
  <c r="AL37" i="29"/>
  <c r="AJ37" i="29"/>
  <c r="AI37" i="29"/>
  <c r="AH37" i="29"/>
  <c r="AG37" i="29"/>
  <c r="AF37" i="29"/>
  <c r="P37" i="29"/>
  <c r="AK37" i="29" s="1"/>
  <c r="AY36" i="29"/>
  <c r="AU36" i="29"/>
  <c r="AT36" i="29"/>
  <c r="AS36" i="29"/>
  <c r="AR36" i="29"/>
  <c r="AQ36" i="29"/>
  <c r="AP36" i="29"/>
  <c r="AO36" i="29"/>
  <c r="AN36" i="29"/>
  <c r="AM36" i="29"/>
  <c r="AL36" i="29"/>
  <c r="AJ36" i="29"/>
  <c r="AI36" i="29"/>
  <c r="AH36" i="29"/>
  <c r="AG36" i="29"/>
  <c r="AF36" i="29"/>
  <c r="P36" i="29"/>
  <c r="AK36" i="29" s="1"/>
  <c r="AY35" i="29"/>
  <c r="AU35" i="29"/>
  <c r="AT35" i="29"/>
  <c r="AS35" i="29"/>
  <c r="AR35" i="29"/>
  <c r="AQ35" i="29"/>
  <c r="AP35" i="29"/>
  <c r="AO35" i="29"/>
  <c r="AN35" i="29"/>
  <c r="AM35" i="29"/>
  <c r="AL35" i="29"/>
  <c r="AJ35" i="29"/>
  <c r="AI35" i="29"/>
  <c r="AH35" i="29"/>
  <c r="AG35" i="29"/>
  <c r="AF35" i="29"/>
  <c r="P35" i="29"/>
  <c r="AK35" i="29" s="1"/>
  <c r="AY34" i="29"/>
  <c r="AU34" i="29"/>
  <c r="AT34" i="29"/>
  <c r="AS34" i="29"/>
  <c r="AR34" i="29"/>
  <c r="AQ34" i="29"/>
  <c r="AP34" i="29"/>
  <c r="AO34" i="29"/>
  <c r="AN34" i="29"/>
  <c r="AM34" i="29"/>
  <c r="AL34" i="29"/>
  <c r="AJ34" i="29"/>
  <c r="AI34" i="29"/>
  <c r="AH34" i="29"/>
  <c r="AG34" i="29"/>
  <c r="AF34" i="29"/>
  <c r="P34" i="29"/>
  <c r="AK34" i="29" s="1"/>
  <c r="AY33" i="29"/>
  <c r="AU33" i="29"/>
  <c r="AT33" i="29"/>
  <c r="AS33" i="29"/>
  <c r="AR33" i="29"/>
  <c r="AQ33" i="29"/>
  <c r="AP33" i="29"/>
  <c r="AO33" i="29"/>
  <c r="AN33" i="29"/>
  <c r="AM33" i="29"/>
  <c r="AK33" i="29"/>
  <c r="AJ33" i="29"/>
  <c r="AI33" i="29"/>
  <c r="AH33" i="29"/>
  <c r="AG33" i="29"/>
  <c r="AF33" i="29"/>
  <c r="Q33" i="29"/>
  <c r="AL33" i="29" s="1"/>
  <c r="AY32" i="29"/>
  <c r="AU32" i="29"/>
  <c r="AT32" i="29"/>
  <c r="AS32" i="29"/>
  <c r="AR32" i="29"/>
  <c r="AQ32" i="29"/>
  <c r="AP32" i="29"/>
  <c r="AO32" i="29"/>
  <c r="AN32" i="29"/>
  <c r="AM32" i="29"/>
  <c r="AK32" i="29"/>
  <c r="AJ32" i="29"/>
  <c r="AI32" i="29"/>
  <c r="AH32" i="29"/>
  <c r="AG32" i="29"/>
  <c r="AF32" i="29"/>
  <c r="Q32" i="29"/>
  <c r="AL32" i="29" s="1"/>
  <c r="AY31" i="29"/>
  <c r="AU31" i="29"/>
  <c r="AT31" i="29"/>
  <c r="AS31" i="29"/>
  <c r="AR31" i="29"/>
  <c r="AQ31" i="29"/>
  <c r="AP31" i="29"/>
  <c r="AO31" i="29"/>
  <c r="AN31" i="29"/>
  <c r="AM31" i="29"/>
  <c r="AK31" i="29"/>
  <c r="AJ31" i="29"/>
  <c r="AI31" i="29"/>
  <c r="AH31" i="29"/>
  <c r="AG31" i="29"/>
  <c r="AF31" i="29"/>
  <c r="Q31" i="29"/>
  <c r="AL31" i="29" s="1"/>
  <c r="AY30" i="29"/>
  <c r="AU30" i="29"/>
  <c r="AT30" i="29"/>
  <c r="AS30" i="29"/>
  <c r="AR30" i="29"/>
  <c r="AQ30" i="29"/>
  <c r="AP30" i="29"/>
  <c r="AO30" i="29"/>
  <c r="AN30" i="29"/>
  <c r="AM30" i="29"/>
  <c r="AL30" i="29"/>
  <c r="AJ30" i="29"/>
  <c r="AI30" i="29"/>
  <c r="AH30" i="29"/>
  <c r="AG30" i="29"/>
  <c r="AF30" i="29"/>
  <c r="P30" i="29"/>
  <c r="AK30" i="29" s="1"/>
  <c r="AY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Y28" i="29"/>
  <c r="AU28" i="29"/>
  <c r="AT28" i="29"/>
  <c r="AS28" i="29"/>
  <c r="AR28" i="29"/>
  <c r="AQ28" i="29"/>
  <c r="AP28" i="29"/>
  <c r="AO28" i="29"/>
  <c r="AN28" i="29"/>
  <c r="AM28" i="29"/>
  <c r="AL28" i="29"/>
  <c r="AJ28" i="29"/>
  <c r="AI28" i="29"/>
  <c r="AH28" i="29"/>
  <c r="AG28" i="29"/>
  <c r="AF28" i="29"/>
  <c r="P28" i="29"/>
  <c r="AK28" i="29" s="1"/>
  <c r="AY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Y26" i="29"/>
  <c r="AU26" i="29"/>
  <c r="AT26" i="29"/>
  <c r="AS26" i="29"/>
  <c r="AR26" i="29"/>
  <c r="AQ26" i="29"/>
  <c r="AP26" i="29"/>
  <c r="AO26" i="29"/>
  <c r="AN26" i="29"/>
  <c r="AM26" i="29"/>
  <c r="AL26" i="29"/>
  <c r="AK26" i="29"/>
  <c r="AJ26" i="29"/>
  <c r="AI26" i="29"/>
  <c r="AH26" i="29"/>
  <c r="AG26" i="29"/>
  <c r="AF26" i="29"/>
  <c r="AY25" i="29"/>
  <c r="AU25" i="29"/>
  <c r="AT25" i="29"/>
  <c r="AS25" i="29"/>
  <c r="AR25" i="29"/>
  <c r="AQ25" i="29"/>
  <c r="AP25" i="29"/>
  <c r="AO25" i="29"/>
  <c r="AN25" i="29"/>
  <c r="AM25" i="29"/>
  <c r="AL25" i="29"/>
  <c r="AK25" i="29"/>
  <c r="AJ25" i="29"/>
  <c r="AI25" i="29"/>
  <c r="AH25" i="29"/>
  <c r="AG25" i="29"/>
  <c r="AF25" i="29"/>
  <c r="AY24" i="29"/>
  <c r="AU24" i="29"/>
  <c r="AT24" i="29"/>
  <c r="AS24" i="29"/>
  <c r="AR24" i="29"/>
  <c r="AQ24" i="29"/>
  <c r="AP24" i="29"/>
  <c r="AO24" i="29"/>
  <c r="AN24" i="29"/>
  <c r="AM24" i="29"/>
  <c r="AL24" i="29"/>
  <c r="AK24" i="29"/>
  <c r="AJ24" i="29"/>
  <c r="AI24" i="29"/>
  <c r="AH24" i="29"/>
  <c r="AG24" i="29"/>
  <c r="AF24" i="29"/>
  <c r="AY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Y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Y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Y20" i="29"/>
  <c r="AU20" i="29"/>
  <c r="AT20" i="29"/>
  <c r="AS20" i="29"/>
  <c r="AR20" i="29"/>
  <c r="AQ20" i="29"/>
  <c r="AP20" i="29"/>
  <c r="AO20" i="29"/>
  <c r="AN20" i="29"/>
  <c r="AM20" i="29"/>
  <c r="AL20" i="29"/>
  <c r="AJ20" i="29"/>
  <c r="AI20" i="29"/>
  <c r="AH20" i="29"/>
  <c r="AG20" i="29"/>
  <c r="AF20" i="29"/>
  <c r="P20" i="29"/>
  <c r="AK20" i="29" s="1"/>
  <c r="AY19" i="29"/>
  <c r="AU19" i="29"/>
  <c r="AT19" i="29"/>
  <c r="AS19" i="29"/>
  <c r="AR19" i="29"/>
  <c r="AQ19" i="29"/>
  <c r="AP19" i="29"/>
  <c r="AO19" i="29"/>
  <c r="AN19" i="29"/>
  <c r="AM19" i="29"/>
  <c r="AL19" i="29"/>
  <c r="AJ19" i="29"/>
  <c r="AI19" i="29"/>
  <c r="AH19" i="29"/>
  <c r="AG19" i="29"/>
  <c r="AF19" i="29"/>
  <c r="P19" i="29"/>
  <c r="AK19" i="29" s="1"/>
  <c r="AY18" i="29"/>
  <c r="AU18" i="29"/>
  <c r="AT18" i="29"/>
  <c r="AS18" i="29"/>
  <c r="AR18" i="29"/>
  <c r="AQ18" i="29"/>
  <c r="AP18" i="29"/>
  <c r="AO18" i="29"/>
  <c r="AN18" i="29"/>
  <c r="AM18" i="29"/>
  <c r="AL18" i="29"/>
  <c r="AJ18" i="29"/>
  <c r="AI18" i="29"/>
  <c r="AH18" i="29"/>
  <c r="AG18" i="29"/>
  <c r="AF18" i="29"/>
  <c r="P18" i="29"/>
  <c r="AK18" i="29" s="1"/>
  <c r="AY17" i="29"/>
  <c r="AU17" i="29"/>
  <c r="AT17" i="29"/>
  <c r="AS17" i="29"/>
  <c r="AR17" i="29"/>
  <c r="AQ17" i="29"/>
  <c r="AP17" i="29"/>
  <c r="AO17" i="29"/>
  <c r="AN17" i="29"/>
  <c r="AM17" i="29"/>
  <c r="AL17" i="29"/>
  <c r="AJ17" i="29"/>
  <c r="AI17" i="29"/>
  <c r="AH17" i="29"/>
  <c r="AG17" i="29"/>
  <c r="AF17" i="29"/>
  <c r="P17" i="29"/>
  <c r="AK17" i="29" s="1"/>
  <c r="AY16" i="29"/>
  <c r="AU16" i="29"/>
  <c r="AT16" i="29"/>
  <c r="AS16" i="29"/>
  <c r="AR16" i="29"/>
  <c r="AQ16" i="29"/>
  <c r="AP16" i="29"/>
  <c r="AO16" i="29"/>
  <c r="AN16" i="29"/>
  <c r="AM16" i="29"/>
  <c r="AL16" i="29"/>
  <c r="AJ16" i="29"/>
  <c r="AI16" i="29"/>
  <c r="AH16" i="29"/>
  <c r="AG16" i="29"/>
  <c r="AF16" i="29"/>
  <c r="P16" i="29"/>
  <c r="AK16" i="29" s="1"/>
  <c r="AY15" i="29"/>
  <c r="AU15" i="29"/>
  <c r="AT15" i="29"/>
  <c r="AS15" i="29"/>
  <c r="AR15" i="29"/>
  <c r="AQ15" i="29"/>
  <c r="AP15" i="29"/>
  <c r="AO15" i="29"/>
  <c r="AN15" i="29"/>
  <c r="AM15" i="29"/>
  <c r="AL15" i="29"/>
  <c r="AJ15" i="29"/>
  <c r="AI15" i="29"/>
  <c r="AH15" i="29"/>
  <c r="AG15" i="29"/>
  <c r="AF15" i="29"/>
  <c r="P15" i="29"/>
  <c r="AK15" i="29" s="1"/>
  <c r="AY14" i="29"/>
  <c r="AU14" i="29"/>
  <c r="AT14" i="29"/>
  <c r="AS14" i="29"/>
  <c r="AR14" i="29"/>
  <c r="AQ14" i="29"/>
  <c r="AP14" i="29"/>
  <c r="AO14" i="29"/>
  <c r="AN14" i="29"/>
  <c r="AM14" i="29"/>
  <c r="AL14" i="29"/>
  <c r="AJ14" i="29"/>
  <c r="AI14" i="29"/>
  <c r="AH14" i="29"/>
  <c r="AG14" i="29"/>
  <c r="AF14" i="29"/>
  <c r="P14" i="29"/>
  <c r="AK14" i="29" s="1"/>
  <c r="AY13" i="29"/>
  <c r="AU13" i="29"/>
  <c r="AT13" i="29"/>
  <c r="AS13" i="29"/>
  <c r="AR13" i="29"/>
  <c r="AQ13" i="29"/>
  <c r="AP13" i="29"/>
  <c r="AO13" i="29"/>
  <c r="AN13" i="29"/>
  <c r="AM13" i="29"/>
  <c r="AL13" i="29"/>
  <c r="AJ13" i="29"/>
  <c r="AI13" i="29"/>
  <c r="AH13" i="29"/>
  <c r="AG13" i="29"/>
  <c r="AF13" i="29"/>
  <c r="P13" i="29"/>
  <c r="AK13" i="29" s="1"/>
  <c r="AY12" i="29"/>
  <c r="AU12" i="29"/>
  <c r="AT12" i="29"/>
  <c r="AS12" i="29"/>
  <c r="AR12" i="29"/>
  <c r="AQ12" i="29"/>
  <c r="AP12" i="29"/>
  <c r="AO12" i="29"/>
  <c r="AN12" i="29"/>
  <c r="AM12" i="29"/>
  <c r="AL12" i="29"/>
  <c r="AK12" i="29"/>
  <c r="AJ12" i="29"/>
  <c r="AI12" i="29"/>
  <c r="AH12" i="29"/>
  <c r="AG12" i="29"/>
  <c r="AF12" i="29"/>
  <c r="AY11" i="29"/>
  <c r="AU11" i="29"/>
  <c r="AT11" i="29"/>
  <c r="AS11" i="29"/>
  <c r="AR11" i="29"/>
  <c r="AQ11" i="29"/>
  <c r="AP11" i="29"/>
  <c r="AO11" i="29"/>
  <c r="AN11" i="29"/>
  <c r="AM11" i="29"/>
  <c r="AL11" i="29"/>
  <c r="AK11" i="29"/>
  <c r="AJ11" i="29"/>
  <c r="AI11" i="29"/>
  <c r="AH11" i="29"/>
  <c r="AG11" i="29"/>
  <c r="AF11" i="29"/>
  <c r="AY10" i="29"/>
  <c r="AU10" i="29"/>
  <c r="AT10" i="29"/>
  <c r="AS10" i="29"/>
  <c r="AR10" i="29"/>
  <c r="AQ10" i="29"/>
  <c r="AP10" i="29"/>
  <c r="AO10" i="29"/>
  <c r="AN10" i="29"/>
  <c r="AM10" i="29"/>
  <c r="AL10" i="29"/>
  <c r="AK10" i="29"/>
  <c r="AJ10" i="29"/>
  <c r="AI10" i="29"/>
  <c r="AH10" i="29"/>
  <c r="AG10" i="29"/>
  <c r="AF10" i="29"/>
  <c r="AY9" i="29"/>
  <c r="AU9" i="29"/>
  <c r="AT9" i="29"/>
  <c r="AS9" i="29"/>
  <c r="AR9" i="29"/>
  <c r="AQ9" i="29"/>
  <c r="AP9" i="29"/>
  <c r="AO9" i="29"/>
  <c r="AN9" i="29"/>
  <c r="AM9" i="29"/>
  <c r="AL9" i="29"/>
  <c r="AK9" i="29"/>
  <c r="AJ9" i="29"/>
  <c r="AI9" i="29"/>
  <c r="AH9" i="29"/>
  <c r="AG9" i="29"/>
  <c r="AF9" i="29"/>
  <c r="AY8" i="29"/>
  <c r="AU8" i="29"/>
  <c r="AT8" i="29"/>
  <c r="AS8" i="29"/>
  <c r="AR8" i="29"/>
  <c r="AQ8" i="29"/>
  <c r="AP8" i="29"/>
  <c r="AO8" i="29"/>
  <c r="AN8" i="29"/>
  <c r="AM8" i="29"/>
  <c r="AL8" i="29"/>
  <c r="AK8" i="29"/>
  <c r="AJ8" i="29"/>
  <c r="AI8" i="29"/>
  <c r="AH8" i="29"/>
  <c r="AG8" i="29"/>
  <c r="AF8" i="29"/>
  <c r="AY7" i="29"/>
  <c r="AU7" i="29"/>
  <c r="AT7" i="29"/>
  <c r="AS7" i="29"/>
  <c r="AR7" i="29"/>
  <c r="AQ7" i="29"/>
  <c r="AP7" i="29"/>
  <c r="AO7" i="29"/>
  <c r="AN7" i="29"/>
  <c r="AM7" i="29"/>
  <c r="AL7" i="29"/>
  <c r="AK7" i="29"/>
  <c r="AJ7" i="29"/>
  <c r="AI7" i="29"/>
  <c r="AH7" i="29"/>
  <c r="AG7" i="29"/>
  <c r="AF7" i="29"/>
  <c r="AY6" i="29"/>
  <c r="AU6" i="29"/>
  <c r="AT6" i="29"/>
  <c r="AS6" i="29"/>
  <c r="AR6" i="29"/>
  <c r="AQ6" i="29"/>
  <c r="AP6" i="29"/>
  <c r="AO6" i="29"/>
  <c r="AN6" i="29"/>
  <c r="AM6" i="29"/>
  <c r="AL6" i="29"/>
  <c r="AK6" i="29"/>
  <c r="AJ6" i="29"/>
  <c r="AI6" i="29"/>
  <c r="AH6" i="29"/>
  <c r="AG6" i="29"/>
  <c r="AF6" i="29"/>
  <c r="AY5" i="29"/>
  <c r="AU5" i="29"/>
  <c r="AT5" i="29"/>
  <c r="AS5" i="29"/>
  <c r="AR5" i="29"/>
  <c r="AQ5" i="29"/>
  <c r="AP5" i="29"/>
  <c r="AO5" i="29"/>
  <c r="AN5" i="29"/>
  <c r="AM5" i="29"/>
  <c r="AL5" i="29"/>
  <c r="AK5" i="29"/>
  <c r="AJ5" i="29"/>
  <c r="AI5" i="29"/>
  <c r="AH5" i="29"/>
  <c r="AG5" i="29"/>
  <c r="AF5" i="29"/>
  <c r="AY4" i="29"/>
  <c r="AU4" i="29"/>
  <c r="AT4" i="29"/>
  <c r="AS4" i="29"/>
  <c r="AR4" i="29"/>
  <c r="AQ4" i="29"/>
  <c r="AP4" i="29"/>
  <c r="AO4" i="29"/>
  <c r="AN4" i="29"/>
  <c r="AM4" i="29"/>
  <c r="AL4" i="29"/>
  <c r="AK4" i="29"/>
  <c r="AJ4" i="29"/>
  <c r="AI4" i="29"/>
  <c r="AH4" i="29"/>
  <c r="AG4" i="29"/>
  <c r="AF4" i="29"/>
  <c r="AY3" i="29"/>
  <c r="AU3" i="29"/>
  <c r="AT3" i="29"/>
  <c r="AS3" i="29"/>
  <c r="AR3" i="29"/>
  <c r="AQ3" i="29"/>
  <c r="AP3" i="29"/>
  <c r="AO3" i="29"/>
  <c r="AN3" i="29"/>
  <c r="AM3" i="29"/>
  <c r="AL3" i="29"/>
  <c r="AJ3" i="29"/>
  <c r="AI3" i="29"/>
  <c r="AH3" i="29"/>
  <c r="AG3" i="29"/>
  <c r="AF3" i="29"/>
  <c r="P3" i="29"/>
  <c r="AK3" i="29" s="1"/>
  <c r="AV93" i="29" l="1"/>
  <c r="AW93" i="29" s="1"/>
  <c r="AX93" i="29" s="1"/>
  <c r="AV96" i="29"/>
  <c r="AW96" i="29" s="1"/>
  <c r="AX96" i="29" s="1"/>
  <c r="AV138" i="29"/>
  <c r="AW138" i="29" s="1"/>
  <c r="AX138" i="29" s="1"/>
  <c r="P67" i="29"/>
  <c r="AK67" i="29" s="1"/>
  <c r="AK215" i="29" s="1"/>
  <c r="AL67" i="29"/>
  <c r="AL215" i="29" s="1"/>
  <c r="AN218" i="29" s="1"/>
  <c r="AV11" i="29"/>
  <c r="AW11" i="29" s="1"/>
  <c r="AX11" i="29" s="1"/>
  <c r="AV22" i="29"/>
  <c r="AW22" i="29" s="1"/>
  <c r="AX22" i="29" s="1"/>
  <c r="AV24" i="29"/>
  <c r="AW24" i="29" s="1"/>
  <c r="AX24" i="29" s="1"/>
  <c r="AV165" i="29"/>
  <c r="AW165" i="29" s="1"/>
  <c r="AX165" i="29" s="1"/>
  <c r="AW186" i="29"/>
  <c r="AX186" i="29" s="1"/>
  <c r="AV8" i="29"/>
  <c r="AW8" i="29" s="1"/>
  <c r="AX8" i="29" s="1"/>
  <c r="AW98" i="29"/>
  <c r="AX98" i="29" s="1"/>
  <c r="AW102" i="29"/>
  <c r="AX102" i="29" s="1"/>
  <c r="AW132" i="29"/>
  <c r="AX132" i="29" s="1"/>
  <c r="AW147" i="29"/>
  <c r="AX147" i="29" s="1"/>
  <c r="AW185" i="29"/>
  <c r="AX185" i="29" s="1"/>
  <c r="AW107" i="29"/>
  <c r="AX107" i="29" s="1"/>
  <c r="AW141" i="29"/>
  <c r="AX141" i="29" s="1"/>
  <c r="AV4" i="29"/>
  <c r="AW4" i="29" s="1"/>
  <c r="AX4" i="29" s="1"/>
  <c r="AV5" i="29"/>
  <c r="AW5" i="29" s="1"/>
  <c r="AX5" i="29" s="1"/>
  <c r="AV55" i="29"/>
  <c r="AW55" i="29" s="1"/>
  <c r="AX55" i="29" s="1"/>
  <c r="AV46" i="29"/>
  <c r="AW46" i="29" s="1"/>
  <c r="AX46" i="29" s="1"/>
  <c r="AM67" i="29"/>
  <c r="AM215" i="29" s="1"/>
  <c r="AV150" i="29"/>
  <c r="AW150" i="29" s="1"/>
  <c r="AX150" i="29" s="1"/>
  <c r="AV15" i="29"/>
  <c r="AW15" i="29" s="1"/>
  <c r="AX15" i="29" s="1"/>
  <c r="AV43" i="29"/>
  <c r="AW43" i="29" s="1"/>
  <c r="AX43" i="29" s="1"/>
  <c r="AN67" i="29"/>
  <c r="AV83" i="29"/>
  <c r="AW116" i="29"/>
  <c r="AX116" i="29" s="1"/>
  <c r="AW159" i="29"/>
  <c r="AX159" i="29" s="1"/>
  <c r="AV25" i="29"/>
  <c r="AW25" i="29" s="1"/>
  <c r="AX25" i="29" s="1"/>
  <c r="AP67" i="29"/>
  <c r="AP215" i="29" s="1"/>
  <c r="AR67" i="29"/>
  <c r="AR215" i="29" s="1"/>
  <c r="AV86" i="29"/>
  <c r="AW86" i="29" s="1"/>
  <c r="AX86" i="29" s="1"/>
  <c r="AV168" i="29"/>
  <c r="AW168" i="29" s="1"/>
  <c r="AX168" i="29" s="1"/>
  <c r="AV6" i="29"/>
  <c r="AW6" i="29" s="1"/>
  <c r="AX6" i="29" s="1"/>
  <c r="AV62" i="29"/>
  <c r="AV207" i="29"/>
  <c r="AW207" i="29" s="1"/>
  <c r="AX207" i="29" s="1"/>
  <c r="AQ215" i="29"/>
  <c r="AV42" i="29"/>
  <c r="AW42" i="29" s="1"/>
  <c r="AX42" i="29" s="1"/>
  <c r="AV64" i="29"/>
  <c r="AW64" i="29" s="1"/>
  <c r="AX64" i="29" s="1"/>
  <c r="AV82" i="29"/>
  <c r="AW82" i="29" s="1"/>
  <c r="AX82" i="29" s="1"/>
  <c r="AV180" i="29"/>
  <c r="AW180" i="29" s="1"/>
  <c r="AX180" i="29" s="1"/>
  <c r="AV213" i="29"/>
  <c r="AW213" i="29" s="1"/>
  <c r="AX213" i="29" s="1"/>
  <c r="AV32" i="29"/>
  <c r="AW32" i="29" s="1"/>
  <c r="AX32" i="29" s="1"/>
  <c r="AV65" i="29"/>
  <c r="AW65" i="29" s="1"/>
  <c r="AX65" i="29" s="1"/>
  <c r="AV89" i="29"/>
  <c r="AW89" i="29" s="1"/>
  <c r="AX89" i="29" s="1"/>
  <c r="AV31" i="29"/>
  <c r="AW31" i="29" s="1"/>
  <c r="AX31" i="29" s="1"/>
  <c r="AV9" i="29"/>
  <c r="AW9" i="29" s="1"/>
  <c r="AX9" i="29" s="1"/>
  <c r="AV16" i="29"/>
  <c r="AW16" i="29" s="1"/>
  <c r="AX16" i="29" s="1"/>
  <c r="AV45" i="29"/>
  <c r="AW45" i="29" s="1"/>
  <c r="AX45" i="29" s="1"/>
  <c r="AT67" i="29"/>
  <c r="AT215" i="29" s="1"/>
  <c r="AV85" i="29"/>
  <c r="AW85" i="29" s="1"/>
  <c r="AX85" i="29" s="1"/>
  <c r="AV192" i="29"/>
  <c r="AW192" i="29" s="1"/>
  <c r="AX192" i="29" s="1"/>
  <c r="AV198" i="29"/>
  <c r="AW198" i="29" s="1"/>
  <c r="AX198" i="29" s="1"/>
  <c r="AV204" i="29"/>
  <c r="AW204" i="29" s="1"/>
  <c r="AX204" i="29" s="1"/>
  <c r="AV71" i="29"/>
  <c r="AW71" i="29" s="1"/>
  <c r="AX71" i="29" s="1"/>
  <c r="AW83" i="29"/>
  <c r="AX83" i="29" s="1"/>
  <c r="AV123" i="29"/>
  <c r="AW123" i="29" s="1"/>
  <c r="AX123" i="29" s="1"/>
  <c r="AV177" i="29"/>
  <c r="AW177" i="29" s="1"/>
  <c r="AX177" i="29" s="1"/>
  <c r="AV206" i="29"/>
  <c r="AW206" i="29" s="1"/>
  <c r="AX206" i="29" s="1"/>
  <c r="AV51" i="29"/>
  <c r="AW51" i="29" s="1"/>
  <c r="AX51" i="29" s="1"/>
  <c r="AV10" i="29"/>
  <c r="AW10" i="29" s="1"/>
  <c r="AX10" i="29" s="1"/>
  <c r="AV21" i="29"/>
  <c r="AW21" i="29" s="1"/>
  <c r="AX21" i="29" s="1"/>
  <c r="AV54" i="29"/>
  <c r="AW54" i="29" s="1"/>
  <c r="AX54" i="29" s="1"/>
  <c r="AV76" i="29"/>
  <c r="AW76" i="29" s="1"/>
  <c r="AX76" i="29" s="1"/>
  <c r="AV134" i="29"/>
  <c r="AW134" i="29" s="1"/>
  <c r="AX134" i="29" s="1"/>
  <c r="AV143" i="29"/>
  <c r="AW143" i="29" s="1"/>
  <c r="AX143" i="29" s="1"/>
  <c r="AV152" i="29"/>
  <c r="AW152" i="29" s="1"/>
  <c r="AX152" i="29" s="1"/>
  <c r="AV161" i="29"/>
  <c r="AW161" i="29" s="1"/>
  <c r="AX161" i="29" s="1"/>
  <c r="AV170" i="29"/>
  <c r="AW170" i="29" s="1"/>
  <c r="AX170" i="29" s="1"/>
  <c r="AV210" i="29"/>
  <c r="AW210" i="29" s="1"/>
  <c r="AX210" i="29" s="1"/>
  <c r="AV3" i="29"/>
  <c r="AW3" i="29" s="1"/>
  <c r="AV12" i="29"/>
  <c r="AW12" i="29" s="1"/>
  <c r="AX12" i="29" s="1"/>
  <c r="AV52" i="29"/>
  <c r="AW52" i="29" s="1"/>
  <c r="AX52" i="29" s="1"/>
  <c r="AV75" i="29"/>
  <c r="AW75" i="29" s="1"/>
  <c r="AX75" i="29" s="1"/>
  <c r="AV183" i="29"/>
  <c r="AW183" i="29" s="1"/>
  <c r="AX183" i="29" s="1"/>
  <c r="AV7" i="29"/>
  <c r="AW7" i="29" s="1"/>
  <c r="AX7" i="29" s="1"/>
  <c r="AV27" i="29"/>
  <c r="AW27" i="29" s="1"/>
  <c r="AX27" i="29" s="1"/>
  <c r="AN215" i="29"/>
  <c r="AV59" i="29"/>
  <c r="AW59" i="29" s="1"/>
  <c r="AX59" i="29" s="1"/>
  <c r="AY215" i="29"/>
  <c r="AV61" i="29"/>
  <c r="AW61" i="29" s="1"/>
  <c r="AX61" i="29" s="1"/>
  <c r="AV72" i="29"/>
  <c r="AW72" i="29" s="1"/>
  <c r="AX72" i="29" s="1"/>
  <c r="AV17" i="29"/>
  <c r="AW17" i="29" s="1"/>
  <c r="AX17" i="29" s="1"/>
  <c r="AV48" i="29"/>
  <c r="AW48" i="29" s="1"/>
  <c r="AX48" i="29" s="1"/>
  <c r="AV39" i="29"/>
  <c r="AW39" i="29" s="1"/>
  <c r="AX39" i="29" s="1"/>
  <c r="AV79" i="29"/>
  <c r="AW79" i="29" s="1"/>
  <c r="AX79" i="29" s="1"/>
  <c r="AV13" i="29"/>
  <c r="AW13" i="29" s="1"/>
  <c r="AX13" i="29" s="1"/>
  <c r="AV88" i="29"/>
  <c r="AW88" i="29" s="1"/>
  <c r="AX88" i="29" s="1"/>
  <c r="AV35" i="29"/>
  <c r="AW35" i="29" s="1"/>
  <c r="AX35" i="29" s="1"/>
  <c r="AV18" i="29"/>
  <c r="AW18" i="29" s="1"/>
  <c r="AX18" i="29" s="1"/>
  <c r="AW62" i="29"/>
  <c r="AX62" i="29" s="1"/>
  <c r="AV58" i="29"/>
  <c r="AW58" i="29" s="1"/>
  <c r="AX58" i="29" s="1"/>
  <c r="AV40" i="29"/>
  <c r="AW40" i="29" s="1"/>
  <c r="AX40" i="29" s="1"/>
  <c r="AV80" i="29"/>
  <c r="AW80" i="29" s="1"/>
  <c r="AX80" i="29" s="1"/>
  <c r="AV14" i="29"/>
  <c r="AW14" i="29" s="1"/>
  <c r="AX14" i="29" s="1"/>
  <c r="AV36" i="29"/>
  <c r="AW36" i="29" s="1"/>
  <c r="AX36" i="29" s="1"/>
  <c r="AV66" i="29"/>
  <c r="AW66" i="29" s="1"/>
  <c r="AX66" i="29" s="1"/>
  <c r="AV69" i="29"/>
  <c r="AW69" i="29" s="1"/>
  <c r="AX69" i="29" s="1"/>
  <c r="AV57" i="29"/>
  <c r="AW57" i="29" s="1"/>
  <c r="AX57" i="29" s="1"/>
  <c r="AV30" i="29"/>
  <c r="AW30" i="29" s="1"/>
  <c r="AX30" i="29" s="1"/>
  <c r="AV34" i="29"/>
  <c r="AW34" i="29" s="1"/>
  <c r="AX34" i="29" s="1"/>
  <c r="AV38" i="29"/>
  <c r="AW38" i="29" s="1"/>
  <c r="AX38" i="29" s="1"/>
  <c r="AS67" i="29"/>
  <c r="AS215" i="29" s="1"/>
  <c r="AV68" i="29"/>
  <c r="AW68" i="29" s="1"/>
  <c r="AX68" i="29" s="1"/>
  <c r="AV78" i="29"/>
  <c r="AW78" i="29" s="1"/>
  <c r="AX78" i="29" s="1"/>
  <c r="AV91" i="29"/>
  <c r="AW91" i="29" s="1"/>
  <c r="AX91" i="29" s="1"/>
  <c r="AV94" i="29"/>
  <c r="AW94" i="29" s="1"/>
  <c r="AX94" i="29" s="1"/>
  <c r="AV97" i="29"/>
  <c r="AW97" i="29" s="1"/>
  <c r="AX97" i="29" s="1"/>
  <c r="AV100" i="29"/>
  <c r="AW100" i="29" s="1"/>
  <c r="AX100" i="29" s="1"/>
  <c r="AV103" i="29"/>
  <c r="AW103" i="29" s="1"/>
  <c r="AX103" i="29" s="1"/>
  <c r="AV106" i="29"/>
  <c r="AW106" i="29" s="1"/>
  <c r="AX106" i="29" s="1"/>
  <c r="AV109" i="29"/>
  <c r="AW109" i="29" s="1"/>
  <c r="AX109" i="29" s="1"/>
  <c r="AV112" i="29"/>
  <c r="AW112" i="29" s="1"/>
  <c r="AX112" i="29" s="1"/>
  <c r="AV115" i="29"/>
  <c r="AW115" i="29" s="1"/>
  <c r="AX115" i="29" s="1"/>
  <c r="AV118" i="29"/>
  <c r="AW118" i="29" s="1"/>
  <c r="AX118" i="29" s="1"/>
  <c r="AV121" i="29"/>
  <c r="AW121" i="29" s="1"/>
  <c r="AX121" i="29" s="1"/>
  <c r="AV124" i="29"/>
  <c r="AW124" i="29" s="1"/>
  <c r="AX124" i="29" s="1"/>
  <c r="AV127" i="29"/>
  <c r="AW127" i="29" s="1"/>
  <c r="AX127" i="29" s="1"/>
  <c r="AV130" i="29"/>
  <c r="AW130" i="29" s="1"/>
  <c r="AX130" i="29" s="1"/>
  <c r="AV133" i="29"/>
  <c r="AW133" i="29" s="1"/>
  <c r="AX133" i="29" s="1"/>
  <c r="AV136" i="29"/>
  <c r="AW136" i="29" s="1"/>
  <c r="AX136" i="29" s="1"/>
  <c r="AV139" i="29"/>
  <c r="AW139" i="29" s="1"/>
  <c r="AX139" i="29" s="1"/>
  <c r="AV142" i="29"/>
  <c r="AW142" i="29" s="1"/>
  <c r="AX142" i="29" s="1"/>
  <c r="AV145" i="29"/>
  <c r="AW145" i="29" s="1"/>
  <c r="AX145" i="29" s="1"/>
  <c r="AV148" i="29"/>
  <c r="AW148" i="29" s="1"/>
  <c r="AX148" i="29" s="1"/>
  <c r="AV151" i="29"/>
  <c r="AW151" i="29" s="1"/>
  <c r="AX151" i="29" s="1"/>
  <c r="AV154" i="29"/>
  <c r="AW154" i="29" s="1"/>
  <c r="AX154" i="29" s="1"/>
  <c r="AV157" i="29"/>
  <c r="AW157" i="29" s="1"/>
  <c r="AX157" i="29" s="1"/>
  <c r="AV160" i="29"/>
  <c r="AW160" i="29" s="1"/>
  <c r="AX160" i="29" s="1"/>
  <c r="AV163" i="29"/>
  <c r="AW163" i="29" s="1"/>
  <c r="AX163" i="29" s="1"/>
  <c r="AV166" i="29"/>
  <c r="AW166" i="29" s="1"/>
  <c r="AX166" i="29" s="1"/>
  <c r="AV169" i="29"/>
  <c r="AW169" i="29" s="1"/>
  <c r="AX169" i="29" s="1"/>
  <c r="AV172" i="29"/>
  <c r="AW172" i="29" s="1"/>
  <c r="AX172" i="29" s="1"/>
  <c r="AV175" i="29"/>
  <c r="AW175" i="29" s="1"/>
  <c r="AX175" i="29" s="1"/>
  <c r="AV178" i="29"/>
  <c r="AW178" i="29" s="1"/>
  <c r="AX178" i="29" s="1"/>
  <c r="AV181" i="29"/>
  <c r="AW181" i="29" s="1"/>
  <c r="AX181" i="29" s="1"/>
  <c r="AV184" i="29"/>
  <c r="AW184" i="29" s="1"/>
  <c r="AX184" i="29" s="1"/>
  <c r="AV187" i="29"/>
  <c r="AW187" i="29" s="1"/>
  <c r="AX187" i="29" s="1"/>
  <c r="AV190" i="29"/>
  <c r="AW190" i="29" s="1"/>
  <c r="AX190" i="29" s="1"/>
  <c r="AV193" i="29"/>
  <c r="AW193" i="29" s="1"/>
  <c r="AX193" i="29" s="1"/>
  <c r="AV196" i="29"/>
  <c r="AW196" i="29" s="1"/>
  <c r="AX196" i="29" s="1"/>
  <c r="AV199" i="29"/>
  <c r="AW199" i="29" s="1"/>
  <c r="AX199" i="29" s="1"/>
  <c r="AV202" i="29"/>
  <c r="AW202" i="29" s="1"/>
  <c r="AX202" i="29" s="1"/>
  <c r="AV205" i="29"/>
  <c r="AW205" i="29" s="1"/>
  <c r="AX205" i="29" s="1"/>
  <c r="AV208" i="29"/>
  <c r="AW208" i="29" s="1"/>
  <c r="AX208" i="29" s="1"/>
  <c r="AV211" i="29"/>
  <c r="AW211" i="29" s="1"/>
  <c r="AX211" i="29" s="1"/>
  <c r="AV214" i="29"/>
  <c r="AW214" i="29" s="1"/>
  <c r="AX214" i="29" s="1"/>
  <c r="AV20" i="29"/>
  <c r="AW20" i="29" s="1"/>
  <c r="AX20" i="29" s="1"/>
  <c r="AV23" i="29"/>
  <c r="AW23" i="29" s="1"/>
  <c r="AX23" i="29" s="1"/>
  <c r="AV26" i="29"/>
  <c r="AW26" i="29" s="1"/>
  <c r="AX26" i="29" s="1"/>
  <c r="AV41" i="29"/>
  <c r="AW41" i="29" s="1"/>
  <c r="AX41" i="29" s="1"/>
  <c r="AV44" i="29"/>
  <c r="AW44" i="29" s="1"/>
  <c r="AX44" i="29" s="1"/>
  <c r="AV47" i="29"/>
  <c r="AW47" i="29" s="1"/>
  <c r="AX47" i="29" s="1"/>
  <c r="AI67" i="29"/>
  <c r="AU67" i="29"/>
  <c r="AU215" i="29" s="1"/>
  <c r="AV74" i="29"/>
  <c r="AW74" i="29" s="1"/>
  <c r="AX74" i="29" s="1"/>
  <c r="AV81" i="29"/>
  <c r="AW81" i="29" s="1"/>
  <c r="AX81" i="29" s="1"/>
  <c r="AV84" i="29"/>
  <c r="AW84" i="29" s="1"/>
  <c r="AX84" i="29" s="1"/>
  <c r="AV87" i="29"/>
  <c r="AW87" i="29" s="1"/>
  <c r="AX87" i="29" s="1"/>
  <c r="AV29" i="29"/>
  <c r="AW29" i="29" s="1"/>
  <c r="AX29" i="29" s="1"/>
  <c r="AV33" i="29"/>
  <c r="AW33" i="29" s="1"/>
  <c r="AX33" i="29" s="1"/>
  <c r="AV37" i="29"/>
  <c r="AW37" i="29" s="1"/>
  <c r="AX37" i="29" s="1"/>
  <c r="AV60" i="29"/>
  <c r="AW60" i="29" s="1"/>
  <c r="AX60" i="29" s="1"/>
  <c r="AV63" i="29"/>
  <c r="AW63" i="29" s="1"/>
  <c r="AX63" i="29" s="1"/>
  <c r="AJ67" i="29"/>
  <c r="AV77" i="29"/>
  <c r="AW77" i="29" s="1"/>
  <c r="AX77" i="29" s="1"/>
  <c r="AV90" i="29"/>
  <c r="AW90" i="29" s="1"/>
  <c r="AX90" i="29" s="1"/>
  <c r="AV19" i="29"/>
  <c r="AW19" i="29" s="1"/>
  <c r="AX19" i="29" s="1"/>
  <c r="AV50" i="29"/>
  <c r="AW50" i="29" s="1"/>
  <c r="AX50" i="29" s="1"/>
  <c r="AV53" i="29"/>
  <c r="AW53" i="29" s="1"/>
  <c r="AX53" i="29" s="1"/>
  <c r="AV56" i="29"/>
  <c r="AW56" i="29" s="1"/>
  <c r="AX56" i="29" s="1"/>
  <c r="AV70" i="29"/>
  <c r="AW70" i="29" s="1"/>
  <c r="AX70" i="29" s="1"/>
  <c r="AV73" i="29"/>
  <c r="AW73" i="29" s="1"/>
  <c r="AX73" i="29" s="1"/>
  <c r="AV28" i="29"/>
  <c r="AW28" i="29" s="1"/>
  <c r="AX28" i="29" s="1"/>
  <c r="AV49" i="29"/>
  <c r="AW49" i="29" s="1"/>
  <c r="AX49" i="29" s="1"/>
  <c r="AO67" i="29"/>
  <c r="AO215" i="29" s="1"/>
  <c r="AV92" i="29"/>
  <c r="AW92" i="29" s="1"/>
  <c r="AX92" i="29" s="1"/>
  <c r="AV191" i="29"/>
  <c r="AW191" i="29" s="1"/>
  <c r="AX191" i="29" s="1"/>
  <c r="AV212" i="29"/>
  <c r="AW212" i="29" s="1"/>
  <c r="AX212" i="29" s="1"/>
  <c r="AN219" i="29" l="1"/>
  <c r="AN217" i="29"/>
  <c r="AV67" i="29"/>
  <c r="AW67" i="29" s="1"/>
  <c r="AX3" i="29"/>
  <c r="AK3" i="28"/>
  <c r="AK5" i="28" s="1"/>
  <c r="AJ3" i="28"/>
  <c r="AJ5" i="28" s="1"/>
  <c r="AI3" i="28"/>
  <c r="AI5" i="28" s="1"/>
  <c r="AH3" i="28"/>
  <c r="AH5" i="28" s="1"/>
  <c r="AG3" i="28"/>
  <c r="AE3" i="28"/>
  <c r="AB3" i="28"/>
  <c r="AB5" i="28" s="1"/>
  <c r="AA3" i="28"/>
  <c r="Z3" i="28"/>
  <c r="Y3" i="28"/>
  <c r="AD3" i="28"/>
  <c r="AC3" i="28"/>
  <c r="J3" i="11"/>
  <c r="J19" i="11"/>
  <c r="AE5" i="28" l="1"/>
  <c r="AF3" i="28"/>
  <c r="AF5" i="28" s="1"/>
  <c r="AG5" i="28"/>
  <c r="AN274" i="31"/>
  <c r="AC5" i="28"/>
  <c r="AD5" i="28"/>
  <c r="AX67" i="29"/>
  <c r="AX215" i="29" s="1"/>
  <c r="AW215" i="29"/>
  <c r="AV215" i="29"/>
  <c r="E11" i="11"/>
  <c r="AH11" i="11" s="1"/>
  <c r="K11" i="11"/>
  <c r="AD4" i="11"/>
  <c r="AC5" i="11"/>
  <c r="AC6" i="11"/>
  <c r="AD7" i="11"/>
  <c r="AC8" i="11"/>
  <c r="AD8" i="11"/>
  <c r="J9" i="11"/>
  <c r="AC9" i="11" s="1"/>
  <c r="K9" i="11"/>
  <c r="AD9" i="11" s="1"/>
  <c r="AC10" i="11"/>
  <c r="AD10" i="11"/>
  <c r="J11" i="11"/>
  <c r="AD12" i="11"/>
  <c r="AC13" i="11"/>
  <c r="AD13" i="11"/>
  <c r="AC14" i="11"/>
  <c r="AD14" i="11"/>
  <c r="AC15" i="11"/>
  <c r="AD15" i="11"/>
  <c r="Y4" i="11"/>
  <c r="Z4" i="11"/>
  <c r="AA4" i="11"/>
  <c r="AB4" i="11"/>
  <c r="AC4" i="11"/>
  <c r="AE4" i="11"/>
  <c r="AG4" i="11"/>
  <c r="AH4" i="11"/>
  <c r="AI4" i="11"/>
  <c r="AJ4" i="11"/>
  <c r="AK4" i="11"/>
  <c r="Y5" i="11"/>
  <c r="Z5" i="11"/>
  <c r="AA5" i="11"/>
  <c r="AB5" i="11"/>
  <c r="AD5" i="11"/>
  <c r="AE5" i="11"/>
  <c r="AG5" i="11"/>
  <c r="AH5" i="11"/>
  <c r="AI5" i="11"/>
  <c r="AJ5" i="11"/>
  <c r="AK5" i="11"/>
  <c r="Y6" i="11"/>
  <c r="Z6" i="11"/>
  <c r="AA6" i="11"/>
  <c r="AB6" i="11"/>
  <c r="AD6" i="11"/>
  <c r="AE6" i="11"/>
  <c r="AG6" i="11"/>
  <c r="AH6" i="11"/>
  <c r="AI6" i="11"/>
  <c r="AJ6" i="11"/>
  <c r="AK6" i="11"/>
  <c r="Y7" i="11"/>
  <c r="Z7" i="11"/>
  <c r="AA7" i="11"/>
  <c r="AB7" i="11"/>
  <c r="AC7" i="11"/>
  <c r="AE7" i="11"/>
  <c r="AG7" i="11"/>
  <c r="AH7" i="11"/>
  <c r="AI7" i="11"/>
  <c r="AJ7" i="11"/>
  <c r="AK7" i="11"/>
  <c r="Y8" i="11"/>
  <c r="Z8" i="11"/>
  <c r="AA8" i="11"/>
  <c r="AB8" i="11"/>
  <c r="AE8" i="11"/>
  <c r="AG8" i="11"/>
  <c r="AH8" i="11"/>
  <c r="AI8" i="11"/>
  <c r="AJ8" i="11"/>
  <c r="AK8" i="11"/>
  <c r="Y9" i="11"/>
  <c r="Z9" i="11"/>
  <c r="AA9" i="11"/>
  <c r="AB9" i="11"/>
  <c r="AE9" i="11"/>
  <c r="AG9" i="11"/>
  <c r="AH9" i="11"/>
  <c r="AI9" i="11"/>
  <c r="AJ9" i="11"/>
  <c r="AK9" i="11"/>
  <c r="Y10" i="11"/>
  <c r="Z10" i="11"/>
  <c r="AA10" i="11"/>
  <c r="AB10" i="11"/>
  <c r="AE10" i="11"/>
  <c r="AG10" i="11"/>
  <c r="AH10" i="11"/>
  <c r="AI10" i="11"/>
  <c r="AJ10" i="11"/>
  <c r="AK10" i="11"/>
  <c r="Y11" i="11"/>
  <c r="Z11" i="11"/>
  <c r="AA11" i="11"/>
  <c r="AB11" i="11"/>
  <c r="Y12" i="11"/>
  <c r="Z12" i="11"/>
  <c r="AA12" i="11"/>
  <c r="AB12" i="11"/>
  <c r="AC12" i="11"/>
  <c r="AE12" i="11"/>
  <c r="AG12" i="11"/>
  <c r="AH12" i="11"/>
  <c r="AI12" i="11"/>
  <c r="AJ12" i="11"/>
  <c r="AK12" i="11"/>
  <c r="Y13" i="11"/>
  <c r="Z13" i="11"/>
  <c r="AA13" i="11"/>
  <c r="AB13" i="11"/>
  <c r="AE13" i="11"/>
  <c r="AG13" i="11"/>
  <c r="AH13" i="11"/>
  <c r="AI13" i="11"/>
  <c r="AJ13" i="11"/>
  <c r="AK13" i="11"/>
  <c r="Y14" i="11"/>
  <c r="Z14" i="11"/>
  <c r="AA14" i="11"/>
  <c r="AB14" i="11"/>
  <c r="AE14" i="11"/>
  <c r="AG14" i="11"/>
  <c r="AH14" i="11"/>
  <c r="AI14" i="11"/>
  <c r="AJ14" i="11"/>
  <c r="AK14" i="11"/>
  <c r="Y15" i="11"/>
  <c r="Z15" i="11"/>
  <c r="AA15" i="11"/>
  <c r="AB15" i="11"/>
  <c r="AE15" i="11"/>
  <c r="AG15" i="11"/>
  <c r="AH15" i="11"/>
  <c r="AI15" i="11"/>
  <c r="AJ15" i="11"/>
  <c r="AK15" i="11"/>
  <c r="Y16" i="11"/>
  <c r="Z16" i="11"/>
  <c r="AA16" i="11"/>
  <c r="AB16" i="11"/>
  <c r="AC16" i="11"/>
  <c r="AD16" i="11"/>
  <c r="AE16" i="11"/>
  <c r="AG16" i="11"/>
  <c r="AH16" i="11"/>
  <c r="AI16" i="11"/>
  <c r="AJ16" i="11"/>
  <c r="AK16" i="11"/>
  <c r="Y17" i="11"/>
  <c r="Z17" i="11"/>
  <c r="AA17" i="11"/>
  <c r="AB17" i="11"/>
  <c r="AE17" i="11"/>
  <c r="AG17" i="11"/>
  <c r="AH17" i="11"/>
  <c r="AI17" i="11"/>
  <c r="AJ17" i="11"/>
  <c r="AK17" i="11"/>
  <c r="AL3" i="28" l="1"/>
  <c r="AM3" i="28" s="1"/>
  <c r="AO264" i="31"/>
  <c r="AP264" i="31" s="1"/>
  <c r="AF5" i="11"/>
  <c r="AF6" i="11"/>
  <c r="AF9" i="11"/>
  <c r="AF4" i="11"/>
  <c r="AL4" i="11" s="1"/>
  <c r="AM4" i="11" s="1"/>
  <c r="AF10" i="11"/>
  <c r="AL10" i="11" s="1"/>
  <c r="AM10" i="11" s="1"/>
  <c r="AO235" i="30"/>
  <c r="AP235" i="30" s="1"/>
  <c r="AK11" i="11"/>
  <c r="AJ11" i="11"/>
  <c r="AI11" i="11"/>
  <c r="AD11" i="11"/>
  <c r="AF11" i="11" s="1"/>
  <c r="AC11" i="11"/>
  <c r="AG11" i="11"/>
  <c r="AE11" i="11"/>
  <c r="AL5" i="11"/>
  <c r="AM5" i="11" s="1"/>
  <c r="AL6" i="11"/>
  <c r="AM6" i="11" s="1"/>
  <c r="AF16" i="11"/>
  <c r="AL16" i="11" s="1"/>
  <c r="AM16" i="11" s="1"/>
  <c r="AF14" i="11"/>
  <c r="AL14" i="11" s="1"/>
  <c r="AM14" i="11" s="1"/>
  <c r="AF13" i="11"/>
  <c r="AL13" i="11" s="1"/>
  <c r="AM13" i="11" s="1"/>
  <c r="AF15" i="11"/>
  <c r="AL15" i="11" s="1"/>
  <c r="AM15" i="11" s="1"/>
  <c r="AF12" i="11"/>
  <c r="AL12" i="11" s="1"/>
  <c r="AM12" i="11" s="1"/>
  <c r="AL9" i="11"/>
  <c r="AM9" i="11" s="1"/>
  <c r="AF8" i="11"/>
  <c r="AL8" i="11" s="1"/>
  <c r="AM8" i="11" s="1"/>
  <c r="AF7" i="11"/>
  <c r="AL7" i="11" s="1"/>
  <c r="AM7" i="11" s="1"/>
  <c r="AO233" i="30" l="1"/>
  <c r="AP233" i="30" s="1"/>
  <c r="AO262" i="31"/>
  <c r="AN273" i="31"/>
  <c r="AL11" i="11"/>
  <c r="AM11" i="11" s="1"/>
  <c r="AM5" i="28"/>
  <c r="AL5" i="28"/>
  <c r="AO217" i="29"/>
  <c r="AO219" i="29"/>
  <c r="AP219" i="29" s="1"/>
  <c r="AO263" i="31" l="1"/>
  <c r="AP263" i="31" s="1"/>
  <c r="AO234" i="30"/>
  <c r="AP234" i="30" s="1"/>
  <c r="AO218" i="29"/>
  <c r="AP218" i="29" s="1"/>
  <c r="AP262" i="31"/>
  <c r="AP217" i="29"/>
  <c r="AC17" i="11"/>
  <c r="AD17" i="11"/>
  <c r="AF17" i="11" s="1"/>
  <c r="J18" i="11"/>
  <c r="AC18" i="11" s="1"/>
  <c r="K18" i="11"/>
  <c r="AD18" i="11" s="1"/>
  <c r="AC19" i="11"/>
  <c r="K19" i="11"/>
  <c r="AD19" i="11" s="1"/>
  <c r="J20" i="11"/>
  <c r="AC20" i="11" s="1"/>
  <c r="K20" i="11"/>
  <c r="AD20" i="11" s="1"/>
  <c r="J21" i="11"/>
  <c r="AC21" i="11" s="1"/>
  <c r="K21" i="11"/>
  <c r="AD21" i="11" s="1"/>
  <c r="J22" i="11"/>
  <c r="AC22" i="11" s="1"/>
  <c r="K22" i="11"/>
  <c r="AD22" i="11" s="1"/>
  <c r="J23" i="11"/>
  <c r="AC23" i="11" s="1"/>
  <c r="K23" i="11"/>
  <c r="AD23" i="11" s="1"/>
  <c r="J24" i="11"/>
  <c r="AC24" i="11" s="1"/>
  <c r="K24" i="11"/>
  <c r="AD24" i="11" s="1"/>
  <c r="J25" i="11"/>
  <c r="K25" i="11"/>
  <c r="Y18" i="11"/>
  <c r="Z18" i="11"/>
  <c r="AA18" i="11"/>
  <c r="AB18" i="11"/>
  <c r="AE18" i="11"/>
  <c r="AG18" i="11"/>
  <c r="AH18" i="11"/>
  <c r="AI18" i="11"/>
  <c r="AJ18" i="11"/>
  <c r="AK18" i="11"/>
  <c r="Y19" i="11"/>
  <c r="Z19" i="11"/>
  <c r="AA19" i="11"/>
  <c r="AB19" i="11"/>
  <c r="AE19" i="11"/>
  <c r="AG19" i="11"/>
  <c r="AH19" i="11"/>
  <c r="AI19" i="11"/>
  <c r="AJ19" i="11"/>
  <c r="AK19" i="11"/>
  <c r="Y20" i="11"/>
  <c r="Z20" i="11"/>
  <c r="AA20" i="11"/>
  <c r="AB20" i="11"/>
  <c r="AE20" i="11"/>
  <c r="AG20" i="11"/>
  <c r="AH20" i="11"/>
  <c r="AI20" i="11"/>
  <c r="AJ20" i="11"/>
  <c r="AK20" i="11"/>
  <c r="Y21" i="11"/>
  <c r="Z21" i="11"/>
  <c r="AA21" i="11"/>
  <c r="AB21" i="11"/>
  <c r="AE21" i="11"/>
  <c r="AG21" i="11"/>
  <c r="AH21" i="11"/>
  <c r="AI21" i="11"/>
  <c r="AJ21" i="11"/>
  <c r="AK21" i="11"/>
  <c r="Y22" i="11"/>
  <c r="Z22" i="11"/>
  <c r="AA22" i="11"/>
  <c r="AB22" i="11"/>
  <c r="AE22" i="11"/>
  <c r="AG22" i="11"/>
  <c r="AH22" i="11"/>
  <c r="AI22" i="11"/>
  <c r="AJ22" i="11"/>
  <c r="AK22" i="11"/>
  <c r="Y23" i="11"/>
  <c r="Z23" i="11"/>
  <c r="AA23" i="11"/>
  <c r="AB23" i="11"/>
  <c r="AE23" i="11"/>
  <c r="AG23" i="11"/>
  <c r="AH23" i="11"/>
  <c r="AI23" i="11"/>
  <c r="AJ23" i="11"/>
  <c r="AK23" i="11"/>
  <c r="Y24" i="11"/>
  <c r="Z24" i="11"/>
  <c r="AA24" i="11"/>
  <c r="AB24" i="11"/>
  <c r="AE24" i="11"/>
  <c r="AG24" i="11"/>
  <c r="AH24" i="11"/>
  <c r="AI24" i="11"/>
  <c r="AJ24" i="11"/>
  <c r="AK24" i="11"/>
  <c r="AO268" i="31" l="1"/>
  <c r="AO239" i="30"/>
  <c r="AO223" i="29"/>
  <c r="AF19" i="11"/>
  <c r="AF23" i="11"/>
  <c r="AL17" i="11"/>
  <c r="AM17" i="11" s="1"/>
  <c r="AL23" i="11"/>
  <c r="AM23" i="11" s="1"/>
  <c r="AF20" i="11"/>
  <c r="AL20" i="11" s="1"/>
  <c r="AM20" i="11" s="1"/>
  <c r="AL19" i="11"/>
  <c r="AM19" i="11" s="1"/>
  <c r="AF24" i="11"/>
  <c r="AL24" i="11" s="1"/>
  <c r="AM24" i="11" s="1"/>
  <c r="AF18" i="11"/>
  <c r="AL18" i="11" s="1"/>
  <c r="AM18" i="11" s="1"/>
  <c r="AF22" i="11"/>
  <c r="AL22" i="11" s="1"/>
  <c r="AM22" i="11" s="1"/>
  <c r="AF21" i="11"/>
  <c r="AL21" i="11" s="1"/>
  <c r="AM21" i="11" s="1"/>
  <c r="K3" i="11" l="1"/>
  <c r="Y25" i="11" l="1"/>
  <c r="Z25" i="11"/>
  <c r="AA25" i="11"/>
  <c r="AB25" i="11"/>
  <c r="AC25" i="11"/>
  <c r="AD25" i="11"/>
  <c r="AE25" i="11"/>
  <c r="AG25" i="11"/>
  <c r="AH25" i="11"/>
  <c r="AI25" i="11"/>
  <c r="AJ25" i="11"/>
  <c r="AU178" i="27"/>
  <c r="AH178" i="27"/>
  <c r="AR178" i="27" s="1"/>
  <c r="AS178" i="27" s="1"/>
  <c r="AT178" i="27" s="1"/>
  <c r="AD178" i="27"/>
  <c r="AC178" i="27"/>
  <c r="AB178" i="27"/>
  <c r="AU177" i="27"/>
  <c r="AH177" i="27"/>
  <c r="AD177" i="27"/>
  <c r="AC177" i="27"/>
  <c r="AB177" i="27"/>
  <c r="AU176" i="27"/>
  <c r="AH176" i="27"/>
  <c r="AD176" i="27"/>
  <c r="AC176" i="27"/>
  <c r="AB176" i="27"/>
  <c r="AU175" i="27"/>
  <c r="AH175" i="27"/>
  <c r="AD175" i="27"/>
  <c r="AC175" i="27"/>
  <c r="AB175" i="27"/>
  <c r="AU174" i="27"/>
  <c r="AH174" i="27"/>
  <c r="AD174" i="27"/>
  <c r="AC174" i="27"/>
  <c r="AB174" i="27"/>
  <c r="AU173" i="27"/>
  <c r="AH173" i="27"/>
  <c r="AD173" i="27"/>
  <c r="AC173" i="27"/>
  <c r="AB173" i="27"/>
  <c r="AU172" i="27"/>
  <c r="AH172" i="27"/>
  <c r="AR172" i="27" s="1"/>
  <c r="AS172" i="27" s="1"/>
  <c r="AT172" i="27" s="1"/>
  <c r="AD172" i="27"/>
  <c r="AC172" i="27"/>
  <c r="AB172" i="27"/>
  <c r="AU171" i="27"/>
  <c r="AH171" i="27"/>
  <c r="AD171" i="27"/>
  <c r="AC171" i="27"/>
  <c r="AB171" i="27"/>
  <c r="AU170" i="27"/>
  <c r="AH170" i="27"/>
  <c r="AD170" i="27"/>
  <c r="AC170" i="27"/>
  <c r="AB170" i="27"/>
  <c r="AU169" i="27"/>
  <c r="AH169" i="27"/>
  <c r="AR169" i="27" s="1"/>
  <c r="AS169" i="27" s="1"/>
  <c r="AT169" i="27" s="1"/>
  <c r="AD169" i="27"/>
  <c r="AC169" i="27"/>
  <c r="AB169" i="27"/>
  <c r="AU168" i="27"/>
  <c r="AH168" i="27"/>
  <c r="AD168" i="27"/>
  <c r="AC168" i="27"/>
  <c r="AB168" i="27"/>
  <c r="AU167" i="27"/>
  <c r="AH167" i="27"/>
  <c r="AD167" i="27"/>
  <c r="AC167" i="27"/>
  <c r="AB167" i="27"/>
  <c r="AU166" i="27"/>
  <c r="AH166" i="27"/>
  <c r="AD166" i="27"/>
  <c r="AC166" i="27"/>
  <c r="AB166" i="27"/>
  <c r="AU165" i="27"/>
  <c r="AH165" i="27"/>
  <c r="AD165" i="27"/>
  <c r="AC165" i="27"/>
  <c r="AB165" i="27"/>
  <c r="AU164" i="27"/>
  <c r="AH164" i="27"/>
  <c r="AD164" i="27"/>
  <c r="AC164" i="27"/>
  <c r="AB164" i="27"/>
  <c r="AU163" i="27"/>
  <c r="AH163" i="27"/>
  <c r="AD163" i="27"/>
  <c r="AC163" i="27"/>
  <c r="AB163" i="27"/>
  <c r="AU162" i="27"/>
  <c r="AH162" i="27"/>
  <c r="AD162" i="27"/>
  <c r="AC162" i="27"/>
  <c r="AB162" i="27"/>
  <c r="AU161" i="27"/>
  <c r="AH161" i="27"/>
  <c r="AD161" i="27"/>
  <c r="AC161" i="27"/>
  <c r="AB161" i="27"/>
  <c r="AU160" i="27"/>
  <c r="AH160" i="27"/>
  <c r="AD160" i="27"/>
  <c r="AC160" i="27"/>
  <c r="AB160" i="27"/>
  <c r="AU159" i="27"/>
  <c r="AH159" i="27"/>
  <c r="AD159" i="27"/>
  <c r="AC159" i="27"/>
  <c r="AB159" i="27"/>
  <c r="AU158" i="27"/>
  <c r="AH158" i="27"/>
  <c r="AD158" i="27"/>
  <c r="AC158" i="27"/>
  <c r="AB158" i="27"/>
  <c r="AU157" i="27"/>
  <c r="AH157" i="27"/>
  <c r="AD157" i="27"/>
  <c r="AC157" i="27"/>
  <c r="AB157" i="27"/>
  <c r="AU156" i="27"/>
  <c r="AH156" i="27"/>
  <c r="AD156" i="27"/>
  <c r="AC156" i="27"/>
  <c r="AB156" i="27"/>
  <c r="AU155" i="27"/>
  <c r="AH155" i="27"/>
  <c r="AD155" i="27"/>
  <c r="AC155" i="27"/>
  <c r="AB155" i="27"/>
  <c r="AU154" i="27"/>
  <c r="AH154" i="27"/>
  <c r="AR154" i="27" s="1"/>
  <c r="AS154" i="27" s="1"/>
  <c r="AT154" i="27" s="1"/>
  <c r="AD154" i="27"/>
  <c r="AC154" i="27"/>
  <c r="AB154" i="27"/>
  <c r="AU153" i="27"/>
  <c r="AH153" i="27"/>
  <c r="AD153" i="27"/>
  <c r="AC153" i="27"/>
  <c r="AB153" i="27"/>
  <c r="AU152" i="27"/>
  <c r="AH152" i="27"/>
  <c r="AD152" i="27"/>
  <c r="AC152" i="27"/>
  <c r="AB152" i="27"/>
  <c r="AU151" i="27"/>
  <c r="AH151" i="27"/>
  <c r="AD151" i="27"/>
  <c r="AC151" i="27"/>
  <c r="AB151" i="27"/>
  <c r="AU150" i="27"/>
  <c r="AH150" i="27"/>
  <c r="AD150" i="27"/>
  <c r="AC150" i="27"/>
  <c r="AB150" i="27"/>
  <c r="AU149" i="27"/>
  <c r="AH149" i="27"/>
  <c r="AD149" i="27"/>
  <c r="AC149" i="27"/>
  <c r="AB149" i="27"/>
  <c r="AU148" i="27"/>
  <c r="AH148" i="27"/>
  <c r="AR148" i="27" s="1"/>
  <c r="AS148" i="27" s="1"/>
  <c r="AT148" i="27" s="1"/>
  <c r="AD148" i="27"/>
  <c r="AC148" i="27"/>
  <c r="AB148" i="27"/>
  <c r="AU147" i="27"/>
  <c r="AH147" i="27"/>
  <c r="AD147" i="27"/>
  <c r="AC147" i="27"/>
  <c r="AB147" i="27"/>
  <c r="AU146" i="27"/>
  <c r="AH146" i="27"/>
  <c r="AD146" i="27"/>
  <c r="AC146" i="27"/>
  <c r="AB146" i="27"/>
  <c r="AU145" i="27"/>
  <c r="AH145" i="27"/>
  <c r="AR145" i="27" s="1"/>
  <c r="AS145" i="27" s="1"/>
  <c r="AT145" i="27" s="1"/>
  <c r="AD145" i="27"/>
  <c r="AC145" i="27"/>
  <c r="AB145" i="27"/>
  <c r="AU144" i="27"/>
  <c r="AH144" i="27"/>
  <c r="AD144" i="27"/>
  <c r="AC144" i="27"/>
  <c r="AB144" i="27"/>
  <c r="AU143" i="27"/>
  <c r="AH143" i="27"/>
  <c r="AD143" i="27"/>
  <c r="AC143" i="27"/>
  <c r="AB143" i="27"/>
  <c r="AU142" i="27"/>
  <c r="AH142" i="27"/>
  <c r="AD142" i="27"/>
  <c r="AC142" i="27"/>
  <c r="AB142" i="27"/>
  <c r="AU141" i="27"/>
  <c r="AH141" i="27"/>
  <c r="AD141" i="27"/>
  <c r="AC141" i="27"/>
  <c r="AB141" i="27"/>
  <c r="AU140" i="27"/>
  <c r="AH140" i="27"/>
  <c r="AD140" i="27"/>
  <c r="AC140" i="27"/>
  <c r="AB140" i="27"/>
  <c r="AU139" i="27"/>
  <c r="AH139" i="27"/>
  <c r="AR139" i="27" s="1"/>
  <c r="AS139" i="27" s="1"/>
  <c r="AT139" i="27" s="1"/>
  <c r="AD139" i="27"/>
  <c r="AC139" i="27"/>
  <c r="AB139" i="27"/>
  <c r="AU138" i="27"/>
  <c r="AH138" i="27"/>
  <c r="AD138" i="27"/>
  <c r="AC138" i="27"/>
  <c r="AB138" i="27"/>
  <c r="AU137" i="27"/>
  <c r="AH137" i="27"/>
  <c r="AD137" i="27"/>
  <c r="AC137" i="27"/>
  <c r="AB137" i="27"/>
  <c r="AU136" i="27"/>
  <c r="AH136" i="27"/>
  <c r="AD136" i="27"/>
  <c r="AC136" i="27"/>
  <c r="AB136" i="27"/>
  <c r="AU135" i="27"/>
  <c r="AH135" i="27"/>
  <c r="AD135" i="27"/>
  <c r="AC135" i="27"/>
  <c r="AB135" i="27"/>
  <c r="AU134" i="27"/>
  <c r="AH134" i="27"/>
  <c r="AD134" i="27"/>
  <c r="AC134" i="27"/>
  <c r="AB134" i="27"/>
  <c r="AU133" i="27"/>
  <c r="AH133" i="27"/>
  <c r="AD133" i="27"/>
  <c r="AC133" i="27"/>
  <c r="AB133" i="27"/>
  <c r="AU132" i="27"/>
  <c r="AH132" i="27"/>
  <c r="AD132" i="27"/>
  <c r="AC132" i="27"/>
  <c r="AB132" i="27"/>
  <c r="AU131" i="27"/>
  <c r="AH131" i="27"/>
  <c r="AD131" i="27"/>
  <c r="AC131" i="27"/>
  <c r="AB131" i="27"/>
  <c r="AU130" i="27"/>
  <c r="AH130" i="27"/>
  <c r="AR130" i="27" s="1"/>
  <c r="AS130" i="27" s="1"/>
  <c r="AT130" i="27" s="1"/>
  <c r="AD130" i="27"/>
  <c r="AC130" i="27"/>
  <c r="AB130" i="27"/>
  <c r="AU129" i="27"/>
  <c r="AH129" i="27"/>
  <c r="AD129" i="27"/>
  <c r="AC129" i="27"/>
  <c r="AB129" i="27"/>
  <c r="AU128" i="27"/>
  <c r="AH128" i="27"/>
  <c r="AD128" i="27"/>
  <c r="AC128" i="27"/>
  <c r="AB128" i="27"/>
  <c r="AU127" i="27"/>
  <c r="AH127" i="27"/>
  <c r="AD127" i="27"/>
  <c r="AC127" i="27"/>
  <c r="AB127" i="27"/>
  <c r="AU126" i="27"/>
  <c r="AH126" i="27"/>
  <c r="AD126" i="27"/>
  <c r="AC126" i="27"/>
  <c r="AB126" i="27"/>
  <c r="AU125" i="27"/>
  <c r="AH125" i="27"/>
  <c r="AD125" i="27"/>
  <c r="AC125" i="27"/>
  <c r="AB125" i="27"/>
  <c r="AU124" i="27"/>
  <c r="AH124" i="27"/>
  <c r="AR124" i="27" s="1"/>
  <c r="AS124" i="27" s="1"/>
  <c r="AT124" i="27" s="1"/>
  <c r="AD124" i="27"/>
  <c r="AC124" i="27"/>
  <c r="AB124" i="27"/>
  <c r="AU123" i="27"/>
  <c r="AH123" i="27"/>
  <c r="AD123" i="27"/>
  <c r="AC123" i="27"/>
  <c r="AB123" i="27"/>
  <c r="AU122" i="27"/>
  <c r="AH122" i="27"/>
  <c r="AD122" i="27"/>
  <c r="AC122" i="27"/>
  <c r="AB122" i="27"/>
  <c r="AU121" i="27"/>
  <c r="AH121" i="27"/>
  <c r="AD121" i="27"/>
  <c r="AC121" i="27"/>
  <c r="AB121" i="27"/>
  <c r="AU120" i="27"/>
  <c r="AH120" i="27"/>
  <c r="AD120" i="27"/>
  <c r="AC120" i="27"/>
  <c r="AB120" i="27"/>
  <c r="AU119" i="27"/>
  <c r="AH119" i="27"/>
  <c r="AD119" i="27"/>
  <c r="AC119" i="27"/>
  <c r="AB119" i="27"/>
  <c r="AU118" i="27"/>
  <c r="AH118" i="27"/>
  <c r="AR118" i="27" s="1"/>
  <c r="AS118" i="27" s="1"/>
  <c r="AT118" i="27" s="1"/>
  <c r="AD118" i="27"/>
  <c r="AC118" i="27"/>
  <c r="AB118" i="27"/>
  <c r="AU117" i="27"/>
  <c r="AH117" i="27"/>
  <c r="AD117" i="27"/>
  <c r="AC117" i="27"/>
  <c r="AB117" i="27"/>
  <c r="AU116" i="27"/>
  <c r="AH116" i="27"/>
  <c r="AD116" i="27"/>
  <c r="AC116" i="27"/>
  <c r="AB116" i="27"/>
  <c r="AU115" i="27"/>
  <c r="AH115" i="27"/>
  <c r="AD115" i="27"/>
  <c r="AC115" i="27"/>
  <c r="AB115" i="27"/>
  <c r="AU114" i="27"/>
  <c r="AH114" i="27"/>
  <c r="AD114" i="27"/>
  <c r="AC114" i="27"/>
  <c r="AB114" i="27"/>
  <c r="AU113" i="27"/>
  <c r="AH113" i="27"/>
  <c r="AD113" i="27"/>
  <c r="AC113" i="27"/>
  <c r="AB113" i="27"/>
  <c r="AU112" i="27"/>
  <c r="AH112" i="27"/>
  <c r="AD112" i="27"/>
  <c r="AC112" i="27"/>
  <c r="AB112" i="27"/>
  <c r="AU111" i="27"/>
  <c r="AH111" i="27"/>
  <c r="AD111" i="27"/>
  <c r="AC111" i="27"/>
  <c r="AB111" i="27"/>
  <c r="AU110" i="27"/>
  <c r="AH110" i="27"/>
  <c r="AD110" i="27"/>
  <c r="AC110" i="27"/>
  <c r="AB110" i="27"/>
  <c r="AU109" i="27"/>
  <c r="AH109" i="27"/>
  <c r="AD109" i="27"/>
  <c r="AC109" i="27"/>
  <c r="AB109" i="27"/>
  <c r="AU108" i="27"/>
  <c r="AH108" i="27"/>
  <c r="AD108" i="27"/>
  <c r="AC108" i="27"/>
  <c r="AB108" i="27"/>
  <c r="AU107" i="27"/>
  <c r="AH107" i="27"/>
  <c r="AD107" i="27"/>
  <c r="AC107" i="27"/>
  <c r="AB107" i="27"/>
  <c r="AU106" i="27"/>
  <c r="AH106" i="27"/>
  <c r="AR106" i="27" s="1"/>
  <c r="AS106" i="27" s="1"/>
  <c r="AT106" i="27" s="1"/>
  <c r="AD106" i="27"/>
  <c r="AC106" i="27"/>
  <c r="AB106" i="27"/>
  <c r="AU105" i="27"/>
  <c r="AH105" i="27"/>
  <c r="AD105" i="27"/>
  <c r="AC105" i="27"/>
  <c r="AB105" i="27"/>
  <c r="AU104" i="27"/>
  <c r="AH104" i="27"/>
  <c r="AD104" i="27"/>
  <c r="AC104" i="27"/>
  <c r="AB104" i="27"/>
  <c r="AU103" i="27"/>
  <c r="AH103" i="27"/>
  <c r="AD103" i="27"/>
  <c r="AC103" i="27"/>
  <c r="AB103" i="27"/>
  <c r="AU102" i="27"/>
  <c r="AH102" i="27"/>
  <c r="AD102" i="27"/>
  <c r="AC102" i="27"/>
  <c r="AB102" i="27"/>
  <c r="AU101" i="27"/>
  <c r="AH101" i="27"/>
  <c r="AD101" i="27"/>
  <c r="AC101" i="27"/>
  <c r="AB101" i="27"/>
  <c r="AU100" i="27"/>
  <c r="AH100" i="27"/>
  <c r="AR100" i="27" s="1"/>
  <c r="AS100" i="27" s="1"/>
  <c r="AT100" i="27" s="1"/>
  <c r="AD100" i="27"/>
  <c r="AC100" i="27"/>
  <c r="AB100" i="27"/>
  <c r="AU99" i="27"/>
  <c r="AH99" i="27"/>
  <c r="AD99" i="27"/>
  <c r="AC99" i="27"/>
  <c r="AB99" i="27"/>
  <c r="AU98" i="27"/>
  <c r="AH98" i="27"/>
  <c r="AD98" i="27"/>
  <c r="AC98" i="27"/>
  <c r="AB98" i="27"/>
  <c r="AU97" i="27"/>
  <c r="AH97" i="27"/>
  <c r="AD97" i="27"/>
  <c r="AC97" i="27"/>
  <c r="AB97" i="27"/>
  <c r="AU96" i="27"/>
  <c r="AH96" i="27"/>
  <c r="AD96" i="27"/>
  <c r="AC96" i="27"/>
  <c r="AB96" i="27"/>
  <c r="AU95" i="27"/>
  <c r="AH95" i="27"/>
  <c r="AD95" i="27"/>
  <c r="AC95" i="27"/>
  <c r="AB95" i="27"/>
  <c r="AU94" i="27"/>
  <c r="AH94" i="27"/>
  <c r="AD94" i="27"/>
  <c r="AC94" i="27"/>
  <c r="AB94" i="27"/>
  <c r="AU93" i="27"/>
  <c r="AH93" i="27"/>
  <c r="AD93" i="27"/>
  <c r="AC93" i="27"/>
  <c r="AB93" i="27"/>
  <c r="AU92" i="27"/>
  <c r="AH92" i="27"/>
  <c r="AD92" i="27"/>
  <c r="AC92" i="27"/>
  <c r="AB92" i="27"/>
  <c r="AU91" i="27"/>
  <c r="AH91" i="27"/>
  <c r="AD91" i="27"/>
  <c r="AC91" i="27"/>
  <c r="AB91" i="27"/>
  <c r="AU90" i="27"/>
  <c r="AH90" i="27"/>
  <c r="AD90" i="27"/>
  <c r="AC90" i="27"/>
  <c r="AB90" i="27"/>
  <c r="AU89" i="27"/>
  <c r="AH89" i="27"/>
  <c r="AD89" i="27"/>
  <c r="AC89" i="27"/>
  <c r="AB89" i="27"/>
  <c r="AU88" i="27"/>
  <c r="AH88" i="27"/>
  <c r="AR88" i="27" s="1"/>
  <c r="AS88" i="27" s="1"/>
  <c r="AT88" i="27" s="1"/>
  <c r="AD88" i="27"/>
  <c r="AC88" i="27"/>
  <c r="AB88" i="27"/>
  <c r="AU87" i="27"/>
  <c r="AH87" i="27"/>
  <c r="AD87" i="27"/>
  <c r="AC87" i="27"/>
  <c r="AB87" i="27"/>
  <c r="AU86" i="27"/>
  <c r="AH86" i="27"/>
  <c r="AD86" i="27"/>
  <c r="AC86" i="27"/>
  <c r="AB86" i="27"/>
  <c r="AU85" i="27"/>
  <c r="AH85" i="27"/>
  <c r="AD85" i="27"/>
  <c r="AC85" i="27"/>
  <c r="AB85" i="27"/>
  <c r="AU84" i="27"/>
  <c r="AH84" i="27"/>
  <c r="AD84" i="27"/>
  <c r="AC84" i="27"/>
  <c r="AB84" i="27"/>
  <c r="AU83" i="27"/>
  <c r="AH83" i="27"/>
  <c r="AD83" i="27"/>
  <c r="AC83" i="27"/>
  <c r="AB83" i="27"/>
  <c r="AU82" i="27"/>
  <c r="AH82" i="27"/>
  <c r="AD82" i="27"/>
  <c r="AC82" i="27"/>
  <c r="AB82" i="27"/>
  <c r="AU81" i="27"/>
  <c r="AH81" i="27"/>
  <c r="AD81" i="27"/>
  <c r="AC81" i="27"/>
  <c r="AB81" i="27"/>
  <c r="AU80" i="27"/>
  <c r="AH80" i="27"/>
  <c r="AD80" i="27"/>
  <c r="AC80" i="27"/>
  <c r="AB80" i="27"/>
  <c r="AU79" i="27"/>
  <c r="AH79" i="27"/>
  <c r="AD79" i="27"/>
  <c r="AC79" i="27"/>
  <c r="AB79" i="27"/>
  <c r="AU78" i="27"/>
  <c r="AH78" i="27"/>
  <c r="AD78" i="27"/>
  <c r="AC78" i="27"/>
  <c r="AB78" i="27"/>
  <c r="AU77" i="27"/>
  <c r="AH77" i="27"/>
  <c r="AD77" i="27"/>
  <c r="AC77" i="27"/>
  <c r="AB77" i="27"/>
  <c r="AU76" i="27"/>
  <c r="AH76" i="27"/>
  <c r="AD76" i="27"/>
  <c r="AC76" i="27"/>
  <c r="AB76" i="27"/>
  <c r="AU75" i="27"/>
  <c r="AH75" i="27"/>
  <c r="AD75" i="27"/>
  <c r="AC75" i="27"/>
  <c r="AB75" i="27"/>
  <c r="AU74" i="27"/>
  <c r="AH74" i="27"/>
  <c r="AR74" i="27" s="1"/>
  <c r="AS74" i="27" s="1"/>
  <c r="AT74" i="27" s="1"/>
  <c r="AD74" i="27"/>
  <c r="AC74" i="27"/>
  <c r="AB74" i="27"/>
  <c r="AU73" i="27"/>
  <c r="AH73" i="27"/>
  <c r="AD73" i="27"/>
  <c r="AC73" i="27"/>
  <c r="AB73" i="27"/>
  <c r="AU72" i="27"/>
  <c r="AQ72" i="27"/>
  <c r="AP72" i="27"/>
  <c r="AO72" i="27"/>
  <c r="AN72" i="27"/>
  <c r="AM72" i="27"/>
  <c r="AL72" i="27"/>
  <c r="AK72" i="27"/>
  <c r="AJ72" i="27"/>
  <c r="AI72" i="27"/>
  <c r="AH72" i="27"/>
  <c r="AG72" i="27"/>
  <c r="AS72" i="27" s="1"/>
  <c r="AT72" i="27" s="1"/>
  <c r="AF72" i="27"/>
  <c r="AE72" i="27"/>
  <c r="AD72" i="27"/>
  <c r="AC72" i="27"/>
  <c r="AB72" i="27"/>
  <c r="AU71" i="27"/>
  <c r="AQ71" i="27"/>
  <c r="AP71" i="27"/>
  <c r="AO71" i="27"/>
  <c r="AN71" i="27"/>
  <c r="AM71" i="27"/>
  <c r="AL71" i="27"/>
  <c r="AK71" i="27"/>
  <c r="AJ71" i="27"/>
  <c r="AI71" i="27"/>
  <c r="AH71" i="27"/>
  <c r="AG71" i="27"/>
  <c r="AS71" i="27" s="1"/>
  <c r="AT71" i="27" s="1"/>
  <c r="AF71" i="27"/>
  <c r="AE71" i="27"/>
  <c r="AD71" i="27"/>
  <c r="AC71" i="27"/>
  <c r="AB71" i="27"/>
  <c r="AU70" i="27"/>
  <c r="AQ70" i="27"/>
  <c r="AP70" i="27"/>
  <c r="AO70" i="27"/>
  <c r="AN70" i="27"/>
  <c r="AM70" i="27"/>
  <c r="AL70" i="27"/>
  <c r="AK70" i="27"/>
  <c r="AJ70" i="27"/>
  <c r="AI70" i="27"/>
  <c r="AH70" i="27"/>
  <c r="AG70" i="27"/>
  <c r="AS70" i="27" s="1"/>
  <c r="AT70" i="27" s="1"/>
  <c r="AF70" i="27"/>
  <c r="AE70" i="27"/>
  <c r="AD70" i="27"/>
  <c r="AC70" i="27"/>
  <c r="AB70" i="27"/>
  <c r="AU69" i="27"/>
  <c r="AQ69" i="27"/>
  <c r="AP69" i="27"/>
  <c r="AO69" i="27"/>
  <c r="AN69" i="27"/>
  <c r="AM69" i="27"/>
  <c r="AL69" i="27"/>
  <c r="AK69" i="27"/>
  <c r="AJ69" i="27"/>
  <c r="AI69" i="27"/>
  <c r="AH69" i="27"/>
  <c r="AG69" i="27"/>
  <c r="AS69" i="27" s="1"/>
  <c r="AT69" i="27" s="1"/>
  <c r="AF69" i="27"/>
  <c r="AE69" i="27"/>
  <c r="AD69" i="27"/>
  <c r="AC69" i="27"/>
  <c r="AB69" i="27"/>
  <c r="AU68" i="27"/>
  <c r="AQ68" i="27"/>
  <c r="AP68" i="27"/>
  <c r="AO68" i="27"/>
  <c r="AN68" i="27"/>
  <c r="AM68" i="27"/>
  <c r="AL68" i="27"/>
  <c r="AK68" i="27"/>
  <c r="AJ68" i="27"/>
  <c r="AI68" i="27"/>
  <c r="AH68" i="27"/>
  <c r="AG68" i="27"/>
  <c r="AS68" i="27" s="1"/>
  <c r="AT68" i="27" s="1"/>
  <c r="AF68" i="27"/>
  <c r="AE68" i="27"/>
  <c r="AD68" i="27"/>
  <c r="AC68" i="27"/>
  <c r="AB68" i="27"/>
  <c r="AU67" i="27"/>
  <c r="AQ67" i="27"/>
  <c r="AP67" i="27"/>
  <c r="AO67" i="27"/>
  <c r="AN67" i="27"/>
  <c r="AM67" i="27"/>
  <c r="AL67" i="27"/>
  <c r="AK67" i="27"/>
  <c r="AJ67" i="27"/>
  <c r="AI67" i="27"/>
  <c r="AH67" i="27"/>
  <c r="AG67" i="27"/>
  <c r="AS67" i="27" s="1"/>
  <c r="AT67" i="27" s="1"/>
  <c r="AF67" i="27"/>
  <c r="AE67" i="27"/>
  <c r="AD67" i="27"/>
  <c r="AC67" i="27"/>
  <c r="AB67" i="27"/>
  <c r="AU66" i="27"/>
  <c r="AQ66" i="27"/>
  <c r="AP66" i="27"/>
  <c r="AO66" i="27"/>
  <c r="AN66" i="27"/>
  <c r="AM66" i="27"/>
  <c r="AL66" i="27"/>
  <c r="AK66" i="27"/>
  <c r="AJ66" i="27"/>
  <c r="AI66" i="27"/>
  <c r="AH66" i="27"/>
  <c r="AG66" i="27"/>
  <c r="AS66" i="27" s="1"/>
  <c r="AT66" i="27" s="1"/>
  <c r="AF66" i="27"/>
  <c r="AE66" i="27"/>
  <c r="AD66" i="27"/>
  <c r="AC66" i="27"/>
  <c r="AB66" i="27"/>
  <c r="AU65" i="27"/>
  <c r="AQ65" i="27"/>
  <c r="AP65" i="27"/>
  <c r="AO65" i="27"/>
  <c r="AN65" i="27"/>
  <c r="AM65" i="27"/>
  <c r="AL65" i="27"/>
  <c r="AK65" i="27"/>
  <c r="AJ65" i="27"/>
  <c r="AI65" i="27"/>
  <c r="AG65" i="27"/>
  <c r="AF65" i="27"/>
  <c r="AE65" i="27"/>
  <c r="AD65" i="27"/>
  <c r="AC65" i="27"/>
  <c r="AB65" i="27"/>
  <c r="M65" i="27"/>
  <c r="AH65" i="27" s="1"/>
  <c r="AU64" i="27"/>
  <c r="AQ64" i="27"/>
  <c r="AP64" i="27"/>
  <c r="AO64" i="27"/>
  <c r="AN64" i="27"/>
  <c r="AM64" i="27"/>
  <c r="AL64" i="27"/>
  <c r="AK64" i="27"/>
  <c r="AJ64" i="27"/>
  <c r="AI64" i="27"/>
  <c r="AH64" i="27"/>
  <c r="AF64" i="27"/>
  <c r="AE64" i="27"/>
  <c r="AD64" i="27"/>
  <c r="AC64" i="27"/>
  <c r="AB64" i="27"/>
  <c r="L64" i="27"/>
  <c r="AG64" i="27" s="1"/>
  <c r="AU63" i="27"/>
  <c r="AQ63" i="27"/>
  <c r="AP63" i="27"/>
  <c r="AO63" i="27"/>
  <c r="AN63" i="27"/>
  <c r="AM63" i="27"/>
  <c r="AL63" i="27"/>
  <c r="AK63" i="27"/>
  <c r="AJ63" i="27"/>
  <c r="AI63" i="27"/>
  <c r="AG63" i="27"/>
  <c r="AF63" i="27"/>
  <c r="AE63" i="27"/>
  <c r="AD63" i="27"/>
  <c r="AC63" i="27"/>
  <c r="AB63" i="27"/>
  <c r="M63" i="27"/>
  <c r="AH63" i="27" s="1"/>
  <c r="AU62" i="27"/>
  <c r="AQ62" i="27"/>
  <c r="AP62" i="27"/>
  <c r="AO62" i="27"/>
  <c r="AN62" i="27"/>
  <c r="AM62" i="27"/>
  <c r="AL62" i="27"/>
  <c r="AK62" i="27"/>
  <c r="AJ62" i="27"/>
  <c r="AI62" i="27"/>
  <c r="AH62" i="27"/>
  <c r="AG62" i="27"/>
  <c r="AF62" i="27"/>
  <c r="AE62" i="27"/>
  <c r="AD62" i="27"/>
  <c r="AC62" i="27"/>
  <c r="AB62" i="27"/>
  <c r="AU61" i="27"/>
  <c r="AQ61" i="27"/>
  <c r="AP61" i="27"/>
  <c r="AO61" i="27"/>
  <c r="AN61" i="27"/>
  <c r="AM61" i="27"/>
  <c r="AL61" i="27"/>
  <c r="AK61" i="27"/>
  <c r="AJ61" i="27"/>
  <c r="AI61" i="27"/>
  <c r="AH61" i="27"/>
  <c r="AF61" i="27"/>
  <c r="AE61" i="27"/>
  <c r="AD61" i="27"/>
  <c r="AC61" i="27"/>
  <c r="AB61" i="27"/>
  <c r="L61" i="27" a="1"/>
  <c r="L61" i="27" s="1"/>
  <c r="AG61" i="27" s="1"/>
  <c r="AU60" i="27"/>
  <c r="AQ60" i="27"/>
  <c r="AP60" i="27"/>
  <c r="AO60" i="27"/>
  <c r="AN60" i="27"/>
  <c r="AM60" i="27"/>
  <c r="AL60" i="27"/>
  <c r="AK60" i="27"/>
  <c r="AJ60" i="27"/>
  <c r="AI60" i="27"/>
  <c r="AH60" i="27"/>
  <c r="AF60" i="27"/>
  <c r="AE60" i="27"/>
  <c r="AD60" i="27"/>
  <c r="AC60" i="27"/>
  <c r="AB60" i="27"/>
  <c r="L60" i="27" a="1"/>
  <c r="L60" i="27" s="1"/>
  <c r="AG60" i="27" s="1"/>
  <c r="AU59" i="27"/>
  <c r="AQ59" i="27"/>
  <c r="AP59" i="27"/>
  <c r="AO59" i="27"/>
  <c r="AN59" i="27"/>
  <c r="AM59" i="27"/>
  <c r="AL59" i="27"/>
  <c r="AK59" i="27"/>
  <c r="AJ59" i="27"/>
  <c r="AI59" i="27"/>
  <c r="AH59" i="27"/>
  <c r="AF59" i="27"/>
  <c r="AE59" i="27"/>
  <c r="AD59" i="27"/>
  <c r="AC59" i="27"/>
  <c r="AB59" i="27"/>
  <c r="L59" i="27" a="1"/>
  <c r="L59" i="27" s="1"/>
  <c r="AG59" i="27" s="1"/>
  <c r="AU58" i="27"/>
  <c r="AQ58" i="27"/>
  <c r="AP58" i="27"/>
  <c r="AO58" i="27"/>
  <c r="AN58" i="27"/>
  <c r="AM58" i="27"/>
  <c r="AL58" i="27"/>
  <c r="AK58" i="27"/>
  <c r="AJ58" i="27"/>
  <c r="AI58" i="27"/>
  <c r="AH58" i="27"/>
  <c r="AG58" i="27"/>
  <c r="AF58" i="27"/>
  <c r="AE58" i="27"/>
  <c r="AD58" i="27"/>
  <c r="AC58" i="27"/>
  <c r="AB58" i="27"/>
  <c r="AU57" i="27"/>
  <c r="AQ57" i="27"/>
  <c r="AP57" i="27"/>
  <c r="AO57" i="27"/>
  <c r="AN57" i="27"/>
  <c r="AM57" i="27"/>
  <c r="AL57" i="27"/>
  <c r="AK57" i="27"/>
  <c r="AJ57" i="27"/>
  <c r="AI57" i="27"/>
  <c r="AH57" i="27"/>
  <c r="AG57" i="27"/>
  <c r="AF57" i="27"/>
  <c r="AE57" i="27"/>
  <c r="AD57" i="27"/>
  <c r="AC57" i="27"/>
  <c r="AB57" i="27"/>
  <c r="AU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U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U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U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U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U51" i="27"/>
  <c r="AQ51" i="27"/>
  <c r="AP51" i="27"/>
  <c r="AO51" i="27"/>
  <c r="AN51" i="27"/>
  <c r="AM51" i="27"/>
  <c r="AL51" i="27"/>
  <c r="AK51" i="27"/>
  <c r="AJ51" i="27"/>
  <c r="AI51" i="27"/>
  <c r="AH51" i="27"/>
  <c r="AF51" i="27"/>
  <c r="AE51" i="27"/>
  <c r="AD51" i="27"/>
  <c r="AC51" i="27"/>
  <c r="AB51" i="27"/>
  <c r="L51" i="27"/>
  <c r="AG51" i="27" s="1"/>
  <c r="AU50" i="27"/>
  <c r="AQ50" i="27"/>
  <c r="AP50" i="27"/>
  <c r="AO50" i="27"/>
  <c r="AN50" i="27"/>
  <c r="AM50" i="27"/>
  <c r="AL50" i="27"/>
  <c r="AK50" i="27"/>
  <c r="AJ50" i="27"/>
  <c r="AI50" i="27"/>
  <c r="AH50" i="27"/>
  <c r="AF50" i="27"/>
  <c r="AE50" i="27"/>
  <c r="AD50" i="27"/>
  <c r="AC50" i="27"/>
  <c r="AB50" i="27"/>
  <c r="L50" i="27"/>
  <c r="AG50" i="27" s="1"/>
  <c r="AU49" i="27"/>
  <c r="AQ49" i="27"/>
  <c r="AP49" i="27"/>
  <c r="AO49" i="27"/>
  <c r="AN49" i="27"/>
  <c r="AM49" i="27"/>
  <c r="AL49" i="27"/>
  <c r="AK49" i="27"/>
  <c r="AJ49" i="27"/>
  <c r="AI49" i="27"/>
  <c r="AH49" i="27"/>
  <c r="AF49" i="27"/>
  <c r="AE49" i="27"/>
  <c r="AD49" i="27"/>
  <c r="AC49" i="27"/>
  <c r="AB49" i="27"/>
  <c r="L49" i="27" a="1"/>
  <c r="L49" i="27" s="1"/>
  <c r="AG49" i="27" s="1"/>
  <c r="AU48" i="27"/>
  <c r="AQ48" i="27"/>
  <c r="AP48" i="27"/>
  <c r="AO48" i="27"/>
  <c r="AN48" i="27"/>
  <c r="AM48" i="27"/>
  <c r="AL48" i="27"/>
  <c r="AK48" i="27"/>
  <c r="AJ48" i="27"/>
  <c r="AI48" i="27"/>
  <c r="AH48" i="27"/>
  <c r="AF48" i="27"/>
  <c r="AE48" i="27"/>
  <c r="AD48" i="27"/>
  <c r="AC48" i="27"/>
  <c r="AB48" i="27"/>
  <c r="L48" i="27" a="1"/>
  <c r="L48" i="27" s="1"/>
  <c r="AG48" i="27" s="1"/>
  <c r="AU47" i="27"/>
  <c r="AQ47" i="27"/>
  <c r="AP47" i="27"/>
  <c r="AO47" i="27"/>
  <c r="AN47" i="27"/>
  <c r="AM47" i="27"/>
  <c r="AL47" i="27"/>
  <c r="AK47" i="27"/>
  <c r="AJ47" i="27"/>
  <c r="AI47" i="27"/>
  <c r="AH47" i="27"/>
  <c r="AG47" i="27"/>
  <c r="AF47" i="27"/>
  <c r="AE47" i="27"/>
  <c r="AD47" i="27"/>
  <c r="AC47" i="27"/>
  <c r="AB47" i="27"/>
  <c r="AU46" i="27"/>
  <c r="AQ46" i="27"/>
  <c r="AP46" i="27"/>
  <c r="AO46" i="27"/>
  <c r="AN46" i="27"/>
  <c r="AM46" i="27"/>
  <c r="AL46" i="27"/>
  <c r="AK46" i="27"/>
  <c r="AJ46" i="27"/>
  <c r="AI46" i="27"/>
  <c r="AH46" i="27"/>
  <c r="AF46" i="27"/>
  <c r="AE46" i="27"/>
  <c r="AD46" i="27"/>
  <c r="AC46" i="27"/>
  <c r="AB46" i="27"/>
  <c r="L46" i="27" a="1"/>
  <c r="L46" i="27" s="1"/>
  <c r="AG46" i="27" s="1"/>
  <c r="AU45" i="27"/>
  <c r="AQ45" i="27"/>
  <c r="AP45" i="27"/>
  <c r="AO45" i="27"/>
  <c r="AN45" i="27"/>
  <c r="AM45" i="27"/>
  <c r="AL45" i="27"/>
  <c r="AK45" i="27"/>
  <c r="AJ45" i="27"/>
  <c r="AI45" i="27"/>
  <c r="AH45" i="27"/>
  <c r="AF45" i="27"/>
  <c r="AE45" i="27"/>
  <c r="AD45" i="27"/>
  <c r="AC45" i="27"/>
  <c r="AB45" i="27"/>
  <c r="L45" i="27" a="1"/>
  <c r="L45" i="27" s="1"/>
  <c r="AG45" i="27" s="1"/>
  <c r="AU44" i="27"/>
  <c r="AQ44" i="27"/>
  <c r="AP44" i="27"/>
  <c r="AO44" i="27"/>
  <c r="AN44" i="27"/>
  <c r="AM44" i="27"/>
  <c r="AL44" i="27"/>
  <c r="AK44" i="27"/>
  <c r="AJ44" i="27"/>
  <c r="AI44" i="27"/>
  <c r="AH44" i="27"/>
  <c r="AF44" i="27"/>
  <c r="AE44" i="27"/>
  <c r="AD44" i="27"/>
  <c r="AC44" i="27"/>
  <c r="AB44" i="27"/>
  <c r="L44" i="27" a="1"/>
  <c r="L44" i="27" s="1"/>
  <c r="AG44" i="27" s="1"/>
  <c r="AU43" i="27"/>
  <c r="AQ43" i="27"/>
  <c r="AP43" i="27"/>
  <c r="AO43" i="27"/>
  <c r="AN43" i="27"/>
  <c r="AM43" i="27"/>
  <c r="AL43" i="27"/>
  <c r="AK43" i="27"/>
  <c r="AJ43" i="27"/>
  <c r="AI43" i="27"/>
  <c r="AH43" i="27"/>
  <c r="AF43" i="27"/>
  <c r="AE43" i="27"/>
  <c r="AD43" i="27"/>
  <c r="AC43" i="27"/>
  <c r="AB43" i="27"/>
  <c r="L43" i="27" a="1"/>
  <c r="L43" i="27" s="1"/>
  <c r="AG43" i="27" s="1"/>
  <c r="AU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U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U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U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U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U37" i="27"/>
  <c r="AQ37" i="27"/>
  <c r="AP37" i="27"/>
  <c r="AO37" i="27"/>
  <c r="AN37" i="27"/>
  <c r="AM37" i="27"/>
  <c r="AL37" i="27"/>
  <c r="AK37" i="27"/>
  <c r="AJ37" i="27"/>
  <c r="AI37" i="27"/>
  <c r="AH37" i="27"/>
  <c r="AG37" i="27"/>
  <c r="AF37" i="27"/>
  <c r="AE37" i="27"/>
  <c r="AD37" i="27"/>
  <c r="AC37" i="27"/>
  <c r="AB37" i="27"/>
  <c r="AU36" i="27"/>
  <c r="AQ36" i="27"/>
  <c r="AP36" i="27"/>
  <c r="AO36" i="27"/>
  <c r="AN36" i="27"/>
  <c r="AM36" i="27"/>
  <c r="AL36" i="27"/>
  <c r="AK36" i="27"/>
  <c r="AJ36" i="27"/>
  <c r="AI36" i="27"/>
  <c r="AH36" i="27"/>
  <c r="AF36" i="27"/>
  <c r="AE36" i="27"/>
  <c r="AD36" i="27"/>
  <c r="AC36" i="27"/>
  <c r="AB36" i="27"/>
  <c r="L36" i="27"/>
  <c r="AG36" i="27" s="1"/>
  <c r="AU35" i="27"/>
  <c r="AQ35" i="27"/>
  <c r="AP35" i="27"/>
  <c r="AO35" i="27"/>
  <c r="AN35" i="27"/>
  <c r="AM35" i="27"/>
  <c r="AL35" i="27"/>
  <c r="AK35" i="27"/>
  <c r="AJ35" i="27"/>
  <c r="AI35" i="27"/>
  <c r="AH35" i="27"/>
  <c r="AF35" i="27"/>
  <c r="AE35" i="27"/>
  <c r="AD35" i="27"/>
  <c r="AC35" i="27"/>
  <c r="AB35" i="27"/>
  <c r="L35" i="27"/>
  <c r="AG35" i="27" s="1"/>
  <c r="AU34" i="27"/>
  <c r="AQ34" i="27"/>
  <c r="AP34" i="27"/>
  <c r="AO34" i="27"/>
  <c r="AN34" i="27"/>
  <c r="AM34" i="27"/>
  <c r="AL34" i="27"/>
  <c r="AK34" i="27"/>
  <c r="AJ34" i="27"/>
  <c r="AI34" i="27"/>
  <c r="AH34" i="27"/>
  <c r="AF34" i="27"/>
  <c r="AE34" i="27"/>
  <c r="AD34" i="27"/>
  <c r="AC34" i="27"/>
  <c r="AB34" i="27"/>
  <c r="L34" i="27"/>
  <c r="AG34" i="27" s="1"/>
  <c r="AU33" i="27"/>
  <c r="AQ33" i="27"/>
  <c r="AP33" i="27"/>
  <c r="AO33" i="27"/>
  <c r="AN33" i="27"/>
  <c r="AM33" i="27"/>
  <c r="AL33" i="27"/>
  <c r="AK33" i="27"/>
  <c r="AJ33" i="27"/>
  <c r="AI33" i="27"/>
  <c r="AH33" i="27"/>
  <c r="AF33" i="27"/>
  <c r="AE33" i="27"/>
  <c r="AD33" i="27"/>
  <c r="AC33" i="27"/>
  <c r="AB33" i="27"/>
  <c r="L33" i="27"/>
  <c r="AG33" i="27" s="1"/>
  <c r="AU32" i="27"/>
  <c r="AQ32" i="27"/>
  <c r="AP32" i="27"/>
  <c r="AO32" i="27"/>
  <c r="AN32" i="27"/>
  <c r="AM32" i="27"/>
  <c r="AL32" i="27"/>
  <c r="AK32" i="27"/>
  <c r="AJ32" i="27"/>
  <c r="AI32" i="27"/>
  <c r="AH32" i="27"/>
  <c r="AF32" i="27"/>
  <c r="AE32" i="27"/>
  <c r="AD32" i="27"/>
  <c r="AC32" i="27"/>
  <c r="AB32" i="27"/>
  <c r="L32" i="27" a="1"/>
  <c r="L32" i="27" s="1"/>
  <c r="AG32" i="27" s="1"/>
  <c r="AU31" i="27"/>
  <c r="AQ31" i="27"/>
  <c r="AP31" i="27"/>
  <c r="AO31" i="27"/>
  <c r="AN31" i="27"/>
  <c r="AM31" i="27"/>
  <c r="AL31" i="27"/>
  <c r="AK31" i="27"/>
  <c r="AJ31" i="27"/>
  <c r="AI31" i="27"/>
  <c r="AH31" i="27"/>
  <c r="AF31" i="27"/>
  <c r="AE31" i="27"/>
  <c r="AD31" i="27"/>
  <c r="AC31" i="27"/>
  <c r="AB31" i="27"/>
  <c r="L31" i="27" a="1"/>
  <c r="L31" i="27" s="1"/>
  <c r="AG31" i="27" s="1"/>
  <c r="AU30" i="27"/>
  <c r="AQ30" i="27"/>
  <c r="AP30" i="27"/>
  <c r="AO30" i="27"/>
  <c r="AN30" i="27"/>
  <c r="AM30" i="27"/>
  <c r="AL30" i="27"/>
  <c r="AK30" i="27"/>
  <c r="AJ30" i="27"/>
  <c r="AI30" i="27"/>
  <c r="AH30" i="27"/>
  <c r="AF30" i="27"/>
  <c r="AE30" i="27"/>
  <c r="AD30" i="27"/>
  <c r="AC30" i="27"/>
  <c r="AB30" i="27"/>
  <c r="L30" i="27" a="1"/>
  <c r="L30" i="27" s="1"/>
  <c r="AG30" i="27" s="1"/>
  <c r="AU29" i="27"/>
  <c r="AQ29" i="27"/>
  <c r="AP29" i="27"/>
  <c r="AO29" i="27"/>
  <c r="AN29" i="27"/>
  <c r="AM29" i="27"/>
  <c r="AL29" i="27"/>
  <c r="AK29" i="27"/>
  <c r="AJ29" i="27"/>
  <c r="AI29" i="27"/>
  <c r="AF29" i="27"/>
  <c r="AE29" i="27"/>
  <c r="AD29" i="27"/>
  <c r="AC29" i="27"/>
  <c r="AB29" i="27"/>
  <c r="M29" i="27"/>
  <c r="AH29" i="27" s="1"/>
  <c r="L29" i="27" a="1"/>
  <c r="L29" i="27" s="1"/>
  <c r="AG29" i="27" s="1"/>
  <c r="AU28" i="27"/>
  <c r="AQ28" i="27"/>
  <c r="AP28" i="27"/>
  <c r="AO28" i="27"/>
  <c r="AN28" i="27"/>
  <c r="AM28" i="27"/>
  <c r="AL28" i="27"/>
  <c r="AK28" i="27"/>
  <c r="AJ28" i="27"/>
  <c r="AI28" i="27"/>
  <c r="AF28" i="27"/>
  <c r="AE28" i="27"/>
  <c r="AD28" i="27"/>
  <c r="AC28" i="27"/>
  <c r="AB28" i="27"/>
  <c r="M28" i="27"/>
  <c r="AH28" i="27" s="1"/>
  <c r="L28" i="27" a="1"/>
  <c r="L28" i="27" s="1"/>
  <c r="AG28" i="27" s="1"/>
  <c r="AU27" i="27"/>
  <c r="AQ27" i="27"/>
  <c r="AP27" i="27"/>
  <c r="AO27" i="27"/>
  <c r="AN27" i="27"/>
  <c r="AM27" i="27"/>
  <c r="AL27" i="27"/>
  <c r="AK27" i="27"/>
  <c r="AJ27" i="27"/>
  <c r="AI27" i="27"/>
  <c r="AF27" i="27"/>
  <c r="AE27" i="27"/>
  <c r="AD27" i="27"/>
  <c r="AC27" i="27"/>
  <c r="AB27" i="27"/>
  <c r="M27" i="27"/>
  <c r="AH27" i="27" s="1"/>
  <c r="L27" i="27" a="1"/>
  <c r="L27" i="27" s="1"/>
  <c r="AG27" i="27" s="1"/>
  <c r="AU26" i="27"/>
  <c r="AQ26" i="27"/>
  <c r="AP26" i="27"/>
  <c r="AO26" i="27"/>
  <c r="AN26" i="27"/>
  <c r="AM26" i="27"/>
  <c r="AL26" i="27"/>
  <c r="AK26" i="27"/>
  <c r="AJ26" i="27"/>
  <c r="AI26" i="27"/>
  <c r="AF26" i="27"/>
  <c r="AE26" i="27"/>
  <c r="AD26" i="27"/>
  <c r="AC26" i="27"/>
  <c r="AB26" i="27"/>
  <c r="M26" i="27"/>
  <c r="AH26" i="27" s="1"/>
  <c r="L26" i="27"/>
  <c r="AG26" i="27" s="1"/>
  <c r="AU25" i="27"/>
  <c r="AQ25" i="27"/>
  <c r="AP25" i="27"/>
  <c r="AO25" i="27"/>
  <c r="AN25" i="27"/>
  <c r="AM25" i="27"/>
  <c r="AL25" i="27"/>
  <c r="AK25" i="27"/>
  <c r="AJ25" i="27"/>
  <c r="AI25" i="27"/>
  <c r="AF25" i="27"/>
  <c r="AE25" i="27"/>
  <c r="AD25" i="27"/>
  <c r="AC25" i="27"/>
  <c r="AB25" i="27"/>
  <c r="M25" i="27"/>
  <c r="AH25" i="27" s="1"/>
  <c r="L25" i="27"/>
  <c r="AG25" i="27" s="1"/>
  <c r="AU24" i="27"/>
  <c r="AQ24" i="27"/>
  <c r="AP24" i="27"/>
  <c r="AO24" i="27"/>
  <c r="AN24" i="27"/>
  <c r="AM24" i="27"/>
  <c r="AL24" i="27"/>
  <c r="AK24" i="27"/>
  <c r="AJ24" i="27"/>
  <c r="AI24" i="27"/>
  <c r="AH24" i="27"/>
  <c r="AF24" i="27"/>
  <c r="AE24" i="27"/>
  <c r="AD24" i="27"/>
  <c r="AC24" i="27"/>
  <c r="AB24" i="27"/>
  <c r="L24" i="27"/>
  <c r="AG24" i="27" s="1"/>
  <c r="AU23" i="27"/>
  <c r="AQ23" i="27"/>
  <c r="AP23" i="27"/>
  <c r="AO23" i="27"/>
  <c r="AN23" i="27"/>
  <c r="AM23" i="27"/>
  <c r="AL23" i="27"/>
  <c r="AK23" i="27"/>
  <c r="AJ23" i="27"/>
  <c r="AI23" i="27"/>
  <c r="AH23" i="27"/>
  <c r="AF23" i="27"/>
  <c r="AE23" i="27"/>
  <c r="AD23" i="27"/>
  <c r="AC23" i="27"/>
  <c r="AB23" i="27"/>
  <c r="L23" i="27"/>
  <c r="AG23" i="27" s="1"/>
  <c r="AU22" i="27"/>
  <c r="AQ22" i="27"/>
  <c r="AP22" i="27"/>
  <c r="AO22" i="27"/>
  <c r="AN22" i="27"/>
  <c r="AM22" i="27"/>
  <c r="AL22" i="27"/>
  <c r="AK22" i="27"/>
  <c r="AJ22" i="27"/>
  <c r="AI22" i="27"/>
  <c r="AH22" i="27"/>
  <c r="AF22" i="27"/>
  <c r="AE22" i="27"/>
  <c r="AD22" i="27"/>
  <c r="AC22" i="27"/>
  <c r="AB22" i="27"/>
  <c r="L22" i="27"/>
  <c r="AG22" i="27" s="1"/>
  <c r="AU21" i="27"/>
  <c r="AQ21" i="27"/>
  <c r="AP21" i="27"/>
  <c r="AO21" i="27"/>
  <c r="AN21" i="27"/>
  <c r="AM21" i="27"/>
  <c r="AL21" i="27"/>
  <c r="AK21" i="27"/>
  <c r="AJ21" i="27"/>
  <c r="AI21" i="27"/>
  <c r="AG21" i="27"/>
  <c r="AF21" i="27"/>
  <c r="AE21" i="27"/>
  <c r="AD21" i="27"/>
  <c r="AC21" i="27"/>
  <c r="AB21" i="27"/>
  <c r="M21" i="27"/>
  <c r="AH21" i="27" s="1"/>
  <c r="AU20" i="27"/>
  <c r="AQ20" i="27"/>
  <c r="AP20" i="27"/>
  <c r="AO20" i="27"/>
  <c r="AN20" i="27"/>
  <c r="AM20" i="27"/>
  <c r="AL20" i="27"/>
  <c r="AK20" i="27"/>
  <c r="AJ20" i="27"/>
  <c r="AI20" i="27"/>
  <c r="AG20" i="27"/>
  <c r="AF20" i="27"/>
  <c r="AE20" i="27"/>
  <c r="AD20" i="27"/>
  <c r="AC20" i="27"/>
  <c r="AB20" i="27"/>
  <c r="M20" i="27"/>
  <c r="AH20" i="27" s="1"/>
  <c r="AU19" i="27"/>
  <c r="AQ19" i="27"/>
  <c r="AP19" i="27"/>
  <c r="AO19" i="27"/>
  <c r="AN19" i="27"/>
  <c r="AM19" i="27"/>
  <c r="AL19" i="27"/>
  <c r="AK19" i="27"/>
  <c r="AJ19" i="27"/>
  <c r="AI19" i="27"/>
  <c r="AH19" i="27"/>
  <c r="AF19" i="27"/>
  <c r="AE19" i="27"/>
  <c r="AD19" i="27"/>
  <c r="AC19" i="27"/>
  <c r="AB19" i="27"/>
  <c r="L19" i="27" a="1"/>
  <c r="L19" i="27" s="1"/>
  <c r="AG19" i="27" s="1"/>
  <c r="AU18" i="27"/>
  <c r="AQ18" i="27"/>
  <c r="AP18" i="27"/>
  <c r="AO18" i="27"/>
  <c r="AN18" i="27"/>
  <c r="AM18" i="27"/>
  <c r="AL18" i="27"/>
  <c r="AK18" i="27"/>
  <c r="AJ18" i="27"/>
  <c r="AI18" i="27"/>
  <c r="AH18" i="27"/>
  <c r="AF18" i="27"/>
  <c r="AE18" i="27"/>
  <c r="AD18" i="27"/>
  <c r="AC18" i="27"/>
  <c r="AB18" i="27"/>
  <c r="L18" i="27" a="1"/>
  <c r="L18" i="27" s="1"/>
  <c r="AG18" i="27" s="1"/>
  <c r="AU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U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U15" i="27"/>
  <c r="AQ15" i="27"/>
  <c r="AP15" i="27"/>
  <c r="AO15" i="27"/>
  <c r="AN15" i="27"/>
  <c r="AM15" i="27"/>
  <c r="AL15" i="27"/>
  <c r="AK15" i="27"/>
  <c r="AJ15" i="27"/>
  <c r="AI15" i="27"/>
  <c r="AH15" i="27"/>
  <c r="AG15" i="27"/>
  <c r="AF15" i="27"/>
  <c r="AE15" i="27"/>
  <c r="AD15" i="27"/>
  <c r="AC15" i="27"/>
  <c r="AB15" i="27"/>
  <c r="AU14" i="27"/>
  <c r="AQ14" i="27"/>
  <c r="AP14" i="27"/>
  <c r="AO14" i="27"/>
  <c r="AN14" i="27"/>
  <c r="AM14" i="27"/>
  <c r="AL14" i="27"/>
  <c r="AK14" i="27"/>
  <c r="AJ14" i="27"/>
  <c r="AI14" i="27"/>
  <c r="AH14" i="27"/>
  <c r="AG14" i="27"/>
  <c r="AF14" i="27"/>
  <c r="AE14" i="27"/>
  <c r="AD14" i="27"/>
  <c r="AC14" i="27"/>
  <c r="AB14" i="27"/>
  <c r="AU13" i="27"/>
  <c r="AQ13" i="27"/>
  <c r="AP13" i="27"/>
  <c r="AO13" i="27"/>
  <c r="AN13" i="27"/>
  <c r="AM13" i="27"/>
  <c r="AL13" i="27"/>
  <c r="AK13" i="27"/>
  <c r="AJ13" i="27"/>
  <c r="AI13" i="27"/>
  <c r="AH13" i="27"/>
  <c r="AG13" i="27"/>
  <c r="AF13" i="27"/>
  <c r="AE13" i="27"/>
  <c r="AD13" i="27"/>
  <c r="AC13" i="27"/>
  <c r="AB13" i="27"/>
  <c r="AU12" i="27"/>
  <c r="AQ12" i="27"/>
  <c r="AP12" i="27"/>
  <c r="AO12" i="27"/>
  <c r="AN12" i="27"/>
  <c r="AM12" i="27"/>
  <c r="AL12" i="27"/>
  <c r="AK12" i="27"/>
  <c r="AJ12" i="27"/>
  <c r="AI12" i="27"/>
  <c r="AH12" i="27"/>
  <c r="AF12" i="27"/>
  <c r="AE12" i="27"/>
  <c r="AD12" i="27"/>
  <c r="AC12" i="27"/>
  <c r="AB12" i="27"/>
  <c r="L12" i="27"/>
  <c r="AG12" i="27" s="1"/>
  <c r="AU11" i="27"/>
  <c r="AQ11" i="27"/>
  <c r="AP11" i="27"/>
  <c r="AO11" i="27"/>
  <c r="AN11" i="27"/>
  <c r="AM11" i="27"/>
  <c r="AL11" i="27"/>
  <c r="AK11" i="27"/>
  <c r="AJ11" i="27"/>
  <c r="AI11" i="27"/>
  <c r="AH11" i="27"/>
  <c r="AF11" i="27"/>
  <c r="AE11" i="27"/>
  <c r="AD11" i="27"/>
  <c r="AC11" i="27"/>
  <c r="AB11" i="27"/>
  <c r="L11" i="27"/>
  <c r="AG11" i="27" s="1"/>
  <c r="AU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E10" i="27"/>
  <c r="AD10" i="27"/>
  <c r="AC10" i="27"/>
  <c r="AB10" i="27"/>
  <c r="AU9" i="27"/>
  <c r="AQ9" i="27"/>
  <c r="AP9" i="27"/>
  <c r="AO9" i="27"/>
  <c r="AN9" i="27"/>
  <c r="AM9" i="27"/>
  <c r="AL9" i="27"/>
  <c r="AK9" i="27"/>
  <c r="AJ9" i="27"/>
  <c r="AI9" i="27"/>
  <c r="AH9" i="27"/>
  <c r="AG9" i="27"/>
  <c r="AF9" i="27"/>
  <c r="AE9" i="27"/>
  <c r="AD9" i="27"/>
  <c r="AC9" i="27"/>
  <c r="AB9" i="27"/>
  <c r="AU8" i="27"/>
  <c r="AQ8" i="27"/>
  <c r="AP8" i="27"/>
  <c r="AO8" i="27"/>
  <c r="AN8" i="27"/>
  <c r="AM8" i="27"/>
  <c r="AL8" i="27"/>
  <c r="AK8" i="27"/>
  <c r="AJ8" i="27"/>
  <c r="AI8" i="27"/>
  <c r="AH8" i="27"/>
  <c r="AF8" i="27"/>
  <c r="AE8" i="27"/>
  <c r="AD8" i="27"/>
  <c r="AC8" i="27"/>
  <c r="AB8" i="27"/>
  <c r="L8" i="27" a="1"/>
  <c r="L8" i="27" s="1"/>
  <c r="AG8" i="27" s="1"/>
  <c r="AU7" i="27"/>
  <c r="AQ7" i="27"/>
  <c r="AP7" i="27"/>
  <c r="AO7" i="27"/>
  <c r="AN7" i="27"/>
  <c r="AM7" i="27"/>
  <c r="AL7" i="27"/>
  <c r="AK7" i="27"/>
  <c r="AJ7" i="27"/>
  <c r="AI7" i="27"/>
  <c r="AH7" i="27"/>
  <c r="AF7" i="27"/>
  <c r="AE7" i="27"/>
  <c r="AD7" i="27"/>
  <c r="AC7" i="27"/>
  <c r="AB7" i="27"/>
  <c r="L7" i="27" a="1"/>
  <c r="L7" i="27" s="1"/>
  <c r="AG7" i="27" s="1"/>
  <c r="AU6" i="27"/>
  <c r="AQ6" i="27"/>
  <c r="AP6" i="27"/>
  <c r="AO6" i="27"/>
  <c r="AN6" i="27"/>
  <c r="AM6" i="27"/>
  <c r="AL6" i="27"/>
  <c r="AK6" i="27"/>
  <c r="AJ6" i="27"/>
  <c r="AI6" i="27"/>
  <c r="AH6" i="27"/>
  <c r="AF6" i="27"/>
  <c r="AE6" i="27"/>
  <c r="AD6" i="27"/>
  <c r="AC6" i="27"/>
  <c r="AB6" i="27"/>
  <c r="L6" i="27" a="1"/>
  <c r="L6" i="27" s="1"/>
  <c r="AG6" i="27" s="1"/>
  <c r="AU5" i="27"/>
  <c r="AQ5" i="27"/>
  <c r="AP5" i="27"/>
  <c r="AO5" i="27"/>
  <c r="AN5" i="27"/>
  <c r="AM5" i="27"/>
  <c r="AL5" i="27"/>
  <c r="AK5" i="27"/>
  <c r="AJ5" i="27"/>
  <c r="AI5" i="27"/>
  <c r="AH5" i="27"/>
  <c r="AG5" i="27"/>
  <c r="AF5" i="27"/>
  <c r="AE5" i="27"/>
  <c r="AD5" i="27"/>
  <c r="AC5" i="27"/>
  <c r="AB5" i="27"/>
  <c r="AU4" i="27"/>
  <c r="AQ4" i="27"/>
  <c r="AP4" i="27"/>
  <c r="AO4" i="27"/>
  <c r="AN4" i="27"/>
  <c r="AM4" i="27"/>
  <c r="AL4" i="27"/>
  <c r="AK4" i="27"/>
  <c r="AJ4" i="27"/>
  <c r="AI4" i="27"/>
  <c r="AH4" i="27"/>
  <c r="AG4" i="27"/>
  <c r="AF4" i="27"/>
  <c r="AE4" i="27"/>
  <c r="AD4" i="27"/>
  <c r="AC4" i="27"/>
  <c r="AB4" i="27"/>
  <c r="AU3" i="27"/>
  <c r="AQ3" i="27"/>
  <c r="AP3" i="27"/>
  <c r="AO3" i="27"/>
  <c r="AN3" i="27"/>
  <c r="AM3" i="27"/>
  <c r="AL3" i="27"/>
  <c r="AK3" i="27"/>
  <c r="AJ3" i="27"/>
  <c r="AI3" i="27"/>
  <c r="AH3" i="27"/>
  <c r="AF3" i="27"/>
  <c r="AE3" i="27"/>
  <c r="AD3" i="27"/>
  <c r="AC3" i="27"/>
  <c r="AB3" i="27"/>
  <c r="L3" i="27" a="1"/>
  <c r="L3" i="27" s="1"/>
  <c r="AG3" i="27" s="1"/>
  <c r="AU178" i="26"/>
  <c r="AH178" i="26"/>
  <c r="AR178" i="26" s="1"/>
  <c r="AS178" i="26" s="1"/>
  <c r="AT178" i="26" s="1"/>
  <c r="AD178" i="26"/>
  <c r="AC178" i="26"/>
  <c r="AB178" i="26"/>
  <c r="AU177" i="26"/>
  <c r="AH177" i="26"/>
  <c r="AD177" i="26"/>
  <c r="AC177" i="26"/>
  <c r="AB177" i="26"/>
  <c r="AU176" i="26"/>
  <c r="AH176" i="26"/>
  <c r="AR176" i="26" s="1"/>
  <c r="AD176" i="26"/>
  <c r="AC176" i="26"/>
  <c r="AB176" i="26"/>
  <c r="AU175" i="26"/>
  <c r="AH175" i="26"/>
  <c r="AR175" i="26" s="1"/>
  <c r="AS175" i="26" s="1"/>
  <c r="AT175" i="26" s="1"/>
  <c r="AD175" i="26"/>
  <c r="AC175" i="26"/>
  <c r="AB175" i="26"/>
  <c r="AU174" i="26"/>
  <c r="AH174" i="26"/>
  <c r="AR174" i="26" s="1"/>
  <c r="AS174" i="26" s="1"/>
  <c r="AT174" i="26" s="1"/>
  <c r="AD174" i="26"/>
  <c r="AC174" i="26"/>
  <c r="AB174" i="26"/>
  <c r="AU173" i="26"/>
  <c r="AH173" i="26"/>
  <c r="AR173" i="26" s="1"/>
  <c r="AS173" i="26" s="1"/>
  <c r="AT173" i="26" s="1"/>
  <c r="AD173" i="26"/>
  <c r="AC173" i="26"/>
  <c r="AB173" i="26"/>
  <c r="AU172" i="26"/>
  <c r="AH172" i="26"/>
  <c r="AR172" i="26" s="1"/>
  <c r="AS172" i="26" s="1"/>
  <c r="AT172" i="26" s="1"/>
  <c r="AD172" i="26"/>
  <c r="AC172" i="26"/>
  <c r="AB172" i="26"/>
  <c r="AU171" i="26"/>
  <c r="AH171" i="26"/>
  <c r="AD171" i="26"/>
  <c r="AC171" i="26"/>
  <c r="AB171" i="26"/>
  <c r="AU170" i="26"/>
  <c r="AH170" i="26"/>
  <c r="AR170" i="26" s="1"/>
  <c r="AS170" i="26" s="1"/>
  <c r="AT170" i="26" s="1"/>
  <c r="AD170" i="26"/>
  <c r="AC170" i="26"/>
  <c r="AB170" i="26"/>
  <c r="AU169" i="26"/>
  <c r="AH169" i="26"/>
  <c r="AR169" i="26" s="1"/>
  <c r="AS169" i="26" s="1"/>
  <c r="AT169" i="26" s="1"/>
  <c r="AD169" i="26"/>
  <c r="AC169" i="26"/>
  <c r="AB169" i="26"/>
  <c r="AU168" i="26"/>
  <c r="AH168" i="26"/>
  <c r="AD168" i="26"/>
  <c r="AC168" i="26"/>
  <c r="AB168" i="26"/>
  <c r="AU167" i="26"/>
  <c r="AH167" i="26"/>
  <c r="AR167" i="26" s="1"/>
  <c r="AS167" i="26" s="1"/>
  <c r="AT167" i="26" s="1"/>
  <c r="AD167" i="26"/>
  <c r="AC167" i="26"/>
  <c r="AB167" i="26"/>
  <c r="AU166" i="26"/>
  <c r="AH166" i="26"/>
  <c r="AR166" i="26" s="1"/>
  <c r="AD166" i="26"/>
  <c r="AC166" i="26"/>
  <c r="AB166" i="26"/>
  <c r="AU165" i="26"/>
  <c r="AH165" i="26"/>
  <c r="AD165" i="26"/>
  <c r="AC165" i="26"/>
  <c r="AB165" i="26"/>
  <c r="AU164" i="26"/>
  <c r="AH164" i="26"/>
  <c r="AR164" i="26" s="1"/>
  <c r="AS164" i="26" s="1"/>
  <c r="AT164" i="26" s="1"/>
  <c r="AD164" i="26"/>
  <c r="AC164" i="26"/>
  <c r="AB164" i="26"/>
  <c r="AU163" i="26"/>
  <c r="AH163" i="26"/>
  <c r="AD163" i="26"/>
  <c r="AC163" i="26"/>
  <c r="AB163" i="26"/>
  <c r="AU162" i="26"/>
  <c r="AH162" i="26"/>
  <c r="AD162" i="26"/>
  <c r="AC162" i="26"/>
  <c r="AB162" i="26"/>
  <c r="AU161" i="26"/>
  <c r="AH161" i="26"/>
  <c r="AR161" i="26" s="1"/>
  <c r="AS161" i="26" s="1"/>
  <c r="AT161" i="26" s="1"/>
  <c r="AD161" i="26"/>
  <c r="AC161" i="26"/>
  <c r="AB161" i="26"/>
  <c r="AU160" i="26"/>
  <c r="AH160" i="26"/>
  <c r="AD160" i="26"/>
  <c r="AC160" i="26"/>
  <c r="AB160" i="26"/>
  <c r="AU159" i="26"/>
  <c r="AH159" i="26"/>
  <c r="AD159" i="26"/>
  <c r="AC159" i="26"/>
  <c r="AB159" i="26"/>
  <c r="AU158" i="26"/>
  <c r="AH158" i="26"/>
  <c r="AR158" i="26" s="1"/>
  <c r="AS158" i="26" s="1"/>
  <c r="AT158" i="26" s="1"/>
  <c r="AD158" i="26"/>
  <c r="AC158" i="26"/>
  <c r="AB158" i="26"/>
  <c r="AU157" i="26"/>
  <c r="AH157" i="26"/>
  <c r="AR157" i="26" s="1"/>
  <c r="AS157" i="26" s="1"/>
  <c r="AT157" i="26" s="1"/>
  <c r="AD157" i="26"/>
  <c r="AC157" i="26"/>
  <c r="AB157" i="26"/>
  <c r="AU156" i="26"/>
  <c r="AH156" i="26"/>
  <c r="AR156" i="26" s="1"/>
  <c r="AD156" i="26"/>
  <c r="AC156" i="26"/>
  <c r="AB156" i="26"/>
  <c r="AU155" i="26"/>
  <c r="AH155" i="26"/>
  <c r="AR155" i="26" s="1"/>
  <c r="AS155" i="26" s="1"/>
  <c r="AT155" i="26" s="1"/>
  <c r="AD155" i="26"/>
  <c r="AC155" i="26"/>
  <c r="AB155" i="26"/>
  <c r="AU154" i="26"/>
  <c r="AH154" i="26"/>
  <c r="AD154" i="26"/>
  <c r="AC154" i="26"/>
  <c r="AB154" i="26"/>
  <c r="AU153" i="26"/>
  <c r="AH153" i="26"/>
  <c r="AR153" i="26" s="1"/>
  <c r="AS153" i="26" s="1"/>
  <c r="AT153" i="26" s="1"/>
  <c r="AD153" i="26"/>
  <c r="AC153" i="26"/>
  <c r="AB153" i="26"/>
  <c r="AU152" i="26"/>
  <c r="AH152" i="26"/>
  <c r="AR152" i="26" s="1"/>
  <c r="AS152" i="26" s="1"/>
  <c r="AT152" i="26" s="1"/>
  <c r="AD152" i="26"/>
  <c r="AC152" i="26"/>
  <c r="AB152" i="26"/>
  <c r="AU151" i="26"/>
  <c r="AH151" i="26"/>
  <c r="AR151" i="26" s="1"/>
  <c r="AS151" i="26" s="1"/>
  <c r="AT151" i="26" s="1"/>
  <c r="AD151" i="26"/>
  <c r="AC151" i="26"/>
  <c r="AB151" i="26"/>
  <c r="AU150" i="26"/>
  <c r="AH150" i="26"/>
  <c r="AR150" i="26" s="1"/>
  <c r="AS150" i="26" s="1"/>
  <c r="AT150" i="26" s="1"/>
  <c r="AD150" i="26"/>
  <c r="AC150" i="26"/>
  <c r="AB150" i="26"/>
  <c r="AU149" i="26"/>
  <c r="AH149" i="26"/>
  <c r="AR149" i="26" s="1"/>
  <c r="AS149" i="26" s="1"/>
  <c r="AT149" i="26" s="1"/>
  <c r="AD149" i="26"/>
  <c r="AC149" i="26"/>
  <c r="AB149" i="26"/>
  <c r="AU148" i="26"/>
  <c r="AH148" i="26"/>
  <c r="AD148" i="26"/>
  <c r="AC148" i="26"/>
  <c r="AB148" i="26"/>
  <c r="AU147" i="26"/>
  <c r="AH147" i="26"/>
  <c r="AR147" i="26" s="1"/>
  <c r="AS147" i="26" s="1"/>
  <c r="AT147" i="26" s="1"/>
  <c r="AD147" i="26"/>
  <c r="AC147" i="26"/>
  <c r="AB147" i="26"/>
  <c r="AU146" i="26"/>
  <c r="AH146" i="26"/>
  <c r="AR146" i="26" s="1"/>
  <c r="AS146" i="26" s="1"/>
  <c r="AT146" i="26" s="1"/>
  <c r="AD146" i="26"/>
  <c r="AC146" i="26"/>
  <c r="AB146" i="26"/>
  <c r="AU145" i="26"/>
  <c r="AH145" i="26"/>
  <c r="AR145" i="26" s="1"/>
  <c r="AS145" i="26" s="1"/>
  <c r="AT145" i="26" s="1"/>
  <c r="AD145" i="26"/>
  <c r="AC145" i="26"/>
  <c r="AB145" i="26"/>
  <c r="AU144" i="26"/>
  <c r="AH144" i="26"/>
  <c r="AR144" i="26" s="1"/>
  <c r="AS144" i="26" s="1"/>
  <c r="AT144" i="26" s="1"/>
  <c r="AD144" i="26"/>
  <c r="AC144" i="26"/>
  <c r="AB144" i="26"/>
  <c r="AU143" i="26"/>
  <c r="AH143" i="26"/>
  <c r="AR143" i="26" s="1"/>
  <c r="AS143" i="26" s="1"/>
  <c r="AT143" i="26" s="1"/>
  <c r="AD143" i="26"/>
  <c r="AC143" i="26"/>
  <c r="AB143" i="26"/>
  <c r="AU142" i="26"/>
  <c r="AH142" i="26"/>
  <c r="AD142" i="26"/>
  <c r="AC142" i="26"/>
  <c r="AB142" i="26"/>
  <c r="AU141" i="26"/>
  <c r="AH141" i="26"/>
  <c r="AD141" i="26"/>
  <c r="AC141" i="26"/>
  <c r="AB141" i="26"/>
  <c r="AU140" i="26"/>
  <c r="AH140" i="26"/>
  <c r="AR140" i="26" s="1"/>
  <c r="AS140" i="26" s="1"/>
  <c r="AT140" i="26" s="1"/>
  <c r="AD140" i="26"/>
  <c r="AC140" i="26"/>
  <c r="AB140" i="26"/>
  <c r="AU139" i="26"/>
  <c r="AH139" i="26"/>
  <c r="AD139" i="26"/>
  <c r="AC139" i="26"/>
  <c r="AB139" i="26"/>
  <c r="AU138" i="26"/>
  <c r="AH138" i="26"/>
  <c r="AR138" i="26" s="1"/>
  <c r="AS138" i="26" s="1"/>
  <c r="AT138" i="26" s="1"/>
  <c r="AD138" i="26"/>
  <c r="AC138" i="26"/>
  <c r="AB138" i="26"/>
  <c r="AU137" i="26"/>
  <c r="AH137" i="26"/>
  <c r="AR137" i="26" s="1"/>
  <c r="AS137" i="26" s="1"/>
  <c r="AT137" i="26" s="1"/>
  <c r="AD137" i="26"/>
  <c r="AC137" i="26"/>
  <c r="AB137" i="26"/>
  <c r="AU136" i="26"/>
  <c r="AH136" i="26"/>
  <c r="AD136" i="26"/>
  <c r="AC136" i="26"/>
  <c r="AB136" i="26"/>
  <c r="AU135" i="26"/>
  <c r="AH135" i="26"/>
  <c r="AD135" i="26"/>
  <c r="AC135" i="26"/>
  <c r="AB135" i="26"/>
  <c r="AU134" i="26"/>
  <c r="AH134" i="26"/>
  <c r="AR134" i="26" s="1"/>
  <c r="AS134" i="26" s="1"/>
  <c r="AT134" i="26" s="1"/>
  <c r="AD134" i="26"/>
  <c r="AC134" i="26"/>
  <c r="AB134" i="26"/>
  <c r="AU133" i="26"/>
  <c r="AH133" i="26"/>
  <c r="AD133" i="26"/>
  <c r="AC133" i="26"/>
  <c r="AB133" i="26"/>
  <c r="AU132" i="26"/>
  <c r="AH132" i="26"/>
  <c r="AD132" i="26"/>
  <c r="AC132" i="26"/>
  <c r="AB132" i="26"/>
  <c r="AU131" i="26"/>
  <c r="AH131" i="26"/>
  <c r="AR131" i="26" s="1"/>
  <c r="AS131" i="26" s="1"/>
  <c r="AT131" i="26" s="1"/>
  <c r="AD131" i="26"/>
  <c r="AC131" i="26"/>
  <c r="AB131" i="26"/>
  <c r="AU130" i="26"/>
  <c r="AH130" i="26"/>
  <c r="AD130" i="26"/>
  <c r="AC130" i="26"/>
  <c r="AB130" i="26"/>
  <c r="AU129" i="26"/>
  <c r="AH129" i="26"/>
  <c r="AD129" i="26"/>
  <c r="AC129" i="26"/>
  <c r="AB129" i="26"/>
  <c r="AU128" i="26"/>
  <c r="AH128" i="26"/>
  <c r="AR128" i="26" s="1"/>
  <c r="AS128" i="26" s="1"/>
  <c r="AT128" i="26" s="1"/>
  <c r="AD128" i="26"/>
  <c r="AC128" i="26"/>
  <c r="AB128" i="26"/>
  <c r="AU127" i="26"/>
  <c r="AH127" i="26"/>
  <c r="AD127" i="26"/>
  <c r="AC127" i="26"/>
  <c r="AB127" i="26"/>
  <c r="AU126" i="26"/>
  <c r="AH126" i="26"/>
  <c r="AD126" i="26"/>
  <c r="AC126" i="26"/>
  <c r="AB126" i="26"/>
  <c r="AU125" i="26"/>
  <c r="AH125" i="26"/>
  <c r="AR125" i="26" s="1"/>
  <c r="AS125" i="26" s="1"/>
  <c r="AT125" i="26" s="1"/>
  <c r="AD125" i="26"/>
  <c r="AC125" i="26"/>
  <c r="AB125" i="26"/>
  <c r="AU124" i="26"/>
  <c r="AH124" i="26"/>
  <c r="AD124" i="26"/>
  <c r="AC124" i="26"/>
  <c r="AB124" i="26"/>
  <c r="AU123" i="26"/>
  <c r="AH123" i="26"/>
  <c r="AD123" i="26"/>
  <c r="AC123" i="26"/>
  <c r="AB123" i="26"/>
  <c r="AU122" i="26"/>
  <c r="AH122" i="26"/>
  <c r="AR122" i="26" s="1"/>
  <c r="AS122" i="26" s="1"/>
  <c r="AT122" i="26" s="1"/>
  <c r="AD122" i="26"/>
  <c r="AC122" i="26"/>
  <c r="AB122" i="26"/>
  <c r="AU121" i="26"/>
  <c r="AH121" i="26"/>
  <c r="AR121" i="26" s="1"/>
  <c r="AS121" i="26" s="1"/>
  <c r="AT121" i="26" s="1"/>
  <c r="AD121" i="26"/>
  <c r="AC121" i="26"/>
  <c r="AB121" i="26"/>
  <c r="AU120" i="26"/>
  <c r="AH120" i="26"/>
  <c r="AR120" i="26" s="1"/>
  <c r="AS120" i="26" s="1"/>
  <c r="AT120" i="26" s="1"/>
  <c r="AD120" i="26"/>
  <c r="AC120" i="26"/>
  <c r="AB120" i="26"/>
  <c r="AU119" i="26"/>
  <c r="AH119" i="26"/>
  <c r="AR119" i="26" s="1"/>
  <c r="AS119" i="26" s="1"/>
  <c r="AT119" i="26" s="1"/>
  <c r="AD119" i="26"/>
  <c r="AC119" i="26"/>
  <c r="AB119" i="26"/>
  <c r="AU118" i="26"/>
  <c r="AH118" i="26"/>
  <c r="AR118" i="26" s="1"/>
  <c r="AS118" i="26" s="1"/>
  <c r="AT118" i="26" s="1"/>
  <c r="AD118" i="26"/>
  <c r="AC118" i="26"/>
  <c r="AB118" i="26"/>
  <c r="AU117" i="26"/>
  <c r="AH117" i="26"/>
  <c r="AR117" i="26" s="1"/>
  <c r="AS117" i="26" s="1"/>
  <c r="AT117" i="26" s="1"/>
  <c r="AD117" i="26"/>
  <c r="AC117" i="26"/>
  <c r="AB117" i="26"/>
  <c r="AU116" i="26"/>
  <c r="AH116" i="26"/>
  <c r="AR116" i="26" s="1"/>
  <c r="AS116" i="26" s="1"/>
  <c r="AT116" i="26" s="1"/>
  <c r="AD116" i="26"/>
  <c r="AC116" i="26"/>
  <c r="AB116" i="26"/>
  <c r="AU115" i="26"/>
  <c r="AH115" i="26"/>
  <c r="AR115" i="26" s="1"/>
  <c r="AS115" i="26" s="1"/>
  <c r="AT115" i="26" s="1"/>
  <c r="AD115" i="26"/>
  <c r="AC115" i="26"/>
  <c r="AB115" i="26"/>
  <c r="AU114" i="26"/>
  <c r="AH114" i="26"/>
  <c r="AR114" i="26" s="1"/>
  <c r="AS114" i="26" s="1"/>
  <c r="AT114" i="26" s="1"/>
  <c r="AD114" i="26"/>
  <c r="AC114" i="26"/>
  <c r="AB114" i="26"/>
  <c r="AU113" i="26"/>
  <c r="AH113" i="26"/>
  <c r="AR113" i="26" s="1"/>
  <c r="AS113" i="26" s="1"/>
  <c r="AT113" i="26" s="1"/>
  <c r="AD113" i="26"/>
  <c r="AC113" i="26"/>
  <c r="AB113" i="26"/>
  <c r="AU112" i="26"/>
  <c r="AH112" i="26"/>
  <c r="AR112" i="26" s="1"/>
  <c r="AS112" i="26" s="1"/>
  <c r="AT112" i="26" s="1"/>
  <c r="AD112" i="26"/>
  <c r="AC112" i="26"/>
  <c r="AB112" i="26"/>
  <c r="AU111" i="26"/>
  <c r="AH111" i="26"/>
  <c r="AR111" i="26" s="1"/>
  <c r="AS111" i="26" s="1"/>
  <c r="AT111" i="26" s="1"/>
  <c r="AD111" i="26"/>
  <c r="AC111" i="26"/>
  <c r="AB111" i="26"/>
  <c r="AU110" i="26"/>
  <c r="AH110" i="26"/>
  <c r="AR110" i="26" s="1"/>
  <c r="AS110" i="26" s="1"/>
  <c r="AT110" i="26" s="1"/>
  <c r="AD110" i="26"/>
  <c r="AC110" i="26"/>
  <c r="AB110" i="26"/>
  <c r="AU109" i="26"/>
  <c r="AH109" i="26"/>
  <c r="AR109" i="26" s="1"/>
  <c r="AS109" i="26" s="1"/>
  <c r="AT109" i="26" s="1"/>
  <c r="AD109" i="26"/>
  <c r="AC109" i="26"/>
  <c r="AB109" i="26"/>
  <c r="AU108" i="26"/>
  <c r="AH108" i="26"/>
  <c r="AR108" i="26" s="1"/>
  <c r="AS108" i="26" s="1"/>
  <c r="AT108" i="26" s="1"/>
  <c r="AD108" i="26"/>
  <c r="AC108" i="26"/>
  <c r="AB108" i="26"/>
  <c r="AU107" i="26"/>
  <c r="AH107" i="26"/>
  <c r="AR107" i="26" s="1"/>
  <c r="AS107" i="26" s="1"/>
  <c r="AT107" i="26" s="1"/>
  <c r="AD107" i="26"/>
  <c r="AC107" i="26"/>
  <c r="AB107" i="26"/>
  <c r="AU106" i="26"/>
  <c r="AH106" i="26"/>
  <c r="AR106" i="26" s="1"/>
  <c r="AS106" i="26" s="1"/>
  <c r="AT106" i="26" s="1"/>
  <c r="AD106" i="26"/>
  <c r="AC106" i="26"/>
  <c r="AB106" i="26"/>
  <c r="AU105" i="26"/>
  <c r="AH105" i="26"/>
  <c r="AR105" i="26" s="1"/>
  <c r="AS105" i="26" s="1"/>
  <c r="AT105" i="26" s="1"/>
  <c r="AD105" i="26"/>
  <c r="AC105" i="26"/>
  <c r="AB105" i="26"/>
  <c r="AU104" i="26"/>
  <c r="AH104" i="26"/>
  <c r="AR104" i="26" s="1"/>
  <c r="AS104" i="26" s="1"/>
  <c r="AT104" i="26" s="1"/>
  <c r="AD104" i="26"/>
  <c r="AC104" i="26"/>
  <c r="AB104" i="26"/>
  <c r="AU103" i="26"/>
  <c r="AH103" i="26"/>
  <c r="AR103" i="26" s="1"/>
  <c r="AS103" i="26" s="1"/>
  <c r="AT103" i="26" s="1"/>
  <c r="AD103" i="26"/>
  <c r="AC103" i="26"/>
  <c r="AB103" i="26"/>
  <c r="AU102" i="26"/>
  <c r="AH102" i="26"/>
  <c r="AR102" i="26" s="1"/>
  <c r="AS102" i="26" s="1"/>
  <c r="AT102" i="26" s="1"/>
  <c r="AD102" i="26"/>
  <c r="AC102" i="26"/>
  <c r="AB102" i="26"/>
  <c r="AU101" i="26"/>
  <c r="AH101" i="26"/>
  <c r="AR101" i="26" s="1"/>
  <c r="AS101" i="26" s="1"/>
  <c r="AT101" i="26" s="1"/>
  <c r="AD101" i="26"/>
  <c r="AC101" i="26"/>
  <c r="AB101" i="26"/>
  <c r="AU100" i="26"/>
  <c r="AH100" i="26"/>
  <c r="AR100" i="26" s="1"/>
  <c r="AS100" i="26" s="1"/>
  <c r="AT100" i="26" s="1"/>
  <c r="AD100" i="26"/>
  <c r="AC100" i="26"/>
  <c r="AB100" i="26"/>
  <c r="AU99" i="26"/>
  <c r="AH99" i="26"/>
  <c r="AR99" i="26" s="1"/>
  <c r="AS99" i="26" s="1"/>
  <c r="AT99" i="26" s="1"/>
  <c r="AD99" i="26"/>
  <c r="AC99" i="26"/>
  <c r="AB99" i="26"/>
  <c r="AU98" i="26"/>
  <c r="AH98" i="26"/>
  <c r="AR98" i="26" s="1"/>
  <c r="AS98" i="26" s="1"/>
  <c r="AT98" i="26" s="1"/>
  <c r="AD98" i="26"/>
  <c r="AC98" i="26"/>
  <c r="AB98" i="26"/>
  <c r="AU97" i="26"/>
  <c r="AH97" i="26"/>
  <c r="AR97" i="26" s="1"/>
  <c r="AS97" i="26" s="1"/>
  <c r="AT97" i="26" s="1"/>
  <c r="AD97" i="26"/>
  <c r="AC97" i="26"/>
  <c r="AB97" i="26"/>
  <c r="AU96" i="26"/>
  <c r="AH96" i="26"/>
  <c r="AR96" i="26" s="1"/>
  <c r="AS96" i="26" s="1"/>
  <c r="AT96" i="26" s="1"/>
  <c r="AD96" i="26"/>
  <c r="AC96" i="26"/>
  <c r="AB96" i="26"/>
  <c r="AU95" i="26"/>
  <c r="AH95" i="26"/>
  <c r="AR95" i="26" s="1"/>
  <c r="AS95" i="26" s="1"/>
  <c r="AT95" i="26" s="1"/>
  <c r="AD95" i="26"/>
  <c r="AC95" i="26"/>
  <c r="AB95" i="26"/>
  <c r="AU94" i="26"/>
  <c r="AH94" i="26"/>
  <c r="AR94" i="26" s="1"/>
  <c r="AS94" i="26" s="1"/>
  <c r="AT94" i="26" s="1"/>
  <c r="AD94" i="26"/>
  <c r="AC94" i="26"/>
  <c r="AB94" i="26"/>
  <c r="AU93" i="26"/>
  <c r="AH93" i="26"/>
  <c r="AR93" i="26" s="1"/>
  <c r="AS93" i="26" s="1"/>
  <c r="AT93" i="26" s="1"/>
  <c r="AD93" i="26"/>
  <c r="AC93" i="26"/>
  <c r="AB93" i="26"/>
  <c r="AU92" i="26"/>
  <c r="AH92" i="26"/>
  <c r="AR92" i="26" s="1"/>
  <c r="AS92" i="26" s="1"/>
  <c r="AT92" i="26" s="1"/>
  <c r="AD92" i="26"/>
  <c r="AC92" i="26"/>
  <c r="AB92" i="26"/>
  <c r="AU91" i="26"/>
  <c r="AH91" i="26"/>
  <c r="AR91" i="26" s="1"/>
  <c r="AS91" i="26" s="1"/>
  <c r="AT91" i="26" s="1"/>
  <c r="AD91" i="26"/>
  <c r="AC91" i="26"/>
  <c r="AB91" i="26"/>
  <c r="AU90" i="26"/>
  <c r="AH90" i="26"/>
  <c r="AD90" i="26"/>
  <c r="AC90" i="26"/>
  <c r="AB90" i="26"/>
  <c r="AU89" i="26"/>
  <c r="AH89" i="26"/>
  <c r="AR89" i="26" s="1"/>
  <c r="AS89" i="26" s="1"/>
  <c r="AT89" i="26" s="1"/>
  <c r="AD89" i="26"/>
  <c r="AC89" i="26"/>
  <c r="AB89" i="26"/>
  <c r="AU88" i="26"/>
  <c r="AH88" i="26"/>
  <c r="AR88" i="26" s="1"/>
  <c r="AS88" i="26" s="1"/>
  <c r="AT88" i="26" s="1"/>
  <c r="AD88" i="26"/>
  <c r="AC88" i="26"/>
  <c r="AB88" i="26"/>
  <c r="AU87" i="26"/>
  <c r="AH87" i="26"/>
  <c r="AD87" i="26"/>
  <c r="AC87" i="26"/>
  <c r="AB87" i="26"/>
  <c r="AU86" i="26"/>
  <c r="AH86" i="26"/>
  <c r="AR86" i="26" s="1"/>
  <c r="AS86" i="26" s="1"/>
  <c r="AT86" i="26" s="1"/>
  <c r="AD86" i="26"/>
  <c r="AC86" i="26"/>
  <c r="AB86" i="26"/>
  <c r="AU85" i="26"/>
  <c r="AH85" i="26"/>
  <c r="AR85" i="26" s="1"/>
  <c r="AS85" i="26" s="1"/>
  <c r="AT85" i="26" s="1"/>
  <c r="AD85" i="26"/>
  <c r="AC85" i="26"/>
  <c r="AB85" i="26"/>
  <c r="AU84" i="26"/>
  <c r="AH84" i="26"/>
  <c r="AR84" i="26" s="1"/>
  <c r="AS84" i="26" s="1"/>
  <c r="AT84" i="26" s="1"/>
  <c r="AD84" i="26"/>
  <c r="AC84" i="26"/>
  <c r="AB84" i="26"/>
  <c r="AU83" i="26"/>
  <c r="AH83" i="26"/>
  <c r="AR83" i="26" s="1"/>
  <c r="AS83" i="26" s="1"/>
  <c r="AT83" i="26" s="1"/>
  <c r="AD83" i="26"/>
  <c r="AC83" i="26"/>
  <c r="AB83" i="26"/>
  <c r="AU82" i="26"/>
  <c r="AH82" i="26"/>
  <c r="AR82" i="26" s="1"/>
  <c r="AS82" i="26" s="1"/>
  <c r="AT82" i="26" s="1"/>
  <c r="AD82" i="26"/>
  <c r="AC82" i="26"/>
  <c r="AB82" i="26"/>
  <c r="AU81" i="26"/>
  <c r="AH81" i="26"/>
  <c r="AR81" i="26" s="1"/>
  <c r="AS81" i="26" s="1"/>
  <c r="AT81" i="26" s="1"/>
  <c r="AD81" i="26"/>
  <c r="AC81" i="26"/>
  <c r="AB81" i="26"/>
  <c r="AU80" i="26"/>
  <c r="AH80" i="26"/>
  <c r="AR80" i="26" s="1"/>
  <c r="AS80" i="26" s="1"/>
  <c r="AT80" i="26" s="1"/>
  <c r="AD80" i="26"/>
  <c r="AC80" i="26"/>
  <c r="AB80" i="26"/>
  <c r="AU79" i="26"/>
  <c r="AH79" i="26"/>
  <c r="AR79" i="26" s="1"/>
  <c r="AS79" i="26" s="1"/>
  <c r="AT79" i="26" s="1"/>
  <c r="AD79" i="26"/>
  <c r="AC79" i="26"/>
  <c r="AB79" i="26"/>
  <c r="AU78" i="26"/>
  <c r="AH78" i="26"/>
  <c r="AR78" i="26" s="1"/>
  <c r="AS78" i="26" s="1"/>
  <c r="AT78" i="26" s="1"/>
  <c r="AD78" i="26"/>
  <c r="AC78" i="26"/>
  <c r="AB78" i="26"/>
  <c r="AU77" i="26"/>
  <c r="AH77" i="26"/>
  <c r="AR77" i="26" s="1"/>
  <c r="AS77" i="26" s="1"/>
  <c r="AT77" i="26" s="1"/>
  <c r="AD77" i="26"/>
  <c r="AC77" i="26"/>
  <c r="AB77" i="26"/>
  <c r="AU76" i="26"/>
  <c r="AH76" i="26"/>
  <c r="AR76" i="26" s="1"/>
  <c r="AS76" i="26" s="1"/>
  <c r="AT76" i="26" s="1"/>
  <c r="AD76" i="26"/>
  <c r="AC76" i="26"/>
  <c r="AB76" i="26"/>
  <c r="AU75" i="26"/>
  <c r="AH75" i="26"/>
  <c r="AR75" i="26" s="1"/>
  <c r="AS75" i="26" s="1"/>
  <c r="AT75" i="26" s="1"/>
  <c r="AD75" i="26"/>
  <c r="AC75" i="26"/>
  <c r="AB75" i="26"/>
  <c r="AU74" i="26"/>
  <c r="AH74" i="26"/>
  <c r="AR74" i="26" s="1"/>
  <c r="AS74" i="26" s="1"/>
  <c r="AT74" i="26" s="1"/>
  <c r="AD74" i="26"/>
  <c r="AC74" i="26"/>
  <c r="AB74" i="26"/>
  <c r="AU73" i="26"/>
  <c r="AH73" i="26"/>
  <c r="AR73" i="26" s="1"/>
  <c r="AS73" i="26" s="1"/>
  <c r="AT73" i="26" s="1"/>
  <c r="AD73" i="26"/>
  <c r="AC73" i="26"/>
  <c r="AB73" i="26"/>
  <c r="AU72" i="26"/>
  <c r="AQ72" i="26"/>
  <c r="AP72" i="26"/>
  <c r="AO72" i="26"/>
  <c r="AN72" i="26"/>
  <c r="AM72" i="26"/>
  <c r="AL72" i="26"/>
  <c r="AK72" i="26"/>
  <c r="AJ72" i="26"/>
  <c r="AI72" i="26"/>
  <c r="AH72" i="26"/>
  <c r="AG72" i="26"/>
  <c r="AS72" i="26" s="1"/>
  <c r="AT72" i="26" s="1"/>
  <c r="AF72" i="26"/>
  <c r="AE72" i="26"/>
  <c r="AD72" i="26"/>
  <c r="AC72" i="26"/>
  <c r="AB72" i="26"/>
  <c r="AU71" i="26"/>
  <c r="AQ71" i="26"/>
  <c r="AP71" i="26"/>
  <c r="AO71" i="26"/>
  <c r="AN71" i="26"/>
  <c r="AM71" i="26"/>
  <c r="AL71" i="26"/>
  <c r="AK71" i="26"/>
  <c r="AJ71" i="26"/>
  <c r="AI71" i="26"/>
  <c r="AH71" i="26"/>
  <c r="AG71" i="26"/>
  <c r="AS71" i="26" s="1"/>
  <c r="AT71" i="26" s="1"/>
  <c r="AF71" i="26"/>
  <c r="AE71" i="26"/>
  <c r="AD71" i="26"/>
  <c r="AC71" i="26"/>
  <c r="AB71" i="26"/>
  <c r="AU70" i="26"/>
  <c r="AQ70" i="26"/>
  <c r="AP70" i="26"/>
  <c r="AO70" i="26"/>
  <c r="AN70" i="26"/>
  <c r="AM70" i="26"/>
  <c r="AL70" i="26"/>
  <c r="AK70" i="26"/>
  <c r="AJ70" i="26"/>
  <c r="AI70" i="26"/>
  <c r="AH70" i="26"/>
  <c r="AG70" i="26"/>
  <c r="AS70" i="26" s="1"/>
  <c r="AT70" i="26" s="1"/>
  <c r="AF70" i="26"/>
  <c r="AE70" i="26"/>
  <c r="AD70" i="26"/>
  <c r="AC70" i="26"/>
  <c r="AB70" i="26"/>
  <c r="AU69" i="26"/>
  <c r="AQ69" i="26"/>
  <c r="AP69" i="26"/>
  <c r="AO69" i="26"/>
  <c r="AN69" i="26"/>
  <c r="AM69" i="26"/>
  <c r="AL69" i="26"/>
  <c r="AK69" i="26"/>
  <c r="AJ69" i="26"/>
  <c r="AI69" i="26"/>
  <c r="AH69" i="26"/>
  <c r="AG69" i="26"/>
  <c r="AS69" i="26" s="1"/>
  <c r="AT69" i="26" s="1"/>
  <c r="AF69" i="26"/>
  <c r="AE69" i="26"/>
  <c r="AD69" i="26"/>
  <c r="AC69" i="26"/>
  <c r="AB69" i="26"/>
  <c r="AU68" i="26"/>
  <c r="AQ68" i="26"/>
  <c r="AP68" i="26"/>
  <c r="AO68" i="26"/>
  <c r="AN68" i="26"/>
  <c r="AM68" i="26"/>
  <c r="AL68" i="26"/>
  <c r="AK68" i="26"/>
  <c r="AJ68" i="26"/>
  <c r="AI68" i="26"/>
  <c r="AH68" i="26"/>
  <c r="AG68" i="26"/>
  <c r="AS68" i="26" s="1"/>
  <c r="AT68" i="26" s="1"/>
  <c r="AF68" i="26"/>
  <c r="AE68" i="26"/>
  <c r="AD68" i="26"/>
  <c r="AC68" i="26"/>
  <c r="AB68" i="26"/>
  <c r="AU67" i="26"/>
  <c r="AQ67" i="26"/>
  <c r="AP67" i="26"/>
  <c r="AO67" i="26"/>
  <c r="AN67" i="26"/>
  <c r="AM67" i="26"/>
  <c r="AL67" i="26"/>
  <c r="AK67" i="26"/>
  <c r="AJ67" i="26"/>
  <c r="AI67" i="26"/>
  <c r="AH67" i="26"/>
  <c r="AG67" i="26"/>
  <c r="AS67" i="26" s="1"/>
  <c r="AT67" i="26" s="1"/>
  <c r="AF67" i="26"/>
  <c r="AE67" i="26"/>
  <c r="AD67" i="26"/>
  <c r="AC67" i="26"/>
  <c r="AB67" i="26"/>
  <c r="AU66" i="26"/>
  <c r="AQ66" i="26"/>
  <c r="AP66" i="26"/>
  <c r="AO66" i="26"/>
  <c r="AN66" i="26"/>
  <c r="AM66" i="26"/>
  <c r="AL66" i="26"/>
  <c r="AK66" i="26"/>
  <c r="AJ66" i="26"/>
  <c r="AI66" i="26"/>
  <c r="AH66" i="26"/>
  <c r="AG66" i="26"/>
  <c r="AS66" i="26" s="1"/>
  <c r="AT66" i="26" s="1"/>
  <c r="AF66" i="26"/>
  <c r="AE66" i="26"/>
  <c r="AD66" i="26"/>
  <c r="AC66" i="26"/>
  <c r="AB66" i="26"/>
  <c r="AU65" i="26"/>
  <c r="AQ65" i="26"/>
  <c r="AP65" i="26"/>
  <c r="AO65" i="26"/>
  <c r="AN65" i="26"/>
  <c r="AM65" i="26"/>
  <c r="AL65" i="26"/>
  <c r="AK65" i="26"/>
  <c r="AJ65" i="26"/>
  <c r="AI65" i="26"/>
  <c r="AG65" i="26"/>
  <c r="AF65" i="26"/>
  <c r="AE65" i="26"/>
  <c r="AD65" i="26"/>
  <c r="AC65" i="26"/>
  <c r="AB65" i="26"/>
  <c r="M65" i="26"/>
  <c r="AH65" i="26" s="1"/>
  <c r="AU64" i="26"/>
  <c r="AQ64" i="26"/>
  <c r="AP64" i="26"/>
  <c r="AO64" i="26"/>
  <c r="AN64" i="26"/>
  <c r="AM64" i="26"/>
  <c r="AL64" i="26"/>
  <c r="AK64" i="26"/>
  <c r="AJ64" i="26"/>
  <c r="AI64" i="26"/>
  <c r="AH64" i="26"/>
  <c r="AF64" i="26"/>
  <c r="AE64" i="26"/>
  <c r="AD64" i="26"/>
  <c r="AC64" i="26"/>
  <c r="AB64" i="26"/>
  <c r="L64" i="26"/>
  <c r="AG64" i="26" s="1"/>
  <c r="AU63" i="26"/>
  <c r="AQ63" i="26"/>
  <c r="AP63" i="26"/>
  <c r="AO63" i="26"/>
  <c r="AN63" i="26"/>
  <c r="AM63" i="26"/>
  <c r="AL63" i="26"/>
  <c r="AK63" i="26"/>
  <c r="AJ63" i="26"/>
  <c r="AI63" i="26"/>
  <c r="AG63" i="26"/>
  <c r="AF63" i="26"/>
  <c r="AE63" i="26"/>
  <c r="AD63" i="26"/>
  <c r="AC63" i="26"/>
  <c r="AB63" i="26"/>
  <c r="M63" i="26"/>
  <c r="AH63" i="26" s="1"/>
  <c r="AU62" i="26"/>
  <c r="AQ62" i="26"/>
  <c r="AP62" i="26"/>
  <c r="AO62" i="26"/>
  <c r="AN62" i="26"/>
  <c r="AM62" i="26"/>
  <c r="AL62" i="26"/>
  <c r="AK62" i="26"/>
  <c r="AJ62" i="26"/>
  <c r="AI62" i="26"/>
  <c r="AH62" i="26"/>
  <c r="AF62" i="26"/>
  <c r="AE62" i="26"/>
  <c r="AD62" i="26"/>
  <c r="AC62" i="26"/>
  <c r="AB62" i="26"/>
  <c r="L62" i="26" a="1"/>
  <c r="L62" i="26" s="1"/>
  <c r="AG62" i="26" s="1"/>
  <c r="AU61" i="26"/>
  <c r="AQ61" i="26"/>
  <c r="AP61" i="26"/>
  <c r="AO61" i="26"/>
  <c r="AN61" i="26"/>
  <c r="AM61" i="26"/>
  <c r="AL61" i="26"/>
  <c r="AK61" i="26"/>
  <c r="AJ61" i="26"/>
  <c r="AI61" i="26"/>
  <c r="AH61" i="26"/>
  <c r="AF61" i="26"/>
  <c r="AE61" i="26"/>
  <c r="AD61" i="26"/>
  <c r="AC61" i="26"/>
  <c r="AB61" i="26"/>
  <c r="L61" i="26" a="1"/>
  <c r="L61" i="26" s="1"/>
  <c r="AG61" i="26" s="1"/>
  <c r="AU60" i="26"/>
  <c r="AQ60" i="26"/>
  <c r="AP60" i="26"/>
  <c r="AO60" i="26"/>
  <c r="AN60" i="26"/>
  <c r="AM60" i="26"/>
  <c r="AL60" i="26"/>
  <c r="AK60" i="26"/>
  <c r="AJ60" i="26"/>
  <c r="AI60" i="26"/>
  <c r="AH60" i="26"/>
  <c r="AF60" i="26"/>
  <c r="AE60" i="26"/>
  <c r="AD60" i="26"/>
  <c r="AC60" i="26"/>
  <c r="AB60" i="26"/>
  <c r="L60" i="26" a="1"/>
  <c r="L60" i="26" s="1"/>
  <c r="AG60" i="26" s="1"/>
  <c r="AU59" i="26"/>
  <c r="AQ59" i="26"/>
  <c r="AP59" i="26"/>
  <c r="AO59" i="26"/>
  <c r="AN59" i="26"/>
  <c r="AM59" i="26"/>
  <c r="AL59" i="26"/>
  <c r="AK59" i="26"/>
  <c r="AJ59" i="26"/>
  <c r="AI59" i="26"/>
  <c r="AH59" i="26"/>
  <c r="AF59" i="26"/>
  <c r="AE59" i="26"/>
  <c r="AD59" i="26"/>
  <c r="AC59" i="26"/>
  <c r="AB59" i="26"/>
  <c r="L59" i="26" a="1"/>
  <c r="L59" i="26" s="1"/>
  <c r="AG59" i="26" s="1"/>
  <c r="AU58" i="26"/>
  <c r="AQ58" i="26"/>
  <c r="AP58" i="26"/>
  <c r="AO58" i="26"/>
  <c r="AN58" i="26"/>
  <c r="AM58" i="26"/>
  <c r="AL58" i="26"/>
  <c r="AK58" i="26"/>
  <c r="AJ58" i="26"/>
  <c r="AI58" i="26"/>
  <c r="AH58" i="26"/>
  <c r="AG58" i="26"/>
  <c r="AF58" i="26"/>
  <c r="AE58" i="26"/>
  <c r="AD58" i="26"/>
  <c r="AC58" i="26"/>
  <c r="AB58" i="26"/>
  <c r="AU57" i="26"/>
  <c r="AQ57" i="26"/>
  <c r="AP57" i="26"/>
  <c r="AO57" i="26"/>
  <c r="AN57" i="26"/>
  <c r="AM57" i="26"/>
  <c r="AL57" i="26"/>
  <c r="AK57" i="26"/>
  <c r="AJ57" i="26"/>
  <c r="AI57" i="26"/>
  <c r="AH57" i="26"/>
  <c r="AG57" i="26"/>
  <c r="AF57" i="26"/>
  <c r="AE57" i="26"/>
  <c r="AD57" i="26"/>
  <c r="AC57" i="26"/>
  <c r="AB57" i="26"/>
  <c r="AU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U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U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U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U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U51" i="26"/>
  <c r="AQ51" i="26"/>
  <c r="AP51" i="26"/>
  <c r="AO51" i="26"/>
  <c r="AN51" i="26"/>
  <c r="AM51" i="26"/>
  <c r="AL51" i="26"/>
  <c r="AK51" i="26"/>
  <c r="AJ51" i="26"/>
  <c r="AI51" i="26"/>
  <c r="AH51" i="26"/>
  <c r="AF51" i="26"/>
  <c r="AE51" i="26"/>
  <c r="AD51" i="26"/>
  <c r="AC51" i="26"/>
  <c r="AB51" i="26"/>
  <c r="L51" i="26"/>
  <c r="AG51" i="26" s="1"/>
  <c r="AU50" i="26"/>
  <c r="AQ50" i="26"/>
  <c r="AP50" i="26"/>
  <c r="AO50" i="26"/>
  <c r="AN50" i="26"/>
  <c r="AM50" i="26"/>
  <c r="AL50" i="26"/>
  <c r="AK50" i="26"/>
  <c r="AJ50" i="26"/>
  <c r="AI50" i="26"/>
  <c r="AH50" i="26"/>
  <c r="AF50" i="26"/>
  <c r="AE50" i="26"/>
  <c r="AD50" i="26"/>
  <c r="AC50" i="26"/>
  <c r="AB50" i="26"/>
  <c r="L50" i="26"/>
  <c r="AG50" i="26" s="1"/>
  <c r="AU49" i="26"/>
  <c r="AQ49" i="26"/>
  <c r="AP49" i="26"/>
  <c r="AO49" i="26"/>
  <c r="AN49" i="26"/>
  <c r="AM49" i="26"/>
  <c r="AL49" i="26"/>
  <c r="AK49" i="26"/>
  <c r="AJ49" i="26"/>
  <c r="AI49" i="26"/>
  <c r="AH49" i="26"/>
  <c r="AF49" i="26"/>
  <c r="AE49" i="26"/>
  <c r="AD49" i="26"/>
  <c r="AC49" i="26"/>
  <c r="AB49" i="26"/>
  <c r="L49" i="26" a="1"/>
  <c r="L49" i="26" s="1"/>
  <c r="AG49" i="26" s="1"/>
  <c r="AU48" i="26"/>
  <c r="AQ48" i="26"/>
  <c r="AP48" i="26"/>
  <c r="AO48" i="26"/>
  <c r="AN48" i="26"/>
  <c r="AM48" i="26"/>
  <c r="AL48" i="26"/>
  <c r="AK48" i="26"/>
  <c r="AJ48" i="26"/>
  <c r="AI48" i="26"/>
  <c r="AH48" i="26"/>
  <c r="AF48" i="26"/>
  <c r="AE48" i="26"/>
  <c r="AD48" i="26"/>
  <c r="AC48" i="26"/>
  <c r="AB48" i="26"/>
  <c r="L48" i="26" a="1"/>
  <c r="L48" i="26" s="1"/>
  <c r="AG48" i="26" s="1"/>
  <c r="AU47" i="26"/>
  <c r="AQ47" i="26"/>
  <c r="AP47" i="26"/>
  <c r="AO47" i="26"/>
  <c r="AN47" i="26"/>
  <c r="AM47" i="26"/>
  <c r="AL47" i="26"/>
  <c r="AK47" i="26"/>
  <c r="AJ47" i="26"/>
  <c r="AI47" i="26"/>
  <c r="AH47" i="26"/>
  <c r="AF47" i="26"/>
  <c r="AE47" i="26"/>
  <c r="AD47" i="26"/>
  <c r="AC47" i="26"/>
  <c r="AB47" i="26"/>
  <c r="L47" i="26" a="1"/>
  <c r="L47" i="26" s="1"/>
  <c r="AG47" i="26" s="1"/>
  <c r="AU46" i="26"/>
  <c r="AQ46" i="26"/>
  <c r="AP46" i="26"/>
  <c r="AO46" i="26"/>
  <c r="AN46" i="26"/>
  <c r="AM46" i="26"/>
  <c r="AL46" i="26"/>
  <c r="AK46" i="26"/>
  <c r="AJ46" i="26"/>
  <c r="AI46" i="26"/>
  <c r="AH46" i="26"/>
  <c r="AF46" i="26"/>
  <c r="AE46" i="26"/>
  <c r="AD46" i="26"/>
  <c r="AC46" i="26"/>
  <c r="AB46" i="26"/>
  <c r="L46" i="26" a="1"/>
  <c r="L46" i="26" s="1"/>
  <c r="AG46" i="26" s="1"/>
  <c r="AU45" i="26"/>
  <c r="AQ45" i="26"/>
  <c r="AP45" i="26"/>
  <c r="AO45" i="26"/>
  <c r="AN45" i="26"/>
  <c r="AM45" i="26"/>
  <c r="AL45" i="26"/>
  <c r="AK45" i="26"/>
  <c r="AJ45" i="26"/>
  <c r="AI45" i="26"/>
  <c r="AH45" i="26"/>
  <c r="AF45" i="26"/>
  <c r="AE45" i="26"/>
  <c r="AD45" i="26"/>
  <c r="AC45" i="26"/>
  <c r="AB45" i="26"/>
  <c r="L45" i="26" a="1"/>
  <c r="L45" i="26" s="1"/>
  <c r="AG45" i="26" s="1"/>
  <c r="AU44" i="26"/>
  <c r="AQ44" i="26"/>
  <c r="AP44" i="26"/>
  <c r="AO44" i="26"/>
  <c r="AN44" i="26"/>
  <c r="AM44" i="26"/>
  <c r="AL44" i="26"/>
  <c r="AK44" i="26"/>
  <c r="AJ44" i="26"/>
  <c r="AI44" i="26"/>
  <c r="AH44" i="26"/>
  <c r="AF44" i="26"/>
  <c r="AE44" i="26"/>
  <c r="AD44" i="26"/>
  <c r="AC44" i="26"/>
  <c r="AB44" i="26"/>
  <c r="L44" i="26" a="1"/>
  <c r="L44" i="26" s="1"/>
  <c r="AG44" i="26" s="1"/>
  <c r="AU43" i="26"/>
  <c r="AQ43" i="26"/>
  <c r="AP43" i="26"/>
  <c r="AO43" i="26"/>
  <c r="AN43" i="26"/>
  <c r="AM43" i="26"/>
  <c r="AL43" i="26"/>
  <c r="AK43" i="26"/>
  <c r="AJ43" i="26"/>
  <c r="AI43" i="26"/>
  <c r="AH43" i="26"/>
  <c r="AF43" i="26"/>
  <c r="AE43" i="26"/>
  <c r="AD43" i="26"/>
  <c r="AC43" i="26"/>
  <c r="AB43" i="26"/>
  <c r="L43" i="26" a="1"/>
  <c r="L43" i="26" s="1"/>
  <c r="AG43" i="26" s="1"/>
  <c r="AU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U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U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U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U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U37" i="26"/>
  <c r="AQ37" i="26"/>
  <c r="AP37" i="26"/>
  <c r="AO37" i="26"/>
  <c r="AN37" i="26"/>
  <c r="AM37" i="26"/>
  <c r="AL37" i="26"/>
  <c r="AK37" i="26"/>
  <c r="AJ37" i="26"/>
  <c r="AI37" i="26"/>
  <c r="AH37" i="26"/>
  <c r="AG37" i="26"/>
  <c r="AF37" i="26"/>
  <c r="AE37" i="26"/>
  <c r="AD37" i="26"/>
  <c r="AC37" i="26"/>
  <c r="AB37" i="26"/>
  <c r="AU36" i="26"/>
  <c r="AQ36" i="26"/>
  <c r="AP36" i="26"/>
  <c r="AO36" i="26"/>
  <c r="AN36" i="26"/>
  <c r="AM36" i="26"/>
  <c r="AL36" i="26"/>
  <c r="AK36" i="26"/>
  <c r="AJ36" i="26"/>
  <c r="AI36" i="26"/>
  <c r="AH36" i="26"/>
  <c r="AF36" i="26"/>
  <c r="AE36" i="26"/>
  <c r="AD36" i="26"/>
  <c r="AC36" i="26"/>
  <c r="AB36" i="26"/>
  <c r="L36" i="26"/>
  <c r="AG36" i="26" s="1"/>
  <c r="AU35" i="26"/>
  <c r="AQ35" i="26"/>
  <c r="AP35" i="26"/>
  <c r="AO35" i="26"/>
  <c r="AN35" i="26"/>
  <c r="AM35" i="26"/>
  <c r="AL35" i="26"/>
  <c r="AK35" i="26"/>
  <c r="AJ35" i="26"/>
  <c r="AI35" i="26"/>
  <c r="AH35" i="26"/>
  <c r="AF35" i="26"/>
  <c r="AE35" i="26"/>
  <c r="AD35" i="26"/>
  <c r="AC35" i="26"/>
  <c r="AB35" i="26"/>
  <c r="L35" i="26"/>
  <c r="AG35" i="26" s="1"/>
  <c r="AU34" i="26"/>
  <c r="AQ34" i="26"/>
  <c r="AP34" i="26"/>
  <c r="AO34" i="26"/>
  <c r="AN34" i="26"/>
  <c r="AM34" i="26"/>
  <c r="AL34" i="26"/>
  <c r="AK34" i="26"/>
  <c r="AJ34" i="26"/>
  <c r="AI34" i="26"/>
  <c r="AH34" i="26"/>
  <c r="AF34" i="26"/>
  <c r="AE34" i="26"/>
  <c r="AD34" i="26"/>
  <c r="AC34" i="26"/>
  <c r="AB34" i="26"/>
  <c r="L34" i="26"/>
  <c r="AG34" i="26" s="1"/>
  <c r="AU33" i="26"/>
  <c r="AQ33" i="26"/>
  <c r="AP33" i="26"/>
  <c r="AO33" i="26"/>
  <c r="AN33" i="26"/>
  <c r="AM33" i="26"/>
  <c r="AL33" i="26"/>
  <c r="AK33" i="26"/>
  <c r="AJ33" i="26"/>
  <c r="AI33" i="26"/>
  <c r="AH33" i="26"/>
  <c r="AF33" i="26"/>
  <c r="AE33" i="26"/>
  <c r="AD33" i="26"/>
  <c r="AC33" i="26"/>
  <c r="AB33" i="26"/>
  <c r="L33" i="26"/>
  <c r="AG33" i="26" s="1"/>
  <c r="AU32" i="26"/>
  <c r="AQ32" i="26"/>
  <c r="AP32" i="26"/>
  <c r="AO32" i="26"/>
  <c r="AN32" i="26"/>
  <c r="AM32" i="26"/>
  <c r="AL32" i="26"/>
  <c r="AK32" i="26"/>
  <c r="AJ32" i="26"/>
  <c r="AI32" i="26"/>
  <c r="AH32" i="26"/>
  <c r="AF32" i="26"/>
  <c r="AE32" i="26"/>
  <c r="AD32" i="26"/>
  <c r="AC32" i="26"/>
  <c r="AB32" i="26"/>
  <c r="L32" i="26" a="1"/>
  <c r="L32" i="26" s="1"/>
  <c r="AG32" i="26" s="1"/>
  <c r="AU31" i="26"/>
  <c r="AQ31" i="26"/>
  <c r="AP31" i="26"/>
  <c r="AO31" i="26"/>
  <c r="AN31" i="26"/>
  <c r="AM31" i="26"/>
  <c r="AL31" i="26"/>
  <c r="AK31" i="26"/>
  <c r="AJ31" i="26"/>
  <c r="AI31" i="26"/>
  <c r="AH31" i="26"/>
  <c r="AF31" i="26"/>
  <c r="AE31" i="26"/>
  <c r="AD31" i="26"/>
  <c r="AC31" i="26"/>
  <c r="AB31" i="26"/>
  <c r="L31" i="26" a="1"/>
  <c r="L31" i="26" s="1"/>
  <c r="AG31" i="26" s="1"/>
  <c r="AU30" i="26"/>
  <c r="AQ30" i="26"/>
  <c r="AP30" i="26"/>
  <c r="AO30" i="26"/>
  <c r="AN30" i="26"/>
  <c r="AM30" i="26"/>
  <c r="AL30" i="26"/>
  <c r="AK30" i="26"/>
  <c r="AJ30" i="26"/>
  <c r="AI30" i="26"/>
  <c r="AH30" i="26"/>
  <c r="AF30" i="26"/>
  <c r="AE30" i="26"/>
  <c r="AD30" i="26"/>
  <c r="AC30" i="26"/>
  <c r="AB30" i="26"/>
  <c r="L30" i="26" a="1"/>
  <c r="L30" i="26" s="1"/>
  <c r="AG30" i="26" s="1"/>
  <c r="AU29" i="26"/>
  <c r="AQ29" i="26"/>
  <c r="AP29" i="26"/>
  <c r="AO29" i="26"/>
  <c r="AN29" i="26"/>
  <c r="AM29" i="26"/>
  <c r="AL29" i="26"/>
  <c r="AK29" i="26"/>
  <c r="AJ29" i="26"/>
  <c r="AI29" i="26"/>
  <c r="AF29" i="26"/>
  <c r="AE29" i="26"/>
  <c r="AD29" i="26"/>
  <c r="AC29" i="26"/>
  <c r="AB29" i="26"/>
  <c r="M29" i="26"/>
  <c r="AH29" i="26" s="1"/>
  <c r="L29" i="26" a="1"/>
  <c r="L29" i="26" s="1"/>
  <c r="AG29" i="26" s="1"/>
  <c r="AU28" i="26"/>
  <c r="AQ28" i="26"/>
  <c r="AP28" i="26"/>
  <c r="AO28" i="26"/>
  <c r="AN28" i="26"/>
  <c r="AM28" i="26"/>
  <c r="AL28" i="26"/>
  <c r="AK28" i="26"/>
  <c r="AJ28" i="26"/>
  <c r="AI28" i="26"/>
  <c r="AF28" i="26"/>
  <c r="AE28" i="26"/>
  <c r="AD28" i="26"/>
  <c r="AC28" i="26"/>
  <c r="AB28" i="26"/>
  <c r="M28" i="26"/>
  <c r="AH28" i="26" s="1"/>
  <c r="L28" i="26" a="1"/>
  <c r="L28" i="26" s="1"/>
  <c r="AG28" i="26" s="1"/>
  <c r="AU27" i="26"/>
  <c r="AQ27" i="26"/>
  <c r="AP27" i="26"/>
  <c r="AO27" i="26"/>
  <c r="AN27" i="26"/>
  <c r="AM27" i="26"/>
  <c r="AL27" i="26"/>
  <c r="AK27" i="26"/>
  <c r="AJ27" i="26"/>
  <c r="AI27" i="26"/>
  <c r="AF27" i="26"/>
  <c r="AE27" i="26"/>
  <c r="AD27" i="26"/>
  <c r="AC27" i="26"/>
  <c r="AB27" i="26"/>
  <c r="M27" i="26"/>
  <c r="AH27" i="26" s="1"/>
  <c r="L27" i="26" a="1"/>
  <c r="L27" i="26" s="1"/>
  <c r="AG27" i="26" s="1"/>
  <c r="AU26" i="26"/>
  <c r="AQ26" i="26"/>
  <c r="AP26" i="26"/>
  <c r="AO26" i="26"/>
  <c r="AN26" i="26"/>
  <c r="AM26" i="26"/>
  <c r="AL26" i="26"/>
  <c r="AK26" i="26"/>
  <c r="AJ26" i="26"/>
  <c r="AI26" i="26"/>
  <c r="AF26" i="26"/>
  <c r="AE26" i="26"/>
  <c r="AD26" i="26"/>
  <c r="AC26" i="26"/>
  <c r="AB26" i="26"/>
  <c r="M26" i="26"/>
  <c r="AH26" i="26" s="1"/>
  <c r="L26" i="26"/>
  <c r="AG26" i="26" s="1"/>
  <c r="AU25" i="26"/>
  <c r="AQ25" i="26"/>
  <c r="AP25" i="26"/>
  <c r="AO25" i="26"/>
  <c r="AN25" i="26"/>
  <c r="AM25" i="26"/>
  <c r="AL25" i="26"/>
  <c r="AK25" i="26"/>
  <c r="AJ25" i="26"/>
  <c r="AI25" i="26"/>
  <c r="AF25" i="26"/>
  <c r="AE25" i="26"/>
  <c r="AD25" i="26"/>
  <c r="AC25" i="26"/>
  <c r="AB25" i="26"/>
  <c r="M25" i="26"/>
  <c r="AH25" i="26" s="1"/>
  <c r="L25" i="26"/>
  <c r="AG25" i="26" s="1"/>
  <c r="AU24" i="26"/>
  <c r="AQ24" i="26"/>
  <c r="AP24" i="26"/>
  <c r="AO24" i="26"/>
  <c r="AN24" i="26"/>
  <c r="AM24" i="26"/>
  <c r="AL24" i="26"/>
  <c r="AK24" i="26"/>
  <c r="AJ24" i="26"/>
  <c r="AI24" i="26"/>
  <c r="AH24" i="26"/>
  <c r="AF24" i="26"/>
  <c r="AE24" i="26"/>
  <c r="AD24" i="26"/>
  <c r="AC24" i="26"/>
  <c r="AB24" i="26"/>
  <c r="L24" i="26"/>
  <c r="AG24" i="26" s="1"/>
  <c r="AU23" i="26"/>
  <c r="AQ23" i="26"/>
  <c r="AP23" i="26"/>
  <c r="AO23" i="26"/>
  <c r="AN23" i="26"/>
  <c r="AM23" i="26"/>
  <c r="AL23" i="26"/>
  <c r="AK23" i="26"/>
  <c r="AJ23" i="26"/>
  <c r="AI23" i="26"/>
  <c r="AH23" i="26"/>
  <c r="AF23" i="26"/>
  <c r="AE23" i="26"/>
  <c r="AD23" i="26"/>
  <c r="AC23" i="26"/>
  <c r="AB23" i="26"/>
  <c r="L23" i="26"/>
  <c r="AG23" i="26" s="1"/>
  <c r="AU22" i="26"/>
  <c r="AQ22" i="26"/>
  <c r="AP22" i="26"/>
  <c r="AO22" i="26"/>
  <c r="AN22" i="26"/>
  <c r="AM22" i="26"/>
  <c r="AL22" i="26"/>
  <c r="AK22" i="26"/>
  <c r="AJ22" i="26"/>
  <c r="AI22" i="26"/>
  <c r="AH22" i="26"/>
  <c r="AF22" i="26"/>
  <c r="AE22" i="26"/>
  <c r="AD22" i="26"/>
  <c r="AC22" i="26"/>
  <c r="AB22" i="26"/>
  <c r="L22" i="26"/>
  <c r="AG22" i="26" s="1"/>
  <c r="AU21" i="26"/>
  <c r="AQ21" i="26"/>
  <c r="AP21" i="26"/>
  <c r="AO21" i="26"/>
  <c r="AN21" i="26"/>
  <c r="AM21" i="26"/>
  <c r="AL21" i="26"/>
  <c r="AK21" i="26"/>
  <c r="AJ21" i="26"/>
  <c r="AI21" i="26"/>
  <c r="AG21" i="26"/>
  <c r="AF21" i="26"/>
  <c r="AE21" i="26"/>
  <c r="AD21" i="26"/>
  <c r="AC21" i="26"/>
  <c r="AB21" i="26"/>
  <c r="M21" i="26"/>
  <c r="AH21" i="26" s="1"/>
  <c r="AU20" i="26"/>
  <c r="AQ20" i="26"/>
  <c r="AP20" i="26"/>
  <c r="AO20" i="26"/>
  <c r="AN20" i="26"/>
  <c r="AM20" i="26"/>
  <c r="AL20" i="26"/>
  <c r="AK20" i="26"/>
  <c r="AJ20" i="26"/>
  <c r="AI20" i="26"/>
  <c r="AG20" i="26"/>
  <c r="AF20" i="26"/>
  <c r="AE20" i="26"/>
  <c r="AD20" i="26"/>
  <c r="AC20" i="26"/>
  <c r="AB20" i="26"/>
  <c r="M20" i="26"/>
  <c r="AH20" i="26" s="1"/>
  <c r="AU19" i="26"/>
  <c r="AQ19" i="26"/>
  <c r="AP19" i="26"/>
  <c r="AO19" i="26"/>
  <c r="AN19" i="26"/>
  <c r="AM19" i="26"/>
  <c r="AL19" i="26"/>
  <c r="AK19" i="26"/>
  <c r="AJ19" i="26"/>
  <c r="AI19" i="26"/>
  <c r="AH19" i="26"/>
  <c r="AF19" i="26"/>
  <c r="AE19" i="26"/>
  <c r="AD19" i="26"/>
  <c r="AC19" i="26"/>
  <c r="AB19" i="26"/>
  <c r="L19" i="26" a="1"/>
  <c r="L19" i="26" s="1"/>
  <c r="AG19" i="26" s="1"/>
  <c r="AU18" i="26"/>
  <c r="AQ18" i="26"/>
  <c r="AP18" i="26"/>
  <c r="AO18" i="26"/>
  <c r="AN18" i="26"/>
  <c r="AM18" i="26"/>
  <c r="AL18" i="26"/>
  <c r="AK18" i="26"/>
  <c r="AJ18" i="26"/>
  <c r="AI18" i="26"/>
  <c r="AH18" i="26"/>
  <c r="AF18" i="26"/>
  <c r="AE18" i="26"/>
  <c r="AD18" i="26"/>
  <c r="AC18" i="26"/>
  <c r="AB18" i="26"/>
  <c r="L18" i="26" a="1"/>
  <c r="L18" i="26" s="1"/>
  <c r="AG18" i="26" s="1"/>
  <c r="AU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U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U15" i="26"/>
  <c r="AQ15" i="26"/>
  <c r="AP15" i="26"/>
  <c r="AO15" i="26"/>
  <c r="AN15" i="26"/>
  <c r="AM15" i="26"/>
  <c r="AL15" i="26"/>
  <c r="AK15" i="26"/>
  <c r="AJ15" i="26"/>
  <c r="AI15" i="26"/>
  <c r="AH15" i="26"/>
  <c r="AG15" i="26"/>
  <c r="AF15" i="26"/>
  <c r="AE15" i="26"/>
  <c r="AD15" i="26"/>
  <c r="AC15" i="26"/>
  <c r="AB15" i="26"/>
  <c r="AU14" i="26"/>
  <c r="AQ14" i="26"/>
  <c r="AP14" i="26"/>
  <c r="AO14" i="26"/>
  <c r="AN14" i="26"/>
  <c r="AM14" i="26"/>
  <c r="AL14" i="26"/>
  <c r="AK14" i="26"/>
  <c r="AJ14" i="26"/>
  <c r="AI14" i="26"/>
  <c r="AH14" i="26"/>
  <c r="AG14" i="26"/>
  <c r="AF14" i="26"/>
  <c r="AE14" i="26"/>
  <c r="AD14" i="26"/>
  <c r="AC14" i="26"/>
  <c r="AB14" i="26"/>
  <c r="AU13" i="26"/>
  <c r="AQ13" i="26"/>
  <c r="AP13" i="26"/>
  <c r="AO13" i="26"/>
  <c r="AN13" i="26"/>
  <c r="AM13" i="26"/>
  <c r="AL13" i="26"/>
  <c r="AK13" i="26"/>
  <c r="AJ13" i="26"/>
  <c r="AI13" i="26"/>
  <c r="AH13" i="26"/>
  <c r="AG13" i="26"/>
  <c r="AF13" i="26"/>
  <c r="AE13" i="26"/>
  <c r="AD13" i="26"/>
  <c r="AC13" i="26"/>
  <c r="AB13" i="26"/>
  <c r="AU12" i="26"/>
  <c r="AQ12" i="26"/>
  <c r="AP12" i="26"/>
  <c r="AO12" i="26"/>
  <c r="AN12" i="26"/>
  <c r="AM12" i="26"/>
  <c r="AL12" i="26"/>
  <c r="AK12" i="26"/>
  <c r="AJ12" i="26"/>
  <c r="AI12" i="26"/>
  <c r="AH12" i="26"/>
  <c r="AF12" i="26"/>
  <c r="AE12" i="26"/>
  <c r="AD12" i="26"/>
  <c r="AC12" i="26"/>
  <c r="AB12" i="26"/>
  <c r="L12" i="26"/>
  <c r="AG12" i="26" s="1"/>
  <c r="AU11" i="26"/>
  <c r="AQ11" i="26"/>
  <c r="AP11" i="26"/>
  <c r="AO11" i="26"/>
  <c r="AN11" i="26"/>
  <c r="AM11" i="26"/>
  <c r="AL11" i="26"/>
  <c r="AK11" i="26"/>
  <c r="AJ11" i="26"/>
  <c r="AI11" i="26"/>
  <c r="AH11" i="26"/>
  <c r="AF11" i="26"/>
  <c r="AE11" i="26"/>
  <c r="AD11" i="26"/>
  <c r="AC11" i="26"/>
  <c r="AB11" i="26"/>
  <c r="L11" i="26"/>
  <c r="AG11" i="26" s="1"/>
  <c r="AU10" i="26"/>
  <c r="AQ10" i="26"/>
  <c r="AP10" i="26"/>
  <c r="AO10" i="26"/>
  <c r="AN10" i="26"/>
  <c r="AM10" i="26"/>
  <c r="AL10" i="26"/>
  <c r="AK10" i="26"/>
  <c r="AJ10" i="26"/>
  <c r="AI10" i="26"/>
  <c r="AH10" i="26"/>
  <c r="AF10" i="26"/>
  <c r="AE10" i="26"/>
  <c r="AD10" i="26"/>
  <c r="AC10" i="26"/>
  <c r="AB10" i="26"/>
  <c r="L10" i="26" a="1"/>
  <c r="L10" i="26" s="1"/>
  <c r="AG10" i="26" s="1"/>
  <c r="AU9" i="26"/>
  <c r="AQ9" i="26"/>
  <c r="AP9" i="26"/>
  <c r="AO9" i="26"/>
  <c r="AN9" i="26"/>
  <c r="AM9" i="26"/>
  <c r="AL9" i="26"/>
  <c r="AK9" i="26"/>
  <c r="AJ9" i="26"/>
  <c r="AI9" i="26"/>
  <c r="AH9" i="26"/>
  <c r="AF9" i="26"/>
  <c r="AE9" i="26"/>
  <c r="AD9" i="26"/>
  <c r="AC9" i="26"/>
  <c r="AB9" i="26"/>
  <c r="L9" i="26" a="1"/>
  <c r="L9" i="26" s="1"/>
  <c r="AG9" i="26" s="1"/>
  <c r="AU8" i="26"/>
  <c r="AQ8" i="26"/>
  <c r="AP8" i="26"/>
  <c r="AO8" i="26"/>
  <c r="AN8" i="26"/>
  <c r="AM8" i="26"/>
  <c r="AL8" i="26"/>
  <c r="AK8" i="26"/>
  <c r="AJ8" i="26"/>
  <c r="AI8" i="26"/>
  <c r="AH8" i="26"/>
  <c r="AF8" i="26"/>
  <c r="AE8" i="26"/>
  <c r="AD8" i="26"/>
  <c r="AC8" i="26"/>
  <c r="AB8" i="26"/>
  <c r="L8" i="26" a="1"/>
  <c r="L8" i="26" s="1"/>
  <c r="AG8" i="26" s="1"/>
  <c r="AU7" i="26"/>
  <c r="AQ7" i="26"/>
  <c r="AP7" i="26"/>
  <c r="AO7" i="26"/>
  <c r="AN7" i="26"/>
  <c r="AM7" i="26"/>
  <c r="AL7" i="26"/>
  <c r="AK7" i="26"/>
  <c r="AJ7" i="26"/>
  <c r="AI7" i="26"/>
  <c r="AH7" i="26"/>
  <c r="AF7" i="26"/>
  <c r="AE7" i="26"/>
  <c r="AD7" i="26"/>
  <c r="AC7" i="26"/>
  <c r="AB7" i="26"/>
  <c r="L7" i="26" a="1"/>
  <c r="L7" i="26" s="1"/>
  <c r="AG7" i="26" s="1"/>
  <c r="AU6" i="26"/>
  <c r="AQ6" i="26"/>
  <c r="AP6" i="26"/>
  <c r="AO6" i="26"/>
  <c r="AN6" i="26"/>
  <c r="AM6" i="26"/>
  <c r="AL6" i="26"/>
  <c r="AK6" i="26"/>
  <c r="AJ6" i="26"/>
  <c r="AI6" i="26"/>
  <c r="AH6" i="26"/>
  <c r="AF6" i="26"/>
  <c r="AE6" i="26"/>
  <c r="AD6" i="26"/>
  <c r="AC6" i="26"/>
  <c r="AB6" i="26"/>
  <c r="L6" i="26" a="1"/>
  <c r="L6" i="26" s="1"/>
  <c r="AG6" i="26" s="1"/>
  <c r="AU5" i="26"/>
  <c r="AQ5" i="26"/>
  <c r="AP5" i="26"/>
  <c r="AO5" i="26"/>
  <c r="AN5" i="26"/>
  <c r="AM5" i="26"/>
  <c r="AL5" i="26"/>
  <c r="AK5" i="26"/>
  <c r="AJ5" i="26"/>
  <c r="AI5" i="26"/>
  <c r="AH5" i="26"/>
  <c r="AF5" i="26"/>
  <c r="AE5" i="26"/>
  <c r="AD5" i="26"/>
  <c r="AC5" i="26"/>
  <c r="AB5" i="26"/>
  <c r="L5" i="26" a="1"/>
  <c r="L5" i="26" s="1"/>
  <c r="AG5" i="26" s="1"/>
  <c r="AU4" i="26"/>
  <c r="AQ4" i="26"/>
  <c r="AP4" i="26"/>
  <c r="AO4" i="26"/>
  <c r="AN4" i="26"/>
  <c r="AM4" i="26"/>
  <c r="AL4" i="26"/>
  <c r="AK4" i="26"/>
  <c r="AJ4" i="26"/>
  <c r="AI4" i="26"/>
  <c r="AH4" i="26"/>
  <c r="AF4" i="26"/>
  <c r="AE4" i="26"/>
  <c r="AD4" i="26"/>
  <c r="AC4" i="26"/>
  <c r="AB4" i="26"/>
  <c r="L4" i="26" a="1"/>
  <c r="L4" i="26" s="1"/>
  <c r="AG4" i="26" s="1"/>
  <c r="AU3" i="26"/>
  <c r="AQ3" i="26"/>
  <c r="AP3" i="26"/>
  <c r="AO3" i="26"/>
  <c r="AN3" i="26"/>
  <c r="AM3" i="26"/>
  <c r="AL3" i="26"/>
  <c r="AK3" i="26"/>
  <c r="AJ3" i="26"/>
  <c r="AI3" i="26"/>
  <c r="AH3" i="26"/>
  <c r="AF3" i="26"/>
  <c r="AE3" i="26"/>
  <c r="AD3" i="26"/>
  <c r="AC3" i="26"/>
  <c r="AB3" i="26"/>
  <c r="L3" i="26" a="1"/>
  <c r="L3" i="26" s="1"/>
  <c r="AG3" i="26" s="1"/>
  <c r="AR127" i="27" l="1"/>
  <c r="AS127" i="27" s="1"/>
  <c r="AT127" i="27" s="1"/>
  <c r="AR163" i="26"/>
  <c r="AS163" i="26" s="1"/>
  <c r="AT163" i="26" s="1"/>
  <c r="AR68" i="26"/>
  <c r="AR163" i="27"/>
  <c r="AS163" i="27" s="1"/>
  <c r="AT163" i="27" s="1"/>
  <c r="AR17" i="27"/>
  <c r="AS17" i="27" s="1"/>
  <c r="AT17" i="27" s="1"/>
  <c r="AR148" i="26"/>
  <c r="AS148" i="26" s="1"/>
  <c r="AT148" i="26" s="1"/>
  <c r="AR64" i="27"/>
  <c r="AS64" i="27" s="1"/>
  <c r="AT64" i="27" s="1"/>
  <c r="AR91" i="27"/>
  <c r="AS91" i="27" s="1"/>
  <c r="AT91" i="27" s="1"/>
  <c r="AR133" i="26"/>
  <c r="AS133" i="26" s="1"/>
  <c r="AT133" i="26" s="1"/>
  <c r="AR142" i="26"/>
  <c r="AS142" i="26" s="1"/>
  <c r="AT142" i="26" s="1"/>
  <c r="AR66" i="27"/>
  <c r="AR103" i="27"/>
  <c r="AS103" i="27" s="1"/>
  <c r="AT103" i="27" s="1"/>
  <c r="AR14" i="27"/>
  <c r="AR142" i="27"/>
  <c r="AS142" i="27" s="1"/>
  <c r="AT142" i="27" s="1"/>
  <c r="AR21" i="26"/>
  <c r="AU179" i="27"/>
  <c r="AR9" i="27"/>
  <c r="AS9" i="27" s="1"/>
  <c r="AT9" i="27" s="1"/>
  <c r="AS166" i="26"/>
  <c r="AT166" i="26" s="1"/>
  <c r="AR40" i="27"/>
  <c r="AS40" i="27" s="1"/>
  <c r="AT40" i="27" s="1"/>
  <c r="AR34" i="27"/>
  <c r="AS34" i="27" s="1"/>
  <c r="AT34" i="27" s="1"/>
  <c r="AR37" i="27"/>
  <c r="AS37" i="27" s="1"/>
  <c r="AT37" i="27" s="1"/>
  <c r="AR69" i="27"/>
  <c r="AR76" i="27"/>
  <c r="AS76" i="27" s="1"/>
  <c r="AT76" i="27" s="1"/>
  <c r="AK179" i="26"/>
  <c r="AR132" i="26"/>
  <c r="AS132" i="26" s="1"/>
  <c r="AT132" i="26" s="1"/>
  <c r="AR63" i="27"/>
  <c r="AS63" i="27" s="1"/>
  <c r="AT63" i="27" s="1"/>
  <c r="AR160" i="26"/>
  <c r="AS160" i="26" s="1"/>
  <c r="AT160" i="26" s="1"/>
  <c r="AO179" i="26"/>
  <c r="AR13" i="26"/>
  <c r="AR41" i="26"/>
  <c r="AS41" i="26" s="1"/>
  <c r="AT41" i="26" s="1"/>
  <c r="AR87" i="26"/>
  <c r="AS87" i="26" s="1"/>
  <c r="AT87" i="26" s="1"/>
  <c r="AJ179" i="27"/>
  <c r="AR27" i="27"/>
  <c r="AS27" i="27" s="1"/>
  <c r="AT27" i="27" s="1"/>
  <c r="AR39" i="27"/>
  <c r="AS39" i="27" s="1"/>
  <c r="AT39" i="27" s="1"/>
  <c r="AR124" i="26"/>
  <c r="AS124" i="26" s="1"/>
  <c r="AT124" i="26" s="1"/>
  <c r="AK179" i="27"/>
  <c r="AR22" i="27"/>
  <c r="AS22" i="27" s="1"/>
  <c r="AT22" i="27" s="1"/>
  <c r="AR33" i="27"/>
  <c r="AS33" i="27" s="1"/>
  <c r="AT33" i="27" s="1"/>
  <c r="AR41" i="27"/>
  <c r="AS41" i="27" s="1"/>
  <c r="AT41" i="27" s="1"/>
  <c r="AR56" i="27"/>
  <c r="AS56" i="27" s="1"/>
  <c r="AT56" i="27" s="1"/>
  <c r="AR85" i="27"/>
  <c r="AS85" i="27" s="1"/>
  <c r="AT85" i="27" s="1"/>
  <c r="AR121" i="27"/>
  <c r="AS121" i="27" s="1"/>
  <c r="AT121" i="27" s="1"/>
  <c r="AR157" i="27"/>
  <c r="AS157" i="27" s="1"/>
  <c r="AT157" i="27" s="1"/>
  <c r="AP179" i="26"/>
  <c r="AR126" i="26"/>
  <c r="AS126" i="26" s="1"/>
  <c r="AT126" i="26" s="1"/>
  <c r="AR135" i="26"/>
  <c r="AS135" i="26" s="1"/>
  <c r="AT135" i="26" s="1"/>
  <c r="AL179" i="27"/>
  <c r="AR5" i="27"/>
  <c r="AS5" i="27" s="1"/>
  <c r="AT5" i="27" s="1"/>
  <c r="AR15" i="27"/>
  <c r="AR52" i="27"/>
  <c r="AS52" i="27" s="1"/>
  <c r="AT52" i="27" s="1"/>
  <c r="AR136" i="27"/>
  <c r="AS136" i="27" s="1"/>
  <c r="AT136" i="27" s="1"/>
  <c r="AU179" i="26"/>
  <c r="AR16" i="26"/>
  <c r="AS16" i="26" s="1"/>
  <c r="AT16" i="26" s="1"/>
  <c r="AR56" i="26"/>
  <c r="AS56" i="26" s="1"/>
  <c r="AT56" i="26" s="1"/>
  <c r="AS176" i="26"/>
  <c r="AT176" i="26" s="1"/>
  <c r="AM179" i="27"/>
  <c r="AR79" i="27"/>
  <c r="AS79" i="27" s="1"/>
  <c r="AT79" i="27" s="1"/>
  <c r="AR115" i="27"/>
  <c r="AS115" i="27" s="1"/>
  <c r="AT115" i="27" s="1"/>
  <c r="AR151" i="27"/>
  <c r="AS151" i="27" s="1"/>
  <c r="AT151" i="27" s="1"/>
  <c r="AN179" i="27"/>
  <c r="AR21" i="27"/>
  <c r="AS21" i="27" s="1"/>
  <c r="AT21" i="27" s="1"/>
  <c r="AR42" i="27"/>
  <c r="AS42" i="27" s="1"/>
  <c r="AT42" i="27" s="1"/>
  <c r="AR94" i="27"/>
  <c r="AS94" i="27" s="1"/>
  <c r="AT94" i="27" s="1"/>
  <c r="AR166" i="27"/>
  <c r="AS166" i="27" s="1"/>
  <c r="AT166" i="27" s="1"/>
  <c r="AR64" i="26"/>
  <c r="AS64" i="26" s="1"/>
  <c r="AT64" i="26" s="1"/>
  <c r="AQ179" i="26"/>
  <c r="AH179" i="26"/>
  <c r="AJ182" i="26" s="1"/>
  <c r="AR54" i="26"/>
  <c r="AS54" i="26" s="1"/>
  <c r="AT54" i="26" s="1"/>
  <c r="AR130" i="26"/>
  <c r="AS130" i="26" s="1"/>
  <c r="AT130" i="26" s="1"/>
  <c r="AR139" i="26"/>
  <c r="AS139" i="26" s="1"/>
  <c r="AT139" i="26" s="1"/>
  <c r="AR154" i="26"/>
  <c r="AS154" i="26" s="1"/>
  <c r="AT154" i="26" s="1"/>
  <c r="AS156" i="26"/>
  <c r="AT156" i="26" s="1"/>
  <c r="AO179" i="27"/>
  <c r="AR4" i="27"/>
  <c r="AS4" i="27" s="1"/>
  <c r="AT4" i="27" s="1"/>
  <c r="AR10" i="27"/>
  <c r="AS10" i="27" s="1"/>
  <c r="AT10" i="27" s="1"/>
  <c r="AS14" i="27"/>
  <c r="AT14" i="27" s="1"/>
  <c r="AR16" i="27"/>
  <c r="AS16" i="27" s="1"/>
  <c r="AT16" i="27" s="1"/>
  <c r="AR47" i="27"/>
  <c r="AS47" i="27" s="1"/>
  <c r="AT47" i="27" s="1"/>
  <c r="AR55" i="27"/>
  <c r="AS55" i="27" s="1"/>
  <c r="AT55" i="27" s="1"/>
  <c r="AR73" i="27"/>
  <c r="AS73" i="27" s="1"/>
  <c r="AT73" i="27" s="1"/>
  <c r="AR109" i="27"/>
  <c r="AS109" i="27" s="1"/>
  <c r="AT109" i="27" s="1"/>
  <c r="AI179" i="26"/>
  <c r="AR39" i="26"/>
  <c r="AS39" i="26" s="1"/>
  <c r="AT39" i="26" s="1"/>
  <c r="AR40" i="26"/>
  <c r="AS40" i="26" s="1"/>
  <c r="AT40" i="26" s="1"/>
  <c r="AR58" i="26"/>
  <c r="AS58" i="26" s="1"/>
  <c r="AT58" i="26" s="1"/>
  <c r="AR71" i="26"/>
  <c r="AR90" i="26"/>
  <c r="AS90" i="26" s="1"/>
  <c r="AT90" i="26" s="1"/>
  <c r="AR123" i="26"/>
  <c r="AS123" i="26" s="1"/>
  <c r="AT123" i="26" s="1"/>
  <c r="AR141" i="26"/>
  <c r="AS141" i="26" s="1"/>
  <c r="AT141" i="26" s="1"/>
  <c r="AR160" i="27"/>
  <c r="AS160" i="27" s="1"/>
  <c r="AT160" i="27" s="1"/>
  <c r="AJ179" i="26"/>
  <c r="AR55" i="26"/>
  <c r="AS55" i="26" s="1"/>
  <c r="AT55" i="26" s="1"/>
  <c r="AR65" i="26"/>
  <c r="AS65" i="26" s="1"/>
  <c r="AT65" i="26" s="1"/>
  <c r="AR13" i="27"/>
  <c r="AS13" i="27" s="1"/>
  <c r="AT13" i="27" s="1"/>
  <c r="AR175" i="27"/>
  <c r="AS175" i="27" s="1"/>
  <c r="AT175" i="27" s="1"/>
  <c r="AR54" i="27"/>
  <c r="AS54" i="27" s="1"/>
  <c r="AT54" i="27" s="1"/>
  <c r="AR58" i="27"/>
  <c r="AS58" i="27" s="1"/>
  <c r="AT58" i="27" s="1"/>
  <c r="AR62" i="27"/>
  <c r="AS62" i="27" s="1"/>
  <c r="AT62" i="27" s="1"/>
  <c r="AR82" i="27"/>
  <c r="AS82" i="27" s="1"/>
  <c r="AT82" i="27" s="1"/>
  <c r="AL179" i="26"/>
  <c r="AR38" i="26"/>
  <c r="AS38" i="26" s="1"/>
  <c r="AT38" i="26" s="1"/>
  <c r="AR42" i="26"/>
  <c r="AS42" i="26" s="1"/>
  <c r="AT42" i="26" s="1"/>
  <c r="AR57" i="26"/>
  <c r="AS57" i="26" s="1"/>
  <c r="AT57" i="26" s="1"/>
  <c r="AR127" i="26"/>
  <c r="AS127" i="26" s="1"/>
  <c r="AT127" i="26" s="1"/>
  <c r="AR136" i="26"/>
  <c r="AS136" i="26" s="1"/>
  <c r="AT136" i="26" s="1"/>
  <c r="AP179" i="27"/>
  <c r="AR38" i="27"/>
  <c r="AS38" i="27" s="1"/>
  <c r="AT38" i="27" s="1"/>
  <c r="AR97" i="27"/>
  <c r="AS97" i="27" s="1"/>
  <c r="AT97" i="27" s="1"/>
  <c r="AR133" i="27"/>
  <c r="AS133" i="27" s="1"/>
  <c r="AT133" i="27" s="1"/>
  <c r="AM179" i="26"/>
  <c r="AR129" i="26"/>
  <c r="AS129" i="26" s="1"/>
  <c r="AT129" i="26" s="1"/>
  <c r="AQ179" i="27"/>
  <c r="AR26" i="27"/>
  <c r="AS26" i="27" s="1"/>
  <c r="AT26" i="27" s="1"/>
  <c r="AR53" i="27"/>
  <c r="AS53" i="27" s="1"/>
  <c r="AT53" i="27" s="1"/>
  <c r="AR112" i="27"/>
  <c r="AS112" i="27" s="1"/>
  <c r="AT112" i="27" s="1"/>
  <c r="AN179" i="26"/>
  <c r="AR52" i="26"/>
  <c r="AS52" i="26" s="1"/>
  <c r="AT52" i="26" s="1"/>
  <c r="AR53" i="26"/>
  <c r="AS53" i="26" s="1"/>
  <c r="AT53" i="26" s="1"/>
  <c r="AI179" i="27"/>
  <c r="AR57" i="27"/>
  <c r="AS57" i="27" s="1"/>
  <c r="AT57" i="27" s="1"/>
  <c r="AR72" i="27"/>
  <c r="AK25" i="11"/>
  <c r="AF25" i="11"/>
  <c r="AS15" i="27"/>
  <c r="AT15" i="27" s="1"/>
  <c r="AR46" i="27"/>
  <c r="AS46" i="27" s="1"/>
  <c r="AT46" i="27" s="1"/>
  <c r="AR7" i="27"/>
  <c r="AS7" i="27" s="1"/>
  <c r="AT7" i="27" s="1"/>
  <c r="AR51" i="27"/>
  <c r="AS51" i="27" s="1"/>
  <c r="AT51" i="27" s="1"/>
  <c r="AR44" i="27"/>
  <c r="AS44" i="27" s="1"/>
  <c r="AT44" i="27" s="1"/>
  <c r="AR12" i="27"/>
  <c r="AS12" i="27" s="1"/>
  <c r="AT12" i="27" s="1"/>
  <c r="AR35" i="27"/>
  <c r="AS35" i="27" s="1"/>
  <c r="AT35" i="27" s="1"/>
  <c r="AR49" i="27"/>
  <c r="AS49" i="27" s="1"/>
  <c r="AT49" i="27" s="1"/>
  <c r="AR61" i="27"/>
  <c r="AS61" i="27" s="1"/>
  <c r="AT61" i="27" s="1"/>
  <c r="AR19" i="27"/>
  <c r="AS19" i="27" s="1"/>
  <c r="AT19" i="27" s="1"/>
  <c r="AR31" i="27"/>
  <c r="AS31" i="27" s="1"/>
  <c r="AT31" i="27" s="1"/>
  <c r="AR23" i="27"/>
  <c r="AS23" i="27" s="1"/>
  <c r="AT23" i="27" s="1"/>
  <c r="AR3" i="27"/>
  <c r="AS3" i="27" s="1"/>
  <c r="AG179" i="27"/>
  <c r="AR29" i="27"/>
  <c r="AS29" i="27" s="1"/>
  <c r="AT29" i="27" s="1"/>
  <c r="AR59" i="27"/>
  <c r="AS59" i="27" s="1"/>
  <c r="AT59" i="27" s="1"/>
  <c r="AR8" i="27"/>
  <c r="AS8" i="27" s="1"/>
  <c r="AT8" i="27" s="1"/>
  <c r="AR45" i="27"/>
  <c r="AS45" i="27" s="1"/>
  <c r="AT45" i="27" s="1"/>
  <c r="AR6" i="27"/>
  <c r="AS6" i="27" s="1"/>
  <c r="AT6" i="27" s="1"/>
  <c r="AR43" i="27"/>
  <c r="AS43" i="27" s="1"/>
  <c r="AT43" i="27" s="1"/>
  <c r="AR28" i="27"/>
  <c r="AS28" i="27" s="1"/>
  <c r="AT28" i="27" s="1"/>
  <c r="AR32" i="27"/>
  <c r="AS32" i="27" s="1"/>
  <c r="AT32" i="27" s="1"/>
  <c r="AR48" i="27"/>
  <c r="AS48" i="27" s="1"/>
  <c r="AT48" i="27" s="1"/>
  <c r="AR60" i="27"/>
  <c r="AS60" i="27" s="1"/>
  <c r="AT60" i="27" s="1"/>
  <c r="AR24" i="27"/>
  <c r="AS24" i="27" s="1"/>
  <c r="AT24" i="27" s="1"/>
  <c r="AR36" i="27"/>
  <c r="AS36" i="27" s="1"/>
  <c r="AT36" i="27" s="1"/>
  <c r="AR50" i="27"/>
  <c r="AS50" i="27" s="1"/>
  <c r="AT50" i="27" s="1"/>
  <c r="AH179" i="27"/>
  <c r="AJ182" i="27" s="1"/>
  <c r="AR18" i="27"/>
  <c r="AS18" i="27" s="1"/>
  <c r="AT18" i="27" s="1"/>
  <c r="AR30" i="27"/>
  <c r="AS30" i="27" s="1"/>
  <c r="AT30" i="27" s="1"/>
  <c r="AR11" i="27"/>
  <c r="AS11" i="27" s="1"/>
  <c r="AT11" i="27" s="1"/>
  <c r="AR67" i="27"/>
  <c r="AR70" i="27"/>
  <c r="AR25" i="27"/>
  <c r="AS25" i="27" s="1"/>
  <c r="AT25" i="27" s="1"/>
  <c r="AR75" i="27"/>
  <c r="AS75" i="27" s="1"/>
  <c r="AT75" i="27" s="1"/>
  <c r="AR78" i="27"/>
  <c r="AS78" i="27" s="1"/>
  <c r="AT78" i="27" s="1"/>
  <c r="AR81" i="27"/>
  <c r="AS81" i="27" s="1"/>
  <c r="AT81" i="27" s="1"/>
  <c r="AR84" i="27"/>
  <c r="AS84" i="27" s="1"/>
  <c r="AT84" i="27" s="1"/>
  <c r="AR87" i="27"/>
  <c r="AS87" i="27" s="1"/>
  <c r="AT87" i="27" s="1"/>
  <c r="AR90" i="27"/>
  <c r="AS90" i="27" s="1"/>
  <c r="AT90" i="27" s="1"/>
  <c r="AR93" i="27"/>
  <c r="AS93" i="27" s="1"/>
  <c r="AT93" i="27" s="1"/>
  <c r="AR96" i="27"/>
  <c r="AS96" i="27" s="1"/>
  <c r="AT96" i="27" s="1"/>
  <c r="AR99" i="27"/>
  <c r="AS99" i="27" s="1"/>
  <c r="AT99" i="27" s="1"/>
  <c r="AR102" i="27"/>
  <c r="AS102" i="27" s="1"/>
  <c r="AT102" i="27" s="1"/>
  <c r="AR105" i="27"/>
  <c r="AS105" i="27" s="1"/>
  <c r="AT105" i="27" s="1"/>
  <c r="AR108" i="27"/>
  <c r="AS108" i="27" s="1"/>
  <c r="AT108" i="27" s="1"/>
  <c r="AR111" i="27"/>
  <c r="AS111" i="27" s="1"/>
  <c r="AT111" i="27" s="1"/>
  <c r="AR114" i="27"/>
  <c r="AS114" i="27" s="1"/>
  <c r="AT114" i="27" s="1"/>
  <c r="AR117" i="27"/>
  <c r="AS117" i="27" s="1"/>
  <c r="AT117" i="27" s="1"/>
  <c r="AR120" i="27"/>
  <c r="AS120" i="27" s="1"/>
  <c r="AT120" i="27" s="1"/>
  <c r="AR123" i="27"/>
  <c r="AS123" i="27" s="1"/>
  <c r="AT123" i="27" s="1"/>
  <c r="AR126" i="27"/>
  <c r="AS126" i="27" s="1"/>
  <c r="AT126" i="27" s="1"/>
  <c r="AR129" i="27"/>
  <c r="AS129" i="27" s="1"/>
  <c r="AT129" i="27" s="1"/>
  <c r="AR132" i="27"/>
  <c r="AS132" i="27" s="1"/>
  <c r="AT132" i="27" s="1"/>
  <c r="AR135" i="27"/>
  <c r="AS135" i="27" s="1"/>
  <c r="AT135" i="27" s="1"/>
  <c r="AR138" i="27"/>
  <c r="AS138" i="27" s="1"/>
  <c r="AT138" i="27" s="1"/>
  <c r="AR141" i="27"/>
  <c r="AS141" i="27" s="1"/>
  <c r="AT141" i="27" s="1"/>
  <c r="AR144" i="27"/>
  <c r="AS144" i="27" s="1"/>
  <c r="AT144" i="27" s="1"/>
  <c r="AR147" i="27"/>
  <c r="AS147" i="27" s="1"/>
  <c r="AT147" i="27" s="1"/>
  <c r="AR150" i="27"/>
  <c r="AS150" i="27" s="1"/>
  <c r="AT150" i="27" s="1"/>
  <c r="AR153" i="27"/>
  <c r="AS153" i="27" s="1"/>
  <c r="AT153" i="27" s="1"/>
  <c r="AR156" i="27"/>
  <c r="AS156" i="27" s="1"/>
  <c r="AT156" i="27" s="1"/>
  <c r="AR159" i="27"/>
  <c r="AS159" i="27" s="1"/>
  <c r="AT159" i="27" s="1"/>
  <c r="AR162" i="27"/>
  <c r="AS162" i="27" s="1"/>
  <c r="AT162" i="27" s="1"/>
  <c r="AR165" i="27"/>
  <c r="AS165" i="27" s="1"/>
  <c r="AT165" i="27" s="1"/>
  <c r="AR168" i="27"/>
  <c r="AS168" i="27" s="1"/>
  <c r="AT168" i="27" s="1"/>
  <c r="AR171" i="27"/>
  <c r="AS171" i="27" s="1"/>
  <c r="AT171" i="27" s="1"/>
  <c r="AR174" i="27"/>
  <c r="AS174" i="27" s="1"/>
  <c r="AT174" i="27" s="1"/>
  <c r="AR177" i="27"/>
  <c r="AS177" i="27" s="1"/>
  <c r="AT177" i="27" s="1"/>
  <c r="AR20" i="27"/>
  <c r="AS20" i="27" s="1"/>
  <c r="AT20" i="27" s="1"/>
  <c r="AR65" i="27"/>
  <c r="AS65" i="27" s="1"/>
  <c r="AT65" i="27" s="1"/>
  <c r="AR68" i="27"/>
  <c r="AR71" i="27"/>
  <c r="AR77" i="27"/>
  <c r="AS77" i="27" s="1"/>
  <c r="AT77" i="27" s="1"/>
  <c r="AR80" i="27"/>
  <c r="AS80" i="27" s="1"/>
  <c r="AT80" i="27" s="1"/>
  <c r="AR83" i="27"/>
  <c r="AS83" i="27" s="1"/>
  <c r="AT83" i="27" s="1"/>
  <c r="AR86" i="27"/>
  <c r="AS86" i="27" s="1"/>
  <c r="AT86" i="27" s="1"/>
  <c r="AR89" i="27"/>
  <c r="AS89" i="27" s="1"/>
  <c r="AT89" i="27" s="1"/>
  <c r="AR92" i="27"/>
  <c r="AS92" i="27" s="1"/>
  <c r="AT92" i="27" s="1"/>
  <c r="AR95" i="27"/>
  <c r="AS95" i="27" s="1"/>
  <c r="AT95" i="27" s="1"/>
  <c r="AR98" i="27"/>
  <c r="AS98" i="27" s="1"/>
  <c r="AT98" i="27" s="1"/>
  <c r="AR101" i="27"/>
  <c r="AS101" i="27" s="1"/>
  <c r="AT101" i="27" s="1"/>
  <c r="AR104" i="27"/>
  <c r="AS104" i="27" s="1"/>
  <c r="AT104" i="27" s="1"/>
  <c r="AR107" i="27"/>
  <c r="AS107" i="27" s="1"/>
  <c r="AT107" i="27" s="1"/>
  <c r="AR110" i="27"/>
  <c r="AS110" i="27" s="1"/>
  <c r="AT110" i="27" s="1"/>
  <c r="AR113" i="27"/>
  <c r="AS113" i="27" s="1"/>
  <c r="AT113" i="27" s="1"/>
  <c r="AR116" i="27"/>
  <c r="AS116" i="27" s="1"/>
  <c r="AT116" i="27" s="1"/>
  <c r="AR119" i="27"/>
  <c r="AS119" i="27" s="1"/>
  <c r="AT119" i="27" s="1"/>
  <c r="AR122" i="27"/>
  <c r="AS122" i="27" s="1"/>
  <c r="AT122" i="27" s="1"/>
  <c r="AR125" i="27"/>
  <c r="AS125" i="27" s="1"/>
  <c r="AT125" i="27" s="1"/>
  <c r="AR128" i="27"/>
  <c r="AS128" i="27" s="1"/>
  <c r="AT128" i="27" s="1"/>
  <c r="AR131" i="27"/>
  <c r="AS131" i="27" s="1"/>
  <c r="AT131" i="27" s="1"/>
  <c r="AR134" i="27"/>
  <c r="AS134" i="27" s="1"/>
  <c r="AT134" i="27" s="1"/>
  <c r="AR137" i="27"/>
  <c r="AS137" i="27" s="1"/>
  <c r="AT137" i="27" s="1"/>
  <c r="AR140" i="27"/>
  <c r="AS140" i="27" s="1"/>
  <c r="AT140" i="27" s="1"/>
  <c r="AR143" i="27"/>
  <c r="AS143" i="27" s="1"/>
  <c r="AT143" i="27" s="1"/>
  <c r="AR146" i="27"/>
  <c r="AS146" i="27" s="1"/>
  <c r="AT146" i="27" s="1"/>
  <c r="AR149" i="27"/>
  <c r="AS149" i="27" s="1"/>
  <c r="AT149" i="27" s="1"/>
  <c r="AR152" i="27"/>
  <c r="AS152" i="27" s="1"/>
  <c r="AT152" i="27" s="1"/>
  <c r="AR155" i="27"/>
  <c r="AS155" i="27" s="1"/>
  <c r="AT155" i="27" s="1"/>
  <c r="AR158" i="27"/>
  <c r="AS158" i="27" s="1"/>
  <c r="AT158" i="27" s="1"/>
  <c r="AR161" i="27"/>
  <c r="AS161" i="27" s="1"/>
  <c r="AT161" i="27" s="1"/>
  <c r="AR164" i="27"/>
  <c r="AS164" i="27" s="1"/>
  <c r="AT164" i="27" s="1"/>
  <c r="AR167" i="27"/>
  <c r="AS167" i="27" s="1"/>
  <c r="AT167" i="27" s="1"/>
  <c r="AR170" i="27"/>
  <c r="AS170" i="27" s="1"/>
  <c r="AT170" i="27" s="1"/>
  <c r="AR173" i="27"/>
  <c r="AS173" i="27" s="1"/>
  <c r="AT173" i="27" s="1"/>
  <c r="AR176" i="27"/>
  <c r="AS176" i="27" s="1"/>
  <c r="AT176" i="27" s="1"/>
  <c r="AR6" i="26"/>
  <c r="AS6" i="26" s="1"/>
  <c r="AT6" i="26" s="1"/>
  <c r="AR49" i="26"/>
  <c r="AS49" i="26" s="1"/>
  <c r="AT49" i="26" s="1"/>
  <c r="AR23" i="26"/>
  <c r="AS23" i="26" s="1"/>
  <c r="AT23" i="26" s="1"/>
  <c r="AR9" i="26"/>
  <c r="AS9" i="26" s="1"/>
  <c r="AT9" i="26" s="1"/>
  <c r="AR27" i="26"/>
  <c r="AS27" i="26" s="1"/>
  <c r="AT27" i="26" s="1"/>
  <c r="AR45" i="26"/>
  <c r="AS45" i="26" s="1"/>
  <c r="AT45" i="26" s="1"/>
  <c r="AR59" i="26"/>
  <c r="AS59" i="26" s="1"/>
  <c r="AT59" i="26" s="1"/>
  <c r="AR7" i="26"/>
  <c r="AS7" i="26" s="1"/>
  <c r="AT7" i="26" s="1"/>
  <c r="AS13" i="26"/>
  <c r="AT13" i="26" s="1"/>
  <c r="AR19" i="26"/>
  <c r="AS19" i="26" s="1"/>
  <c r="AT19" i="26" s="1"/>
  <c r="AR43" i="26"/>
  <c r="AS43" i="26" s="1"/>
  <c r="AT43" i="26" s="1"/>
  <c r="AR50" i="26"/>
  <c r="AS50" i="26" s="1"/>
  <c r="AT50" i="26" s="1"/>
  <c r="AR31" i="26"/>
  <c r="AS31" i="26" s="1"/>
  <c r="AT31" i="26" s="1"/>
  <c r="AR5" i="26"/>
  <c r="AS5" i="26" s="1"/>
  <c r="AT5" i="26" s="1"/>
  <c r="AR12" i="26"/>
  <c r="AS12" i="26" s="1"/>
  <c r="AT12" i="26" s="1"/>
  <c r="AR36" i="26"/>
  <c r="AS36" i="26" s="1"/>
  <c r="AT36" i="26" s="1"/>
  <c r="AR62" i="26"/>
  <c r="AS62" i="26" s="1"/>
  <c r="AT62" i="26" s="1"/>
  <c r="AR48" i="26"/>
  <c r="AS48" i="26" s="1"/>
  <c r="AT48" i="26" s="1"/>
  <c r="AR33" i="26"/>
  <c r="AS33" i="26" s="1"/>
  <c r="AT33" i="26" s="1"/>
  <c r="AR3" i="26"/>
  <c r="AS3" i="26" s="1"/>
  <c r="AG179" i="26"/>
  <c r="AR10" i="26"/>
  <c r="AS10" i="26" s="1"/>
  <c r="AT10" i="26" s="1"/>
  <c r="AR32" i="26"/>
  <c r="AS32" i="26" s="1"/>
  <c r="AT32" i="26" s="1"/>
  <c r="AR46" i="26"/>
  <c r="AS46" i="26" s="1"/>
  <c r="AT46" i="26" s="1"/>
  <c r="AR60" i="26"/>
  <c r="AS60" i="26" s="1"/>
  <c r="AT60" i="26" s="1"/>
  <c r="AR4" i="26"/>
  <c r="AS4" i="26" s="1"/>
  <c r="AT4" i="26" s="1"/>
  <c r="AR11" i="26"/>
  <c r="AS11" i="26" s="1"/>
  <c r="AT11" i="26" s="1"/>
  <c r="AR61" i="26"/>
  <c r="AS61" i="26" s="1"/>
  <c r="AT61" i="26" s="1"/>
  <c r="AR8" i="26"/>
  <c r="AS8" i="26" s="1"/>
  <c r="AT8" i="26" s="1"/>
  <c r="AS21" i="26"/>
  <c r="AT21" i="26" s="1"/>
  <c r="AR22" i="26"/>
  <c r="AS22" i="26" s="1"/>
  <c r="AT22" i="26" s="1"/>
  <c r="AR28" i="26"/>
  <c r="AS28" i="26" s="1"/>
  <c r="AT28" i="26" s="1"/>
  <c r="AR30" i="26"/>
  <c r="AS30" i="26" s="1"/>
  <c r="AT30" i="26" s="1"/>
  <c r="AR18" i="26"/>
  <c r="AS18" i="26" s="1"/>
  <c r="AT18" i="26" s="1"/>
  <c r="AR47" i="26"/>
  <c r="AS47" i="26" s="1"/>
  <c r="AT47" i="26" s="1"/>
  <c r="AR44" i="26"/>
  <c r="AS44" i="26" s="1"/>
  <c r="AT44" i="26" s="1"/>
  <c r="AR51" i="26"/>
  <c r="AS51" i="26" s="1"/>
  <c r="AT51" i="26" s="1"/>
  <c r="AR25" i="26"/>
  <c r="AS25" i="26" s="1"/>
  <c r="AT25" i="26" s="1"/>
  <c r="AR67" i="26"/>
  <c r="AR70" i="26"/>
  <c r="AR20" i="26"/>
  <c r="AS20" i="26" s="1"/>
  <c r="AT20" i="26" s="1"/>
  <c r="AR24" i="26"/>
  <c r="AS24" i="26" s="1"/>
  <c r="AT24" i="26" s="1"/>
  <c r="AR63" i="26"/>
  <c r="AS63" i="26" s="1"/>
  <c r="AT63" i="26" s="1"/>
  <c r="AR35" i="26"/>
  <c r="AS35" i="26" s="1"/>
  <c r="AT35" i="26" s="1"/>
  <c r="AR66" i="26"/>
  <c r="AR69" i="26"/>
  <c r="AR72" i="26"/>
  <c r="AR159" i="26"/>
  <c r="AS159" i="26" s="1"/>
  <c r="AT159" i="26" s="1"/>
  <c r="AR162" i="26"/>
  <c r="AS162" i="26" s="1"/>
  <c r="AT162" i="26" s="1"/>
  <c r="AR165" i="26"/>
  <c r="AS165" i="26" s="1"/>
  <c r="AT165" i="26" s="1"/>
  <c r="AR168" i="26"/>
  <c r="AS168" i="26" s="1"/>
  <c r="AT168" i="26" s="1"/>
  <c r="AR171" i="26"/>
  <c r="AS171" i="26" s="1"/>
  <c r="AT171" i="26" s="1"/>
  <c r="AR177" i="26"/>
  <c r="AS177" i="26" s="1"/>
  <c r="AT177" i="26" s="1"/>
  <c r="AR15" i="26"/>
  <c r="AS15" i="26" s="1"/>
  <c r="AT15" i="26" s="1"/>
  <c r="AR29" i="26"/>
  <c r="AS29" i="26" s="1"/>
  <c r="AT29" i="26" s="1"/>
  <c r="AR34" i="26"/>
  <c r="AS34" i="26" s="1"/>
  <c r="AT34" i="26" s="1"/>
  <c r="AR14" i="26"/>
  <c r="AS14" i="26" s="1"/>
  <c r="AT14" i="26" s="1"/>
  <c r="AR17" i="26"/>
  <c r="AS17" i="26" s="1"/>
  <c r="AT17" i="26" s="1"/>
  <c r="AR37" i="26"/>
  <c r="AS37" i="26" s="1"/>
  <c r="AT37" i="26" s="1"/>
  <c r="AR26" i="26"/>
  <c r="AS26" i="26" s="1"/>
  <c r="AT26" i="26" s="1"/>
  <c r="AU181" i="25"/>
  <c r="AH181" i="25"/>
  <c r="AD181" i="25"/>
  <c r="AC181" i="25"/>
  <c r="AB181" i="25"/>
  <c r="W181" i="25"/>
  <c r="X181" i="25" s="1"/>
  <c r="Y181" i="25" s="1"/>
  <c r="AU180" i="25"/>
  <c r="AH180" i="25"/>
  <c r="AR180" i="25" s="1"/>
  <c r="AS180" i="25" s="1"/>
  <c r="AT180" i="25" s="1"/>
  <c r="AD180" i="25"/>
  <c r="AC180" i="25"/>
  <c r="AB180" i="25"/>
  <c r="W180" i="25"/>
  <c r="X180" i="25" s="1"/>
  <c r="Y180" i="25" s="1"/>
  <c r="AU179" i="25"/>
  <c r="AH179" i="25"/>
  <c r="AR179" i="25" s="1"/>
  <c r="AS179" i="25" s="1"/>
  <c r="AT179" i="25" s="1"/>
  <c r="AD179" i="25"/>
  <c r="AC179" i="25"/>
  <c r="AB179" i="25"/>
  <c r="W179" i="25"/>
  <c r="X179" i="25" s="1"/>
  <c r="Y179" i="25" s="1"/>
  <c r="AU178" i="25"/>
  <c r="AH178" i="25"/>
  <c r="AR178" i="25" s="1"/>
  <c r="AD178" i="25"/>
  <c r="AC178" i="25"/>
  <c r="AB178" i="25"/>
  <c r="W178" i="25"/>
  <c r="X178" i="25" s="1"/>
  <c r="Y178" i="25" s="1"/>
  <c r="AU177" i="25"/>
  <c r="AH177" i="25"/>
  <c r="AD177" i="25"/>
  <c r="AC177" i="25"/>
  <c r="AB177" i="25"/>
  <c r="W177" i="25"/>
  <c r="X177" i="25" s="1"/>
  <c r="Y177" i="25" s="1"/>
  <c r="AU176" i="25"/>
  <c r="AH176" i="25"/>
  <c r="AD176" i="25"/>
  <c r="AC176" i="25"/>
  <c r="AB176" i="25"/>
  <c r="W176" i="25"/>
  <c r="X176" i="25" s="1"/>
  <c r="Y176" i="25" s="1"/>
  <c r="AU175" i="25"/>
  <c r="AH175" i="25"/>
  <c r="AR175" i="25" s="1"/>
  <c r="AS175" i="25" s="1"/>
  <c r="AT175" i="25" s="1"/>
  <c r="AD175" i="25"/>
  <c r="AC175" i="25"/>
  <c r="AB175" i="25"/>
  <c r="W175" i="25"/>
  <c r="X175" i="25" s="1"/>
  <c r="Y175" i="25" s="1"/>
  <c r="AU174" i="25"/>
  <c r="AH174" i="25"/>
  <c r="AR174" i="25" s="1"/>
  <c r="AS174" i="25" s="1"/>
  <c r="AT174" i="25" s="1"/>
  <c r="AD174" i="25"/>
  <c r="AC174" i="25"/>
  <c r="AB174" i="25"/>
  <c r="W174" i="25"/>
  <c r="X174" i="25" s="1"/>
  <c r="Y174" i="25" s="1"/>
  <c r="AU173" i="25"/>
  <c r="AH173" i="25"/>
  <c r="AR173" i="25" s="1"/>
  <c r="AS173" i="25" s="1"/>
  <c r="AT173" i="25" s="1"/>
  <c r="AD173" i="25"/>
  <c r="AC173" i="25"/>
  <c r="AB173" i="25"/>
  <c r="W173" i="25"/>
  <c r="X173" i="25" s="1"/>
  <c r="Y173" i="25" s="1"/>
  <c r="AU172" i="25"/>
  <c r="AH172" i="25"/>
  <c r="AR172" i="25" s="1"/>
  <c r="AD172" i="25"/>
  <c r="AC172" i="25"/>
  <c r="AB172" i="25"/>
  <c r="W172" i="25"/>
  <c r="X172" i="25" s="1"/>
  <c r="Y172" i="25" s="1"/>
  <c r="AU171" i="25"/>
  <c r="AH171" i="25"/>
  <c r="AD171" i="25"/>
  <c r="AC171" i="25"/>
  <c r="AB171" i="25"/>
  <c r="W171" i="25"/>
  <c r="X171" i="25" s="1"/>
  <c r="Y171" i="25" s="1"/>
  <c r="AU170" i="25"/>
  <c r="AH170" i="25"/>
  <c r="AD170" i="25"/>
  <c r="AC170" i="25"/>
  <c r="AB170" i="25"/>
  <c r="W170" i="25"/>
  <c r="X170" i="25" s="1"/>
  <c r="Y170" i="25" s="1"/>
  <c r="AU169" i="25"/>
  <c r="AH169" i="25"/>
  <c r="AD169" i="25"/>
  <c r="AC169" i="25"/>
  <c r="AB169" i="25"/>
  <c r="W169" i="25"/>
  <c r="X169" i="25" s="1"/>
  <c r="Y169" i="25" s="1"/>
  <c r="AU168" i="25"/>
  <c r="AH168" i="25"/>
  <c r="AR168" i="25" s="1"/>
  <c r="AS168" i="25" s="1"/>
  <c r="AT168" i="25" s="1"/>
  <c r="AD168" i="25"/>
  <c r="AC168" i="25"/>
  <c r="AB168" i="25"/>
  <c r="W168" i="25"/>
  <c r="X168" i="25" s="1"/>
  <c r="Y168" i="25" s="1"/>
  <c r="AU167" i="25"/>
  <c r="AH167" i="25"/>
  <c r="AR167" i="25" s="1"/>
  <c r="AS167" i="25" s="1"/>
  <c r="AT167" i="25" s="1"/>
  <c r="AD167" i="25"/>
  <c r="AC167" i="25"/>
  <c r="AB167" i="25"/>
  <c r="W167" i="25"/>
  <c r="X167" i="25" s="1"/>
  <c r="Y167" i="25" s="1"/>
  <c r="AU166" i="25"/>
  <c r="AH166" i="25"/>
  <c r="AR166" i="25" s="1"/>
  <c r="AD166" i="25"/>
  <c r="AC166" i="25"/>
  <c r="AB166" i="25"/>
  <c r="W166" i="25"/>
  <c r="X166" i="25" s="1"/>
  <c r="Y166" i="25" s="1"/>
  <c r="AU165" i="25"/>
  <c r="AH165" i="25"/>
  <c r="AR165" i="25" s="1"/>
  <c r="AD165" i="25"/>
  <c r="AC165" i="25"/>
  <c r="AB165" i="25"/>
  <c r="W165" i="25"/>
  <c r="X165" i="25" s="1"/>
  <c r="Y165" i="25" s="1"/>
  <c r="AU164" i="25"/>
  <c r="AH164" i="25"/>
  <c r="AD164" i="25"/>
  <c r="AC164" i="25"/>
  <c r="AB164" i="25"/>
  <c r="W164" i="25"/>
  <c r="X164" i="25" s="1"/>
  <c r="Y164" i="25" s="1"/>
  <c r="AU163" i="25"/>
  <c r="AH163" i="25"/>
  <c r="AR163" i="25" s="1"/>
  <c r="AS163" i="25" s="1"/>
  <c r="AT163" i="25" s="1"/>
  <c r="AD163" i="25"/>
  <c r="AC163" i="25"/>
  <c r="AB163" i="25"/>
  <c r="W163" i="25"/>
  <c r="X163" i="25" s="1"/>
  <c r="Y163" i="25" s="1"/>
  <c r="AU162" i="25"/>
  <c r="AH162" i="25"/>
  <c r="AR162" i="25" s="1"/>
  <c r="AS162" i="25" s="1"/>
  <c r="AT162" i="25" s="1"/>
  <c r="AD162" i="25"/>
  <c r="AC162" i="25"/>
  <c r="AB162" i="25"/>
  <c r="W162" i="25"/>
  <c r="X162" i="25" s="1"/>
  <c r="Y162" i="25" s="1"/>
  <c r="AU161" i="25"/>
  <c r="AH161" i="25"/>
  <c r="AR161" i="25" s="1"/>
  <c r="AS161" i="25" s="1"/>
  <c r="AT161" i="25" s="1"/>
  <c r="AD161" i="25"/>
  <c r="AC161" i="25"/>
  <c r="AB161" i="25"/>
  <c r="W161" i="25"/>
  <c r="X161" i="25" s="1"/>
  <c r="Y161" i="25" s="1"/>
  <c r="AU160" i="25"/>
  <c r="AH160" i="25"/>
  <c r="AD160" i="25"/>
  <c r="AC160" i="25"/>
  <c r="AB160" i="25"/>
  <c r="W160" i="25"/>
  <c r="X160" i="25" s="1"/>
  <c r="Y160" i="25" s="1"/>
  <c r="AU159" i="25"/>
  <c r="AH159" i="25"/>
  <c r="AD159" i="25"/>
  <c r="AC159" i="25"/>
  <c r="AB159" i="25"/>
  <c r="W159" i="25"/>
  <c r="X159" i="25" s="1"/>
  <c r="Y159" i="25" s="1"/>
  <c r="AU158" i="25"/>
  <c r="AH158" i="25"/>
  <c r="AD158" i="25"/>
  <c r="AC158" i="25"/>
  <c r="AB158" i="25"/>
  <c r="W158" i="25"/>
  <c r="X158" i="25" s="1"/>
  <c r="Y158" i="25" s="1"/>
  <c r="AU157" i="25"/>
  <c r="AH157" i="25"/>
  <c r="AD157" i="25"/>
  <c r="AC157" i="25"/>
  <c r="AB157" i="25"/>
  <c r="W157" i="25"/>
  <c r="X157" i="25" s="1"/>
  <c r="Y157" i="25" s="1"/>
  <c r="AU156" i="25"/>
  <c r="AH156" i="25"/>
  <c r="AD156" i="25"/>
  <c r="AC156" i="25"/>
  <c r="AB156" i="25"/>
  <c r="W156" i="25"/>
  <c r="X156" i="25" s="1"/>
  <c r="Y156" i="25" s="1"/>
  <c r="AU155" i="25"/>
  <c r="AH155" i="25"/>
  <c r="AR155" i="25" s="1"/>
  <c r="AS155" i="25" s="1"/>
  <c r="AT155" i="25" s="1"/>
  <c r="AD155" i="25"/>
  <c r="AC155" i="25"/>
  <c r="AB155" i="25"/>
  <c r="W155" i="25"/>
  <c r="X155" i="25" s="1"/>
  <c r="Y155" i="25" s="1"/>
  <c r="AU154" i="25"/>
  <c r="AH154" i="25"/>
  <c r="AR154" i="25" s="1"/>
  <c r="AD154" i="25"/>
  <c r="AC154" i="25"/>
  <c r="AB154" i="25"/>
  <c r="W154" i="25"/>
  <c r="X154" i="25" s="1"/>
  <c r="Y154" i="25" s="1"/>
  <c r="AU153" i="25"/>
  <c r="AH153" i="25"/>
  <c r="AR153" i="25" s="1"/>
  <c r="AD153" i="25"/>
  <c r="AC153" i="25"/>
  <c r="AB153" i="25"/>
  <c r="W153" i="25"/>
  <c r="X153" i="25" s="1"/>
  <c r="Y153" i="25" s="1"/>
  <c r="AU152" i="25"/>
  <c r="AH152" i="25"/>
  <c r="AD152" i="25"/>
  <c r="AC152" i="25"/>
  <c r="AB152" i="25"/>
  <c r="W152" i="25"/>
  <c r="X152" i="25" s="1"/>
  <c r="Y152" i="25" s="1"/>
  <c r="AU151" i="25"/>
  <c r="AH151" i="25"/>
  <c r="AR151" i="25" s="1"/>
  <c r="AS151" i="25" s="1"/>
  <c r="AT151" i="25" s="1"/>
  <c r="AD151" i="25"/>
  <c r="AC151" i="25"/>
  <c r="AB151" i="25"/>
  <c r="W151" i="25"/>
  <c r="X151" i="25" s="1"/>
  <c r="Y151" i="25" s="1"/>
  <c r="AU150" i="25"/>
  <c r="AH150" i="25"/>
  <c r="AD150" i="25"/>
  <c r="AC150" i="25"/>
  <c r="AB150" i="25"/>
  <c r="W150" i="25"/>
  <c r="X150" i="25" s="1"/>
  <c r="Y150" i="25" s="1"/>
  <c r="AU149" i="25"/>
  <c r="AH149" i="25"/>
  <c r="AR149" i="25" s="1"/>
  <c r="AS149" i="25" s="1"/>
  <c r="AT149" i="25" s="1"/>
  <c r="AD149" i="25"/>
  <c r="AC149" i="25"/>
  <c r="AB149" i="25"/>
  <c r="W149" i="25"/>
  <c r="X149" i="25" s="1"/>
  <c r="Y149" i="25" s="1"/>
  <c r="AU148" i="25"/>
  <c r="AH148" i="25"/>
  <c r="AR148" i="25" s="1"/>
  <c r="AD148" i="25"/>
  <c r="AC148" i="25"/>
  <c r="AB148" i="25"/>
  <c r="W148" i="25"/>
  <c r="X148" i="25" s="1"/>
  <c r="Y148" i="25" s="1"/>
  <c r="AU147" i="25"/>
  <c r="AH147" i="25"/>
  <c r="AD147" i="25"/>
  <c r="AC147" i="25"/>
  <c r="AB147" i="25"/>
  <c r="W147" i="25"/>
  <c r="X147" i="25" s="1"/>
  <c r="Y147" i="25" s="1"/>
  <c r="AU146" i="25"/>
  <c r="AH146" i="25"/>
  <c r="AD146" i="25"/>
  <c r="AC146" i="25"/>
  <c r="AB146" i="25"/>
  <c r="W146" i="25"/>
  <c r="X146" i="25" s="1"/>
  <c r="Y146" i="25" s="1"/>
  <c r="AU145" i="25"/>
  <c r="AH145" i="25"/>
  <c r="AD145" i="25"/>
  <c r="AC145" i="25"/>
  <c r="AB145" i="25"/>
  <c r="W145" i="25"/>
  <c r="X145" i="25" s="1"/>
  <c r="Y145" i="25" s="1"/>
  <c r="AU144" i="25"/>
  <c r="AH144" i="25"/>
  <c r="AR144" i="25" s="1"/>
  <c r="AS144" i="25" s="1"/>
  <c r="AT144" i="25" s="1"/>
  <c r="AD144" i="25"/>
  <c r="AC144" i="25"/>
  <c r="AB144" i="25"/>
  <c r="W144" i="25"/>
  <c r="X144" i="25" s="1"/>
  <c r="Y144" i="25" s="1"/>
  <c r="AU143" i="25"/>
  <c r="AH143" i="25"/>
  <c r="AR143" i="25" s="1"/>
  <c r="AS143" i="25" s="1"/>
  <c r="AT143" i="25" s="1"/>
  <c r="AD143" i="25"/>
  <c r="AC143" i="25"/>
  <c r="AB143" i="25"/>
  <c r="W143" i="25"/>
  <c r="X143" i="25" s="1"/>
  <c r="Y143" i="25" s="1"/>
  <c r="AU142" i="25"/>
  <c r="AH142" i="25"/>
  <c r="AR142" i="25" s="1"/>
  <c r="AD142" i="25"/>
  <c r="AC142" i="25"/>
  <c r="AB142" i="25"/>
  <c r="W142" i="25"/>
  <c r="X142" i="25" s="1"/>
  <c r="Y142" i="25" s="1"/>
  <c r="AU141" i="25"/>
  <c r="AH141" i="25"/>
  <c r="AR141" i="25" s="1"/>
  <c r="AD141" i="25"/>
  <c r="AC141" i="25"/>
  <c r="AB141" i="25"/>
  <c r="W141" i="25"/>
  <c r="X141" i="25" s="1"/>
  <c r="Y141" i="25" s="1"/>
  <c r="AU140" i="25"/>
  <c r="AH140" i="25"/>
  <c r="AD140" i="25"/>
  <c r="AC140" i="25"/>
  <c r="AB140" i="25"/>
  <c r="W140" i="25"/>
  <c r="X140" i="25" s="1"/>
  <c r="Y140" i="25" s="1"/>
  <c r="AU139" i="25"/>
  <c r="AH139" i="25"/>
  <c r="AD139" i="25"/>
  <c r="AC139" i="25"/>
  <c r="AB139" i="25"/>
  <c r="W139" i="25"/>
  <c r="X139" i="25" s="1"/>
  <c r="Y139" i="25" s="1"/>
  <c r="AU138" i="25"/>
  <c r="AH138" i="25"/>
  <c r="AR138" i="25" s="1"/>
  <c r="AS138" i="25" s="1"/>
  <c r="AT138" i="25" s="1"/>
  <c r="AD138" i="25"/>
  <c r="AC138" i="25"/>
  <c r="AB138" i="25"/>
  <c r="W138" i="25"/>
  <c r="X138" i="25" s="1"/>
  <c r="Y138" i="25" s="1"/>
  <c r="AU137" i="25"/>
  <c r="AH137" i="25"/>
  <c r="AR137" i="25" s="1"/>
  <c r="AS137" i="25" s="1"/>
  <c r="AT137" i="25" s="1"/>
  <c r="AD137" i="25"/>
  <c r="AC137" i="25"/>
  <c r="AB137" i="25"/>
  <c r="W137" i="25"/>
  <c r="X137" i="25" s="1"/>
  <c r="Y137" i="25" s="1"/>
  <c r="AU136" i="25"/>
  <c r="AH136" i="25"/>
  <c r="AR136" i="25" s="1"/>
  <c r="AD136" i="25"/>
  <c r="AC136" i="25"/>
  <c r="AB136" i="25"/>
  <c r="W136" i="25"/>
  <c r="X136" i="25" s="1"/>
  <c r="Y136" i="25" s="1"/>
  <c r="AU135" i="25"/>
  <c r="AH135" i="25"/>
  <c r="AD135" i="25"/>
  <c r="AC135" i="25"/>
  <c r="AB135" i="25"/>
  <c r="W135" i="25"/>
  <c r="X135" i="25" s="1"/>
  <c r="Y135" i="25" s="1"/>
  <c r="AU134" i="25"/>
  <c r="AH134" i="25"/>
  <c r="AR134" i="25" s="1"/>
  <c r="AD134" i="25"/>
  <c r="AC134" i="25"/>
  <c r="AB134" i="25"/>
  <c r="W134" i="25"/>
  <c r="X134" i="25" s="1"/>
  <c r="Y134" i="25" s="1"/>
  <c r="AU133" i="25"/>
  <c r="AH133" i="25"/>
  <c r="AD133" i="25"/>
  <c r="AC133" i="25"/>
  <c r="AB133" i="25"/>
  <c r="W133" i="25"/>
  <c r="X133" i="25" s="1"/>
  <c r="Y133" i="25" s="1"/>
  <c r="AU132" i="25"/>
  <c r="AH132" i="25"/>
  <c r="AR132" i="25" s="1"/>
  <c r="AS132" i="25" s="1"/>
  <c r="AT132" i="25" s="1"/>
  <c r="AD132" i="25"/>
  <c r="AC132" i="25"/>
  <c r="AB132" i="25"/>
  <c r="W132" i="25"/>
  <c r="X132" i="25" s="1"/>
  <c r="Y132" i="25" s="1"/>
  <c r="AU131" i="25"/>
  <c r="AH131" i="25"/>
  <c r="AR131" i="25" s="1"/>
  <c r="AS131" i="25" s="1"/>
  <c r="AT131" i="25" s="1"/>
  <c r="AD131" i="25"/>
  <c r="AC131" i="25"/>
  <c r="AB131" i="25"/>
  <c r="W131" i="25"/>
  <c r="X131" i="25" s="1"/>
  <c r="Y131" i="25" s="1"/>
  <c r="AU130" i="25"/>
  <c r="AH130" i="25"/>
  <c r="AR130" i="25" s="1"/>
  <c r="AD130" i="25"/>
  <c r="AC130" i="25"/>
  <c r="AB130" i="25"/>
  <c r="W130" i="25"/>
  <c r="X130" i="25" s="1"/>
  <c r="Y130" i="25" s="1"/>
  <c r="AU129" i="25"/>
  <c r="AH129" i="25"/>
  <c r="AR129" i="25" s="1"/>
  <c r="AD129" i="25"/>
  <c r="AC129" i="25"/>
  <c r="AB129" i="25"/>
  <c r="W129" i="25"/>
  <c r="X129" i="25" s="1"/>
  <c r="Y129" i="25" s="1"/>
  <c r="AU128" i="25"/>
  <c r="AH128" i="25"/>
  <c r="AD128" i="25"/>
  <c r="AC128" i="25"/>
  <c r="AB128" i="25"/>
  <c r="W128" i="25"/>
  <c r="X128" i="25" s="1"/>
  <c r="Y128" i="25" s="1"/>
  <c r="AU127" i="25"/>
  <c r="AH127" i="25"/>
  <c r="AD127" i="25"/>
  <c r="AC127" i="25"/>
  <c r="AB127" i="25"/>
  <c r="W127" i="25"/>
  <c r="X127" i="25" s="1"/>
  <c r="Y127" i="25" s="1"/>
  <c r="AU126" i="25"/>
  <c r="AH126" i="25"/>
  <c r="AD126" i="25"/>
  <c r="AC126" i="25"/>
  <c r="AB126" i="25"/>
  <c r="W126" i="25"/>
  <c r="X126" i="25" s="1"/>
  <c r="Y126" i="25" s="1"/>
  <c r="AU125" i="25"/>
  <c r="AH125" i="25"/>
  <c r="AR125" i="25" s="1"/>
  <c r="AS125" i="25" s="1"/>
  <c r="AT125" i="25" s="1"/>
  <c r="AD125" i="25"/>
  <c r="AC125" i="25"/>
  <c r="AB125" i="25"/>
  <c r="W125" i="25"/>
  <c r="X125" i="25" s="1"/>
  <c r="Y125" i="25" s="1"/>
  <c r="AU124" i="25"/>
  <c r="AH124" i="25"/>
  <c r="AR124" i="25" s="1"/>
  <c r="AD124" i="25"/>
  <c r="AC124" i="25"/>
  <c r="AB124" i="25"/>
  <c r="W124" i="25"/>
  <c r="X124" i="25" s="1"/>
  <c r="Y124" i="25" s="1"/>
  <c r="AU123" i="25"/>
  <c r="AH123" i="25"/>
  <c r="AD123" i="25"/>
  <c r="AC123" i="25"/>
  <c r="AB123" i="25"/>
  <c r="W123" i="25"/>
  <c r="X123" i="25" s="1"/>
  <c r="Y123" i="25" s="1"/>
  <c r="AU122" i="25"/>
  <c r="AH122" i="25"/>
  <c r="AR122" i="25" s="1"/>
  <c r="AD122" i="25"/>
  <c r="AC122" i="25"/>
  <c r="AB122" i="25"/>
  <c r="W122" i="25"/>
  <c r="X122" i="25" s="1"/>
  <c r="Y122" i="25" s="1"/>
  <c r="AU121" i="25"/>
  <c r="AH121" i="25"/>
  <c r="AD121" i="25"/>
  <c r="AC121" i="25"/>
  <c r="AB121" i="25"/>
  <c r="W121" i="25"/>
  <c r="X121" i="25" s="1"/>
  <c r="Y121" i="25" s="1"/>
  <c r="AU120" i="25"/>
  <c r="AH120" i="25"/>
  <c r="AR120" i="25" s="1"/>
  <c r="AS120" i="25" s="1"/>
  <c r="AT120" i="25" s="1"/>
  <c r="AD120" i="25"/>
  <c r="AC120" i="25"/>
  <c r="AB120" i="25"/>
  <c r="W120" i="25"/>
  <c r="X120" i="25" s="1"/>
  <c r="Y120" i="25" s="1"/>
  <c r="AU119" i="25"/>
  <c r="AH119" i="25"/>
  <c r="AR119" i="25" s="1"/>
  <c r="AS119" i="25" s="1"/>
  <c r="AT119" i="25" s="1"/>
  <c r="AD119" i="25"/>
  <c r="AC119" i="25"/>
  <c r="AB119" i="25"/>
  <c r="W119" i="25"/>
  <c r="X119" i="25" s="1"/>
  <c r="Y119" i="25" s="1"/>
  <c r="AU118" i="25"/>
  <c r="AH118" i="25"/>
  <c r="AR118" i="25" s="1"/>
  <c r="AD118" i="25"/>
  <c r="AC118" i="25"/>
  <c r="AB118" i="25"/>
  <c r="W118" i="25"/>
  <c r="X118" i="25" s="1"/>
  <c r="Y118" i="25" s="1"/>
  <c r="AU117" i="25"/>
  <c r="AH117" i="25"/>
  <c r="AD117" i="25"/>
  <c r="AC117" i="25"/>
  <c r="AB117" i="25"/>
  <c r="W117" i="25"/>
  <c r="X117" i="25" s="1"/>
  <c r="Y117" i="25" s="1"/>
  <c r="AU116" i="25"/>
  <c r="AH116" i="25"/>
  <c r="AD116" i="25"/>
  <c r="AC116" i="25"/>
  <c r="AB116" i="25"/>
  <c r="W116" i="25"/>
  <c r="X116" i="25" s="1"/>
  <c r="Y116" i="25" s="1"/>
  <c r="AU115" i="25"/>
  <c r="AH115" i="25"/>
  <c r="AD115" i="25"/>
  <c r="AC115" i="25"/>
  <c r="AB115" i="25"/>
  <c r="W115" i="25"/>
  <c r="X115" i="25" s="1"/>
  <c r="Y115" i="25" s="1"/>
  <c r="AU114" i="25"/>
  <c r="AH114" i="25"/>
  <c r="AR114" i="25" s="1"/>
  <c r="AS114" i="25" s="1"/>
  <c r="AT114" i="25" s="1"/>
  <c r="AD114" i="25"/>
  <c r="AC114" i="25"/>
  <c r="AB114" i="25"/>
  <c r="W114" i="25"/>
  <c r="X114" i="25" s="1"/>
  <c r="Y114" i="25" s="1"/>
  <c r="AU113" i="25"/>
  <c r="AH113" i="25"/>
  <c r="AR113" i="25" s="1"/>
  <c r="AS113" i="25" s="1"/>
  <c r="AT113" i="25" s="1"/>
  <c r="AD113" i="25"/>
  <c r="AC113" i="25"/>
  <c r="AB113" i="25"/>
  <c r="W113" i="25"/>
  <c r="X113" i="25" s="1"/>
  <c r="Y113" i="25" s="1"/>
  <c r="AU112" i="25"/>
  <c r="AH112" i="25"/>
  <c r="AD112" i="25"/>
  <c r="AC112" i="25"/>
  <c r="AB112" i="25"/>
  <c r="W112" i="25"/>
  <c r="X112" i="25" s="1"/>
  <c r="Y112" i="25" s="1"/>
  <c r="AU111" i="25"/>
  <c r="AH111" i="25"/>
  <c r="AD111" i="25"/>
  <c r="AC111" i="25"/>
  <c r="AB111" i="25"/>
  <c r="W111" i="25"/>
  <c r="X111" i="25" s="1"/>
  <c r="Y111" i="25" s="1"/>
  <c r="AU110" i="25"/>
  <c r="AH110" i="25"/>
  <c r="AR110" i="25" s="1"/>
  <c r="AS110" i="25" s="1"/>
  <c r="AT110" i="25" s="1"/>
  <c r="AD110" i="25"/>
  <c r="AC110" i="25"/>
  <c r="AB110" i="25"/>
  <c r="W110" i="25"/>
  <c r="X110" i="25" s="1"/>
  <c r="Y110" i="25" s="1"/>
  <c r="AU109" i="25"/>
  <c r="AH109" i="25"/>
  <c r="AR109" i="25" s="1"/>
  <c r="AS109" i="25" s="1"/>
  <c r="AT109" i="25" s="1"/>
  <c r="AD109" i="25"/>
  <c r="AC109" i="25"/>
  <c r="AB109" i="25"/>
  <c r="W109" i="25"/>
  <c r="X109" i="25" s="1"/>
  <c r="Y109" i="25" s="1"/>
  <c r="AU108" i="25"/>
  <c r="AH108" i="25"/>
  <c r="AR108" i="25" s="1"/>
  <c r="AD108" i="25"/>
  <c r="AC108" i="25"/>
  <c r="AB108" i="25"/>
  <c r="W108" i="25"/>
  <c r="X108" i="25" s="1"/>
  <c r="Y108" i="25" s="1"/>
  <c r="AU107" i="25"/>
  <c r="AH107" i="25"/>
  <c r="AR107" i="25" s="1"/>
  <c r="AS107" i="25" s="1"/>
  <c r="AT107" i="25" s="1"/>
  <c r="AD107" i="25"/>
  <c r="AC107" i="25"/>
  <c r="AB107" i="25"/>
  <c r="W107" i="25"/>
  <c r="X107" i="25" s="1"/>
  <c r="Y107" i="25" s="1"/>
  <c r="AU106" i="25"/>
  <c r="AH106" i="25"/>
  <c r="AR106" i="25" s="1"/>
  <c r="AD106" i="25"/>
  <c r="AC106" i="25"/>
  <c r="AB106" i="25"/>
  <c r="W106" i="25"/>
  <c r="X106" i="25" s="1"/>
  <c r="Y106" i="25" s="1"/>
  <c r="AU105" i="25"/>
  <c r="AH105" i="25"/>
  <c r="AR105" i="25" s="1"/>
  <c r="AD105" i="25"/>
  <c r="AC105" i="25"/>
  <c r="AB105" i="25"/>
  <c r="W105" i="25"/>
  <c r="X105" i="25" s="1"/>
  <c r="Y105" i="25" s="1"/>
  <c r="AU104" i="25"/>
  <c r="AH104" i="25"/>
  <c r="AD104" i="25"/>
  <c r="AC104" i="25"/>
  <c r="AB104" i="25"/>
  <c r="W104" i="25"/>
  <c r="X104" i="25" s="1"/>
  <c r="Y104" i="25" s="1"/>
  <c r="AU103" i="25"/>
  <c r="AH103" i="25"/>
  <c r="AR103" i="25" s="1"/>
  <c r="AS103" i="25" s="1"/>
  <c r="AT103" i="25" s="1"/>
  <c r="AD103" i="25"/>
  <c r="AC103" i="25"/>
  <c r="AB103" i="25"/>
  <c r="W103" i="25"/>
  <c r="X103" i="25" s="1"/>
  <c r="Y103" i="25" s="1"/>
  <c r="AU102" i="25"/>
  <c r="AH102" i="25"/>
  <c r="AR102" i="25" s="1"/>
  <c r="AS102" i="25" s="1"/>
  <c r="AT102" i="25" s="1"/>
  <c r="AD102" i="25"/>
  <c r="AC102" i="25"/>
  <c r="AB102" i="25"/>
  <c r="W102" i="25"/>
  <c r="X102" i="25" s="1"/>
  <c r="Y102" i="25" s="1"/>
  <c r="AU101" i="25"/>
  <c r="AH101" i="25"/>
  <c r="AD101" i="25"/>
  <c r="AC101" i="25"/>
  <c r="AB101" i="25"/>
  <c r="W101" i="25"/>
  <c r="X101" i="25" s="1"/>
  <c r="Y101" i="25" s="1"/>
  <c r="AU100" i="25"/>
  <c r="AH100" i="25"/>
  <c r="AR100" i="25" s="1"/>
  <c r="AD100" i="25"/>
  <c r="AC100" i="25"/>
  <c r="AB100" i="25"/>
  <c r="W100" i="25"/>
  <c r="X100" i="25" s="1"/>
  <c r="Y100" i="25" s="1"/>
  <c r="AU99" i="25"/>
  <c r="AH99" i="25"/>
  <c r="AD99" i="25"/>
  <c r="AC99" i="25"/>
  <c r="AB99" i="25"/>
  <c r="W99" i="25"/>
  <c r="X99" i="25" s="1"/>
  <c r="Y99" i="25" s="1"/>
  <c r="AU98" i="25"/>
  <c r="AH98" i="25"/>
  <c r="AR98" i="25" s="1"/>
  <c r="AS98" i="25" s="1"/>
  <c r="AT98" i="25" s="1"/>
  <c r="AD98" i="25"/>
  <c r="AC98" i="25"/>
  <c r="AB98" i="25"/>
  <c r="W98" i="25"/>
  <c r="X98" i="25" s="1"/>
  <c r="Y98" i="25" s="1"/>
  <c r="AU97" i="25"/>
  <c r="AH97" i="25"/>
  <c r="AD97" i="25"/>
  <c r="AC97" i="25"/>
  <c r="AB97" i="25"/>
  <c r="W97" i="25"/>
  <c r="X97" i="25" s="1"/>
  <c r="Y97" i="25" s="1"/>
  <c r="AU96" i="25"/>
  <c r="AH96" i="25"/>
  <c r="AR96" i="25" s="1"/>
  <c r="AS96" i="25" s="1"/>
  <c r="AT96" i="25" s="1"/>
  <c r="AD96" i="25"/>
  <c r="AC96" i="25"/>
  <c r="AB96" i="25"/>
  <c r="W96" i="25"/>
  <c r="X96" i="25" s="1"/>
  <c r="Y96" i="25" s="1"/>
  <c r="AU95" i="25"/>
  <c r="AH95" i="25"/>
  <c r="AR95" i="25" s="1"/>
  <c r="AS95" i="25" s="1"/>
  <c r="AT95" i="25" s="1"/>
  <c r="AD95" i="25"/>
  <c r="AC95" i="25"/>
  <c r="AB95" i="25"/>
  <c r="W95" i="25"/>
  <c r="X95" i="25" s="1"/>
  <c r="Y95" i="25" s="1"/>
  <c r="AU94" i="25"/>
  <c r="AH94" i="25"/>
  <c r="AR94" i="25" s="1"/>
  <c r="AD94" i="25"/>
  <c r="AC94" i="25"/>
  <c r="AB94" i="25"/>
  <c r="W94" i="25"/>
  <c r="X94" i="25" s="1"/>
  <c r="Y94" i="25" s="1"/>
  <c r="AU93" i="25"/>
  <c r="AH93" i="25"/>
  <c r="AR93" i="25" s="1"/>
  <c r="AD93" i="25"/>
  <c r="AC93" i="25"/>
  <c r="AB93" i="25"/>
  <c r="W93" i="25"/>
  <c r="X93" i="25" s="1"/>
  <c r="Y93" i="25" s="1"/>
  <c r="AU92" i="25"/>
  <c r="AH92" i="25"/>
  <c r="AD92" i="25"/>
  <c r="AC92" i="25"/>
  <c r="AB92" i="25"/>
  <c r="W92" i="25"/>
  <c r="X92" i="25" s="1"/>
  <c r="Y92" i="25" s="1"/>
  <c r="AU91" i="25"/>
  <c r="AH91" i="25"/>
  <c r="AD91" i="25"/>
  <c r="AC91" i="25"/>
  <c r="AB91" i="25"/>
  <c r="W91" i="25"/>
  <c r="X91" i="25" s="1"/>
  <c r="Y91" i="25" s="1"/>
  <c r="AU90" i="25"/>
  <c r="AH90" i="25"/>
  <c r="AR90" i="25" s="1"/>
  <c r="AS90" i="25" s="1"/>
  <c r="AT90" i="25" s="1"/>
  <c r="AD90" i="25"/>
  <c r="AC90" i="25"/>
  <c r="AB90" i="25"/>
  <c r="W90" i="25"/>
  <c r="X90" i="25" s="1"/>
  <c r="Y90" i="25" s="1"/>
  <c r="AU89" i="25"/>
  <c r="AH89" i="25"/>
  <c r="AD89" i="25"/>
  <c r="AC89" i="25"/>
  <c r="AB89" i="25"/>
  <c r="W89" i="25"/>
  <c r="X89" i="25" s="1"/>
  <c r="Y89" i="25" s="1"/>
  <c r="AU88" i="25"/>
  <c r="AH88" i="25"/>
  <c r="AR88" i="25" s="1"/>
  <c r="AD88" i="25"/>
  <c r="AC88" i="25"/>
  <c r="AB88" i="25"/>
  <c r="W88" i="25"/>
  <c r="X88" i="25" s="1"/>
  <c r="Y88" i="25" s="1"/>
  <c r="AU87" i="25"/>
  <c r="AH87" i="25"/>
  <c r="AD87" i="25"/>
  <c r="AC87" i="25"/>
  <c r="AB87" i="25"/>
  <c r="W87" i="25"/>
  <c r="X87" i="25" s="1"/>
  <c r="Y87" i="25" s="1"/>
  <c r="AU86" i="25"/>
  <c r="AH86" i="25"/>
  <c r="AR86" i="25" s="1"/>
  <c r="AD86" i="25"/>
  <c r="AC86" i="25"/>
  <c r="AB86" i="25"/>
  <c r="W86" i="25"/>
  <c r="X86" i="25" s="1"/>
  <c r="Y86" i="25" s="1"/>
  <c r="AU85" i="25"/>
  <c r="AH85" i="25"/>
  <c r="AD85" i="25"/>
  <c r="AC85" i="25"/>
  <c r="AB85" i="25"/>
  <c r="W85" i="25"/>
  <c r="X85" i="25" s="1"/>
  <c r="Y85" i="25" s="1"/>
  <c r="AU84" i="25"/>
  <c r="AH84" i="25"/>
  <c r="AR84" i="25" s="1"/>
  <c r="AS84" i="25" s="1"/>
  <c r="AT84" i="25" s="1"/>
  <c r="AD84" i="25"/>
  <c r="AC84" i="25"/>
  <c r="AB84" i="25"/>
  <c r="W84" i="25"/>
  <c r="X84" i="25" s="1"/>
  <c r="Y84" i="25" s="1"/>
  <c r="AU83" i="25"/>
  <c r="AH83" i="25"/>
  <c r="AR83" i="25" s="1"/>
  <c r="AS83" i="25" s="1"/>
  <c r="AT83" i="25" s="1"/>
  <c r="AD83" i="25"/>
  <c r="AC83" i="25"/>
  <c r="AB83" i="25"/>
  <c r="W83" i="25"/>
  <c r="X83" i="25" s="1"/>
  <c r="Y83" i="25" s="1"/>
  <c r="AU82" i="25"/>
  <c r="AH82" i="25"/>
  <c r="AR82" i="25" s="1"/>
  <c r="AD82" i="25"/>
  <c r="AC82" i="25"/>
  <c r="AB82" i="25"/>
  <c r="W82" i="25"/>
  <c r="X82" i="25" s="1"/>
  <c r="Y82" i="25" s="1"/>
  <c r="AU81" i="25"/>
  <c r="AH81" i="25"/>
  <c r="AD81" i="25"/>
  <c r="AC81" i="25"/>
  <c r="AB81" i="25"/>
  <c r="W81" i="25"/>
  <c r="X81" i="25" s="1"/>
  <c r="Y81" i="25" s="1"/>
  <c r="AU80" i="25"/>
  <c r="AH80" i="25"/>
  <c r="AD80" i="25"/>
  <c r="AC80" i="25"/>
  <c r="AB80" i="25"/>
  <c r="W80" i="25"/>
  <c r="X80" i="25" s="1"/>
  <c r="Y80" i="25" s="1"/>
  <c r="AU79" i="25"/>
  <c r="AH79" i="25"/>
  <c r="AR79" i="25" s="1"/>
  <c r="AD79" i="25"/>
  <c r="AC79" i="25"/>
  <c r="AB79" i="25"/>
  <c r="W79" i="25"/>
  <c r="X79" i="25" s="1"/>
  <c r="Y79" i="25" s="1"/>
  <c r="AU78" i="25"/>
  <c r="AH78" i="25"/>
  <c r="AR78" i="25" s="1"/>
  <c r="AS78" i="25" s="1"/>
  <c r="AT78" i="25" s="1"/>
  <c r="AD78" i="25"/>
  <c r="AC78" i="25"/>
  <c r="AB78" i="25"/>
  <c r="W78" i="25"/>
  <c r="X78" i="25" s="1"/>
  <c r="Y78" i="25" s="1"/>
  <c r="AU77" i="25"/>
  <c r="AH77" i="25"/>
  <c r="AD77" i="25"/>
  <c r="AC77" i="25"/>
  <c r="AB77" i="25"/>
  <c r="W77" i="25"/>
  <c r="X77" i="25" s="1"/>
  <c r="Y77" i="25" s="1"/>
  <c r="AU76" i="25"/>
  <c r="AH76" i="25"/>
  <c r="AR76" i="25" s="1"/>
  <c r="AD76" i="25"/>
  <c r="AC76" i="25"/>
  <c r="AB76" i="25"/>
  <c r="W76" i="25"/>
  <c r="X76" i="25" s="1"/>
  <c r="Y76" i="25" s="1"/>
  <c r="AU75" i="25"/>
  <c r="AH75" i="25"/>
  <c r="AD75" i="25"/>
  <c r="AC75" i="25"/>
  <c r="AB75" i="25"/>
  <c r="W75" i="25"/>
  <c r="X75" i="25" s="1"/>
  <c r="Y75" i="25" s="1"/>
  <c r="AU74" i="25"/>
  <c r="AH74" i="25"/>
  <c r="AD74" i="25"/>
  <c r="AC74" i="25"/>
  <c r="AB74" i="25"/>
  <c r="W74" i="25"/>
  <c r="X74" i="25" s="1"/>
  <c r="Y74" i="25" s="1"/>
  <c r="AU73" i="25"/>
  <c r="AH73" i="25"/>
  <c r="AR73" i="25" s="1"/>
  <c r="AS73" i="25" s="1"/>
  <c r="AT73" i="25" s="1"/>
  <c r="AD73" i="25"/>
  <c r="AC73" i="25"/>
  <c r="AB73" i="25"/>
  <c r="W73" i="25"/>
  <c r="X73" i="25" s="1"/>
  <c r="Y73" i="25" s="1"/>
  <c r="AU72" i="25"/>
  <c r="AH72" i="25"/>
  <c r="AR72" i="25" s="1"/>
  <c r="AS72" i="25" s="1"/>
  <c r="AT72" i="25" s="1"/>
  <c r="AD72" i="25"/>
  <c r="AC72" i="25"/>
  <c r="AB72" i="25"/>
  <c r="W72" i="25"/>
  <c r="X72" i="25" s="1"/>
  <c r="Y72" i="25" s="1"/>
  <c r="AU71" i="25"/>
  <c r="AH71" i="25"/>
  <c r="AR71" i="25" s="1"/>
  <c r="AS71" i="25" s="1"/>
  <c r="AT71" i="25" s="1"/>
  <c r="AD71" i="25"/>
  <c r="AC71" i="25"/>
  <c r="AB71" i="25"/>
  <c r="W71" i="25"/>
  <c r="X71" i="25" s="1"/>
  <c r="Y71" i="25" s="1"/>
  <c r="AU70" i="25"/>
  <c r="AH70" i="25"/>
  <c r="AR70" i="25" s="1"/>
  <c r="AD70" i="25"/>
  <c r="AC70" i="25"/>
  <c r="AB70" i="25"/>
  <c r="W70" i="25"/>
  <c r="X70" i="25" s="1"/>
  <c r="Y70" i="25" s="1"/>
  <c r="AU69" i="25"/>
  <c r="AH69" i="25"/>
  <c r="AR69" i="25" s="1"/>
  <c r="AD69" i="25"/>
  <c r="AC69" i="25"/>
  <c r="AB69" i="25"/>
  <c r="W69" i="25"/>
  <c r="X69" i="25" s="1"/>
  <c r="Y69" i="25" s="1"/>
  <c r="AU68" i="25"/>
  <c r="AH68" i="25"/>
  <c r="AD68" i="25"/>
  <c r="AC68" i="25"/>
  <c r="AB68" i="25"/>
  <c r="W68" i="25"/>
  <c r="X68" i="25" s="1"/>
  <c r="Y68" i="25" s="1"/>
  <c r="AU67" i="25"/>
  <c r="AH67" i="25"/>
  <c r="AR67" i="25" s="1"/>
  <c r="AS67" i="25" s="1"/>
  <c r="AT67" i="25" s="1"/>
  <c r="AD67" i="25"/>
  <c r="AC67" i="25"/>
  <c r="AB67" i="25"/>
  <c r="W67" i="25"/>
  <c r="X67" i="25" s="1"/>
  <c r="Y67" i="25" s="1"/>
  <c r="AU66" i="25"/>
  <c r="AH66" i="25"/>
  <c r="AR66" i="25" s="1"/>
  <c r="AS66" i="25" s="1"/>
  <c r="AT66" i="25" s="1"/>
  <c r="AD66" i="25"/>
  <c r="AC66" i="25"/>
  <c r="AB66" i="25"/>
  <c r="W66" i="25"/>
  <c r="X66" i="25" s="1"/>
  <c r="Y66" i="25" s="1"/>
  <c r="AU65" i="25"/>
  <c r="AH65" i="25"/>
  <c r="AD65" i="25"/>
  <c r="AC65" i="25"/>
  <c r="AB65" i="25"/>
  <c r="W65" i="25"/>
  <c r="X65" i="25" s="1"/>
  <c r="Y65" i="25" s="1"/>
  <c r="AU64" i="25"/>
  <c r="AH64" i="25"/>
  <c r="AR64" i="25" s="1"/>
  <c r="AD64" i="25"/>
  <c r="AC64" i="25"/>
  <c r="AB64" i="25"/>
  <c r="W64" i="25"/>
  <c r="X64" i="25" s="1"/>
  <c r="Y64" i="25" s="1"/>
  <c r="AU63" i="25"/>
  <c r="AH63" i="25"/>
  <c r="AD63" i="25"/>
  <c r="AC63" i="25"/>
  <c r="AB63" i="25"/>
  <c r="W63" i="25"/>
  <c r="X63" i="25" s="1"/>
  <c r="Y63" i="25" s="1"/>
  <c r="AU62" i="25"/>
  <c r="AH62" i="25"/>
  <c r="AR62" i="25" s="1"/>
  <c r="AS62" i="25" s="1"/>
  <c r="AT62" i="25" s="1"/>
  <c r="AD62" i="25"/>
  <c r="AC62" i="25"/>
  <c r="AB62" i="25"/>
  <c r="W62" i="25"/>
  <c r="X62" i="25" s="1"/>
  <c r="Y62" i="25" s="1"/>
  <c r="AU61" i="25"/>
  <c r="AH61" i="25"/>
  <c r="AD61" i="25"/>
  <c r="AC61" i="25"/>
  <c r="AB61" i="25"/>
  <c r="W61" i="25"/>
  <c r="X61" i="25" s="1"/>
  <c r="Y61" i="25" s="1"/>
  <c r="AU60" i="25"/>
  <c r="AH60" i="25"/>
  <c r="AR60" i="25" s="1"/>
  <c r="AS60" i="25" s="1"/>
  <c r="AT60" i="25" s="1"/>
  <c r="AD60" i="25"/>
  <c r="AC60" i="25"/>
  <c r="AB60" i="25"/>
  <c r="W60" i="25"/>
  <c r="X60" i="25" s="1"/>
  <c r="Y60" i="25" s="1"/>
  <c r="AU59" i="25"/>
  <c r="AH59" i="25"/>
  <c r="AR59" i="25" s="1"/>
  <c r="AS59" i="25" s="1"/>
  <c r="AT59" i="25" s="1"/>
  <c r="AD59" i="25"/>
  <c r="AC59" i="25"/>
  <c r="AB59" i="25"/>
  <c r="W59" i="25"/>
  <c r="X59" i="25" s="1"/>
  <c r="Y59" i="25" s="1"/>
  <c r="AU58" i="25"/>
  <c r="AH58" i="25"/>
  <c r="AR58" i="25" s="1"/>
  <c r="AD58" i="25"/>
  <c r="AC58" i="25"/>
  <c r="AB58" i="25"/>
  <c r="W58" i="25"/>
  <c r="X58" i="25" s="1"/>
  <c r="Y58" i="25" s="1"/>
  <c r="AU57" i="25"/>
  <c r="AH57" i="25"/>
  <c r="AR57" i="25" s="1"/>
  <c r="AS57" i="25" s="1"/>
  <c r="AT57" i="25" s="1"/>
  <c r="AD57" i="25"/>
  <c r="AC57" i="25"/>
  <c r="AB57" i="25"/>
  <c r="W57" i="25"/>
  <c r="X57" i="25" s="1"/>
  <c r="Y57" i="25" s="1"/>
  <c r="AU56" i="25"/>
  <c r="AQ56" i="25"/>
  <c r="AP56" i="25"/>
  <c r="AO56" i="25"/>
  <c r="AN56" i="25"/>
  <c r="AM56" i="25"/>
  <c r="AL56" i="25"/>
  <c r="AK56" i="25"/>
  <c r="AJ56" i="25"/>
  <c r="AI56" i="25"/>
  <c r="AH56" i="25"/>
  <c r="AF56" i="25"/>
  <c r="AE56" i="25"/>
  <c r="AD56" i="25"/>
  <c r="AC56" i="25"/>
  <c r="AB56" i="25"/>
  <c r="L56" i="25" a="1"/>
  <c r="L56" i="25" s="1"/>
  <c r="AU55" i="25"/>
  <c r="AQ55" i="25"/>
  <c r="AP55" i="25"/>
  <c r="AO55" i="25"/>
  <c r="AN55" i="25"/>
  <c r="AM55" i="25"/>
  <c r="AL55" i="25"/>
  <c r="AK55" i="25"/>
  <c r="AJ55" i="25"/>
  <c r="AI55" i="25"/>
  <c r="AH55" i="25"/>
  <c r="AF55" i="25"/>
  <c r="AE55" i="25"/>
  <c r="AD55" i="25"/>
  <c r="AC55" i="25"/>
  <c r="AB55" i="25"/>
  <c r="L55" i="25"/>
  <c r="W55" i="25" s="1"/>
  <c r="AU54" i="25"/>
  <c r="AQ54" i="25"/>
  <c r="AP54" i="25"/>
  <c r="AO54" i="25"/>
  <c r="AN54" i="25"/>
  <c r="AM54" i="25"/>
  <c r="AL54" i="25"/>
  <c r="AK54" i="25"/>
  <c r="AJ54" i="25"/>
  <c r="AI54" i="25"/>
  <c r="AH54" i="25"/>
  <c r="AF54" i="25"/>
  <c r="AE54" i="25"/>
  <c r="AD54" i="25"/>
  <c r="AC54" i="25"/>
  <c r="AB54" i="25"/>
  <c r="L54" i="25"/>
  <c r="AU53" i="25"/>
  <c r="AQ53" i="25"/>
  <c r="AP53" i="25"/>
  <c r="AO53" i="25"/>
  <c r="AN53" i="25"/>
  <c r="AM53" i="25"/>
  <c r="AL53" i="25"/>
  <c r="AK53" i="25"/>
  <c r="AJ53" i="25"/>
  <c r="AI53" i="25"/>
  <c r="AH53" i="25"/>
  <c r="AF53" i="25"/>
  <c r="AE53" i="25"/>
  <c r="AD53" i="25"/>
  <c r="AC53" i="25"/>
  <c r="AB53" i="25"/>
  <c r="L53" i="25"/>
  <c r="W53" i="25" s="1"/>
  <c r="AU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W52" i="25"/>
  <c r="X52" i="25" s="1"/>
  <c r="Y52" i="25" s="1"/>
  <c r="AU51" i="25"/>
  <c r="AQ51" i="25"/>
  <c r="AP51" i="25"/>
  <c r="AO51" i="25"/>
  <c r="AN51" i="25"/>
  <c r="AM51" i="25"/>
  <c r="AL51" i="25"/>
  <c r="AK51" i="25"/>
  <c r="AJ51" i="25"/>
  <c r="AI51" i="25"/>
  <c r="AH51" i="25"/>
  <c r="AF51" i="25"/>
  <c r="AE51" i="25"/>
  <c r="AD51" i="25"/>
  <c r="AC51" i="25"/>
  <c r="AB51" i="25"/>
  <c r="L51" i="25" a="1"/>
  <c r="L51" i="25" s="1"/>
  <c r="AU50" i="25"/>
  <c r="AQ50" i="25"/>
  <c r="AP50" i="25"/>
  <c r="AO50" i="25"/>
  <c r="AN50" i="25"/>
  <c r="AM50" i="25"/>
  <c r="AL50" i="25"/>
  <c r="AK50" i="25"/>
  <c r="AJ50" i="25"/>
  <c r="AI50" i="25"/>
  <c r="AH50" i="25"/>
  <c r="AF50" i="25"/>
  <c r="AE50" i="25"/>
  <c r="AD50" i="25"/>
  <c r="AC50" i="25"/>
  <c r="AB50" i="25"/>
  <c r="L50" i="25" a="1"/>
  <c r="L50" i="25" s="1"/>
  <c r="AU49" i="25"/>
  <c r="AQ49" i="25"/>
  <c r="AP49" i="25"/>
  <c r="AO49" i="25"/>
  <c r="AN49" i="25"/>
  <c r="AM49" i="25"/>
  <c r="AL49" i="25"/>
  <c r="AK49" i="25"/>
  <c r="AJ49" i="25"/>
  <c r="AI49" i="25"/>
  <c r="AH49" i="25"/>
  <c r="AF49" i="25"/>
  <c r="AE49" i="25"/>
  <c r="AD49" i="25"/>
  <c r="AC49" i="25"/>
  <c r="AB49" i="25"/>
  <c r="L49" i="25"/>
  <c r="W49" i="25" s="1"/>
  <c r="X49" i="25" s="1"/>
  <c r="Y49" i="25" s="1"/>
  <c r="AU48" i="25"/>
  <c r="AQ48" i="25"/>
  <c r="AP48" i="25"/>
  <c r="AO48" i="25"/>
  <c r="AN48" i="25"/>
  <c r="AM48" i="25"/>
  <c r="AL48" i="25"/>
  <c r="AK48" i="25"/>
  <c r="AJ48" i="25"/>
  <c r="AI48" i="25"/>
  <c r="AH48" i="25"/>
  <c r="AF48" i="25"/>
  <c r="AE48" i="25"/>
  <c r="AD48" i="25"/>
  <c r="AC48" i="25"/>
  <c r="AB48" i="25"/>
  <c r="L48" i="25"/>
  <c r="W48" i="25" s="1"/>
  <c r="X48" i="25" s="1"/>
  <c r="Y48" i="25" s="1"/>
  <c r="AU47" i="25"/>
  <c r="AQ47" i="25"/>
  <c r="AP47" i="25"/>
  <c r="AO47" i="25"/>
  <c r="AN47" i="25"/>
  <c r="AM47" i="25"/>
  <c r="AL47" i="25"/>
  <c r="AK47" i="25"/>
  <c r="AJ47" i="25"/>
  <c r="AI47" i="25"/>
  <c r="AH47" i="25"/>
  <c r="AF47" i="25"/>
  <c r="AE47" i="25"/>
  <c r="AD47" i="25"/>
  <c r="AC47" i="25"/>
  <c r="AB47" i="25"/>
  <c r="L47" i="25"/>
  <c r="AG47" i="25" s="1"/>
  <c r="AU46" i="25"/>
  <c r="AQ46" i="25"/>
  <c r="AP46" i="25"/>
  <c r="AO46" i="25"/>
  <c r="AN46" i="25"/>
  <c r="AM46" i="25"/>
  <c r="AL46" i="25"/>
  <c r="AK46" i="25"/>
  <c r="AJ46" i="25"/>
  <c r="AI46" i="25"/>
  <c r="AH46" i="25"/>
  <c r="AF46" i="25"/>
  <c r="AE46" i="25"/>
  <c r="AD46" i="25"/>
  <c r="AC46" i="25"/>
  <c r="AB46" i="25"/>
  <c r="L46" i="25"/>
  <c r="W46" i="25" s="1"/>
  <c r="X46" i="25" s="1"/>
  <c r="Y46" i="25" s="1"/>
  <c r="AU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W45" i="25"/>
  <c r="X45" i="25" s="1"/>
  <c r="Y45" i="25" s="1"/>
  <c r="AU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W44" i="25"/>
  <c r="X44" i="25" s="1"/>
  <c r="Y44" i="25" s="1"/>
  <c r="AU43" i="25"/>
  <c r="AQ43" i="25"/>
  <c r="AP43" i="25"/>
  <c r="AO43" i="25"/>
  <c r="AN43" i="25"/>
  <c r="AM43" i="25"/>
  <c r="AL43" i="25"/>
  <c r="AK43" i="25"/>
  <c r="AJ43" i="25"/>
  <c r="AI43" i="25"/>
  <c r="AH43" i="25"/>
  <c r="AF43" i="25"/>
  <c r="AE43" i="25"/>
  <c r="AD43" i="25"/>
  <c r="AC43" i="25"/>
  <c r="AB43" i="25"/>
  <c r="L43" i="25" a="1"/>
  <c r="L43" i="25" s="1"/>
  <c r="AU42" i="25"/>
  <c r="AQ42" i="25"/>
  <c r="AP42" i="25"/>
  <c r="AO42" i="25"/>
  <c r="AN42" i="25"/>
  <c r="AM42" i="25"/>
  <c r="AL42" i="25"/>
  <c r="AK42" i="25"/>
  <c r="AJ42" i="25"/>
  <c r="AI42" i="25"/>
  <c r="AH42" i="25"/>
  <c r="AF42" i="25"/>
  <c r="AE42" i="25"/>
  <c r="AD42" i="25"/>
  <c r="AC42" i="25"/>
  <c r="AB42" i="25"/>
  <c r="L42" i="25" a="1"/>
  <c r="L42" i="25" s="1"/>
  <c r="W42" i="25" s="1"/>
  <c r="AU41" i="25"/>
  <c r="AQ41" i="25"/>
  <c r="AP41" i="25"/>
  <c r="AO41" i="25"/>
  <c r="AN41" i="25"/>
  <c r="AM41" i="25"/>
  <c r="AL41" i="25"/>
  <c r="AK41" i="25"/>
  <c r="AJ41" i="25"/>
  <c r="AI41" i="25"/>
  <c r="AH41" i="25"/>
  <c r="AF41" i="25"/>
  <c r="AE41" i="25"/>
  <c r="AD41" i="25"/>
  <c r="AC41" i="25"/>
  <c r="AB41" i="25"/>
  <c r="L41" i="25" a="1"/>
  <c r="L41" i="25" s="1"/>
  <c r="AU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W40" i="25"/>
  <c r="X40" i="25" s="1"/>
  <c r="Y40" i="25" s="1"/>
  <c r="AU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W39" i="25"/>
  <c r="X39" i="25" s="1"/>
  <c r="Y39" i="25" s="1"/>
  <c r="AU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W38" i="25"/>
  <c r="X38" i="25" s="1"/>
  <c r="Y38" i="25" s="1"/>
  <c r="AU37" i="25"/>
  <c r="AQ37" i="25"/>
  <c r="AP37" i="25"/>
  <c r="AO37" i="25"/>
  <c r="AN37" i="25"/>
  <c r="AM37" i="25"/>
  <c r="AL37" i="25"/>
  <c r="AK37" i="25"/>
  <c r="AJ37" i="25"/>
  <c r="AI37" i="25"/>
  <c r="AH37" i="25"/>
  <c r="AG37" i="25"/>
  <c r="AF37" i="25"/>
  <c r="AE37" i="25"/>
  <c r="AD37" i="25"/>
  <c r="AC37" i="25"/>
  <c r="AB37" i="25"/>
  <c r="W37" i="25"/>
  <c r="X37" i="25" s="1"/>
  <c r="Y37" i="25" s="1"/>
  <c r="AU36" i="25"/>
  <c r="AQ36" i="25"/>
  <c r="AP36" i="25"/>
  <c r="AO36" i="25"/>
  <c r="AN36" i="25"/>
  <c r="AM36" i="25"/>
  <c r="AL36" i="25"/>
  <c r="AK36" i="25"/>
  <c r="AJ36" i="25"/>
  <c r="AI36" i="25"/>
  <c r="AH36" i="25"/>
  <c r="AG36" i="25"/>
  <c r="AF36" i="25"/>
  <c r="AE36" i="25"/>
  <c r="AD36" i="25"/>
  <c r="AC36" i="25"/>
  <c r="AB36" i="25"/>
  <c r="W36" i="25"/>
  <c r="X36" i="25" s="1"/>
  <c r="Y36" i="25" s="1"/>
  <c r="AU35" i="25"/>
  <c r="AQ35" i="25"/>
  <c r="AP35" i="25"/>
  <c r="AO35" i="25"/>
  <c r="AN35" i="25"/>
  <c r="AM35" i="25"/>
  <c r="AL35" i="25"/>
  <c r="AK35" i="25"/>
  <c r="AJ35" i="25"/>
  <c r="AI35" i="25"/>
  <c r="AH35" i="25"/>
  <c r="AG35" i="25"/>
  <c r="AF35" i="25"/>
  <c r="AE35" i="25"/>
  <c r="AD35" i="25"/>
  <c r="AC35" i="25"/>
  <c r="AB35" i="25"/>
  <c r="W35" i="25"/>
  <c r="X35" i="25" s="1"/>
  <c r="Y35" i="25" s="1"/>
  <c r="AU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W34" i="25"/>
  <c r="X34" i="25" s="1"/>
  <c r="Y34" i="25" s="1"/>
  <c r="AU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W33" i="25"/>
  <c r="X33" i="25" s="1"/>
  <c r="Y33" i="25" s="1"/>
  <c r="AU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W32" i="25"/>
  <c r="X32" i="25" s="1"/>
  <c r="Y32" i="25" s="1"/>
  <c r="AU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W31" i="25"/>
  <c r="X31" i="25" s="1"/>
  <c r="Y31" i="25" s="1"/>
  <c r="AU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W30" i="25"/>
  <c r="X30" i="25" s="1"/>
  <c r="Y30" i="25" s="1"/>
  <c r="AU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W29" i="25"/>
  <c r="X29" i="25" s="1"/>
  <c r="Y29" i="25" s="1"/>
  <c r="AU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W28" i="25"/>
  <c r="X28" i="25" s="1"/>
  <c r="Y28" i="25" s="1"/>
  <c r="AU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W27" i="25"/>
  <c r="X27" i="25" s="1"/>
  <c r="Y27" i="25" s="1"/>
  <c r="AU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W26" i="25"/>
  <c r="X26" i="25" s="1"/>
  <c r="Y26" i="25" s="1"/>
  <c r="AU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W25" i="25"/>
  <c r="X25" i="25" s="1"/>
  <c r="Y25" i="25" s="1"/>
  <c r="AU24" i="25"/>
  <c r="AQ24" i="25"/>
  <c r="AP24" i="25"/>
  <c r="AO24" i="25"/>
  <c r="AN24" i="25"/>
  <c r="AM24" i="25"/>
  <c r="AL24" i="25"/>
  <c r="AK24" i="25"/>
  <c r="AJ24" i="25"/>
  <c r="AI24" i="25"/>
  <c r="AH24" i="25"/>
  <c r="AF24" i="25"/>
  <c r="AE24" i="25"/>
  <c r="AD24" i="25"/>
  <c r="AC24" i="25"/>
  <c r="AB24" i="25"/>
  <c r="L24" i="25"/>
  <c r="W24" i="25" s="1"/>
  <c r="AU23" i="25"/>
  <c r="AQ23" i="25"/>
  <c r="AP23" i="25"/>
  <c r="AO23" i="25"/>
  <c r="AN23" i="25"/>
  <c r="AM23" i="25"/>
  <c r="AL23" i="25"/>
  <c r="AK23" i="25"/>
  <c r="AJ23" i="25"/>
  <c r="AI23" i="25"/>
  <c r="AH23" i="25"/>
  <c r="AF23" i="25"/>
  <c r="AE23" i="25"/>
  <c r="AD23" i="25"/>
  <c r="AC23" i="25"/>
  <c r="AB23" i="25"/>
  <c r="L23" i="25"/>
  <c r="W23" i="25" s="1"/>
  <c r="AU22" i="25"/>
  <c r="AQ22" i="25"/>
  <c r="AP22" i="25"/>
  <c r="AO22" i="25"/>
  <c r="AN22" i="25"/>
  <c r="AM22" i="25"/>
  <c r="AL22" i="25"/>
  <c r="AK22" i="25"/>
  <c r="AJ22" i="25"/>
  <c r="AI22" i="25"/>
  <c r="AH22" i="25"/>
  <c r="AF22" i="25"/>
  <c r="AE22" i="25"/>
  <c r="AD22" i="25"/>
  <c r="AC22" i="25"/>
  <c r="AB22" i="25"/>
  <c r="L22" i="25"/>
  <c r="W22" i="25" s="1"/>
  <c r="AU21" i="25"/>
  <c r="AQ21" i="25"/>
  <c r="AP21" i="25"/>
  <c r="AO21" i="25"/>
  <c r="AN21" i="25"/>
  <c r="AM21" i="25"/>
  <c r="AL21" i="25"/>
  <c r="AK21" i="25"/>
  <c r="AJ21" i="25"/>
  <c r="AI21" i="25"/>
  <c r="AF21" i="25"/>
  <c r="AE21" i="25"/>
  <c r="AD21" i="25"/>
  <c r="AC21" i="25"/>
  <c r="AB21" i="25"/>
  <c r="M21" i="25"/>
  <c r="AH21" i="25" s="1"/>
  <c r="L21" i="25"/>
  <c r="AU20" i="25"/>
  <c r="AQ20" i="25"/>
  <c r="AP20" i="25"/>
  <c r="AO20" i="25"/>
  <c r="AN20" i="25"/>
  <c r="AM20" i="25"/>
  <c r="AL20" i="25"/>
  <c r="AK20" i="25"/>
  <c r="AJ20" i="25"/>
  <c r="AI20" i="25"/>
  <c r="AF20" i="25"/>
  <c r="AE20" i="25"/>
  <c r="AD20" i="25"/>
  <c r="AC20" i="25"/>
  <c r="AB20" i="25"/>
  <c r="M20" i="25"/>
  <c r="AH20" i="25" s="1"/>
  <c r="L20" i="25"/>
  <c r="AU19" i="25"/>
  <c r="AQ19" i="25"/>
  <c r="AP19" i="25"/>
  <c r="AO19" i="25"/>
  <c r="AN19" i="25"/>
  <c r="AM19" i="25"/>
  <c r="AL19" i="25"/>
  <c r="AK19" i="25"/>
  <c r="AJ19" i="25"/>
  <c r="AI19" i="25"/>
  <c r="AH19" i="25"/>
  <c r="AF19" i="25"/>
  <c r="AE19" i="25"/>
  <c r="AD19" i="25"/>
  <c r="AC19" i="25"/>
  <c r="AB19" i="25"/>
  <c r="L19" i="25"/>
  <c r="AG19" i="25" s="1"/>
  <c r="AU18" i="25"/>
  <c r="AQ18" i="25"/>
  <c r="AP18" i="25"/>
  <c r="AO18" i="25"/>
  <c r="AN18" i="25"/>
  <c r="AM18" i="25"/>
  <c r="AL18" i="25"/>
  <c r="AK18" i="25"/>
  <c r="AJ18" i="25"/>
  <c r="AI18" i="25"/>
  <c r="AH18" i="25"/>
  <c r="AF18" i="25"/>
  <c r="AE18" i="25"/>
  <c r="AD18" i="25"/>
  <c r="AC18" i="25"/>
  <c r="AB18" i="25"/>
  <c r="L18" i="25" a="1"/>
  <c r="L18" i="25" s="1"/>
  <c r="AU17" i="25"/>
  <c r="AQ17" i="25"/>
  <c r="AP17" i="25"/>
  <c r="AO17" i="25"/>
  <c r="AN17" i="25"/>
  <c r="AM17" i="25"/>
  <c r="AL17" i="25"/>
  <c r="AK17" i="25"/>
  <c r="AJ17" i="25"/>
  <c r="AI17" i="25"/>
  <c r="AH17" i="25"/>
  <c r="AF17" i="25"/>
  <c r="AE17" i="25"/>
  <c r="AD17" i="25"/>
  <c r="AC17" i="25"/>
  <c r="AB17" i="25"/>
  <c r="L17" i="25" a="1"/>
  <c r="L17" i="25" s="1"/>
  <c r="AG17" i="25" s="1"/>
  <c r="AU16" i="25"/>
  <c r="AQ16" i="25"/>
  <c r="AP16" i="25"/>
  <c r="AO16" i="25"/>
  <c r="AN16" i="25"/>
  <c r="AM16" i="25"/>
  <c r="AL16" i="25"/>
  <c r="AK16" i="25"/>
  <c r="AJ16" i="25"/>
  <c r="AI16" i="25"/>
  <c r="AH16" i="25"/>
  <c r="AF16" i="25"/>
  <c r="AE16" i="25"/>
  <c r="AD16" i="25"/>
  <c r="AC16" i="25"/>
  <c r="AB16" i="25"/>
  <c r="L16" i="25" a="1"/>
  <c r="L16" i="25" s="1"/>
  <c r="AU15" i="25"/>
  <c r="AQ15" i="25"/>
  <c r="AP15" i="25"/>
  <c r="AO15" i="25"/>
  <c r="AN15" i="25"/>
  <c r="AM15" i="25"/>
  <c r="AL15" i="25"/>
  <c r="AK15" i="25"/>
  <c r="AJ15" i="25"/>
  <c r="AI15" i="25"/>
  <c r="AH15" i="25"/>
  <c r="AF15" i="25"/>
  <c r="AE15" i="25"/>
  <c r="AD15" i="25"/>
  <c r="AC15" i="25"/>
  <c r="AB15" i="25"/>
  <c r="L15" i="25"/>
  <c r="AG15" i="25" s="1"/>
  <c r="AU14" i="25"/>
  <c r="AQ14" i="25"/>
  <c r="AP14" i="25"/>
  <c r="AO14" i="25"/>
  <c r="AN14" i="25"/>
  <c r="AM14" i="25"/>
  <c r="AL14" i="25"/>
  <c r="AK14" i="25"/>
  <c r="AJ14" i="25"/>
  <c r="AI14" i="25"/>
  <c r="AH14" i="25"/>
  <c r="AF14" i="25"/>
  <c r="AE14" i="25"/>
  <c r="AD14" i="25"/>
  <c r="AC14" i="25"/>
  <c r="AB14" i="25"/>
  <c r="L14" i="25"/>
  <c r="AG14" i="25" s="1"/>
  <c r="AU13" i="25"/>
  <c r="AQ13" i="25"/>
  <c r="AP13" i="25"/>
  <c r="AO13" i="25"/>
  <c r="AN13" i="25"/>
  <c r="AM13" i="25"/>
  <c r="AL13" i="25"/>
  <c r="AK13" i="25"/>
  <c r="AJ13" i="25"/>
  <c r="AI13" i="25"/>
  <c r="AH13" i="25"/>
  <c r="AF13" i="25"/>
  <c r="AE13" i="25"/>
  <c r="AD13" i="25"/>
  <c r="AC13" i="25"/>
  <c r="AB13" i="25"/>
  <c r="L13" i="25"/>
  <c r="AG13" i="25" s="1"/>
  <c r="AU12" i="25"/>
  <c r="AQ12" i="25"/>
  <c r="AP12" i="25"/>
  <c r="AO12" i="25"/>
  <c r="AN12" i="25"/>
  <c r="AM12" i="25"/>
  <c r="AL12" i="25"/>
  <c r="AK12" i="25"/>
  <c r="AJ12" i="25"/>
  <c r="AI12" i="25"/>
  <c r="AH12" i="25"/>
  <c r="AF12" i="25"/>
  <c r="AE12" i="25"/>
  <c r="AD12" i="25"/>
  <c r="AC12" i="25"/>
  <c r="AB12" i="25"/>
  <c r="L12" i="25"/>
  <c r="AG12" i="25" s="1"/>
  <c r="AU11" i="25"/>
  <c r="AQ11" i="25"/>
  <c r="AP11" i="25"/>
  <c r="AO11" i="25"/>
  <c r="AN11" i="25"/>
  <c r="AM11" i="25"/>
  <c r="AL11" i="25"/>
  <c r="AK11" i="25"/>
  <c r="AJ11" i="25"/>
  <c r="AI11" i="25"/>
  <c r="AH11" i="25"/>
  <c r="AF11" i="25"/>
  <c r="AE11" i="25"/>
  <c r="AD11" i="25"/>
  <c r="AC11" i="25"/>
  <c r="AB11" i="25"/>
  <c r="L11" i="25"/>
  <c r="AG11" i="25" s="1"/>
  <c r="AU10" i="25"/>
  <c r="AQ10" i="25"/>
  <c r="AP10" i="25"/>
  <c r="AO10" i="25"/>
  <c r="AN10" i="25"/>
  <c r="AM10" i="25"/>
  <c r="AL10" i="25"/>
  <c r="AK10" i="25"/>
  <c r="AJ10" i="25"/>
  <c r="AI10" i="25"/>
  <c r="AH10" i="25"/>
  <c r="AF10" i="25"/>
  <c r="AE10" i="25"/>
  <c r="AD10" i="25"/>
  <c r="AC10" i="25"/>
  <c r="AB10" i="25"/>
  <c r="L10" i="25"/>
  <c r="AG10" i="25" s="1"/>
  <c r="AU9" i="25"/>
  <c r="AQ9" i="25"/>
  <c r="AP9" i="25"/>
  <c r="AO9" i="25"/>
  <c r="AN9" i="25"/>
  <c r="AM9" i="25"/>
  <c r="AL9" i="25"/>
  <c r="AK9" i="25"/>
  <c r="AJ9" i="25"/>
  <c r="AI9" i="25"/>
  <c r="AH9" i="25"/>
  <c r="AF9" i="25"/>
  <c r="AE9" i="25"/>
  <c r="AD9" i="25"/>
  <c r="AC9" i="25"/>
  <c r="AB9" i="25"/>
  <c r="L9" i="25"/>
  <c r="AG9" i="25" s="1"/>
  <c r="AU8" i="25"/>
  <c r="AQ8" i="25"/>
  <c r="AP8" i="25"/>
  <c r="AO8" i="25"/>
  <c r="AN8" i="25"/>
  <c r="AM8" i="25"/>
  <c r="AL8" i="25"/>
  <c r="AK8" i="25"/>
  <c r="AJ8" i="25"/>
  <c r="AI8" i="25"/>
  <c r="AH8" i="25"/>
  <c r="AF8" i="25"/>
  <c r="AE8" i="25"/>
  <c r="AD8" i="25"/>
  <c r="AC8" i="25"/>
  <c r="AB8" i="25"/>
  <c r="L8" i="25"/>
  <c r="AG8" i="25" s="1"/>
  <c r="AU7" i="25"/>
  <c r="AQ7" i="25"/>
  <c r="AP7" i="25"/>
  <c r="AO7" i="25"/>
  <c r="AN7" i="25"/>
  <c r="AM7" i="25"/>
  <c r="AL7" i="25"/>
  <c r="AK7" i="25"/>
  <c r="AJ7" i="25"/>
  <c r="AI7" i="25"/>
  <c r="AH7" i="25"/>
  <c r="AG7" i="25"/>
  <c r="AF7" i="25"/>
  <c r="AE7" i="25"/>
  <c r="AD7" i="25"/>
  <c r="AC7" i="25"/>
  <c r="AB7" i="25"/>
  <c r="W7" i="25"/>
  <c r="X7" i="25" s="1"/>
  <c r="Y7" i="25" s="1"/>
  <c r="AU6" i="25"/>
  <c r="AQ6" i="25"/>
  <c r="AP6" i="25"/>
  <c r="AO6" i="25"/>
  <c r="AN6" i="25"/>
  <c r="AM6" i="25"/>
  <c r="AL6" i="25"/>
  <c r="AK6" i="25"/>
  <c r="AJ6" i="25"/>
  <c r="AI6" i="25"/>
  <c r="AH6" i="25"/>
  <c r="AF6" i="25"/>
  <c r="AE6" i="25"/>
  <c r="AD6" i="25"/>
  <c r="AC6" i="25"/>
  <c r="AB6" i="25"/>
  <c r="L6" i="25" a="1"/>
  <c r="L6" i="25" s="1"/>
  <c r="AU5" i="25"/>
  <c r="AQ5" i="25"/>
  <c r="AP5" i="25"/>
  <c r="AO5" i="25"/>
  <c r="AN5" i="25"/>
  <c r="AM5" i="25"/>
  <c r="AL5" i="25"/>
  <c r="AK5" i="25"/>
  <c r="AJ5" i="25"/>
  <c r="AI5" i="25"/>
  <c r="AH5" i="25"/>
  <c r="AF5" i="25"/>
  <c r="AE5" i="25"/>
  <c r="AD5" i="25"/>
  <c r="AC5" i="25"/>
  <c r="AB5" i="25"/>
  <c r="L5" i="25" a="1"/>
  <c r="L5" i="25" s="1"/>
  <c r="AU4" i="25"/>
  <c r="AQ4" i="25"/>
  <c r="AP4" i="25"/>
  <c r="AO4" i="25"/>
  <c r="AN4" i="25"/>
  <c r="AM4" i="25"/>
  <c r="AL4" i="25"/>
  <c r="AK4" i="25"/>
  <c r="AJ4" i="25"/>
  <c r="AI4" i="25"/>
  <c r="AH4" i="25"/>
  <c r="AF4" i="25"/>
  <c r="AE4" i="25"/>
  <c r="AD4" i="25"/>
  <c r="AC4" i="25"/>
  <c r="AB4" i="25"/>
  <c r="L4" i="25"/>
  <c r="AG4" i="25" s="1"/>
  <c r="AU3" i="25"/>
  <c r="AQ3" i="25"/>
  <c r="AP3" i="25"/>
  <c r="AO3" i="25"/>
  <c r="AN3" i="25"/>
  <c r="AM3" i="25"/>
  <c r="AL3" i="25"/>
  <c r="AK3" i="25"/>
  <c r="AJ3" i="25"/>
  <c r="AI3" i="25"/>
  <c r="AH3" i="25"/>
  <c r="AF3" i="25"/>
  <c r="AE3" i="25"/>
  <c r="AD3" i="25"/>
  <c r="AC3" i="25"/>
  <c r="AB3" i="25"/>
  <c r="L3" i="25" a="1"/>
  <c r="L3" i="25" s="1"/>
  <c r="AR38" i="25" l="1"/>
  <c r="AS108" i="25"/>
  <c r="AT108" i="25" s="1"/>
  <c r="W14" i="25"/>
  <c r="X14" i="25" s="1"/>
  <c r="Y14" i="25" s="1"/>
  <c r="AG49" i="25"/>
  <c r="AR49" i="25" s="1"/>
  <c r="W4" i="25"/>
  <c r="X4" i="25" s="1"/>
  <c r="Y4" i="25" s="1"/>
  <c r="W13" i="25"/>
  <c r="X13" i="25" s="1"/>
  <c r="Y13" i="25" s="1"/>
  <c r="AR74" i="25"/>
  <c r="AS74" i="25" s="1"/>
  <c r="AT74" i="25" s="1"/>
  <c r="W15" i="25"/>
  <c r="X15" i="25" s="1"/>
  <c r="Y15" i="25" s="1"/>
  <c r="AR33" i="25"/>
  <c r="AS33" i="25" s="1"/>
  <c r="AT33" i="25" s="1"/>
  <c r="AJ183" i="27"/>
  <c r="AJ181" i="27"/>
  <c r="AJ187" i="27" s="1"/>
  <c r="AK182" i="25"/>
  <c r="AR7" i="25"/>
  <c r="AS7" i="25" s="1"/>
  <c r="AT7" i="25" s="1"/>
  <c r="W10" i="25"/>
  <c r="X10" i="25" s="1"/>
  <c r="Y10" i="25" s="1"/>
  <c r="AR126" i="25"/>
  <c r="AS126" i="25" s="1"/>
  <c r="AT126" i="25" s="1"/>
  <c r="AL182" i="25"/>
  <c r="AG46" i="25"/>
  <c r="AR46" i="25" s="1"/>
  <c r="AS46" i="25" s="1"/>
  <c r="AT46" i="25" s="1"/>
  <c r="AR81" i="25"/>
  <c r="AS81" i="25" s="1"/>
  <c r="AT81" i="25" s="1"/>
  <c r="AM182" i="25"/>
  <c r="W12" i="25"/>
  <c r="X12" i="25" s="1"/>
  <c r="Y12" i="25" s="1"/>
  <c r="W47" i="25"/>
  <c r="X47" i="25" s="1"/>
  <c r="Y47" i="25" s="1"/>
  <c r="AR65" i="25"/>
  <c r="AS65" i="25" s="1"/>
  <c r="AT65" i="25" s="1"/>
  <c r="AS70" i="25"/>
  <c r="AT70" i="25" s="1"/>
  <c r="AR101" i="25"/>
  <c r="AS101" i="25" s="1"/>
  <c r="AT101" i="25" s="1"/>
  <c r="AR156" i="25"/>
  <c r="AS156" i="25" s="1"/>
  <c r="AT156" i="25" s="1"/>
  <c r="AR177" i="25"/>
  <c r="AS177" i="25" s="1"/>
  <c r="AT177" i="25" s="1"/>
  <c r="AN182" i="25"/>
  <c r="AR34" i="25"/>
  <c r="AS34" i="25" s="1"/>
  <c r="AT34" i="25" s="1"/>
  <c r="AR91" i="25"/>
  <c r="AS91" i="25" s="1"/>
  <c r="AT91" i="25" s="1"/>
  <c r="AS142" i="25"/>
  <c r="AT142" i="25" s="1"/>
  <c r="AR150" i="25"/>
  <c r="AS150" i="25" s="1"/>
  <c r="AT150" i="25" s="1"/>
  <c r="AG48" i="25"/>
  <c r="AR48" i="25" s="1"/>
  <c r="AS48" i="25" s="1"/>
  <c r="AT48" i="25" s="1"/>
  <c r="AS93" i="25"/>
  <c r="AT93" i="25" s="1"/>
  <c r="AS130" i="25"/>
  <c r="AT130" i="25" s="1"/>
  <c r="AR158" i="25"/>
  <c r="AS158" i="25" s="1"/>
  <c r="AT158" i="25" s="1"/>
  <c r="AS166" i="25"/>
  <c r="AT166" i="25" s="1"/>
  <c r="W9" i="25"/>
  <c r="X9" i="25" s="1"/>
  <c r="Y9" i="25" s="1"/>
  <c r="AR26" i="25"/>
  <c r="AS26" i="25" s="1"/>
  <c r="AT26" i="25" s="1"/>
  <c r="AR28" i="25"/>
  <c r="AS28" i="25" s="1"/>
  <c r="AT28" i="25" s="1"/>
  <c r="AR45" i="25"/>
  <c r="AS45" i="25" s="1"/>
  <c r="AT45" i="25" s="1"/>
  <c r="AR52" i="25"/>
  <c r="AS52" i="25" s="1"/>
  <c r="AT52" i="25" s="1"/>
  <c r="AS105" i="25"/>
  <c r="AT105" i="25" s="1"/>
  <c r="W11" i="25"/>
  <c r="X11" i="25" s="1"/>
  <c r="Y11" i="25" s="1"/>
  <c r="AR115" i="25"/>
  <c r="AS115" i="25" s="1"/>
  <c r="AT115" i="25" s="1"/>
  <c r="AR40" i="25"/>
  <c r="AS40" i="25" s="1"/>
  <c r="AT40" i="25" s="1"/>
  <c r="AR77" i="25"/>
  <c r="AS77" i="25" s="1"/>
  <c r="AT77" i="25" s="1"/>
  <c r="AS154" i="25"/>
  <c r="AT154" i="25" s="1"/>
  <c r="AS165" i="25"/>
  <c r="AT165" i="25" s="1"/>
  <c r="AJ181" i="26"/>
  <c r="AJ187" i="26" s="1"/>
  <c r="AJ183" i="26"/>
  <c r="AR44" i="25"/>
  <c r="AS44" i="25" s="1"/>
  <c r="AT44" i="25" s="1"/>
  <c r="AR89" i="25"/>
  <c r="AS89" i="25" s="1"/>
  <c r="AT89" i="25" s="1"/>
  <c r="AR117" i="25"/>
  <c r="AS117" i="25" s="1"/>
  <c r="AT117" i="25" s="1"/>
  <c r="AR146" i="25"/>
  <c r="AS146" i="25" s="1"/>
  <c r="AT146" i="25" s="1"/>
  <c r="AS178" i="25"/>
  <c r="AT178" i="25" s="1"/>
  <c r="W8" i="25"/>
  <c r="X8" i="25" s="1"/>
  <c r="Y8" i="25" s="1"/>
  <c r="AR27" i="25"/>
  <c r="AS27" i="25" s="1"/>
  <c r="AT27" i="25" s="1"/>
  <c r="AR61" i="25"/>
  <c r="AS61" i="25" s="1"/>
  <c r="AT61" i="25" s="1"/>
  <c r="AS79" i="25"/>
  <c r="AT79" i="25" s="1"/>
  <c r="AR97" i="25"/>
  <c r="AS97" i="25" s="1"/>
  <c r="AT97" i="25" s="1"/>
  <c r="AR170" i="25"/>
  <c r="AS170" i="25" s="1"/>
  <c r="AT170" i="25" s="1"/>
  <c r="AL25" i="11"/>
  <c r="AM25" i="11" s="1"/>
  <c r="AR179" i="27"/>
  <c r="AT3" i="27"/>
  <c r="AT179" i="27" s="1"/>
  <c r="AS179" i="27"/>
  <c r="AG3" i="25"/>
  <c r="AR3" i="25" s="1"/>
  <c r="W3" i="25"/>
  <c r="X3" i="25" s="1"/>
  <c r="Y3" i="25" s="1"/>
  <c r="AG41" i="25"/>
  <c r="AR41" i="25" s="1"/>
  <c r="AS41" i="25" s="1"/>
  <c r="AT41" i="25" s="1"/>
  <c r="W41" i="25"/>
  <c r="X41" i="25" s="1"/>
  <c r="Y41" i="25" s="1"/>
  <c r="AG5" i="25"/>
  <c r="AR5" i="25" s="1"/>
  <c r="AS5" i="25" s="1"/>
  <c r="AT5" i="25" s="1"/>
  <c r="W5" i="25"/>
  <c r="X5" i="25" s="1"/>
  <c r="Y5" i="25" s="1"/>
  <c r="AG16" i="25"/>
  <c r="AR16" i="25" s="1"/>
  <c r="AS16" i="25" s="1"/>
  <c r="AT16" i="25" s="1"/>
  <c r="W16" i="25"/>
  <c r="X16" i="25" s="1"/>
  <c r="Y16" i="25" s="1"/>
  <c r="AG6" i="25"/>
  <c r="AR6" i="25" s="1"/>
  <c r="AS6" i="25" s="1"/>
  <c r="AT6" i="25" s="1"/>
  <c r="W6" i="25"/>
  <c r="X6" i="25" s="1"/>
  <c r="Y6" i="25" s="1"/>
  <c r="AS179" i="26"/>
  <c r="AT3" i="26"/>
  <c r="AT179" i="26" s="1"/>
  <c r="AR179" i="26"/>
  <c r="AR9" i="25"/>
  <c r="AS9" i="25" s="1"/>
  <c r="AT9" i="25" s="1"/>
  <c r="AR4" i="25"/>
  <c r="AS4" i="25" s="1"/>
  <c r="AT4" i="25" s="1"/>
  <c r="AR11" i="25"/>
  <c r="AS11" i="25" s="1"/>
  <c r="AT11" i="25" s="1"/>
  <c r="AG18" i="25"/>
  <c r="W18" i="25"/>
  <c r="X18" i="25" s="1"/>
  <c r="Y18" i="25" s="1"/>
  <c r="AR13" i="25"/>
  <c r="AS13" i="25" s="1"/>
  <c r="AT13" i="25" s="1"/>
  <c r="W56" i="25"/>
  <c r="X56" i="25" s="1"/>
  <c r="Y56" i="25" s="1"/>
  <c r="AG56" i="25"/>
  <c r="AR14" i="25"/>
  <c r="AS14" i="25" s="1"/>
  <c r="AT14" i="25" s="1"/>
  <c r="AR8" i="25"/>
  <c r="AS8" i="25" s="1"/>
  <c r="AT8" i="25" s="1"/>
  <c r="AR15" i="25"/>
  <c r="AS15" i="25" s="1"/>
  <c r="AT15" i="25" s="1"/>
  <c r="AR10" i="25"/>
  <c r="AS10" i="25" s="1"/>
  <c r="AT10" i="25" s="1"/>
  <c r="AR19" i="25"/>
  <c r="AS19" i="25" s="1"/>
  <c r="AT19" i="25" s="1"/>
  <c r="AR12" i="25"/>
  <c r="AS12" i="25" s="1"/>
  <c r="AT12" i="25" s="1"/>
  <c r="AR17" i="25"/>
  <c r="AS17" i="25" s="1"/>
  <c r="AT17" i="25" s="1"/>
  <c r="X55" i="25"/>
  <c r="Y55" i="25" s="1"/>
  <c r="AG55" i="25"/>
  <c r="AS64" i="25"/>
  <c r="AT64" i="25" s="1"/>
  <c r="AR80" i="25"/>
  <c r="AS80" i="25" s="1"/>
  <c r="AT80" i="25" s="1"/>
  <c r="AS88" i="25"/>
  <c r="AT88" i="25" s="1"/>
  <c r="AR92" i="25"/>
  <c r="AS92" i="25" s="1"/>
  <c r="AT92" i="25" s="1"/>
  <c r="AR104" i="25"/>
  <c r="AS104" i="25" s="1"/>
  <c r="AT104" i="25" s="1"/>
  <c r="AR116" i="25"/>
  <c r="AS116" i="25" s="1"/>
  <c r="AT116" i="25" s="1"/>
  <c r="AS124" i="25"/>
  <c r="AT124" i="25" s="1"/>
  <c r="AS141" i="25"/>
  <c r="AT141" i="25" s="1"/>
  <c r="AS153" i="25"/>
  <c r="AT153" i="25" s="1"/>
  <c r="AS38" i="25"/>
  <c r="AT38" i="25" s="1"/>
  <c r="AS82" i="25"/>
  <c r="AT82" i="25" s="1"/>
  <c r="AS106" i="25"/>
  <c r="AT106" i="25" s="1"/>
  <c r="AS118" i="25"/>
  <c r="AT118" i="25" s="1"/>
  <c r="AR135" i="25"/>
  <c r="AS135" i="25" s="1"/>
  <c r="AT135" i="25" s="1"/>
  <c r="AP182" i="25"/>
  <c r="W21" i="25"/>
  <c r="X21" i="25" s="1"/>
  <c r="Y21" i="25" s="1"/>
  <c r="AG21" i="25"/>
  <c r="AS69" i="25"/>
  <c r="AT69" i="25" s="1"/>
  <c r="AS129" i="25"/>
  <c r="AT129" i="25" s="1"/>
  <c r="W19" i="25"/>
  <c r="X19" i="25" s="1"/>
  <c r="Y19" i="25" s="1"/>
  <c r="AG54" i="25"/>
  <c r="AR63" i="25"/>
  <c r="AS63" i="25" s="1"/>
  <c r="AT63" i="25" s="1"/>
  <c r="AR87" i="25"/>
  <c r="AS87" i="25" s="1"/>
  <c r="AT87" i="25" s="1"/>
  <c r="AR123" i="25"/>
  <c r="AS123" i="25" s="1"/>
  <c r="AT123" i="25" s="1"/>
  <c r="AR159" i="25"/>
  <c r="AS159" i="25" s="1"/>
  <c r="AT159" i="25" s="1"/>
  <c r="AS94" i="25"/>
  <c r="AT94" i="25" s="1"/>
  <c r="AQ182" i="25"/>
  <c r="AR47" i="25"/>
  <c r="AS47" i="25" s="1"/>
  <c r="AT47" i="25" s="1"/>
  <c r="W54" i="25"/>
  <c r="X54" i="25" s="1"/>
  <c r="Y54" i="25" s="1"/>
  <c r="AR140" i="25"/>
  <c r="AS140" i="25" s="1"/>
  <c r="AT140" i="25" s="1"/>
  <c r="AR152" i="25"/>
  <c r="AS152" i="25" s="1"/>
  <c r="AT152" i="25" s="1"/>
  <c r="AS100" i="25"/>
  <c r="AT100" i="25" s="1"/>
  <c r="AR75" i="25"/>
  <c r="AS75" i="25" s="1"/>
  <c r="AT75" i="25" s="1"/>
  <c r="AR99" i="25"/>
  <c r="AS99" i="25" s="1"/>
  <c r="AT99" i="25" s="1"/>
  <c r="AR111" i="25"/>
  <c r="AS111" i="25" s="1"/>
  <c r="AT111" i="25" s="1"/>
  <c r="W17" i="25"/>
  <c r="X17" i="25" s="1"/>
  <c r="Y17" i="25" s="1"/>
  <c r="AG50" i="25"/>
  <c r="AO182" i="25"/>
  <c r="AR112" i="25"/>
  <c r="AS112" i="25" s="1"/>
  <c r="AT112" i="25" s="1"/>
  <c r="W43" i="25"/>
  <c r="X43" i="25" s="1"/>
  <c r="Y43" i="25" s="1"/>
  <c r="AG43" i="25"/>
  <c r="AH182" i="25"/>
  <c r="AJ185" i="25" s="1"/>
  <c r="AR29" i="25"/>
  <c r="AS29" i="25" s="1"/>
  <c r="AT29" i="25" s="1"/>
  <c r="AS148" i="25"/>
  <c r="AT148" i="25" s="1"/>
  <c r="AR164" i="25"/>
  <c r="AS164" i="25" s="1"/>
  <c r="AT164" i="25" s="1"/>
  <c r="AR176" i="25"/>
  <c r="AS176" i="25" s="1"/>
  <c r="AT176" i="25" s="1"/>
  <c r="AI182" i="25"/>
  <c r="AU182" i="25"/>
  <c r="X42" i="25"/>
  <c r="Y42" i="25" s="1"/>
  <c r="AG42" i="25"/>
  <c r="AS58" i="25"/>
  <c r="AT58" i="25" s="1"/>
  <c r="AS76" i="25"/>
  <c r="AT76" i="25" s="1"/>
  <c r="W50" i="25"/>
  <c r="X50" i="25" s="1"/>
  <c r="Y50" i="25" s="1"/>
  <c r="AR171" i="25"/>
  <c r="AS171" i="25" s="1"/>
  <c r="AT171" i="25" s="1"/>
  <c r="AR35" i="25"/>
  <c r="AS35" i="25" s="1"/>
  <c r="AT35" i="25" s="1"/>
  <c r="AJ182" i="25"/>
  <c r="AR31" i="25"/>
  <c r="AS31" i="25" s="1"/>
  <c r="AT31" i="25" s="1"/>
  <c r="W51" i="25"/>
  <c r="X51" i="25" s="1"/>
  <c r="Y51" i="25" s="1"/>
  <c r="AG51" i="25"/>
  <c r="X53" i="25"/>
  <c r="Y53" i="25" s="1"/>
  <c r="AG53" i="25"/>
  <c r="AR68" i="25"/>
  <c r="AS68" i="25" s="1"/>
  <c r="AT68" i="25" s="1"/>
  <c r="AR128" i="25"/>
  <c r="AS128" i="25" s="1"/>
  <c r="AT128" i="25" s="1"/>
  <c r="AS136" i="25"/>
  <c r="AT136" i="25" s="1"/>
  <c r="AR160" i="25"/>
  <c r="AS160" i="25" s="1"/>
  <c r="AT160" i="25" s="1"/>
  <c r="AS172" i="25"/>
  <c r="AT172" i="25" s="1"/>
  <c r="AR147" i="25"/>
  <c r="AS147" i="25" s="1"/>
  <c r="AT147" i="25" s="1"/>
  <c r="W20" i="25"/>
  <c r="X20" i="25" s="1"/>
  <c r="Y20" i="25" s="1"/>
  <c r="AG20" i="25"/>
  <c r="AR39" i="25"/>
  <c r="AS39" i="25" s="1"/>
  <c r="AT39" i="25" s="1"/>
  <c r="X22" i="25"/>
  <c r="Y22" i="25" s="1"/>
  <c r="X23" i="25"/>
  <c r="Y23" i="25" s="1"/>
  <c r="X24" i="25"/>
  <c r="Y24" i="25" s="1"/>
  <c r="AR30" i="25"/>
  <c r="AS30" i="25" s="1"/>
  <c r="AT30" i="25" s="1"/>
  <c r="AR85" i="25"/>
  <c r="AS85" i="25" s="1"/>
  <c r="AT85" i="25" s="1"/>
  <c r="AS86" i="25"/>
  <c r="AT86" i="25" s="1"/>
  <c r="AR121" i="25"/>
  <c r="AS121" i="25" s="1"/>
  <c r="AT121" i="25" s="1"/>
  <c r="AS122" i="25"/>
  <c r="AT122" i="25" s="1"/>
  <c r="AR133" i="25"/>
  <c r="AS133" i="25" s="1"/>
  <c r="AT133" i="25" s="1"/>
  <c r="AS134" i="25"/>
  <c r="AT134" i="25" s="1"/>
  <c r="AR145" i="25"/>
  <c r="AS145" i="25" s="1"/>
  <c r="AT145" i="25" s="1"/>
  <c r="AR157" i="25"/>
  <c r="AS157" i="25" s="1"/>
  <c r="AT157" i="25" s="1"/>
  <c r="AR169" i="25"/>
  <c r="AS169" i="25" s="1"/>
  <c r="AT169" i="25" s="1"/>
  <c r="AR181" i="25"/>
  <c r="AS181" i="25" s="1"/>
  <c r="AT181" i="25" s="1"/>
  <c r="AR25" i="25"/>
  <c r="AS25" i="25" s="1"/>
  <c r="AT25" i="25" s="1"/>
  <c r="AR37" i="25"/>
  <c r="AS37" i="25" s="1"/>
  <c r="AT37" i="25" s="1"/>
  <c r="AR36" i="25"/>
  <c r="AS36" i="25" s="1"/>
  <c r="AT36" i="25" s="1"/>
  <c r="AR127" i="25"/>
  <c r="AS127" i="25" s="1"/>
  <c r="AT127" i="25" s="1"/>
  <c r="AR139" i="25"/>
  <c r="AS139" i="25" s="1"/>
  <c r="AT139" i="25" s="1"/>
  <c r="AG22" i="25"/>
  <c r="AG23" i="25"/>
  <c r="AG24" i="25"/>
  <c r="AR32" i="25"/>
  <c r="AS32" i="25" s="1"/>
  <c r="AT32" i="25" s="1"/>
  <c r="AS49" i="25" l="1"/>
  <c r="AT49" i="25" s="1"/>
  <c r="AR55" i="25"/>
  <c r="AS55" i="25" s="1"/>
  <c r="AT55" i="25" s="1"/>
  <c r="AR54" i="25"/>
  <c r="AS54" i="25" s="1"/>
  <c r="AT54" i="25" s="1"/>
  <c r="AR42" i="25"/>
  <c r="AS42" i="25" s="1"/>
  <c r="AT42" i="25" s="1"/>
  <c r="AR18" i="25"/>
  <c r="AR20" i="25"/>
  <c r="AS20" i="25" s="1"/>
  <c r="AT20" i="25" s="1"/>
  <c r="AJ186" i="25"/>
  <c r="AR51" i="25"/>
  <c r="AS51" i="25" s="1"/>
  <c r="AT51" i="25" s="1"/>
  <c r="AG182" i="25"/>
  <c r="AJ184" i="25" s="1"/>
  <c r="AR53" i="25"/>
  <c r="AS53" i="25" s="1"/>
  <c r="AT53" i="25" s="1"/>
  <c r="AR22" i="25"/>
  <c r="AS22" i="25" s="1"/>
  <c r="AT22" i="25" s="1"/>
  <c r="AR50" i="25"/>
  <c r="AS50" i="25" s="1"/>
  <c r="AT50" i="25" s="1"/>
  <c r="AR21" i="25"/>
  <c r="AS21" i="25" s="1"/>
  <c r="AT21" i="25" s="1"/>
  <c r="AS3" i="25"/>
  <c r="AR56" i="25"/>
  <c r="AS56" i="25" s="1"/>
  <c r="AT56" i="25" s="1"/>
  <c r="AR43" i="25"/>
  <c r="AS43" i="25" s="1"/>
  <c r="AT43" i="25" s="1"/>
  <c r="AR24" i="25"/>
  <c r="AS24" i="25" s="1"/>
  <c r="AT24" i="25" s="1"/>
  <c r="AR23" i="25"/>
  <c r="AS23" i="25" s="1"/>
  <c r="AT23" i="25" s="1"/>
  <c r="AR182" i="25" l="1"/>
  <c r="AS18" i="25"/>
  <c r="AT18" i="25" s="1"/>
  <c r="AT3" i="25"/>
  <c r="AS182" i="25" l="1"/>
  <c r="AT182" i="25"/>
  <c r="AB3" i="11"/>
  <c r="AU154" i="24" l="1"/>
  <c r="AH154" i="24"/>
  <c r="AD154" i="24"/>
  <c r="AC154" i="24"/>
  <c r="AB154" i="24"/>
  <c r="AU153" i="24"/>
  <c r="AH153" i="24"/>
  <c r="AD153" i="24"/>
  <c r="AC153" i="24"/>
  <c r="AB153" i="24"/>
  <c r="AU152" i="24"/>
  <c r="AH152" i="24"/>
  <c r="AR152" i="24" s="1"/>
  <c r="AS152" i="24" s="1"/>
  <c r="AT152" i="24" s="1"/>
  <c r="AD152" i="24"/>
  <c r="AC152" i="24"/>
  <c r="AB152" i="24"/>
  <c r="AU151" i="24"/>
  <c r="AH151" i="24"/>
  <c r="AD151" i="24"/>
  <c r="AC151" i="24"/>
  <c r="AB151" i="24"/>
  <c r="AU150" i="24"/>
  <c r="AH150" i="24"/>
  <c r="AR150" i="24" s="1"/>
  <c r="AS150" i="24" s="1"/>
  <c r="AT150" i="24" s="1"/>
  <c r="AD150" i="24"/>
  <c r="AC150" i="24"/>
  <c r="AB150" i="24"/>
  <c r="AU149" i="24"/>
  <c r="AH149" i="24"/>
  <c r="AD149" i="24"/>
  <c r="AC149" i="24"/>
  <c r="AB149" i="24"/>
  <c r="AU148" i="24"/>
  <c r="AH148" i="24"/>
  <c r="AD148" i="24"/>
  <c r="AC148" i="24"/>
  <c r="AB148" i="24"/>
  <c r="AU147" i="24"/>
  <c r="AH147" i="24"/>
  <c r="AR147" i="24" s="1"/>
  <c r="AS147" i="24" s="1"/>
  <c r="AT147" i="24" s="1"/>
  <c r="AD147" i="24"/>
  <c r="AC147" i="24"/>
  <c r="AB147" i="24"/>
  <c r="AU146" i="24"/>
  <c r="AH146" i="24"/>
  <c r="AD146" i="24"/>
  <c r="AC146" i="24"/>
  <c r="AB146" i="24"/>
  <c r="AU145" i="24"/>
  <c r="AH145" i="24"/>
  <c r="AR145" i="24" s="1"/>
  <c r="AS145" i="24" s="1"/>
  <c r="AT145" i="24" s="1"/>
  <c r="AD145" i="24"/>
  <c r="AC145" i="24"/>
  <c r="AB145" i="24"/>
  <c r="AU144" i="24"/>
  <c r="AH144" i="24"/>
  <c r="AD144" i="24"/>
  <c r="AC144" i="24"/>
  <c r="AB144" i="24"/>
  <c r="AU143" i="24"/>
  <c r="AH143" i="24"/>
  <c r="AD143" i="24"/>
  <c r="AC143" i="24"/>
  <c r="AB143" i="24"/>
  <c r="AU142" i="24"/>
  <c r="AH142" i="24"/>
  <c r="AD142" i="24"/>
  <c r="AC142" i="24"/>
  <c r="AB142" i="24"/>
  <c r="AU141" i="24"/>
  <c r="AH141" i="24"/>
  <c r="AD141" i="24"/>
  <c r="AC141" i="24"/>
  <c r="AB141" i="24"/>
  <c r="AU140" i="24"/>
  <c r="AH140" i="24"/>
  <c r="AD140" i="24"/>
  <c r="AC140" i="24"/>
  <c r="AB140" i="24"/>
  <c r="AU139" i="24"/>
  <c r="AH139" i="24"/>
  <c r="AD139" i="24"/>
  <c r="AC139" i="24"/>
  <c r="AB139" i="24"/>
  <c r="AU138" i="24"/>
  <c r="AH138" i="24"/>
  <c r="AD138" i="24"/>
  <c r="AC138" i="24"/>
  <c r="AB138" i="24"/>
  <c r="AU137" i="24"/>
  <c r="AH137" i="24"/>
  <c r="AD137" i="24"/>
  <c r="AC137" i="24"/>
  <c r="AB137" i="24"/>
  <c r="AU136" i="24"/>
  <c r="AH136" i="24"/>
  <c r="AD136" i="24"/>
  <c r="AC136" i="24"/>
  <c r="AB136" i="24"/>
  <c r="AU135" i="24"/>
  <c r="AH135" i="24"/>
  <c r="AR135" i="24" s="1"/>
  <c r="AS135" i="24" s="1"/>
  <c r="AT135" i="24" s="1"/>
  <c r="AD135" i="24"/>
  <c r="AC135" i="24"/>
  <c r="AB135" i="24"/>
  <c r="AU134" i="24"/>
  <c r="AH134" i="24"/>
  <c r="AR134" i="24" s="1"/>
  <c r="AS134" i="24" s="1"/>
  <c r="AT134" i="24" s="1"/>
  <c r="AD134" i="24"/>
  <c r="AC134" i="24"/>
  <c r="AB134" i="24"/>
  <c r="AU133" i="24"/>
  <c r="AH133" i="24"/>
  <c r="AD133" i="24"/>
  <c r="AC133" i="24"/>
  <c r="AB133" i="24"/>
  <c r="AU132" i="24"/>
  <c r="AH132" i="24"/>
  <c r="AR132" i="24" s="1"/>
  <c r="AS132" i="24" s="1"/>
  <c r="AT132" i="24" s="1"/>
  <c r="AD132" i="24"/>
  <c r="AC132" i="24"/>
  <c r="AB132" i="24"/>
  <c r="AU131" i="24"/>
  <c r="AH131" i="24"/>
  <c r="AR131" i="24" s="1"/>
  <c r="AS131" i="24" s="1"/>
  <c r="AT131" i="24" s="1"/>
  <c r="AD131" i="24"/>
  <c r="AC131" i="24"/>
  <c r="AB131" i="24"/>
  <c r="AU130" i="24"/>
  <c r="AH130" i="24"/>
  <c r="AR130" i="24" s="1"/>
  <c r="AD130" i="24"/>
  <c r="AC130" i="24"/>
  <c r="AB130" i="24"/>
  <c r="AU129" i="24"/>
  <c r="AH129" i="24"/>
  <c r="AD129" i="24"/>
  <c r="AC129" i="24"/>
  <c r="AB129" i="24"/>
  <c r="AU128" i="24"/>
  <c r="AH128" i="24"/>
  <c r="AD128" i="24"/>
  <c r="AC128" i="24"/>
  <c r="AB128" i="24"/>
  <c r="AU127" i="24"/>
  <c r="AH127" i="24"/>
  <c r="AD127" i="24"/>
  <c r="AC127" i="24"/>
  <c r="AB127" i="24"/>
  <c r="AU126" i="24"/>
  <c r="AH126" i="24"/>
  <c r="AD126" i="24"/>
  <c r="AC126" i="24"/>
  <c r="AB126" i="24"/>
  <c r="AU125" i="24"/>
  <c r="AH125" i="24"/>
  <c r="AR125" i="24" s="1"/>
  <c r="AS125" i="24" s="1"/>
  <c r="AT125" i="24" s="1"/>
  <c r="AD125" i="24"/>
  <c r="AC125" i="24"/>
  <c r="AB125" i="24"/>
  <c r="AU124" i="24"/>
  <c r="AH124" i="24"/>
  <c r="AD124" i="24"/>
  <c r="AC124" i="24"/>
  <c r="AB124" i="24"/>
  <c r="AU123" i="24"/>
  <c r="AH123" i="24"/>
  <c r="AD123" i="24"/>
  <c r="AC123" i="24"/>
  <c r="AB123" i="24"/>
  <c r="AU122" i="24"/>
  <c r="AH122" i="24"/>
  <c r="AR122" i="24" s="1"/>
  <c r="AS122" i="24" s="1"/>
  <c r="AT122" i="24" s="1"/>
  <c r="AD122" i="24"/>
  <c r="AC122" i="24"/>
  <c r="AB122" i="24"/>
  <c r="AU121" i="24"/>
  <c r="AH121" i="24"/>
  <c r="AR121" i="24" s="1"/>
  <c r="AS121" i="24" s="1"/>
  <c r="AT121" i="24" s="1"/>
  <c r="AD121" i="24"/>
  <c r="AC121" i="24"/>
  <c r="AB121" i="24"/>
  <c r="AU120" i="24"/>
  <c r="AH120" i="24"/>
  <c r="AD120" i="24"/>
  <c r="AC120" i="24"/>
  <c r="AB120" i="24"/>
  <c r="AU119" i="24"/>
  <c r="AH119" i="24"/>
  <c r="AR119" i="24" s="1"/>
  <c r="AS119" i="24" s="1"/>
  <c r="AT119" i="24" s="1"/>
  <c r="AD119" i="24"/>
  <c r="AC119" i="24"/>
  <c r="AB119" i="24"/>
  <c r="AU118" i="24"/>
  <c r="AH118" i="24"/>
  <c r="AD118" i="24"/>
  <c r="AC118" i="24"/>
  <c r="AB118" i="24"/>
  <c r="AU117" i="24"/>
  <c r="AH117" i="24"/>
  <c r="AD117" i="24"/>
  <c r="AC117" i="24"/>
  <c r="AB117" i="24"/>
  <c r="AU116" i="24"/>
  <c r="AH116" i="24"/>
  <c r="AD116" i="24"/>
  <c r="AC116" i="24"/>
  <c r="AB116" i="24"/>
  <c r="AU115" i="24"/>
  <c r="AH115" i="24"/>
  <c r="AD115" i="24"/>
  <c r="AC115" i="24"/>
  <c r="AB115" i="24"/>
  <c r="AU114" i="24"/>
  <c r="AH114" i="24"/>
  <c r="AD114" i="24"/>
  <c r="AC114" i="24"/>
  <c r="AB114" i="24"/>
  <c r="AU113" i="24"/>
  <c r="AH113" i="24"/>
  <c r="AR113" i="24" s="1"/>
  <c r="AS113" i="24" s="1"/>
  <c r="AT113" i="24" s="1"/>
  <c r="AD113" i="24"/>
  <c r="AC113" i="24"/>
  <c r="AB113" i="24"/>
  <c r="AU112" i="24"/>
  <c r="AH112" i="24"/>
  <c r="AD112" i="24"/>
  <c r="AC112" i="24"/>
  <c r="AB112" i="24"/>
  <c r="AU111" i="24"/>
  <c r="AH111" i="24"/>
  <c r="AR111" i="24" s="1"/>
  <c r="AS111" i="24" s="1"/>
  <c r="AT111" i="24" s="1"/>
  <c r="AD111" i="24"/>
  <c r="AC111" i="24"/>
  <c r="AB111" i="24"/>
  <c r="AU110" i="24"/>
  <c r="AH110" i="24"/>
  <c r="AR110" i="24" s="1"/>
  <c r="AS110" i="24" s="1"/>
  <c r="AT110" i="24" s="1"/>
  <c r="AD110" i="24"/>
  <c r="AC110" i="24"/>
  <c r="AB110" i="24"/>
  <c r="AU109" i="24"/>
  <c r="AH109" i="24"/>
  <c r="AD109" i="24"/>
  <c r="AC109" i="24"/>
  <c r="AB109" i="24"/>
  <c r="AU108" i="24"/>
  <c r="AH108" i="24"/>
  <c r="AD108" i="24"/>
  <c r="AC108" i="24"/>
  <c r="AB108" i="24"/>
  <c r="AU107" i="24"/>
  <c r="AH107" i="24"/>
  <c r="AD107" i="24"/>
  <c r="AC107" i="24"/>
  <c r="AB107" i="24"/>
  <c r="AU106" i="24"/>
  <c r="AH106" i="24"/>
  <c r="AD106" i="24"/>
  <c r="AC106" i="24"/>
  <c r="AB106" i="24"/>
  <c r="AU105" i="24"/>
  <c r="AH105" i="24"/>
  <c r="AD105" i="24"/>
  <c r="AC105" i="24"/>
  <c r="AB105" i="24"/>
  <c r="AU104" i="24"/>
  <c r="AH104" i="24"/>
  <c r="AR104" i="24" s="1"/>
  <c r="AS104" i="24" s="1"/>
  <c r="AT104" i="24" s="1"/>
  <c r="AD104" i="24"/>
  <c r="AC104" i="24"/>
  <c r="AB104" i="24"/>
  <c r="AU103" i="24"/>
  <c r="AH103" i="24"/>
  <c r="AR103" i="24" s="1"/>
  <c r="AS103" i="24" s="1"/>
  <c r="AT103" i="24" s="1"/>
  <c r="AD103" i="24"/>
  <c r="AC103" i="24"/>
  <c r="AB103" i="24"/>
  <c r="AU102" i="24"/>
  <c r="AH102" i="24"/>
  <c r="AD102" i="24"/>
  <c r="AC102" i="24"/>
  <c r="AB102" i="24"/>
  <c r="AU101" i="24"/>
  <c r="AH101" i="24"/>
  <c r="AR101" i="24" s="1"/>
  <c r="AS101" i="24" s="1"/>
  <c r="AT101" i="24" s="1"/>
  <c r="AD101" i="24"/>
  <c r="AC101" i="24"/>
  <c r="AB101" i="24"/>
  <c r="AU100" i="24"/>
  <c r="AH100" i="24"/>
  <c r="AR100" i="24" s="1"/>
  <c r="AS100" i="24" s="1"/>
  <c r="AT100" i="24" s="1"/>
  <c r="AD100" i="24"/>
  <c r="AC100" i="24"/>
  <c r="AB100" i="24"/>
  <c r="AU99" i="24"/>
  <c r="AH99" i="24"/>
  <c r="AD99" i="24"/>
  <c r="AC99" i="24"/>
  <c r="AB99" i="24"/>
  <c r="AU98" i="24"/>
  <c r="AH98" i="24"/>
  <c r="AD98" i="24"/>
  <c r="AC98" i="24"/>
  <c r="AB98" i="24"/>
  <c r="AU97" i="24"/>
  <c r="AH97" i="24"/>
  <c r="AR97" i="24" s="1"/>
  <c r="AS97" i="24" s="1"/>
  <c r="AT97" i="24" s="1"/>
  <c r="AD97" i="24"/>
  <c r="AC97" i="24"/>
  <c r="AB97" i="24"/>
  <c r="AU96" i="24"/>
  <c r="AH96" i="24"/>
  <c r="AD96" i="24"/>
  <c r="AC96" i="24"/>
  <c r="AB96" i="24"/>
  <c r="AU95" i="24"/>
  <c r="AH95" i="24"/>
  <c r="AD95" i="24"/>
  <c r="AC95" i="24"/>
  <c r="AB95" i="24"/>
  <c r="AU94" i="24"/>
  <c r="AH94" i="24"/>
  <c r="AR94" i="24" s="1"/>
  <c r="AS94" i="24" s="1"/>
  <c r="AT94" i="24" s="1"/>
  <c r="AD94" i="24"/>
  <c r="AC94" i="24"/>
  <c r="AB94" i="24"/>
  <c r="AU93" i="24"/>
  <c r="AH93" i="24"/>
  <c r="AR93" i="24" s="1"/>
  <c r="AS93" i="24" s="1"/>
  <c r="AT93" i="24" s="1"/>
  <c r="AD93" i="24"/>
  <c r="AC93" i="24"/>
  <c r="AB93" i="24"/>
  <c r="AU92" i="24"/>
  <c r="AH92" i="24"/>
  <c r="AD92" i="24"/>
  <c r="AC92" i="24"/>
  <c r="AB92" i="24"/>
  <c r="AU91" i="24"/>
  <c r="AH91" i="24"/>
  <c r="AR91" i="24" s="1"/>
  <c r="AS91" i="24" s="1"/>
  <c r="AT91" i="24" s="1"/>
  <c r="AD91" i="24"/>
  <c r="AC91" i="24"/>
  <c r="AB91" i="24"/>
  <c r="AU90" i="24"/>
  <c r="AH90" i="24"/>
  <c r="AD90" i="24"/>
  <c r="AC90" i="24"/>
  <c r="AB90" i="24"/>
  <c r="AU89" i="24"/>
  <c r="AH89" i="24"/>
  <c r="AR89" i="24" s="1"/>
  <c r="AS89" i="24" s="1"/>
  <c r="AT89" i="24" s="1"/>
  <c r="AD89" i="24"/>
  <c r="AC89" i="24"/>
  <c r="AB89" i="24"/>
  <c r="AU88" i="24"/>
  <c r="AH88" i="24"/>
  <c r="AR88" i="24" s="1"/>
  <c r="AS88" i="24" s="1"/>
  <c r="AT88" i="24" s="1"/>
  <c r="AD88" i="24"/>
  <c r="AC88" i="24"/>
  <c r="AB88" i="24"/>
  <c r="AU87" i="24"/>
  <c r="AH87" i="24"/>
  <c r="AR87" i="24" s="1"/>
  <c r="AS87" i="24" s="1"/>
  <c r="AT87" i="24" s="1"/>
  <c r="AD87" i="24"/>
  <c r="AC87" i="24"/>
  <c r="AB87" i="24"/>
  <c r="AU86" i="24"/>
  <c r="AH86" i="24"/>
  <c r="AD86" i="24"/>
  <c r="AC86" i="24"/>
  <c r="AB86" i="24"/>
  <c r="AU85" i="24"/>
  <c r="AH85" i="24"/>
  <c r="AR85" i="24" s="1"/>
  <c r="AS85" i="24" s="1"/>
  <c r="AT85" i="24" s="1"/>
  <c r="AD85" i="24"/>
  <c r="AC85" i="24"/>
  <c r="AB85" i="24"/>
  <c r="AU84" i="24"/>
  <c r="AH84" i="24"/>
  <c r="AR84" i="24" s="1"/>
  <c r="AS84" i="24" s="1"/>
  <c r="AT84" i="24" s="1"/>
  <c r="AD84" i="24"/>
  <c r="AC84" i="24"/>
  <c r="AB84" i="24"/>
  <c r="AU83" i="24"/>
  <c r="AH83" i="24"/>
  <c r="AD83" i="24"/>
  <c r="AC83" i="24"/>
  <c r="AB83" i="24"/>
  <c r="AU82" i="24"/>
  <c r="AH82" i="24"/>
  <c r="AR82" i="24" s="1"/>
  <c r="AS82" i="24" s="1"/>
  <c r="AT82" i="24" s="1"/>
  <c r="AD82" i="24"/>
  <c r="AC82" i="24"/>
  <c r="AB82" i="24"/>
  <c r="AU81" i="24"/>
  <c r="AH81" i="24"/>
  <c r="AD81" i="24"/>
  <c r="AC81" i="24"/>
  <c r="AB81" i="24"/>
  <c r="AU80" i="24"/>
  <c r="AH80" i="24"/>
  <c r="AR80" i="24" s="1"/>
  <c r="AS80" i="24" s="1"/>
  <c r="AT80" i="24" s="1"/>
  <c r="AD80" i="24"/>
  <c r="AC80" i="24"/>
  <c r="AB80" i="24"/>
  <c r="AU79" i="24"/>
  <c r="AH79" i="24"/>
  <c r="AR79" i="24" s="1"/>
  <c r="AS79" i="24" s="1"/>
  <c r="AT79" i="24" s="1"/>
  <c r="AD79" i="24"/>
  <c r="AC79" i="24"/>
  <c r="AB79" i="24"/>
  <c r="AU78" i="24"/>
  <c r="AH78" i="24"/>
  <c r="AD78" i="24"/>
  <c r="AC78" i="24"/>
  <c r="AB78" i="24"/>
  <c r="AU77" i="24"/>
  <c r="AH77" i="24"/>
  <c r="AD77" i="24"/>
  <c r="AC77" i="24"/>
  <c r="AB77" i="24"/>
  <c r="AU76" i="24"/>
  <c r="AH76" i="24"/>
  <c r="AR76" i="24" s="1"/>
  <c r="AS76" i="24" s="1"/>
  <c r="AT76" i="24" s="1"/>
  <c r="AD76" i="24"/>
  <c r="AC76" i="24"/>
  <c r="AB76" i="24"/>
  <c r="AU75" i="24"/>
  <c r="AH75" i="24"/>
  <c r="AD75" i="24"/>
  <c r="AC75" i="24"/>
  <c r="AB75" i="24"/>
  <c r="AU74" i="24"/>
  <c r="AH74" i="24"/>
  <c r="AR74" i="24" s="1"/>
  <c r="AS74" i="24" s="1"/>
  <c r="AT74" i="24" s="1"/>
  <c r="AD74" i="24"/>
  <c r="AC74" i="24"/>
  <c r="AB74" i="24"/>
  <c r="AU73" i="24"/>
  <c r="AH73" i="24"/>
  <c r="AR73" i="24" s="1"/>
  <c r="AS73" i="24" s="1"/>
  <c r="AT73" i="24" s="1"/>
  <c r="AD73" i="24"/>
  <c r="AC73" i="24"/>
  <c r="AB73" i="24"/>
  <c r="AU72" i="24"/>
  <c r="AH72" i="24"/>
  <c r="AD72" i="24"/>
  <c r="AC72" i="24"/>
  <c r="AB72" i="24"/>
  <c r="AU71" i="24"/>
  <c r="AQ71" i="24"/>
  <c r="AP71" i="24"/>
  <c r="AO71" i="24"/>
  <c r="AN71" i="24"/>
  <c r="AM71" i="24"/>
  <c r="AL71" i="24"/>
  <c r="AK71" i="24"/>
  <c r="AJ71" i="24"/>
  <c r="AI71" i="24"/>
  <c r="AH71" i="24"/>
  <c r="AF71" i="24"/>
  <c r="AE71" i="24"/>
  <c r="AD71" i="24"/>
  <c r="AC71" i="24"/>
  <c r="AB71" i="24"/>
  <c r="L71" i="24" a="1"/>
  <c r="L71" i="24" s="1"/>
  <c r="AU70" i="24"/>
  <c r="AQ70" i="24"/>
  <c r="AP70" i="24"/>
  <c r="AO70" i="24"/>
  <c r="AN70" i="24"/>
  <c r="AM70" i="24"/>
  <c r="AL70" i="24"/>
  <c r="AK70" i="24"/>
  <c r="AJ70" i="24"/>
  <c r="AI70" i="24"/>
  <c r="AH70" i="24"/>
  <c r="AF70" i="24"/>
  <c r="AE70" i="24"/>
  <c r="AD70" i="24"/>
  <c r="AC70" i="24"/>
  <c r="AB70" i="24"/>
  <c r="L70" i="24" a="1"/>
  <c r="L70" i="24" s="1"/>
  <c r="AU69" i="24"/>
  <c r="AQ69" i="24"/>
  <c r="AP69" i="24"/>
  <c r="AO69" i="24"/>
  <c r="AN69" i="24"/>
  <c r="AM69" i="24"/>
  <c r="AL69" i="24"/>
  <c r="AK69" i="24"/>
  <c r="AJ69" i="24"/>
  <c r="AI69" i="24"/>
  <c r="AH69" i="24"/>
  <c r="AF69" i="24"/>
  <c r="AE69" i="24"/>
  <c r="AD69" i="24"/>
  <c r="AC69" i="24"/>
  <c r="AB69" i="24"/>
  <c r="L69" i="24" a="1"/>
  <c r="L69" i="24" s="1"/>
  <c r="BC68" i="24"/>
  <c r="AU68" i="24"/>
  <c r="AQ68" i="24"/>
  <c r="AP68" i="24"/>
  <c r="AO68" i="24"/>
  <c r="AN68" i="24"/>
  <c r="AM68" i="24"/>
  <c r="AL68" i="24"/>
  <c r="AK68" i="24"/>
  <c r="AJ68" i="24"/>
  <c r="AI68" i="24"/>
  <c r="AH68" i="24"/>
  <c r="AG68" i="24"/>
  <c r="AF68" i="24"/>
  <c r="AE68" i="24"/>
  <c r="AD68" i="24"/>
  <c r="AC68" i="24"/>
  <c r="AB68" i="24"/>
  <c r="AU67" i="24"/>
  <c r="AQ67" i="24"/>
  <c r="AP67" i="24"/>
  <c r="AO67" i="24"/>
  <c r="AN67" i="24"/>
  <c r="AM67" i="24"/>
  <c r="AL67" i="24"/>
  <c r="AK67" i="24"/>
  <c r="AJ67" i="24"/>
  <c r="AI67" i="24"/>
  <c r="AH67" i="24"/>
  <c r="AF67" i="24"/>
  <c r="AE67" i="24"/>
  <c r="AD67" i="24"/>
  <c r="AC67" i="24"/>
  <c r="AB67" i="24"/>
  <c r="L67" i="24" a="1"/>
  <c r="L67" i="24" s="1"/>
  <c r="AU66" i="24"/>
  <c r="AQ66" i="24"/>
  <c r="AP66" i="24"/>
  <c r="AO66" i="24"/>
  <c r="AN66" i="24"/>
  <c r="AM66" i="24"/>
  <c r="AL66" i="24"/>
  <c r="AK66" i="24"/>
  <c r="AJ66" i="24"/>
  <c r="AI66" i="24"/>
  <c r="AH66" i="24"/>
  <c r="AG66" i="24"/>
  <c r="AF66" i="24"/>
  <c r="AE66" i="24"/>
  <c r="AD66" i="24"/>
  <c r="AC66" i="24"/>
  <c r="AB66" i="24"/>
  <c r="AU65" i="24"/>
  <c r="AQ65" i="24"/>
  <c r="AP65" i="24"/>
  <c r="AO65" i="24"/>
  <c r="AN65" i="24"/>
  <c r="AM65" i="24"/>
  <c r="AL65" i="24"/>
  <c r="AK65" i="24"/>
  <c r="AJ65" i="24"/>
  <c r="AI65" i="24"/>
  <c r="AH65" i="24"/>
  <c r="AG65" i="24"/>
  <c r="AF65" i="24"/>
  <c r="AE65" i="24"/>
  <c r="AD65" i="24"/>
  <c r="AC65" i="24"/>
  <c r="AB65" i="24"/>
  <c r="AU64" i="24"/>
  <c r="AQ64" i="24"/>
  <c r="AP64" i="24"/>
  <c r="AO64" i="24"/>
  <c r="AN64" i="24"/>
  <c r="AM64" i="24"/>
  <c r="AL64" i="24"/>
  <c r="AK64" i="24"/>
  <c r="AJ64" i="24"/>
  <c r="AI64" i="24"/>
  <c r="AH64" i="24"/>
  <c r="AG64" i="24"/>
  <c r="AF64" i="24"/>
  <c r="AE64" i="24"/>
  <c r="AD64" i="24"/>
  <c r="AC64" i="24"/>
  <c r="AB64" i="24"/>
  <c r="AU63" i="24"/>
  <c r="AQ63" i="24"/>
  <c r="AP63" i="24"/>
  <c r="AO63" i="24"/>
  <c r="AN63" i="24"/>
  <c r="AM63" i="24"/>
  <c r="AL63" i="24"/>
  <c r="AK63" i="24"/>
  <c r="AJ63" i="24"/>
  <c r="AI63" i="24"/>
  <c r="AH63" i="24"/>
  <c r="AG63" i="24"/>
  <c r="AF63" i="24"/>
  <c r="AE63" i="24"/>
  <c r="AD63" i="24"/>
  <c r="AC63" i="24"/>
  <c r="AB63" i="24"/>
  <c r="AU62" i="24"/>
  <c r="AQ62" i="24"/>
  <c r="AP62" i="24"/>
  <c r="AO62" i="24"/>
  <c r="AN62" i="24"/>
  <c r="AM62" i="24"/>
  <c r="AL62" i="24"/>
  <c r="AK62" i="24"/>
  <c r="AJ62" i="24"/>
  <c r="AI62" i="24"/>
  <c r="AH62" i="24"/>
  <c r="AF62" i="24"/>
  <c r="AE62" i="24"/>
  <c r="AD62" i="24"/>
  <c r="AC62" i="24"/>
  <c r="AB62" i="24"/>
  <c r="L62" i="24"/>
  <c r="AG62" i="24" s="1"/>
  <c r="AU61" i="24"/>
  <c r="AQ61" i="24"/>
  <c r="AP61" i="24"/>
  <c r="AO61" i="24"/>
  <c r="AN61" i="24"/>
  <c r="AM61" i="24"/>
  <c r="AL61" i="24"/>
  <c r="AK61" i="24"/>
  <c r="AJ61" i="24"/>
  <c r="AI61" i="24"/>
  <c r="AF61" i="24"/>
  <c r="AE61" i="24"/>
  <c r="AD61" i="24"/>
  <c r="AC61" i="24"/>
  <c r="AB61" i="24"/>
  <c r="M61" i="24"/>
  <c r="AH61" i="24" s="1"/>
  <c r="L61" i="24"/>
  <c r="AG61" i="24" s="1"/>
  <c r="AU60" i="24"/>
  <c r="AQ60" i="24"/>
  <c r="AP60" i="24"/>
  <c r="AO60" i="24"/>
  <c r="AN60" i="24"/>
  <c r="AM60" i="24"/>
  <c r="AL60" i="24"/>
  <c r="AK60" i="24"/>
  <c r="AJ60" i="24"/>
  <c r="AI60" i="24"/>
  <c r="AF60" i="24"/>
  <c r="AE60" i="24"/>
  <c r="AD60" i="24"/>
  <c r="AC60" i="24"/>
  <c r="AB60" i="24"/>
  <c r="M60" i="24"/>
  <c r="AH60" i="24" s="1"/>
  <c r="L60" i="24"/>
  <c r="AG60" i="24" s="1"/>
  <c r="AU59" i="24"/>
  <c r="AQ59" i="24"/>
  <c r="AP59" i="24"/>
  <c r="AO59" i="24"/>
  <c r="AN59" i="24"/>
  <c r="AM59" i="24"/>
  <c r="AL59" i="24"/>
  <c r="AK59" i="24"/>
  <c r="AJ59" i="24"/>
  <c r="AI59" i="24"/>
  <c r="AH59" i="24"/>
  <c r="AF59" i="24"/>
  <c r="AE59" i="24"/>
  <c r="AD59" i="24"/>
  <c r="AC59" i="24"/>
  <c r="AB59" i="24"/>
  <c r="L59" i="24" a="1"/>
  <c r="L59" i="24" s="1"/>
  <c r="AU58" i="24"/>
  <c r="AQ58" i="24"/>
  <c r="AP58" i="24"/>
  <c r="AO58" i="24"/>
  <c r="AN58" i="24"/>
  <c r="AM58" i="24"/>
  <c r="AL58" i="24"/>
  <c r="AK58" i="24"/>
  <c r="AJ58" i="24"/>
  <c r="AI58" i="24"/>
  <c r="AH58" i="24"/>
  <c r="AF58" i="24"/>
  <c r="AE58" i="24"/>
  <c r="AD58" i="24"/>
  <c r="AC58" i="24"/>
  <c r="AB58" i="24"/>
  <c r="L58" i="24" a="1"/>
  <c r="L58" i="24" s="1"/>
  <c r="AU57" i="24"/>
  <c r="AQ57" i="24"/>
  <c r="AP57" i="24"/>
  <c r="AO57" i="24"/>
  <c r="AN57" i="24"/>
  <c r="AM57" i="24"/>
  <c r="AL57" i="24"/>
  <c r="AK57" i="24"/>
  <c r="AJ57" i="24"/>
  <c r="AI57" i="24"/>
  <c r="AH57" i="24"/>
  <c r="AF57" i="24"/>
  <c r="AE57" i="24"/>
  <c r="AD57" i="24"/>
  <c r="AC57" i="24"/>
  <c r="AB57" i="24"/>
  <c r="L57" i="24" a="1"/>
  <c r="L57" i="24" s="1"/>
  <c r="AU56" i="24"/>
  <c r="AQ56" i="24"/>
  <c r="AP56" i="24"/>
  <c r="AO56" i="24"/>
  <c r="AN56" i="24"/>
  <c r="AM56" i="24"/>
  <c r="AL56" i="24"/>
  <c r="AK56" i="24"/>
  <c r="AJ56" i="24"/>
  <c r="AI56" i="24"/>
  <c r="AH56" i="24"/>
  <c r="AF56" i="24"/>
  <c r="AE56" i="24"/>
  <c r="AD56" i="24"/>
  <c r="AC56" i="24"/>
  <c r="AB56" i="24"/>
  <c r="L56" i="24" a="1"/>
  <c r="L56" i="24" s="1"/>
  <c r="AU55" i="24"/>
  <c r="AQ55" i="24"/>
  <c r="AP55" i="24"/>
  <c r="AO55" i="24"/>
  <c r="AN55" i="24"/>
  <c r="AM55" i="24"/>
  <c r="AL55" i="24"/>
  <c r="AK55" i="24"/>
  <c r="AJ55" i="24"/>
  <c r="AI55" i="24"/>
  <c r="AH55" i="24"/>
  <c r="AF55" i="24"/>
  <c r="AE55" i="24"/>
  <c r="AD55" i="24"/>
  <c r="AC55" i="24"/>
  <c r="AB55" i="24"/>
  <c r="L55" i="24" a="1"/>
  <c r="L55" i="24" s="1"/>
  <c r="AU54" i="24"/>
  <c r="AQ54" i="24"/>
  <c r="AP54" i="24"/>
  <c r="AO54" i="24"/>
  <c r="AN54" i="24"/>
  <c r="AM54" i="24"/>
  <c r="AL54" i="24"/>
  <c r="AK54" i="24"/>
  <c r="AJ54" i="24"/>
  <c r="AI54" i="24"/>
  <c r="AH54" i="24"/>
  <c r="AF54" i="24"/>
  <c r="AE54" i="24"/>
  <c r="AD54" i="24"/>
  <c r="AC54" i="24"/>
  <c r="AB54" i="24"/>
  <c r="L54" i="24" a="1"/>
  <c r="L54" i="24" s="1"/>
  <c r="BC54" i="24" s="1"/>
  <c r="AU53" i="24"/>
  <c r="AQ53" i="24"/>
  <c r="AP53" i="24"/>
  <c r="AO53" i="24"/>
  <c r="AN53" i="24"/>
  <c r="AM53" i="24"/>
  <c r="AL53" i="24"/>
  <c r="AK53" i="24"/>
  <c r="AJ53" i="24"/>
  <c r="AI53" i="24"/>
  <c r="AH53" i="24"/>
  <c r="AF53" i="24"/>
  <c r="AE53" i="24"/>
  <c r="AD53" i="24"/>
  <c r="AC53" i="24"/>
  <c r="AB53" i="24"/>
  <c r="L53" i="24" a="1"/>
  <c r="L53" i="24" s="1"/>
  <c r="AU52" i="24"/>
  <c r="AQ52" i="24"/>
  <c r="AP52" i="24"/>
  <c r="AO52" i="24"/>
  <c r="AN52" i="24"/>
  <c r="AM52" i="24"/>
  <c r="AL52" i="24"/>
  <c r="AK52" i="24"/>
  <c r="AJ52" i="24"/>
  <c r="AI52" i="24"/>
  <c r="AH52" i="24"/>
  <c r="AF52" i="24"/>
  <c r="AE52" i="24"/>
  <c r="AD52" i="24"/>
  <c r="AC52" i="24"/>
  <c r="AB52" i="24"/>
  <c r="L52" i="24" a="1"/>
  <c r="L52" i="24" s="1"/>
  <c r="BC51" i="24"/>
  <c r="AU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U50" i="24"/>
  <c r="AQ50" i="24"/>
  <c r="AP50" i="24"/>
  <c r="AO50" i="24"/>
  <c r="AN50" i="24"/>
  <c r="AM50" i="24"/>
  <c r="AL50" i="24"/>
  <c r="AK50" i="24"/>
  <c r="AJ50" i="24"/>
  <c r="AI50" i="24"/>
  <c r="AH50" i="24"/>
  <c r="AF50" i="24"/>
  <c r="AE50" i="24"/>
  <c r="AD50" i="24"/>
  <c r="AC50" i="24"/>
  <c r="AB50" i="24"/>
  <c r="L50" i="24"/>
  <c r="AG50" i="24" s="1"/>
  <c r="AU49" i="24"/>
  <c r="AQ49" i="24"/>
  <c r="AP49" i="24"/>
  <c r="AO49" i="24"/>
  <c r="AN49" i="24"/>
  <c r="AM49" i="24"/>
  <c r="AL49" i="24"/>
  <c r="AK49" i="24"/>
  <c r="AJ49" i="24"/>
  <c r="AI49" i="24"/>
  <c r="AH49" i="24"/>
  <c r="AF49" i="24"/>
  <c r="AE49" i="24"/>
  <c r="AD49" i="24"/>
  <c r="AC49" i="24"/>
  <c r="AB49" i="24"/>
  <c r="L49" i="24"/>
  <c r="AG49" i="24" s="1"/>
  <c r="AU48" i="24"/>
  <c r="AQ48" i="24"/>
  <c r="AP48" i="24"/>
  <c r="AO48" i="24"/>
  <c r="AN48" i="24"/>
  <c r="AM48" i="24"/>
  <c r="AL48" i="24"/>
  <c r="AK48" i="24"/>
  <c r="AJ48" i="24"/>
  <c r="AI48" i="24"/>
  <c r="AH48" i="24"/>
  <c r="AF48" i="24"/>
  <c r="AE48" i="24"/>
  <c r="AD48" i="24"/>
  <c r="AC48" i="24"/>
  <c r="AB48" i="24"/>
  <c r="L48" i="24"/>
  <c r="AG48" i="24" s="1"/>
  <c r="AU47" i="24"/>
  <c r="AQ47" i="24"/>
  <c r="AP47" i="24"/>
  <c r="AO47" i="24"/>
  <c r="AN47" i="24"/>
  <c r="AM47" i="24"/>
  <c r="AL47" i="24"/>
  <c r="AK47" i="24"/>
  <c r="AJ47" i="24"/>
  <c r="AI47" i="24"/>
  <c r="AH47" i="24"/>
  <c r="AF47" i="24"/>
  <c r="AE47" i="24"/>
  <c r="AD47" i="24"/>
  <c r="AC47" i="24"/>
  <c r="AB47" i="24"/>
  <c r="L47" i="24" a="1"/>
  <c r="L47" i="24" s="1"/>
  <c r="AU46" i="24"/>
  <c r="AQ46" i="24"/>
  <c r="AP46" i="24"/>
  <c r="AO46" i="24"/>
  <c r="AN46" i="24"/>
  <c r="AM46" i="24"/>
  <c r="AL46" i="24"/>
  <c r="AK46" i="24"/>
  <c r="AJ46" i="24"/>
  <c r="AI46" i="24"/>
  <c r="AH46" i="24"/>
  <c r="AG46" i="24"/>
  <c r="AF46" i="24"/>
  <c r="AE46" i="24"/>
  <c r="AD46" i="24"/>
  <c r="AC46" i="24"/>
  <c r="AB46" i="24"/>
  <c r="AU45" i="24"/>
  <c r="AQ45" i="24"/>
  <c r="AP45" i="24"/>
  <c r="AO45" i="24"/>
  <c r="AN45" i="24"/>
  <c r="AM45" i="24"/>
  <c r="AL45" i="24"/>
  <c r="AK45" i="24"/>
  <c r="AJ45" i="24"/>
  <c r="AI45" i="24"/>
  <c r="AH45" i="24"/>
  <c r="AF45" i="24"/>
  <c r="AE45" i="24"/>
  <c r="AD45" i="24"/>
  <c r="AC45" i="24"/>
  <c r="AB45" i="24"/>
  <c r="L45" i="24" a="1"/>
  <c r="L45" i="24" s="1"/>
  <c r="AU44" i="24"/>
  <c r="AQ44" i="24"/>
  <c r="AP44" i="24"/>
  <c r="AO44" i="24"/>
  <c r="AN44" i="24"/>
  <c r="AM44" i="24"/>
  <c r="AL44" i="24"/>
  <c r="AK44" i="24"/>
  <c r="AJ44" i="24"/>
  <c r="AI44" i="24"/>
  <c r="AH44" i="24"/>
  <c r="AF44" i="24"/>
  <c r="AE44" i="24"/>
  <c r="AD44" i="24"/>
  <c r="AC44" i="24"/>
  <c r="AB44" i="24"/>
  <c r="L44" i="24" a="1"/>
  <c r="L44" i="24" s="1"/>
  <c r="AU43" i="24"/>
  <c r="AQ43" i="24"/>
  <c r="AP43" i="24"/>
  <c r="AO43" i="24"/>
  <c r="AN43" i="24"/>
  <c r="AM43" i="24"/>
  <c r="AL43" i="24"/>
  <c r="AK43" i="24"/>
  <c r="AJ43" i="24"/>
  <c r="AI43" i="24"/>
  <c r="AH43" i="24"/>
  <c r="AF43" i="24"/>
  <c r="AE43" i="24"/>
  <c r="AD43" i="24"/>
  <c r="AC43" i="24"/>
  <c r="AB43" i="24"/>
  <c r="L43" i="24" a="1"/>
  <c r="L43" i="24" s="1"/>
  <c r="BC43" i="24" s="1"/>
  <c r="AU42" i="24"/>
  <c r="AQ42" i="24"/>
  <c r="AP42" i="24"/>
  <c r="AO42" i="24"/>
  <c r="AN42" i="24"/>
  <c r="AM42" i="24"/>
  <c r="AL42" i="24"/>
  <c r="AK42" i="24"/>
  <c r="AJ42" i="24"/>
  <c r="AI42" i="24"/>
  <c r="AH42" i="24"/>
  <c r="AF42" i="24"/>
  <c r="AE42" i="24"/>
  <c r="AD42" i="24"/>
  <c r="AC42" i="24"/>
  <c r="AB42" i="24"/>
  <c r="L42" i="24" a="1"/>
  <c r="L42" i="24" s="1"/>
  <c r="BC41" i="24"/>
  <c r="AU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U40" i="24"/>
  <c r="AQ40" i="24"/>
  <c r="AP40" i="24"/>
  <c r="AO40" i="24"/>
  <c r="AN40" i="24"/>
  <c r="AM40" i="24"/>
  <c r="AL40" i="24"/>
  <c r="AK40" i="24"/>
  <c r="AJ40" i="24"/>
  <c r="AI40" i="24"/>
  <c r="AH40" i="24"/>
  <c r="AF40" i="24"/>
  <c r="AE40" i="24"/>
  <c r="AD40" i="24"/>
  <c r="AC40" i="24"/>
  <c r="AB40" i="24"/>
  <c r="L40" i="24" a="1"/>
  <c r="L40" i="24" s="1"/>
  <c r="AU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U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U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U36" i="24"/>
  <c r="AQ36" i="24"/>
  <c r="AP36" i="24"/>
  <c r="AO36" i="24"/>
  <c r="AN36" i="24"/>
  <c r="AM36" i="24"/>
  <c r="AL36" i="24"/>
  <c r="AK36" i="24"/>
  <c r="AJ36" i="24"/>
  <c r="AI36" i="24"/>
  <c r="AH36" i="24"/>
  <c r="AG36" i="24"/>
  <c r="AF36" i="24"/>
  <c r="AE36" i="24"/>
  <c r="AD36" i="24"/>
  <c r="AC36" i="24"/>
  <c r="AB36" i="24"/>
  <c r="AU35" i="24"/>
  <c r="AQ35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U34" i="24"/>
  <c r="AQ34" i="24"/>
  <c r="AP34" i="24"/>
  <c r="AO34" i="24"/>
  <c r="AN34" i="24"/>
  <c r="AM34" i="24"/>
  <c r="AL34" i="24"/>
  <c r="AK34" i="24"/>
  <c r="AJ34" i="24"/>
  <c r="AI34" i="24"/>
  <c r="AH34" i="24"/>
  <c r="AF34" i="24"/>
  <c r="AE34" i="24"/>
  <c r="AD34" i="24"/>
  <c r="AC34" i="24"/>
  <c r="AB34" i="24"/>
  <c r="L34" i="24"/>
  <c r="AG34" i="24" s="1"/>
  <c r="AU33" i="24"/>
  <c r="AQ33" i="24"/>
  <c r="AP33" i="24"/>
  <c r="AO33" i="24"/>
  <c r="AN33" i="24"/>
  <c r="AM33" i="24"/>
  <c r="AL33" i="24"/>
  <c r="AK33" i="24"/>
  <c r="AJ33" i="24"/>
  <c r="AI33" i="24"/>
  <c r="AH33" i="24"/>
  <c r="AF33" i="24"/>
  <c r="AE33" i="24"/>
  <c r="AD33" i="24"/>
  <c r="AC33" i="24"/>
  <c r="AB33" i="24"/>
  <c r="L33" i="24"/>
  <c r="AG33" i="24" s="1"/>
  <c r="AU32" i="24"/>
  <c r="AQ32" i="24"/>
  <c r="AP32" i="24"/>
  <c r="AO32" i="24"/>
  <c r="AN32" i="24"/>
  <c r="AM32" i="24"/>
  <c r="AL32" i="24"/>
  <c r="AK32" i="24"/>
  <c r="AJ32" i="24"/>
  <c r="AI32" i="24"/>
  <c r="AH32" i="24"/>
  <c r="AF32" i="24"/>
  <c r="AE32" i="24"/>
  <c r="AD32" i="24"/>
  <c r="AC32" i="24"/>
  <c r="AB32" i="24"/>
  <c r="L32" i="24"/>
  <c r="AG32" i="24" s="1"/>
  <c r="AU31" i="24"/>
  <c r="AQ31" i="24"/>
  <c r="AP31" i="24"/>
  <c r="AO31" i="24"/>
  <c r="AN31" i="24"/>
  <c r="AM31" i="24"/>
  <c r="AL31" i="24"/>
  <c r="AK31" i="24"/>
  <c r="AJ31" i="24"/>
  <c r="AI31" i="24"/>
  <c r="AH31" i="24"/>
  <c r="AF31" i="24"/>
  <c r="AE31" i="24"/>
  <c r="AD31" i="24"/>
  <c r="AC31" i="24"/>
  <c r="AB31" i="24"/>
  <c r="L31" i="24"/>
  <c r="AG31" i="24" s="1"/>
  <c r="AU30" i="24"/>
  <c r="AQ30" i="24"/>
  <c r="AP30" i="24"/>
  <c r="AO30" i="24"/>
  <c r="AN30" i="24"/>
  <c r="AM30" i="24"/>
  <c r="AL30" i="24"/>
  <c r="AK30" i="24"/>
  <c r="AJ30" i="24"/>
  <c r="AI30" i="24"/>
  <c r="AH30" i="24"/>
  <c r="AF30" i="24"/>
  <c r="AE30" i="24"/>
  <c r="AD30" i="24"/>
  <c r="AC30" i="24"/>
  <c r="AB30" i="24"/>
  <c r="L30" i="24"/>
  <c r="AG30" i="24" s="1"/>
  <c r="AU29" i="24"/>
  <c r="AQ29" i="24"/>
  <c r="AP29" i="24"/>
  <c r="AO29" i="24"/>
  <c r="AN29" i="24"/>
  <c r="AM29" i="24"/>
  <c r="AL29" i="24"/>
  <c r="AK29" i="24"/>
  <c r="AJ29" i="24"/>
  <c r="AI29" i="24"/>
  <c r="AH29" i="24"/>
  <c r="AF29" i="24"/>
  <c r="AE29" i="24"/>
  <c r="AD29" i="24"/>
  <c r="AC29" i="24"/>
  <c r="AB29" i="24"/>
  <c r="L29" i="24" a="1"/>
  <c r="L29" i="24" s="1"/>
  <c r="AU28" i="24"/>
  <c r="AQ28" i="24"/>
  <c r="AP28" i="24"/>
  <c r="AO28" i="24"/>
  <c r="AN28" i="24"/>
  <c r="AM28" i="24"/>
  <c r="AL28" i="24"/>
  <c r="AK28" i="24"/>
  <c r="AJ28" i="24"/>
  <c r="AI28" i="24"/>
  <c r="AH28" i="24"/>
  <c r="AF28" i="24"/>
  <c r="AE28" i="24"/>
  <c r="AD28" i="24"/>
  <c r="AC28" i="24"/>
  <c r="AB28" i="24"/>
  <c r="L28" i="24" a="1"/>
  <c r="L28" i="24" s="1"/>
  <c r="AU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U26" i="24"/>
  <c r="AQ26" i="24"/>
  <c r="AP26" i="24"/>
  <c r="AO26" i="24"/>
  <c r="AN26" i="24"/>
  <c r="AM26" i="24"/>
  <c r="AL26" i="24"/>
  <c r="AK26" i="24"/>
  <c r="AJ26" i="24"/>
  <c r="AI26" i="24"/>
  <c r="AH26" i="24"/>
  <c r="AG26" i="24"/>
  <c r="AF26" i="24"/>
  <c r="AE26" i="24"/>
  <c r="AD26" i="24"/>
  <c r="AC26" i="24"/>
  <c r="AB26" i="24"/>
  <c r="AU25" i="24"/>
  <c r="AQ25" i="24"/>
  <c r="AP25" i="24"/>
  <c r="AO25" i="24"/>
  <c r="AN25" i="24"/>
  <c r="AM25" i="24"/>
  <c r="AL25" i="24"/>
  <c r="AK25" i="24"/>
  <c r="AJ25" i="24"/>
  <c r="AI25" i="24"/>
  <c r="AH25" i="24"/>
  <c r="AG25" i="24"/>
  <c r="AF25" i="24"/>
  <c r="AE25" i="24"/>
  <c r="AD25" i="24"/>
  <c r="AC25" i="24"/>
  <c r="AB25" i="24"/>
  <c r="AU24" i="24"/>
  <c r="AQ24" i="24"/>
  <c r="AP24" i="24"/>
  <c r="AO24" i="24"/>
  <c r="AN24" i="24"/>
  <c r="AM24" i="24"/>
  <c r="AL24" i="24"/>
  <c r="AK24" i="24"/>
  <c r="AJ24" i="24"/>
  <c r="AI24" i="24"/>
  <c r="AH24" i="24"/>
  <c r="AG24" i="24"/>
  <c r="AF24" i="24"/>
  <c r="AE24" i="24"/>
  <c r="AD24" i="24"/>
  <c r="AC24" i="24"/>
  <c r="AB24" i="24"/>
  <c r="AU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U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U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U20" i="24"/>
  <c r="AQ20" i="24"/>
  <c r="AP20" i="24"/>
  <c r="AO20" i="24"/>
  <c r="AN20" i="24"/>
  <c r="AM20" i="24"/>
  <c r="AL20" i="24"/>
  <c r="AK20" i="24"/>
  <c r="AJ20" i="24"/>
  <c r="AI20" i="24"/>
  <c r="AH20" i="24"/>
  <c r="AF20" i="24"/>
  <c r="AE20" i="24"/>
  <c r="AD20" i="24"/>
  <c r="AC20" i="24"/>
  <c r="AB20" i="24"/>
  <c r="L20" i="24"/>
  <c r="AG20" i="24" s="1"/>
  <c r="AU19" i="24"/>
  <c r="AQ19" i="24"/>
  <c r="AP19" i="24"/>
  <c r="AO19" i="24"/>
  <c r="AN19" i="24"/>
  <c r="AM19" i="24"/>
  <c r="AL19" i="24"/>
  <c r="AK19" i="24"/>
  <c r="AJ19" i="24"/>
  <c r="AI19" i="24"/>
  <c r="AF19" i="24"/>
  <c r="AE19" i="24"/>
  <c r="AD19" i="24"/>
  <c r="AC19" i="24"/>
  <c r="AB19" i="24"/>
  <c r="M19" i="24"/>
  <c r="AH19" i="24" s="1"/>
  <c r="L19" i="24"/>
  <c r="AG19" i="24" s="1"/>
  <c r="AU18" i="24"/>
  <c r="AD18" i="24"/>
  <c r="AC18" i="24"/>
  <c r="AB18" i="24"/>
  <c r="M18" i="24"/>
  <c r="H18" i="24"/>
  <c r="AU17" i="24"/>
  <c r="AQ17" i="24"/>
  <c r="AP17" i="24"/>
  <c r="AO17" i="24"/>
  <c r="AN17" i="24"/>
  <c r="AM17" i="24"/>
  <c r="AL17" i="24"/>
  <c r="AK17" i="24"/>
  <c r="AJ17" i="24"/>
  <c r="AI17" i="24"/>
  <c r="AH17" i="24"/>
  <c r="AF17" i="24"/>
  <c r="AE17" i="24"/>
  <c r="AD17" i="24"/>
  <c r="AC17" i="24"/>
  <c r="AB17" i="24"/>
  <c r="L17" i="24" a="1"/>
  <c r="L17" i="24" s="1"/>
  <c r="AU16" i="24"/>
  <c r="AQ16" i="24"/>
  <c r="AP16" i="24"/>
  <c r="AO16" i="24"/>
  <c r="AN16" i="24"/>
  <c r="AM16" i="24"/>
  <c r="AL16" i="24"/>
  <c r="AK16" i="24"/>
  <c r="AJ16" i="24"/>
  <c r="AI16" i="24"/>
  <c r="AH16" i="24"/>
  <c r="AF16" i="24"/>
  <c r="AE16" i="24"/>
  <c r="AD16" i="24"/>
  <c r="AC16" i="24"/>
  <c r="AB16" i="24"/>
  <c r="L16" i="24" a="1"/>
  <c r="L16" i="24" s="1"/>
  <c r="AU15" i="24"/>
  <c r="AQ15" i="24"/>
  <c r="AP15" i="24"/>
  <c r="AO15" i="24"/>
  <c r="AN15" i="24"/>
  <c r="AM15" i="24"/>
  <c r="AL15" i="24"/>
  <c r="AK15" i="24"/>
  <c r="AJ15" i="24"/>
  <c r="AI15" i="24"/>
  <c r="AH15" i="24"/>
  <c r="AF15" i="24"/>
  <c r="AE15" i="24"/>
  <c r="AD15" i="24"/>
  <c r="AC15" i="24"/>
  <c r="AB15" i="24"/>
  <c r="L15" i="24" a="1"/>
  <c r="L15" i="24" s="1"/>
  <c r="AU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AD14" i="24"/>
  <c r="AC14" i="24"/>
  <c r="AB14" i="24"/>
  <c r="AU13" i="24"/>
  <c r="AQ13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U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U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U10" i="24"/>
  <c r="AQ10" i="24"/>
  <c r="AP10" i="24"/>
  <c r="AO10" i="24"/>
  <c r="AN10" i="24"/>
  <c r="AM10" i="24"/>
  <c r="AL10" i="24"/>
  <c r="AK10" i="24"/>
  <c r="AJ10" i="24"/>
  <c r="AI10" i="24"/>
  <c r="AH10" i="24"/>
  <c r="AF10" i="24"/>
  <c r="AE10" i="24"/>
  <c r="AD10" i="24"/>
  <c r="AC10" i="24"/>
  <c r="AB10" i="24"/>
  <c r="L10" i="24"/>
  <c r="AG10" i="24" s="1"/>
  <c r="AU9" i="24"/>
  <c r="AQ9" i="24"/>
  <c r="AP9" i="24"/>
  <c r="AO9" i="24"/>
  <c r="AN9" i="24"/>
  <c r="AM9" i="24"/>
  <c r="AL9" i="24"/>
  <c r="AK9" i="24"/>
  <c r="AJ9" i="24"/>
  <c r="AI9" i="24"/>
  <c r="AH9" i="24"/>
  <c r="AF9" i="24"/>
  <c r="AE9" i="24"/>
  <c r="AD9" i="24"/>
  <c r="AC9" i="24"/>
  <c r="AB9" i="24"/>
  <c r="L9" i="24"/>
  <c r="BC9" i="24" s="1"/>
  <c r="AU8" i="24"/>
  <c r="AQ8" i="24"/>
  <c r="AP8" i="24"/>
  <c r="AO8" i="24"/>
  <c r="AN8" i="24"/>
  <c r="AM8" i="24"/>
  <c r="AL8" i="24"/>
  <c r="AK8" i="24"/>
  <c r="AJ8" i="24"/>
  <c r="AI8" i="24"/>
  <c r="AH8" i="24"/>
  <c r="AF8" i="24"/>
  <c r="AE8" i="24"/>
  <c r="AD8" i="24"/>
  <c r="AC8" i="24"/>
  <c r="AB8" i="24"/>
  <c r="L8" i="24" a="1"/>
  <c r="L8" i="24" s="1"/>
  <c r="AU7" i="24"/>
  <c r="AQ7" i="24"/>
  <c r="AP7" i="24"/>
  <c r="AO7" i="24"/>
  <c r="AN7" i="24"/>
  <c r="AM7" i="24"/>
  <c r="AL7" i="24"/>
  <c r="AK7" i="24"/>
  <c r="AJ7" i="24"/>
  <c r="AI7" i="24"/>
  <c r="AH7" i="24"/>
  <c r="AF7" i="24"/>
  <c r="AE7" i="24"/>
  <c r="AD7" i="24"/>
  <c r="AC7" i="24"/>
  <c r="AB7" i="24"/>
  <c r="L7" i="24" a="1"/>
  <c r="L7" i="24" s="1"/>
  <c r="BC6" i="24"/>
  <c r="AU6" i="24"/>
  <c r="AQ6" i="24"/>
  <c r="AP6" i="24"/>
  <c r="AO6" i="24"/>
  <c r="AN6" i="24"/>
  <c r="AM6" i="24"/>
  <c r="AL6" i="24"/>
  <c r="AK6" i="24"/>
  <c r="AJ6" i="24"/>
  <c r="AI6" i="24"/>
  <c r="AH6" i="24"/>
  <c r="AG6" i="24"/>
  <c r="AF6" i="24"/>
  <c r="AE6" i="24"/>
  <c r="AD6" i="24"/>
  <c r="AC6" i="24"/>
  <c r="AB6" i="24"/>
  <c r="AU5" i="24"/>
  <c r="AQ5" i="24"/>
  <c r="AP5" i="24"/>
  <c r="AO5" i="24"/>
  <c r="AN5" i="24"/>
  <c r="AM5" i="24"/>
  <c r="AL5" i="24"/>
  <c r="AK5" i="24"/>
  <c r="AJ5" i="24"/>
  <c r="AI5" i="24"/>
  <c r="AH5" i="24"/>
  <c r="AF5" i="24"/>
  <c r="AE5" i="24"/>
  <c r="AD5" i="24"/>
  <c r="AC5" i="24"/>
  <c r="AB5" i="24"/>
  <c r="L5" i="24" a="1"/>
  <c r="L5" i="24" s="1"/>
  <c r="AU4" i="24"/>
  <c r="AQ4" i="24"/>
  <c r="AP4" i="24"/>
  <c r="AO4" i="24"/>
  <c r="AN4" i="24"/>
  <c r="AM4" i="24"/>
  <c r="AL4" i="24"/>
  <c r="AK4" i="24"/>
  <c r="AJ4" i="24"/>
  <c r="AI4" i="24"/>
  <c r="AH4" i="24"/>
  <c r="AF4" i="24"/>
  <c r="AE4" i="24"/>
  <c r="AD4" i="24"/>
  <c r="AC4" i="24"/>
  <c r="AB4" i="24"/>
  <c r="L4" i="24" a="1"/>
  <c r="L4" i="24" s="1"/>
  <c r="BC4" i="24" s="1"/>
  <c r="BC3" i="24"/>
  <c r="AU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L68" i="23" a="1"/>
  <c r="L68" i="23" s="1"/>
  <c r="AG68" i="23" s="1"/>
  <c r="L51" i="23" a="1"/>
  <c r="L51" i="23" s="1"/>
  <c r="AG51" i="23" s="1"/>
  <c r="L52" i="23" a="1"/>
  <c r="L52" i="23" s="1"/>
  <c r="AG52" i="23" s="1"/>
  <c r="L41" i="23" a="1"/>
  <c r="L41" i="23" s="1"/>
  <c r="AG41" i="23" s="1"/>
  <c r="L6" i="23" a="1"/>
  <c r="L6" i="23" s="1"/>
  <c r="AG6" i="23" s="1"/>
  <c r="L3" i="23" a="1"/>
  <c r="L3" i="23" s="1"/>
  <c r="AG3" i="23" s="1"/>
  <c r="AU154" i="23"/>
  <c r="AH154" i="23"/>
  <c r="AR154" i="23" s="1"/>
  <c r="AD154" i="23"/>
  <c r="AC154" i="23"/>
  <c r="AB154" i="23"/>
  <c r="AU153" i="23"/>
  <c r="AH153" i="23"/>
  <c r="AD153" i="23"/>
  <c r="AC153" i="23"/>
  <c r="AB153" i="23"/>
  <c r="AU152" i="23"/>
  <c r="AH152" i="23"/>
  <c r="AD152" i="23"/>
  <c r="AC152" i="23"/>
  <c r="AB152" i="23"/>
  <c r="AU151" i="23"/>
  <c r="AH151" i="23"/>
  <c r="AD151" i="23"/>
  <c r="AC151" i="23"/>
  <c r="AB151" i="23"/>
  <c r="AU150" i="23"/>
  <c r="AH150" i="23"/>
  <c r="AD150" i="23"/>
  <c r="AC150" i="23"/>
  <c r="AB150" i="23"/>
  <c r="AU149" i="23"/>
  <c r="AH149" i="23"/>
  <c r="AD149" i="23"/>
  <c r="AC149" i="23"/>
  <c r="AB149" i="23"/>
  <c r="AU148" i="23"/>
  <c r="AH148" i="23"/>
  <c r="AR148" i="23" s="1"/>
  <c r="AS148" i="23" s="1"/>
  <c r="AT148" i="23" s="1"/>
  <c r="AD148" i="23"/>
  <c r="AC148" i="23"/>
  <c r="AB148" i="23"/>
  <c r="AU147" i="23"/>
  <c r="AH147" i="23"/>
  <c r="AD147" i="23"/>
  <c r="AC147" i="23"/>
  <c r="AB147" i="23"/>
  <c r="AU146" i="23"/>
  <c r="AH146" i="23"/>
  <c r="AD146" i="23"/>
  <c r="AC146" i="23"/>
  <c r="AB146" i="23"/>
  <c r="AU145" i="23"/>
  <c r="AH145" i="23"/>
  <c r="AR145" i="23" s="1"/>
  <c r="AS145" i="23" s="1"/>
  <c r="AT145" i="23" s="1"/>
  <c r="AD145" i="23"/>
  <c r="AC145" i="23"/>
  <c r="AB145" i="23"/>
  <c r="AU144" i="23"/>
  <c r="AH144" i="23"/>
  <c r="AD144" i="23"/>
  <c r="AC144" i="23"/>
  <c r="AB144" i="23"/>
  <c r="AU143" i="23"/>
  <c r="AH143" i="23"/>
  <c r="AD143" i="23"/>
  <c r="AC143" i="23"/>
  <c r="AB143" i="23"/>
  <c r="AU142" i="23"/>
  <c r="AH142" i="23"/>
  <c r="AD142" i="23"/>
  <c r="AC142" i="23"/>
  <c r="AB142" i="23"/>
  <c r="AU141" i="23"/>
  <c r="AH141" i="23"/>
  <c r="AD141" i="23"/>
  <c r="AC141" i="23"/>
  <c r="AB141" i="23"/>
  <c r="AU140" i="23"/>
  <c r="AH140" i="23"/>
  <c r="AD140" i="23"/>
  <c r="AC140" i="23"/>
  <c r="AB140" i="23"/>
  <c r="AU139" i="23"/>
  <c r="AH139" i="23"/>
  <c r="AR139" i="23" s="1"/>
  <c r="AS139" i="23" s="1"/>
  <c r="AT139" i="23" s="1"/>
  <c r="AD139" i="23"/>
  <c r="AC139" i="23"/>
  <c r="AB139" i="23"/>
  <c r="AU138" i="23"/>
  <c r="AH138" i="23"/>
  <c r="AD138" i="23"/>
  <c r="AC138" i="23"/>
  <c r="AB138" i="23"/>
  <c r="AU137" i="23"/>
  <c r="AH137" i="23"/>
  <c r="AD137" i="23"/>
  <c r="AC137" i="23"/>
  <c r="AB137" i="23"/>
  <c r="AU136" i="23"/>
  <c r="AH136" i="23"/>
  <c r="AR136" i="23" s="1"/>
  <c r="AD136" i="23"/>
  <c r="AC136" i="23"/>
  <c r="AB136" i="23"/>
  <c r="AU135" i="23"/>
  <c r="AH135" i="23"/>
  <c r="AD135" i="23"/>
  <c r="AC135" i="23"/>
  <c r="AB135" i="23"/>
  <c r="AU134" i="23"/>
  <c r="AH134" i="23"/>
  <c r="AD134" i="23"/>
  <c r="AC134" i="23"/>
  <c r="AB134" i="23"/>
  <c r="AU133" i="23"/>
  <c r="AH133" i="23"/>
  <c r="AD133" i="23"/>
  <c r="AC133" i="23"/>
  <c r="AB133" i="23"/>
  <c r="AU132" i="23"/>
  <c r="AH132" i="23"/>
  <c r="AD132" i="23"/>
  <c r="AC132" i="23"/>
  <c r="AB132" i="23"/>
  <c r="AU131" i="23"/>
  <c r="AH131" i="23"/>
  <c r="AD131" i="23"/>
  <c r="AC131" i="23"/>
  <c r="AB131" i="23"/>
  <c r="AU130" i="23"/>
  <c r="AH130" i="23"/>
  <c r="AR130" i="23" s="1"/>
  <c r="AS130" i="23" s="1"/>
  <c r="AT130" i="23" s="1"/>
  <c r="AD130" i="23"/>
  <c r="AC130" i="23"/>
  <c r="AB130" i="23"/>
  <c r="AU129" i="23"/>
  <c r="AH129" i="23"/>
  <c r="AD129" i="23"/>
  <c r="AC129" i="23"/>
  <c r="AB129" i="23"/>
  <c r="AU128" i="23"/>
  <c r="AH128" i="23"/>
  <c r="AD128" i="23"/>
  <c r="AC128" i="23"/>
  <c r="AB128" i="23"/>
  <c r="AU127" i="23"/>
  <c r="AH127" i="23"/>
  <c r="AR127" i="23" s="1"/>
  <c r="AD127" i="23"/>
  <c r="AC127" i="23"/>
  <c r="AB127" i="23"/>
  <c r="AU126" i="23"/>
  <c r="AH126" i="23"/>
  <c r="AD126" i="23"/>
  <c r="AC126" i="23"/>
  <c r="AB126" i="23"/>
  <c r="AU125" i="23"/>
  <c r="AH125" i="23"/>
  <c r="AD125" i="23"/>
  <c r="AC125" i="23"/>
  <c r="AB125" i="23"/>
  <c r="AU124" i="23"/>
  <c r="AH124" i="23"/>
  <c r="AR124" i="23" s="1"/>
  <c r="AS124" i="23" s="1"/>
  <c r="AT124" i="23" s="1"/>
  <c r="AD124" i="23"/>
  <c r="AC124" i="23"/>
  <c r="AB124" i="23"/>
  <c r="AU123" i="23"/>
  <c r="AH123" i="23"/>
  <c r="AD123" i="23"/>
  <c r="AC123" i="23"/>
  <c r="AB123" i="23"/>
  <c r="AU122" i="23"/>
  <c r="AH122" i="23"/>
  <c r="AD122" i="23"/>
  <c r="AC122" i="23"/>
  <c r="AB122" i="23"/>
  <c r="AU121" i="23"/>
  <c r="AH121" i="23"/>
  <c r="AR121" i="23" s="1"/>
  <c r="AS121" i="23" s="1"/>
  <c r="AT121" i="23" s="1"/>
  <c r="AD121" i="23"/>
  <c r="AC121" i="23"/>
  <c r="AB121" i="23"/>
  <c r="AU120" i="23"/>
  <c r="AH120" i="23"/>
  <c r="AD120" i="23"/>
  <c r="AC120" i="23"/>
  <c r="AB120" i="23"/>
  <c r="AU119" i="23"/>
  <c r="AH119" i="23"/>
  <c r="AD119" i="23"/>
  <c r="AC119" i="23"/>
  <c r="AB119" i="23"/>
  <c r="AU118" i="23"/>
  <c r="AH118" i="23"/>
  <c r="AR118" i="23" s="1"/>
  <c r="AS118" i="23" s="1"/>
  <c r="AT118" i="23" s="1"/>
  <c r="AD118" i="23"/>
  <c r="AC118" i="23"/>
  <c r="AB118" i="23"/>
  <c r="AU117" i="23"/>
  <c r="AH117" i="23"/>
  <c r="AD117" i="23"/>
  <c r="AC117" i="23"/>
  <c r="AB117" i="23"/>
  <c r="AU116" i="23"/>
  <c r="AH116" i="23"/>
  <c r="AD116" i="23"/>
  <c r="AC116" i="23"/>
  <c r="AB116" i="23"/>
  <c r="AU115" i="23"/>
  <c r="AH115" i="23"/>
  <c r="AD115" i="23"/>
  <c r="AC115" i="23"/>
  <c r="AB115" i="23"/>
  <c r="AU114" i="23"/>
  <c r="AH114" i="23"/>
  <c r="AD114" i="23"/>
  <c r="AC114" i="23"/>
  <c r="AB114" i="23"/>
  <c r="AU113" i="23"/>
  <c r="AH113" i="23"/>
  <c r="AD113" i="23"/>
  <c r="AC113" i="23"/>
  <c r="AB113" i="23"/>
  <c r="AU112" i="23"/>
  <c r="AH112" i="23"/>
  <c r="AR112" i="23" s="1"/>
  <c r="AS112" i="23" s="1"/>
  <c r="AT112" i="23" s="1"/>
  <c r="AD112" i="23"/>
  <c r="AC112" i="23"/>
  <c r="AB112" i="23"/>
  <c r="AU111" i="23"/>
  <c r="AH111" i="23"/>
  <c r="AD111" i="23"/>
  <c r="AC111" i="23"/>
  <c r="AB111" i="23"/>
  <c r="AU110" i="23"/>
  <c r="AH110" i="23"/>
  <c r="AD110" i="23"/>
  <c r="AC110" i="23"/>
  <c r="AB110" i="23"/>
  <c r="AU109" i="23"/>
  <c r="AH109" i="23"/>
  <c r="AR109" i="23" s="1"/>
  <c r="AS109" i="23" s="1"/>
  <c r="AT109" i="23" s="1"/>
  <c r="AD109" i="23"/>
  <c r="AC109" i="23"/>
  <c r="AB109" i="23"/>
  <c r="AU108" i="23"/>
  <c r="AH108" i="23"/>
  <c r="AD108" i="23"/>
  <c r="AC108" i="23"/>
  <c r="AB108" i="23"/>
  <c r="AU107" i="23"/>
  <c r="AH107" i="23"/>
  <c r="AD107" i="23"/>
  <c r="AC107" i="23"/>
  <c r="AB107" i="23"/>
  <c r="AU106" i="23"/>
  <c r="AH106" i="23"/>
  <c r="AD106" i="23"/>
  <c r="AC106" i="23"/>
  <c r="AB106" i="23"/>
  <c r="AU105" i="23"/>
  <c r="AH105" i="23"/>
  <c r="AD105" i="23"/>
  <c r="AC105" i="23"/>
  <c r="AB105" i="23"/>
  <c r="AU104" i="23"/>
  <c r="AH104" i="23"/>
  <c r="AD104" i="23"/>
  <c r="AC104" i="23"/>
  <c r="AB104" i="23"/>
  <c r="AU103" i="23"/>
  <c r="AH103" i="23"/>
  <c r="AD103" i="23"/>
  <c r="AC103" i="23"/>
  <c r="AB103" i="23"/>
  <c r="AU102" i="23"/>
  <c r="AH102" i="23"/>
  <c r="AD102" i="23"/>
  <c r="AC102" i="23"/>
  <c r="AB102" i="23"/>
  <c r="AU101" i="23"/>
  <c r="AH101" i="23"/>
  <c r="AD101" i="23"/>
  <c r="AC101" i="23"/>
  <c r="AB101" i="23"/>
  <c r="AU100" i="23"/>
  <c r="AH100" i="23"/>
  <c r="AR100" i="23" s="1"/>
  <c r="AS100" i="23" s="1"/>
  <c r="AT100" i="23" s="1"/>
  <c r="AD100" i="23"/>
  <c r="AC100" i="23"/>
  <c r="AB100" i="23"/>
  <c r="AU99" i="23"/>
  <c r="AH99" i="23"/>
  <c r="AD99" i="23"/>
  <c r="AC99" i="23"/>
  <c r="AB99" i="23"/>
  <c r="AU98" i="23"/>
  <c r="AH98" i="23"/>
  <c r="AD98" i="23"/>
  <c r="AC98" i="23"/>
  <c r="AB98" i="23"/>
  <c r="AU97" i="23"/>
  <c r="AH97" i="23"/>
  <c r="AR97" i="23" s="1"/>
  <c r="AS97" i="23" s="1"/>
  <c r="AT97" i="23" s="1"/>
  <c r="AD97" i="23"/>
  <c r="AC97" i="23"/>
  <c r="AB97" i="23"/>
  <c r="AU96" i="23"/>
  <c r="AH96" i="23"/>
  <c r="AD96" i="23"/>
  <c r="AC96" i="23"/>
  <c r="AB96" i="23"/>
  <c r="AU95" i="23"/>
  <c r="AH95" i="23"/>
  <c r="AD95" i="23"/>
  <c r="AC95" i="23"/>
  <c r="AB95" i="23"/>
  <c r="AU94" i="23"/>
  <c r="AH94" i="23"/>
  <c r="AD94" i="23"/>
  <c r="AC94" i="23"/>
  <c r="AB94" i="23"/>
  <c r="AU93" i="23"/>
  <c r="AH93" i="23"/>
  <c r="AD93" i="23"/>
  <c r="AC93" i="23"/>
  <c r="AB93" i="23"/>
  <c r="AU92" i="23"/>
  <c r="AH92" i="23"/>
  <c r="AD92" i="23"/>
  <c r="AC92" i="23"/>
  <c r="AB92" i="23"/>
  <c r="AU91" i="23"/>
  <c r="AH91" i="23"/>
  <c r="AR91" i="23" s="1"/>
  <c r="AD91" i="23"/>
  <c r="AC91" i="23"/>
  <c r="AB91" i="23"/>
  <c r="AU90" i="23"/>
  <c r="AH90" i="23"/>
  <c r="AD90" i="23"/>
  <c r="AC90" i="23"/>
  <c r="AB90" i="23"/>
  <c r="AU89" i="23"/>
  <c r="AH89" i="23"/>
  <c r="AD89" i="23"/>
  <c r="AC89" i="23"/>
  <c r="AB89" i="23"/>
  <c r="AU88" i="23"/>
  <c r="AH88" i="23"/>
  <c r="AD88" i="23"/>
  <c r="AC88" i="23"/>
  <c r="AB88" i="23"/>
  <c r="AU87" i="23"/>
  <c r="AH87" i="23"/>
  <c r="AD87" i="23"/>
  <c r="AC87" i="23"/>
  <c r="AB87" i="23"/>
  <c r="AU86" i="23"/>
  <c r="AH86" i="23"/>
  <c r="AD86" i="23"/>
  <c r="AC86" i="23"/>
  <c r="AB86" i="23"/>
  <c r="AU85" i="23"/>
  <c r="AH85" i="23"/>
  <c r="AR85" i="23" s="1"/>
  <c r="AS85" i="23" s="1"/>
  <c r="AT85" i="23" s="1"/>
  <c r="AD85" i="23"/>
  <c r="AC85" i="23"/>
  <c r="AB85" i="23"/>
  <c r="AU84" i="23"/>
  <c r="AH84" i="23"/>
  <c r="AD84" i="23"/>
  <c r="AC84" i="23"/>
  <c r="AB84" i="23"/>
  <c r="AU83" i="23"/>
  <c r="AH83" i="23"/>
  <c r="AD83" i="23"/>
  <c r="AC83" i="23"/>
  <c r="AB83" i="23"/>
  <c r="AU82" i="23"/>
  <c r="AH82" i="23"/>
  <c r="AR82" i="23" s="1"/>
  <c r="AS82" i="23" s="1"/>
  <c r="AT82" i="23" s="1"/>
  <c r="AD82" i="23"/>
  <c r="AC82" i="23"/>
  <c r="AB82" i="23"/>
  <c r="AU81" i="23"/>
  <c r="AH81" i="23"/>
  <c r="AD81" i="23"/>
  <c r="AC81" i="23"/>
  <c r="AB81" i="23"/>
  <c r="AU80" i="23"/>
  <c r="AH80" i="23"/>
  <c r="AD80" i="23"/>
  <c r="AC80" i="23"/>
  <c r="AB80" i="23"/>
  <c r="AU79" i="23"/>
  <c r="AH79" i="23"/>
  <c r="AR79" i="23" s="1"/>
  <c r="AD79" i="23"/>
  <c r="AC79" i="23"/>
  <c r="AB79" i="23"/>
  <c r="AU78" i="23"/>
  <c r="AH78" i="23"/>
  <c r="AD78" i="23"/>
  <c r="AC78" i="23"/>
  <c r="AB78" i="23"/>
  <c r="AU77" i="23"/>
  <c r="AH77" i="23"/>
  <c r="AD77" i="23"/>
  <c r="AC77" i="23"/>
  <c r="AB77" i="23"/>
  <c r="AU76" i="23"/>
  <c r="AH76" i="23"/>
  <c r="AR76" i="23" s="1"/>
  <c r="AS76" i="23" s="1"/>
  <c r="AT76" i="23" s="1"/>
  <c r="AD76" i="23"/>
  <c r="AC76" i="23"/>
  <c r="AB76" i="23"/>
  <c r="AU75" i="23"/>
  <c r="AH75" i="23"/>
  <c r="AD75" i="23"/>
  <c r="AC75" i="23"/>
  <c r="AB75" i="23"/>
  <c r="AU74" i="23"/>
  <c r="AH74" i="23"/>
  <c r="AD74" i="23"/>
  <c r="AC74" i="23"/>
  <c r="AB74" i="23"/>
  <c r="AU73" i="23"/>
  <c r="AH73" i="23"/>
  <c r="AR73" i="23" s="1"/>
  <c r="AD73" i="23"/>
  <c r="AC73" i="23"/>
  <c r="AB73" i="23"/>
  <c r="AU72" i="23"/>
  <c r="AH72" i="23"/>
  <c r="AD72" i="23"/>
  <c r="AC72" i="23"/>
  <c r="AB72" i="23"/>
  <c r="AU71" i="23"/>
  <c r="AQ71" i="23"/>
  <c r="AP71" i="23"/>
  <c r="AO71" i="23"/>
  <c r="AN71" i="23"/>
  <c r="AM71" i="23"/>
  <c r="AL71" i="23"/>
  <c r="AK71" i="23"/>
  <c r="AJ71" i="23"/>
  <c r="AI71" i="23"/>
  <c r="AH71" i="23"/>
  <c r="AF71" i="23"/>
  <c r="AE71" i="23"/>
  <c r="AD71" i="23"/>
  <c r="AC71" i="23"/>
  <c r="AB71" i="23"/>
  <c r="L71" i="23" a="1"/>
  <c r="L71" i="23" s="1"/>
  <c r="AG71" i="23" s="1"/>
  <c r="AU70" i="23"/>
  <c r="AQ70" i="23"/>
  <c r="AP70" i="23"/>
  <c r="AO70" i="23"/>
  <c r="AN70" i="23"/>
  <c r="AM70" i="23"/>
  <c r="AL70" i="23"/>
  <c r="AK70" i="23"/>
  <c r="AJ70" i="23"/>
  <c r="AI70" i="23"/>
  <c r="AH70" i="23"/>
  <c r="AF70" i="23"/>
  <c r="AE70" i="23"/>
  <c r="AD70" i="23"/>
  <c r="AC70" i="23"/>
  <c r="AB70" i="23"/>
  <c r="L70" i="23" a="1"/>
  <c r="L70" i="23" s="1"/>
  <c r="AG70" i="23" s="1"/>
  <c r="AU69" i="23"/>
  <c r="AQ69" i="23"/>
  <c r="AP69" i="23"/>
  <c r="AO69" i="23"/>
  <c r="AN69" i="23"/>
  <c r="AM69" i="23"/>
  <c r="AL69" i="23"/>
  <c r="AK69" i="23"/>
  <c r="AJ69" i="23"/>
  <c r="AI69" i="23"/>
  <c r="AH69" i="23"/>
  <c r="AF69" i="23"/>
  <c r="AE69" i="23"/>
  <c r="AD69" i="23"/>
  <c r="AC69" i="23"/>
  <c r="AB69" i="23"/>
  <c r="L69" i="23" a="1"/>
  <c r="L69" i="23" s="1"/>
  <c r="AG69" i="23" s="1"/>
  <c r="AU68" i="23"/>
  <c r="AQ68" i="23"/>
  <c r="AP68" i="23"/>
  <c r="AO68" i="23"/>
  <c r="AN68" i="23"/>
  <c r="AM68" i="23"/>
  <c r="AL68" i="23"/>
  <c r="AK68" i="23"/>
  <c r="AJ68" i="23"/>
  <c r="AI68" i="23"/>
  <c r="AH68" i="23"/>
  <c r="AF68" i="23"/>
  <c r="AE68" i="23"/>
  <c r="AD68" i="23"/>
  <c r="AC68" i="23"/>
  <c r="AB68" i="23"/>
  <c r="AU67" i="23"/>
  <c r="AQ67" i="23"/>
  <c r="AP67" i="23"/>
  <c r="AO67" i="23"/>
  <c r="AN67" i="23"/>
  <c r="AM67" i="23"/>
  <c r="AL67" i="23"/>
  <c r="AK67" i="23"/>
  <c r="AJ67" i="23"/>
  <c r="AI67" i="23"/>
  <c r="AH67" i="23"/>
  <c r="AF67" i="23"/>
  <c r="AE67" i="23"/>
  <c r="AD67" i="23"/>
  <c r="AC67" i="23"/>
  <c r="AB67" i="23"/>
  <c r="L67" i="23" a="1"/>
  <c r="L67" i="23" s="1"/>
  <c r="AG67" i="23" s="1"/>
  <c r="AU66" i="23"/>
  <c r="AQ66" i="23"/>
  <c r="AP66" i="23"/>
  <c r="AO66" i="23"/>
  <c r="AN66" i="23"/>
  <c r="AM66" i="23"/>
  <c r="AL66" i="23"/>
  <c r="AK66" i="23"/>
  <c r="AJ66" i="23"/>
  <c r="AI66" i="23"/>
  <c r="AH66" i="23"/>
  <c r="AG66" i="23"/>
  <c r="AF66" i="23"/>
  <c r="AE66" i="23"/>
  <c r="AD66" i="23"/>
  <c r="AC66" i="23"/>
  <c r="AB66" i="23"/>
  <c r="AU65" i="23"/>
  <c r="AQ65" i="23"/>
  <c r="AP65" i="23"/>
  <c r="AO65" i="23"/>
  <c r="AN65" i="23"/>
  <c r="AM65" i="23"/>
  <c r="AL65" i="23"/>
  <c r="AK65" i="23"/>
  <c r="AJ65" i="23"/>
  <c r="AI65" i="23"/>
  <c r="AH65" i="23"/>
  <c r="AG65" i="23"/>
  <c r="AF65" i="23"/>
  <c r="AE65" i="23"/>
  <c r="AD65" i="23"/>
  <c r="AC65" i="23"/>
  <c r="AB65" i="23"/>
  <c r="AU64" i="23"/>
  <c r="AQ64" i="23"/>
  <c r="AP64" i="23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AC64" i="23"/>
  <c r="AB64" i="23"/>
  <c r="AU63" i="23"/>
  <c r="AQ63" i="23"/>
  <c r="AP63" i="23"/>
  <c r="AO63" i="23"/>
  <c r="AN63" i="23"/>
  <c r="AM63" i="23"/>
  <c r="AL63" i="23"/>
  <c r="AK63" i="23"/>
  <c r="AJ63" i="23"/>
  <c r="AI63" i="23"/>
  <c r="AH63" i="23"/>
  <c r="AG63" i="23"/>
  <c r="AF63" i="23"/>
  <c r="AE63" i="23"/>
  <c r="AD63" i="23"/>
  <c r="AC63" i="23"/>
  <c r="AB63" i="23"/>
  <c r="AU62" i="23"/>
  <c r="AQ62" i="23"/>
  <c r="AP62" i="23"/>
  <c r="AO62" i="23"/>
  <c r="AN62" i="23"/>
  <c r="AM62" i="23"/>
  <c r="AL62" i="23"/>
  <c r="AK62" i="23"/>
  <c r="AJ62" i="23"/>
  <c r="AI62" i="23"/>
  <c r="AH62" i="23"/>
  <c r="AF62" i="23"/>
  <c r="AE62" i="23"/>
  <c r="AD62" i="23"/>
  <c r="AC62" i="23"/>
  <c r="AB62" i="23"/>
  <c r="L62" i="23"/>
  <c r="AG62" i="23" s="1"/>
  <c r="AU61" i="23"/>
  <c r="AQ61" i="23"/>
  <c r="AP61" i="23"/>
  <c r="AO61" i="23"/>
  <c r="AN61" i="23"/>
  <c r="AM61" i="23"/>
  <c r="AL61" i="23"/>
  <c r="AK61" i="23"/>
  <c r="AJ61" i="23"/>
  <c r="AI61" i="23"/>
  <c r="AF61" i="23"/>
  <c r="AE61" i="23"/>
  <c r="AD61" i="23"/>
  <c r="AC61" i="23"/>
  <c r="AB61" i="23"/>
  <c r="M61" i="23"/>
  <c r="AH61" i="23" s="1"/>
  <c r="L61" i="23"/>
  <c r="AG61" i="23" s="1"/>
  <c r="AU60" i="23"/>
  <c r="AQ60" i="23"/>
  <c r="AP60" i="23"/>
  <c r="AO60" i="23"/>
  <c r="AN60" i="23"/>
  <c r="AM60" i="23"/>
  <c r="AL60" i="23"/>
  <c r="AK60" i="23"/>
  <c r="AJ60" i="23"/>
  <c r="AI60" i="23"/>
  <c r="AF60" i="23"/>
  <c r="AE60" i="23"/>
  <c r="AD60" i="23"/>
  <c r="AC60" i="23"/>
  <c r="AB60" i="23"/>
  <c r="M60" i="23"/>
  <c r="AH60" i="23" s="1"/>
  <c r="L60" i="23"/>
  <c r="AG60" i="23" s="1"/>
  <c r="AU59" i="23"/>
  <c r="AQ59" i="23"/>
  <c r="AP59" i="23"/>
  <c r="AO59" i="23"/>
  <c r="AN59" i="23"/>
  <c r="AM59" i="23"/>
  <c r="AL59" i="23"/>
  <c r="AK59" i="23"/>
  <c r="AJ59" i="23"/>
  <c r="AI59" i="23"/>
  <c r="AH59" i="23"/>
  <c r="AF59" i="23"/>
  <c r="AE59" i="23"/>
  <c r="AD59" i="23"/>
  <c r="AC59" i="23"/>
  <c r="AB59" i="23"/>
  <c r="L59" i="23" a="1"/>
  <c r="L59" i="23" s="1"/>
  <c r="AG59" i="23" s="1"/>
  <c r="AU58" i="23"/>
  <c r="AQ58" i="23"/>
  <c r="AP58" i="23"/>
  <c r="AO58" i="23"/>
  <c r="AN58" i="23"/>
  <c r="AM58" i="23"/>
  <c r="AL58" i="23"/>
  <c r="AK58" i="23"/>
  <c r="AJ58" i="23"/>
  <c r="AI58" i="23"/>
  <c r="AH58" i="23"/>
  <c r="AF58" i="23"/>
  <c r="AE58" i="23"/>
  <c r="AD58" i="23"/>
  <c r="AC58" i="23"/>
  <c r="AB58" i="23"/>
  <c r="L58" i="23" a="1"/>
  <c r="L58" i="23" s="1"/>
  <c r="AG58" i="23" s="1"/>
  <c r="AU57" i="23"/>
  <c r="AQ57" i="23"/>
  <c r="AP57" i="23"/>
  <c r="AO57" i="23"/>
  <c r="AN57" i="23"/>
  <c r="AM57" i="23"/>
  <c r="AL57" i="23"/>
  <c r="AK57" i="23"/>
  <c r="AJ57" i="23"/>
  <c r="AI57" i="23"/>
  <c r="AH57" i="23"/>
  <c r="AF57" i="23"/>
  <c r="AE57" i="23"/>
  <c r="AD57" i="23"/>
  <c r="AC57" i="23"/>
  <c r="AB57" i="23"/>
  <c r="L57" i="23" a="1"/>
  <c r="L57" i="23" s="1"/>
  <c r="AG57" i="23" s="1"/>
  <c r="AU56" i="23"/>
  <c r="AQ56" i="23"/>
  <c r="AP56" i="23"/>
  <c r="AO56" i="23"/>
  <c r="AN56" i="23"/>
  <c r="AM56" i="23"/>
  <c r="AL56" i="23"/>
  <c r="AK56" i="23"/>
  <c r="AJ56" i="23"/>
  <c r="AI56" i="23"/>
  <c r="AH56" i="23"/>
  <c r="AF56" i="23"/>
  <c r="AE56" i="23"/>
  <c r="AD56" i="23"/>
  <c r="AC56" i="23"/>
  <c r="AB56" i="23"/>
  <c r="L56" i="23" a="1"/>
  <c r="L56" i="23" s="1"/>
  <c r="AG56" i="23" s="1"/>
  <c r="AU55" i="23"/>
  <c r="AQ55" i="23"/>
  <c r="AP55" i="23"/>
  <c r="AO55" i="23"/>
  <c r="AN55" i="23"/>
  <c r="AM55" i="23"/>
  <c r="AL55" i="23"/>
  <c r="AK55" i="23"/>
  <c r="AJ55" i="23"/>
  <c r="AI55" i="23"/>
  <c r="AH55" i="23"/>
  <c r="AF55" i="23"/>
  <c r="AE55" i="23"/>
  <c r="AD55" i="23"/>
  <c r="AC55" i="23"/>
  <c r="AB55" i="23"/>
  <c r="L55" i="23" a="1"/>
  <c r="L55" i="23" s="1"/>
  <c r="AG55" i="23" s="1"/>
  <c r="AU54" i="23"/>
  <c r="AQ54" i="23"/>
  <c r="AP54" i="23"/>
  <c r="AO54" i="23"/>
  <c r="AN54" i="23"/>
  <c r="AM54" i="23"/>
  <c r="AL54" i="23"/>
  <c r="AK54" i="23"/>
  <c r="AJ54" i="23"/>
  <c r="AI54" i="23"/>
  <c r="AH54" i="23"/>
  <c r="AF54" i="23"/>
  <c r="AE54" i="23"/>
  <c r="AD54" i="23"/>
  <c r="AC54" i="23"/>
  <c r="AB54" i="23"/>
  <c r="L54" i="23" a="1"/>
  <c r="L54" i="23" s="1"/>
  <c r="AG54" i="23" s="1"/>
  <c r="AU53" i="23"/>
  <c r="AQ53" i="23"/>
  <c r="AP53" i="23"/>
  <c r="AO53" i="23"/>
  <c r="AN53" i="23"/>
  <c r="AM53" i="23"/>
  <c r="AL53" i="23"/>
  <c r="AK53" i="23"/>
  <c r="AJ53" i="23"/>
  <c r="AI53" i="23"/>
  <c r="AH53" i="23"/>
  <c r="AF53" i="23"/>
  <c r="AE53" i="23"/>
  <c r="AD53" i="23"/>
  <c r="AC53" i="23"/>
  <c r="AB53" i="23"/>
  <c r="L53" i="23" a="1"/>
  <c r="L53" i="23" s="1"/>
  <c r="AG53" i="23" s="1"/>
  <c r="AU52" i="23"/>
  <c r="AQ52" i="23"/>
  <c r="AP52" i="23"/>
  <c r="AO52" i="23"/>
  <c r="AN52" i="23"/>
  <c r="AM52" i="23"/>
  <c r="AL52" i="23"/>
  <c r="AK52" i="23"/>
  <c r="AJ52" i="23"/>
  <c r="AI52" i="23"/>
  <c r="AH52" i="23"/>
  <c r="AF52" i="23"/>
  <c r="AE52" i="23"/>
  <c r="AD52" i="23"/>
  <c r="AC52" i="23"/>
  <c r="AB52" i="23"/>
  <c r="AU51" i="23"/>
  <c r="AQ51" i="23"/>
  <c r="AP51" i="23"/>
  <c r="AO51" i="23"/>
  <c r="AN51" i="23"/>
  <c r="AM51" i="23"/>
  <c r="AL51" i="23"/>
  <c r="AK51" i="23"/>
  <c r="AJ51" i="23"/>
  <c r="AI51" i="23"/>
  <c r="AH51" i="23"/>
  <c r="AF51" i="23"/>
  <c r="AE51" i="23"/>
  <c r="AD51" i="23"/>
  <c r="AC51" i="23"/>
  <c r="AB51" i="23"/>
  <c r="AU50" i="23"/>
  <c r="AQ50" i="23"/>
  <c r="AP50" i="23"/>
  <c r="AO50" i="23"/>
  <c r="AN50" i="23"/>
  <c r="AM50" i="23"/>
  <c r="AL50" i="23"/>
  <c r="AK50" i="23"/>
  <c r="AJ50" i="23"/>
  <c r="AI50" i="23"/>
  <c r="AH50" i="23"/>
  <c r="AF50" i="23"/>
  <c r="AE50" i="23"/>
  <c r="AD50" i="23"/>
  <c r="AC50" i="23"/>
  <c r="AB50" i="23"/>
  <c r="L50" i="23"/>
  <c r="AG50" i="23" s="1"/>
  <c r="AU49" i="23"/>
  <c r="AQ49" i="23"/>
  <c r="AP49" i="23"/>
  <c r="AO49" i="23"/>
  <c r="AN49" i="23"/>
  <c r="AM49" i="23"/>
  <c r="AL49" i="23"/>
  <c r="AK49" i="23"/>
  <c r="AJ49" i="23"/>
  <c r="AI49" i="23"/>
  <c r="AH49" i="23"/>
  <c r="AF49" i="23"/>
  <c r="AE49" i="23"/>
  <c r="AD49" i="23"/>
  <c r="AC49" i="23"/>
  <c r="AB49" i="23"/>
  <c r="L49" i="23"/>
  <c r="AG49" i="23" s="1"/>
  <c r="AU48" i="23"/>
  <c r="AQ48" i="23"/>
  <c r="AP48" i="23"/>
  <c r="AO48" i="23"/>
  <c r="AN48" i="23"/>
  <c r="AM48" i="23"/>
  <c r="AL48" i="23"/>
  <c r="AK48" i="23"/>
  <c r="AJ48" i="23"/>
  <c r="AI48" i="23"/>
  <c r="AH48" i="23"/>
  <c r="AF48" i="23"/>
  <c r="AE48" i="23"/>
  <c r="AD48" i="23"/>
  <c r="AC48" i="23"/>
  <c r="AB48" i="23"/>
  <c r="L48" i="23"/>
  <c r="AG48" i="23" s="1"/>
  <c r="AU47" i="23"/>
  <c r="AQ47" i="23"/>
  <c r="AP47" i="23"/>
  <c r="AO47" i="23"/>
  <c r="AN47" i="23"/>
  <c r="AM47" i="23"/>
  <c r="AL47" i="23"/>
  <c r="AK47" i="23"/>
  <c r="AJ47" i="23"/>
  <c r="AI47" i="23"/>
  <c r="AH47" i="23"/>
  <c r="AF47" i="23"/>
  <c r="AE47" i="23"/>
  <c r="AD47" i="23"/>
  <c r="AC47" i="23"/>
  <c r="AB47" i="23"/>
  <c r="L47" i="23" a="1"/>
  <c r="L47" i="23" s="1"/>
  <c r="AG47" i="23" s="1"/>
  <c r="AU46" i="23"/>
  <c r="AQ46" i="23"/>
  <c r="AP46" i="23"/>
  <c r="AO46" i="23"/>
  <c r="AN46" i="23"/>
  <c r="AM46" i="23"/>
  <c r="AL46" i="23"/>
  <c r="AK46" i="23"/>
  <c r="AJ46" i="23"/>
  <c r="AI46" i="23"/>
  <c r="AH46" i="23"/>
  <c r="AG46" i="23"/>
  <c r="AF46" i="23"/>
  <c r="AE46" i="23"/>
  <c r="AD46" i="23"/>
  <c r="AC46" i="23"/>
  <c r="AB46" i="23"/>
  <c r="AU45" i="23"/>
  <c r="AQ45" i="23"/>
  <c r="AP45" i="23"/>
  <c r="AO45" i="23"/>
  <c r="AN45" i="23"/>
  <c r="AM45" i="23"/>
  <c r="AL45" i="23"/>
  <c r="AK45" i="23"/>
  <c r="AJ45" i="23"/>
  <c r="AI45" i="23"/>
  <c r="AH45" i="23"/>
  <c r="AF45" i="23"/>
  <c r="AE45" i="23"/>
  <c r="AD45" i="23"/>
  <c r="AC45" i="23"/>
  <c r="AB45" i="23"/>
  <c r="L45" i="23" a="1"/>
  <c r="L45" i="23" s="1"/>
  <c r="AG45" i="23" s="1"/>
  <c r="AU44" i="23"/>
  <c r="AQ44" i="23"/>
  <c r="AP44" i="23"/>
  <c r="AO44" i="23"/>
  <c r="AN44" i="23"/>
  <c r="AM44" i="23"/>
  <c r="AL44" i="23"/>
  <c r="AK44" i="23"/>
  <c r="AJ44" i="23"/>
  <c r="AI44" i="23"/>
  <c r="AH44" i="23"/>
  <c r="AF44" i="23"/>
  <c r="AE44" i="23"/>
  <c r="AD44" i="23"/>
  <c r="AC44" i="23"/>
  <c r="AB44" i="23"/>
  <c r="L44" i="23" a="1"/>
  <c r="L44" i="23" s="1"/>
  <c r="AG44" i="23" s="1"/>
  <c r="AU43" i="23"/>
  <c r="AQ43" i="23"/>
  <c r="AP43" i="23"/>
  <c r="AO43" i="23"/>
  <c r="AN43" i="23"/>
  <c r="AM43" i="23"/>
  <c r="AL43" i="23"/>
  <c r="AK43" i="23"/>
  <c r="AJ43" i="23"/>
  <c r="AI43" i="23"/>
  <c r="AH43" i="23"/>
  <c r="AF43" i="23"/>
  <c r="AE43" i="23"/>
  <c r="AD43" i="23"/>
  <c r="AC43" i="23"/>
  <c r="AB43" i="23"/>
  <c r="L43" i="23" a="1"/>
  <c r="L43" i="23" s="1"/>
  <c r="AG43" i="23" s="1"/>
  <c r="AU42" i="23"/>
  <c r="AQ42" i="23"/>
  <c r="AP42" i="23"/>
  <c r="AO42" i="23"/>
  <c r="AN42" i="23"/>
  <c r="AM42" i="23"/>
  <c r="AL42" i="23"/>
  <c r="AK42" i="23"/>
  <c r="AJ42" i="23"/>
  <c r="AI42" i="23"/>
  <c r="AH42" i="23"/>
  <c r="AF42" i="23"/>
  <c r="AE42" i="23"/>
  <c r="AD42" i="23"/>
  <c r="AC42" i="23"/>
  <c r="AB42" i="23"/>
  <c r="L42" i="23" a="1"/>
  <c r="L42" i="23" s="1"/>
  <c r="AG42" i="23" s="1"/>
  <c r="AU41" i="23"/>
  <c r="AQ41" i="23"/>
  <c r="AP41" i="23"/>
  <c r="AO41" i="23"/>
  <c r="AN41" i="23"/>
  <c r="AM41" i="23"/>
  <c r="AL41" i="23"/>
  <c r="AK41" i="23"/>
  <c r="AJ41" i="23"/>
  <c r="AI41" i="23"/>
  <c r="AH41" i="23"/>
  <c r="AF41" i="23"/>
  <c r="AE41" i="23"/>
  <c r="AD41" i="23"/>
  <c r="AC41" i="23"/>
  <c r="AB41" i="23"/>
  <c r="AU40" i="23"/>
  <c r="AQ40" i="23"/>
  <c r="AP40" i="23"/>
  <c r="AO40" i="23"/>
  <c r="AN40" i="23"/>
  <c r="AM40" i="23"/>
  <c r="AL40" i="23"/>
  <c r="AK40" i="23"/>
  <c r="AJ40" i="23"/>
  <c r="AI40" i="23"/>
  <c r="AH40" i="23"/>
  <c r="AF40" i="23"/>
  <c r="AE40" i="23"/>
  <c r="AD40" i="23"/>
  <c r="AC40" i="23"/>
  <c r="AB40" i="23"/>
  <c r="L40" i="23" a="1"/>
  <c r="L40" i="23" s="1"/>
  <c r="AG40" i="23" s="1"/>
  <c r="AU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U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U37" i="23"/>
  <c r="AQ37" i="23"/>
  <c r="AP37" i="23"/>
  <c r="AO37" i="23"/>
  <c r="AN37" i="23"/>
  <c r="AM37" i="23"/>
  <c r="AL37" i="23"/>
  <c r="AK37" i="23"/>
  <c r="AJ37" i="23"/>
  <c r="AI37" i="23"/>
  <c r="AH37" i="23"/>
  <c r="AG37" i="23"/>
  <c r="AF37" i="23"/>
  <c r="AE37" i="23"/>
  <c r="AD37" i="23"/>
  <c r="AC37" i="23"/>
  <c r="AB37" i="23"/>
  <c r="AU36" i="23"/>
  <c r="AQ36" i="23"/>
  <c r="AP36" i="23"/>
  <c r="AO36" i="23"/>
  <c r="AN36" i="23"/>
  <c r="AM36" i="23"/>
  <c r="AL36" i="23"/>
  <c r="AK36" i="23"/>
  <c r="AJ36" i="23"/>
  <c r="AI36" i="23"/>
  <c r="AH36" i="23"/>
  <c r="AG36" i="23"/>
  <c r="AF36" i="23"/>
  <c r="AE36" i="23"/>
  <c r="AD36" i="23"/>
  <c r="AC36" i="23"/>
  <c r="AB36" i="23"/>
  <c r="AU35" i="23"/>
  <c r="AQ35" i="23"/>
  <c r="AP35" i="23"/>
  <c r="AO35" i="23"/>
  <c r="AN35" i="23"/>
  <c r="AM35" i="23"/>
  <c r="AL35" i="23"/>
  <c r="AK35" i="23"/>
  <c r="AJ35" i="23"/>
  <c r="AI35" i="23"/>
  <c r="AH35" i="23"/>
  <c r="AG35" i="23"/>
  <c r="AF35" i="23"/>
  <c r="AE35" i="23"/>
  <c r="AD35" i="23"/>
  <c r="AC35" i="23"/>
  <c r="AB35" i="23"/>
  <c r="AU34" i="23"/>
  <c r="AQ34" i="23"/>
  <c r="AP34" i="23"/>
  <c r="AO34" i="23"/>
  <c r="AN34" i="23"/>
  <c r="AM34" i="23"/>
  <c r="AL34" i="23"/>
  <c r="AK34" i="23"/>
  <c r="AJ34" i="23"/>
  <c r="AI34" i="23"/>
  <c r="AH34" i="23"/>
  <c r="AF34" i="23"/>
  <c r="AE34" i="23"/>
  <c r="AD34" i="23"/>
  <c r="AC34" i="23"/>
  <c r="AB34" i="23"/>
  <c r="L34" i="23"/>
  <c r="AG34" i="23" s="1"/>
  <c r="AU33" i="23"/>
  <c r="AQ33" i="23"/>
  <c r="AP33" i="23"/>
  <c r="AO33" i="23"/>
  <c r="AN33" i="23"/>
  <c r="AM33" i="23"/>
  <c r="AL33" i="23"/>
  <c r="AK33" i="23"/>
  <c r="AJ33" i="23"/>
  <c r="AI33" i="23"/>
  <c r="AH33" i="23"/>
  <c r="AF33" i="23"/>
  <c r="AE33" i="23"/>
  <c r="AD33" i="23"/>
  <c r="AC33" i="23"/>
  <c r="AB33" i="23"/>
  <c r="L33" i="23"/>
  <c r="AG33" i="23" s="1"/>
  <c r="AU32" i="23"/>
  <c r="AQ32" i="23"/>
  <c r="AP32" i="23"/>
  <c r="AO32" i="23"/>
  <c r="AN32" i="23"/>
  <c r="AM32" i="23"/>
  <c r="AL32" i="23"/>
  <c r="AK32" i="23"/>
  <c r="AJ32" i="23"/>
  <c r="AI32" i="23"/>
  <c r="AH32" i="23"/>
  <c r="AF32" i="23"/>
  <c r="AE32" i="23"/>
  <c r="AD32" i="23"/>
  <c r="AC32" i="23"/>
  <c r="AB32" i="23"/>
  <c r="L32" i="23"/>
  <c r="AG32" i="23" s="1"/>
  <c r="AU31" i="23"/>
  <c r="AQ31" i="23"/>
  <c r="AP31" i="23"/>
  <c r="AO31" i="23"/>
  <c r="AN31" i="23"/>
  <c r="AM31" i="23"/>
  <c r="AL31" i="23"/>
  <c r="AK31" i="23"/>
  <c r="AJ31" i="23"/>
  <c r="AI31" i="23"/>
  <c r="AH31" i="23"/>
  <c r="AF31" i="23"/>
  <c r="AE31" i="23"/>
  <c r="AD31" i="23"/>
  <c r="AC31" i="23"/>
  <c r="AB31" i="23"/>
  <c r="L31" i="23"/>
  <c r="AG31" i="23" s="1"/>
  <c r="AU30" i="23"/>
  <c r="AQ30" i="23"/>
  <c r="AP30" i="23"/>
  <c r="AO30" i="23"/>
  <c r="AN30" i="23"/>
  <c r="AM30" i="23"/>
  <c r="AL30" i="23"/>
  <c r="AK30" i="23"/>
  <c r="AJ30" i="23"/>
  <c r="AI30" i="23"/>
  <c r="AH30" i="23"/>
  <c r="AF30" i="23"/>
  <c r="AE30" i="23"/>
  <c r="AD30" i="23"/>
  <c r="AC30" i="23"/>
  <c r="AB30" i="23"/>
  <c r="L30" i="23"/>
  <c r="AG30" i="23" s="1"/>
  <c r="AU29" i="23"/>
  <c r="AQ29" i="23"/>
  <c r="AP29" i="23"/>
  <c r="AO29" i="23"/>
  <c r="AN29" i="23"/>
  <c r="AM29" i="23"/>
  <c r="AL29" i="23"/>
  <c r="AK29" i="23"/>
  <c r="AJ29" i="23"/>
  <c r="AI29" i="23"/>
  <c r="AH29" i="23"/>
  <c r="AF29" i="23"/>
  <c r="AE29" i="23"/>
  <c r="AD29" i="23"/>
  <c r="AC29" i="23"/>
  <c r="AB29" i="23"/>
  <c r="L29" i="23" a="1"/>
  <c r="L29" i="23" s="1"/>
  <c r="AG29" i="23" s="1"/>
  <c r="AU28" i="23"/>
  <c r="AQ28" i="23"/>
  <c r="AP28" i="23"/>
  <c r="AO28" i="23"/>
  <c r="AN28" i="23"/>
  <c r="AM28" i="23"/>
  <c r="AL28" i="23"/>
  <c r="AK28" i="23"/>
  <c r="AJ28" i="23"/>
  <c r="AI28" i="23"/>
  <c r="AH28" i="23"/>
  <c r="AF28" i="23"/>
  <c r="AE28" i="23"/>
  <c r="AD28" i="23"/>
  <c r="AC28" i="23"/>
  <c r="AB28" i="23"/>
  <c r="L28" i="23" a="1"/>
  <c r="L28" i="23" s="1"/>
  <c r="AG28" i="23" s="1"/>
  <c r="AU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U26" i="23"/>
  <c r="AQ26" i="23"/>
  <c r="AP26" i="23"/>
  <c r="AO26" i="23"/>
  <c r="AN26" i="23"/>
  <c r="AM26" i="23"/>
  <c r="AL26" i="23"/>
  <c r="AK26" i="23"/>
  <c r="AJ26" i="23"/>
  <c r="AI26" i="23"/>
  <c r="AH26" i="23"/>
  <c r="AG26" i="23"/>
  <c r="AF26" i="23"/>
  <c r="AE26" i="23"/>
  <c r="AD26" i="23"/>
  <c r="AC26" i="23"/>
  <c r="AB26" i="23"/>
  <c r="AU25" i="23"/>
  <c r="AQ25" i="23"/>
  <c r="AP25" i="23"/>
  <c r="AO25" i="23"/>
  <c r="AN25" i="23"/>
  <c r="AM25" i="23"/>
  <c r="AL25" i="23"/>
  <c r="AK25" i="23"/>
  <c r="AJ25" i="23"/>
  <c r="AI25" i="23"/>
  <c r="AH25" i="23"/>
  <c r="AG25" i="23"/>
  <c r="AF25" i="23"/>
  <c r="AE25" i="23"/>
  <c r="AD25" i="23"/>
  <c r="AC25" i="23"/>
  <c r="AB25" i="23"/>
  <c r="AU24" i="23"/>
  <c r="AQ24" i="23"/>
  <c r="AP24" i="23"/>
  <c r="AO24" i="23"/>
  <c r="AN24" i="23"/>
  <c r="AM24" i="23"/>
  <c r="AL24" i="23"/>
  <c r="AK24" i="23"/>
  <c r="AJ24" i="23"/>
  <c r="AI24" i="23"/>
  <c r="AH24" i="23"/>
  <c r="AG24" i="23"/>
  <c r="AF24" i="23"/>
  <c r="AE24" i="23"/>
  <c r="AD24" i="23"/>
  <c r="AC24" i="23"/>
  <c r="AB24" i="23"/>
  <c r="AU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U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U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U20" i="23"/>
  <c r="AQ20" i="23"/>
  <c r="AP20" i="23"/>
  <c r="AO20" i="23"/>
  <c r="AN20" i="23"/>
  <c r="AM20" i="23"/>
  <c r="AL20" i="23"/>
  <c r="AK20" i="23"/>
  <c r="AJ20" i="23"/>
  <c r="AI20" i="23"/>
  <c r="AH20" i="23"/>
  <c r="AF20" i="23"/>
  <c r="AE20" i="23"/>
  <c r="AD20" i="23"/>
  <c r="AC20" i="23"/>
  <c r="AB20" i="23"/>
  <c r="L20" i="23"/>
  <c r="AG20" i="23" s="1"/>
  <c r="AU19" i="23"/>
  <c r="AQ19" i="23"/>
  <c r="AP19" i="23"/>
  <c r="AO19" i="23"/>
  <c r="AN19" i="23"/>
  <c r="AM19" i="23"/>
  <c r="AL19" i="23"/>
  <c r="AK19" i="23"/>
  <c r="AJ19" i="23"/>
  <c r="AI19" i="23"/>
  <c r="AF19" i="23"/>
  <c r="AE19" i="23"/>
  <c r="AD19" i="23"/>
  <c r="AC19" i="23"/>
  <c r="AB19" i="23"/>
  <c r="M19" i="23"/>
  <c r="AH19" i="23" s="1"/>
  <c r="L19" i="23"/>
  <c r="AG19" i="23" s="1"/>
  <c r="AU18" i="23"/>
  <c r="AD18" i="23"/>
  <c r="AC18" i="23"/>
  <c r="AB18" i="23"/>
  <c r="M18" i="23"/>
  <c r="H18" i="23"/>
  <c r="AI18" i="23" s="1"/>
  <c r="AU17" i="23"/>
  <c r="AQ17" i="23"/>
  <c r="AP17" i="23"/>
  <c r="AO17" i="23"/>
  <c r="AN17" i="23"/>
  <c r="AM17" i="23"/>
  <c r="AL17" i="23"/>
  <c r="AK17" i="23"/>
  <c r="AJ17" i="23"/>
  <c r="AI17" i="23"/>
  <c r="AH17" i="23"/>
  <c r="AF17" i="23"/>
  <c r="AE17" i="23"/>
  <c r="AD17" i="23"/>
  <c r="AC17" i="23"/>
  <c r="AB17" i="23"/>
  <c r="L17" i="23" a="1"/>
  <c r="L17" i="23" s="1"/>
  <c r="AG17" i="23" s="1"/>
  <c r="AU16" i="23"/>
  <c r="AQ16" i="23"/>
  <c r="AP16" i="23"/>
  <c r="AO16" i="23"/>
  <c r="AN16" i="23"/>
  <c r="AM16" i="23"/>
  <c r="AL16" i="23"/>
  <c r="AK16" i="23"/>
  <c r="AJ16" i="23"/>
  <c r="AI16" i="23"/>
  <c r="AH16" i="23"/>
  <c r="AF16" i="23"/>
  <c r="AE16" i="23"/>
  <c r="AD16" i="23"/>
  <c r="AC16" i="23"/>
  <c r="AB16" i="23"/>
  <c r="L16" i="23" a="1"/>
  <c r="L16" i="23" s="1"/>
  <c r="AG16" i="23" s="1"/>
  <c r="AU15" i="23"/>
  <c r="AQ15" i="23"/>
  <c r="AP15" i="23"/>
  <c r="AO15" i="23"/>
  <c r="AN15" i="23"/>
  <c r="AM15" i="23"/>
  <c r="AL15" i="23"/>
  <c r="AK15" i="23"/>
  <c r="AJ15" i="23"/>
  <c r="AI15" i="23"/>
  <c r="AH15" i="23"/>
  <c r="AF15" i="23"/>
  <c r="AE15" i="23"/>
  <c r="AD15" i="23"/>
  <c r="AC15" i="23"/>
  <c r="AB15" i="23"/>
  <c r="L15" i="23" a="1"/>
  <c r="L15" i="23" s="1"/>
  <c r="AG15" i="23" s="1"/>
  <c r="AU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U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U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U11" i="23"/>
  <c r="AQ11" i="23"/>
  <c r="AP11" i="23"/>
  <c r="AO11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U10" i="23"/>
  <c r="AQ10" i="23"/>
  <c r="AP10" i="23"/>
  <c r="AO10" i="23"/>
  <c r="AN10" i="23"/>
  <c r="AM10" i="23"/>
  <c r="AL10" i="23"/>
  <c r="AK10" i="23"/>
  <c r="AJ10" i="23"/>
  <c r="AI10" i="23"/>
  <c r="AH10" i="23"/>
  <c r="AF10" i="23"/>
  <c r="AE10" i="23"/>
  <c r="AD10" i="23"/>
  <c r="AC10" i="23"/>
  <c r="AB10" i="23"/>
  <c r="L10" i="23"/>
  <c r="AG10" i="23" s="1"/>
  <c r="AU9" i="23"/>
  <c r="AQ9" i="23"/>
  <c r="AP9" i="23"/>
  <c r="AO9" i="23"/>
  <c r="AN9" i="23"/>
  <c r="AM9" i="23"/>
  <c r="AL9" i="23"/>
  <c r="AK9" i="23"/>
  <c r="AJ9" i="23"/>
  <c r="AI9" i="23"/>
  <c r="AH9" i="23"/>
  <c r="AF9" i="23"/>
  <c r="AE9" i="23"/>
  <c r="AD9" i="23"/>
  <c r="AC9" i="23"/>
  <c r="AB9" i="23"/>
  <c r="L9" i="23"/>
  <c r="AG9" i="23" s="1"/>
  <c r="AU8" i="23"/>
  <c r="AQ8" i="23"/>
  <c r="AP8" i="23"/>
  <c r="AO8" i="23"/>
  <c r="AN8" i="23"/>
  <c r="AM8" i="23"/>
  <c r="AL8" i="23"/>
  <c r="AK8" i="23"/>
  <c r="AJ8" i="23"/>
  <c r="AI8" i="23"/>
  <c r="AH8" i="23"/>
  <c r="AF8" i="23"/>
  <c r="AE8" i="23"/>
  <c r="AD8" i="23"/>
  <c r="AC8" i="23"/>
  <c r="AB8" i="23"/>
  <c r="L8" i="23" a="1"/>
  <c r="L8" i="23" s="1"/>
  <c r="AG8" i="23" s="1"/>
  <c r="AU7" i="23"/>
  <c r="AQ7" i="23"/>
  <c r="AP7" i="23"/>
  <c r="AO7" i="23"/>
  <c r="AN7" i="23"/>
  <c r="AM7" i="23"/>
  <c r="AL7" i="23"/>
  <c r="AK7" i="23"/>
  <c r="AJ7" i="23"/>
  <c r="AI7" i="23"/>
  <c r="AH7" i="23"/>
  <c r="AF7" i="23"/>
  <c r="AE7" i="23"/>
  <c r="AD7" i="23"/>
  <c r="AC7" i="23"/>
  <c r="AB7" i="23"/>
  <c r="L7" i="23" a="1"/>
  <c r="L7" i="23" s="1"/>
  <c r="AG7" i="23" s="1"/>
  <c r="AU6" i="23"/>
  <c r="AQ6" i="23"/>
  <c r="AP6" i="23"/>
  <c r="AO6" i="23"/>
  <c r="AN6" i="23"/>
  <c r="AM6" i="23"/>
  <c r="AL6" i="23"/>
  <c r="AK6" i="23"/>
  <c r="AJ6" i="23"/>
  <c r="AI6" i="23"/>
  <c r="AH6" i="23"/>
  <c r="AF6" i="23"/>
  <c r="AE6" i="23"/>
  <c r="AD6" i="23"/>
  <c r="AC6" i="23"/>
  <c r="AB6" i="23"/>
  <c r="AU5" i="23"/>
  <c r="AQ5" i="23"/>
  <c r="AP5" i="23"/>
  <c r="AO5" i="23"/>
  <c r="AN5" i="23"/>
  <c r="AM5" i="23"/>
  <c r="AL5" i="23"/>
  <c r="AK5" i="23"/>
  <c r="AJ5" i="23"/>
  <c r="AI5" i="23"/>
  <c r="AH5" i="23"/>
  <c r="AF5" i="23"/>
  <c r="AE5" i="23"/>
  <c r="AD5" i="23"/>
  <c r="AC5" i="23"/>
  <c r="AB5" i="23"/>
  <c r="L5" i="23" a="1"/>
  <c r="L5" i="23" s="1"/>
  <c r="AG5" i="23" s="1"/>
  <c r="AU4" i="23"/>
  <c r="AQ4" i="23"/>
  <c r="AP4" i="23"/>
  <c r="AO4" i="23"/>
  <c r="AN4" i="23"/>
  <c r="AM4" i="23"/>
  <c r="AL4" i="23"/>
  <c r="AK4" i="23"/>
  <c r="AJ4" i="23"/>
  <c r="AI4" i="23"/>
  <c r="AH4" i="23"/>
  <c r="AF4" i="23"/>
  <c r="AE4" i="23"/>
  <c r="AD4" i="23"/>
  <c r="AC4" i="23"/>
  <c r="AB4" i="23"/>
  <c r="L4" i="23" a="1"/>
  <c r="L4" i="23" s="1"/>
  <c r="AG4" i="23" s="1"/>
  <c r="AU3" i="23"/>
  <c r="AQ3" i="23"/>
  <c r="AP3" i="23"/>
  <c r="AO3" i="23"/>
  <c r="AN3" i="23"/>
  <c r="AM3" i="23"/>
  <c r="AL3" i="23"/>
  <c r="AK3" i="23"/>
  <c r="AJ3" i="23"/>
  <c r="AI3" i="23"/>
  <c r="AH3" i="23"/>
  <c r="AF3" i="23"/>
  <c r="AE3" i="23"/>
  <c r="AD3" i="23"/>
  <c r="AC3" i="23"/>
  <c r="AB3" i="23"/>
  <c r="AH18" i="24" l="1"/>
  <c r="AU155" i="24"/>
  <c r="AS130" i="24"/>
  <c r="AT130" i="24" s="1"/>
  <c r="AR14" i="24"/>
  <c r="AS14" i="24" s="1"/>
  <c r="AT14" i="24" s="1"/>
  <c r="AR137" i="24"/>
  <c r="AS137" i="24" s="1"/>
  <c r="AT137" i="24" s="1"/>
  <c r="AR133" i="24"/>
  <c r="AS133" i="24" s="1"/>
  <c r="AT133" i="24" s="1"/>
  <c r="AR46" i="24"/>
  <c r="AS46" i="24" s="1"/>
  <c r="AT46" i="24" s="1"/>
  <c r="AR32" i="24"/>
  <c r="AS32" i="24" s="1"/>
  <c r="AT32" i="24" s="1"/>
  <c r="AR142" i="24"/>
  <c r="AS142" i="24" s="1"/>
  <c r="AT142" i="24" s="1"/>
  <c r="AR12" i="23"/>
  <c r="AS12" i="23" s="1"/>
  <c r="AT12" i="23" s="1"/>
  <c r="AR11" i="24"/>
  <c r="AR115" i="24"/>
  <c r="AS115" i="24" s="1"/>
  <c r="AT115" i="24" s="1"/>
  <c r="AR140" i="24"/>
  <c r="AS140" i="24" s="1"/>
  <c r="AT140" i="24" s="1"/>
  <c r="AR50" i="24"/>
  <c r="AS50" i="24" s="1"/>
  <c r="AT50" i="24" s="1"/>
  <c r="AR13" i="23"/>
  <c r="AS13" i="23" s="1"/>
  <c r="AT13" i="23" s="1"/>
  <c r="AS79" i="23"/>
  <c r="AT79" i="23" s="1"/>
  <c r="AH155" i="24"/>
  <c r="AJ158" i="24" s="1"/>
  <c r="AR63" i="24"/>
  <c r="AS63" i="24" s="1"/>
  <c r="AT63" i="24" s="1"/>
  <c r="AR83" i="24"/>
  <c r="AS83" i="24" s="1"/>
  <c r="AT83" i="24" s="1"/>
  <c r="AR88" i="23"/>
  <c r="AS88" i="23" s="1"/>
  <c r="AT88" i="23" s="1"/>
  <c r="AR98" i="24"/>
  <c r="AS98" i="24" s="1"/>
  <c r="AT98" i="24" s="1"/>
  <c r="AR149" i="24"/>
  <c r="AS149" i="24" s="1"/>
  <c r="AT149" i="24" s="1"/>
  <c r="AR22" i="23"/>
  <c r="AR77" i="24"/>
  <c r="AS77" i="24" s="1"/>
  <c r="AT77" i="24" s="1"/>
  <c r="AR109" i="24"/>
  <c r="AS109" i="24" s="1"/>
  <c r="AT109" i="24" s="1"/>
  <c r="AR139" i="24"/>
  <c r="AS139" i="24" s="1"/>
  <c r="AT139" i="24" s="1"/>
  <c r="AR151" i="24"/>
  <c r="AS151" i="24" s="1"/>
  <c r="AT151" i="24" s="1"/>
  <c r="AR6" i="24"/>
  <c r="AS6" i="24" s="1"/>
  <c r="AT6" i="24" s="1"/>
  <c r="AR66" i="24"/>
  <c r="AS66" i="24" s="1"/>
  <c r="AT66" i="24" s="1"/>
  <c r="AR92" i="24"/>
  <c r="AS92" i="24" s="1"/>
  <c r="AT92" i="24" s="1"/>
  <c r="AR124" i="24"/>
  <c r="AS124" i="24" s="1"/>
  <c r="AT124" i="24" s="1"/>
  <c r="AR128" i="24"/>
  <c r="AS128" i="24" s="1"/>
  <c r="AT128" i="24" s="1"/>
  <c r="AR144" i="24"/>
  <c r="AS144" i="24" s="1"/>
  <c r="AT144" i="24" s="1"/>
  <c r="AS73" i="23"/>
  <c r="AT73" i="23" s="1"/>
  <c r="AR136" i="24"/>
  <c r="AS136" i="24" s="1"/>
  <c r="AT136" i="24" s="1"/>
  <c r="AR36" i="24"/>
  <c r="AS36" i="24" s="1"/>
  <c r="AT36" i="24" s="1"/>
  <c r="AR86" i="24"/>
  <c r="AS86" i="24" s="1"/>
  <c r="AT86" i="24" s="1"/>
  <c r="AR118" i="24"/>
  <c r="AS118" i="24" s="1"/>
  <c r="AT118" i="24" s="1"/>
  <c r="AR141" i="24"/>
  <c r="AS141" i="24" s="1"/>
  <c r="AT141" i="24" s="1"/>
  <c r="AR146" i="24"/>
  <c r="AS146" i="24" s="1"/>
  <c r="AT146" i="24" s="1"/>
  <c r="AR25" i="23"/>
  <c r="AS25" i="23" s="1"/>
  <c r="AT25" i="23" s="1"/>
  <c r="AR133" i="23"/>
  <c r="AS133" i="23" s="1"/>
  <c r="AT133" i="23" s="1"/>
  <c r="AR151" i="23"/>
  <c r="AS151" i="23" s="1"/>
  <c r="AT151" i="23" s="1"/>
  <c r="AS11" i="24"/>
  <c r="AT11" i="24" s="1"/>
  <c r="AR23" i="24"/>
  <c r="AS23" i="24" s="1"/>
  <c r="AT23" i="24" s="1"/>
  <c r="AR65" i="24"/>
  <c r="AS65" i="24" s="1"/>
  <c r="AT65" i="24" s="1"/>
  <c r="AR148" i="24"/>
  <c r="AS148" i="24" s="1"/>
  <c r="AT148" i="24" s="1"/>
  <c r="AJ18" i="24"/>
  <c r="AJ155" i="24" s="1"/>
  <c r="AR112" i="24"/>
  <c r="AS112" i="24" s="1"/>
  <c r="AT112" i="24" s="1"/>
  <c r="AR138" i="24"/>
  <c r="AS138" i="24" s="1"/>
  <c r="AT138" i="24" s="1"/>
  <c r="AR143" i="24"/>
  <c r="AS143" i="24" s="1"/>
  <c r="AT143" i="24" s="1"/>
  <c r="AR39" i="24"/>
  <c r="AS39" i="24" s="1"/>
  <c r="AT39" i="24" s="1"/>
  <c r="AR64" i="24"/>
  <c r="AS64" i="24" s="1"/>
  <c r="AT64" i="24" s="1"/>
  <c r="AR95" i="24"/>
  <c r="AS95" i="24" s="1"/>
  <c r="AT95" i="24" s="1"/>
  <c r="AR127" i="24"/>
  <c r="AS127" i="24" s="1"/>
  <c r="AT127" i="24" s="1"/>
  <c r="AR154" i="24"/>
  <c r="AS154" i="24" s="1"/>
  <c r="AT154" i="24" s="1"/>
  <c r="AR26" i="24"/>
  <c r="AS26" i="24" s="1"/>
  <c r="AT26" i="24" s="1"/>
  <c r="AR106" i="24"/>
  <c r="AS106" i="24" s="1"/>
  <c r="AT106" i="24" s="1"/>
  <c r="AS136" i="23"/>
  <c r="AT136" i="23" s="1"/>
  <c r="BC5" i="24"/>
  <c r="AG5" i="24"/>
  <c r="BC71" i="24"/>
  <c r="AG71" i="24"/>
  <c r="AG28" i="24"/>
  <c r="BC28" i="24"/>
  <c r="BC44" i="24"/>
  <c r="AG44" i="24"/>
  <c r="BC55" i="24"/>
  <c r="AG55" i="24"/>
  <c r="BC42" i="24"/>
  <c r="AG42" i="24"/>
  <c r="BC53" i="24"/>
  <c r="AG53" i="24"/>
  <c r="AR62" i="24"/>
  <c r="AS62" i="24" s="1"/>
  <c r="AT62" i="24" s="1"/>
  <c r="AG69" i="24"/>
  <c r="BC69" i="24"/>
  <c r="AG40" i="24"/>
  <c r="BC40" i="24"/>
  <c r="AG8" i="24"/>
  <c r="BC8" i="24"/>
  <c r="AG17" i="24"/>
  <c r="BC17" i="24"/>
  <c r="AR19" i="24"/>
  <c r="AS19" i="24" s="1"/>
  <c r="AT19" i="24" s="1"/>
  <c r="AR31" i="24"/>
  <c r="AS31" i="24" s="1"/>
  <c r="AT31" i="24" s="1"/>
  <c r="AR33" i="24"/>
  <c r="AS33" i="24" s="1"/>
  <c r="AT33" i="24" s="1"/>
  <c r="AG47" i="24"/>
  <c r="BC47" i="24"/>
  <c r="BC58" i="24"/>
  <c r="AG58" i="24"/>
  <c r="BC67" i="24"/>
  <c r="AG67" i="24"/>
  <c r="BC15" i="24"/>
  <c r="AG15" i="24"/>
  <c r="AG29" i="24"/>
  <c r="BC29" i="24"/>
  <c r="BC45" i="24"/>
  <c r="AG45" i="24"/>
  <c r="BC56" i="24"/>
  <c r="AG56" i="24"/>
  <c r="AG70" i="24"/>
  <c r="BC70" i="24"/>
  <c r="AR20" i="24"/>
  <c r="AS20" i="24" s="1"/>
  <c r="AT20" i="24" s="1"/>
  <c r="AR34" i="24"/>
  <c r="AS34" i="24" s="1"/>
  <c r="AT34" i="24" s="1"/>
  <c r="AR48" i="24"/>
  <c r="AS48" i="24" s="1"/>
  <c r="AT48" i="24" s="1"/>
  <c r="AG52" i="24"/>
  <c r="BC52" i="24"/>
  <c r="BC59" i="24"/>
  <c r="AG59" i="24"/>
  <c r="AR61" i="24"/>
  <c r="AS61" i="24" s="1"/>
  <c r="AT61" i="24" s="1"/>
  <c r="AG7" i="24"/>
  <c r="BC7" i="24"/>
  <c r="AG16" i="24"/>
  <c r="BC16" i="24"/>
  <c r="AR30" i="24"/>
  <c r="AS30" i="24" s="1"/>
  <c r="AT30" i="24" s="1"/>
  <c r="BC57" i="24"/>
  <c r="AG57" i="24"/>
  <c r="AI18" i="24"/>
  <c r="AI155" i="24" s="1"/>
  <c r="AR21" i="24"/>
  <c r="AS21" i="24" s="1"/>
  <c r="AT21" i="24" s="1"/>
  <c r="AR24" i="24"/>
  <c r="AS24" i="24" s="1"/>
  <c r="AT24" i="24" s="1"/>
  <c r="AR27" i="24"/>
  <c r="AS27" i="24" s="1"/>
  <c r="AT27" i="24" s="1"/>
  <c r="AR60" i="24"/>
  <c r="AS60" i="24" s="1"/>
  <c r="AT60" i="24" s="1"/>
  <c r="AK18" i="24"/>
  <c r="AK155" i="24" s="1"/>
  <c r="L18" i="24"/>
  <c r="AG18" i="24" s="1"/>
  <c r="AL18" i="24"/>
  <c r="AL155" i="24" s="1"/>
  <c r="AR35" i="24"/>
  <c r="AS35" i="24" s="1"/>
  <c r="AT35" i="24" s="1"/>
  <c r="AR38" i="24"/>
  <c r="AS38" i="24" s="1"/>
  <c r="AT38" i="24" s="1"/>
  <c r="AR3" i="24"/>
  <c r="AG4" i="24"/>
  <c r="AM18" i="24"/>
  <c r="AM155" i="24" s="1"/>
  <c r="AR49" i="24"/>
  <c r="AS49" i="24" s="1"/>
  <c r="AT49" i="24" s="1"/>
  <c r="AR72" i="24"/>
  <c r="AS72" i="24" s="1"/>
  <c r="AT72" i="24" s="1"/>
  <c r="AR75" i="24"/>
  <c r="AS75" i="24" s="1"/>
  <c r="AT75" i="24" s="1"/>
  <c r="AR78" i="24"/>
  <c r="AS78" i="24" s="1"/>
  <c r="AT78" i="24" s="1"/>
  <c r="AR81" i="24"/>
  <c r="AS81" i="24" s="1"/>
  <c r="AT81" i="24" s="1"/>
  <c r="AR90" i="24"/>
  <c r="AS90" i="24" s="1"/>
  <c r="AT90" i="24" s="1"/>
  <c r="AR96" i="24"/>
  <c r="AS96" i="24" s="1"/>
  <c r="AT96" i="24" s="1"/>
  <c r="AR99" i="24"/>
  <c r="AS99" i="24" s="1"/>
  <c r="AT99" i="24" s="1"/>
  <c r="AR102" i="24"/>
  <c r="AS102" i="24" s="1"/>
  <c r="AT102" i="24" s="1"/>
  <c r="AR105" i="24"/>
  <c r="AS105" i="24" s="1"/>
  <c r="AT105" i="24" s="1"/>
  <c r="AR108" i="24"/>
  <c r="AS108" i="24" s="1"/>
  <c r="AT108" i="24" s="1"/>
  <c r="AR114" i="24"/>
  <c r="AS114" i="24" s="1"/>
  <c r="AT114" i="24" s="1"/>
  <c r="AR117" i="24"/>
  <c r="AS117" i="24" s="1"/>
  <c r="AT117" i="24" s="1"/>
  <c r="AR120" i="24"/>
  <c r="AS120" i="24" s="1"/>
  <c r="AT120" i="24" s="1"/>
  <c r="AR123" i="24"/>
  <c r="AS123" i="24" s="1"/>
  <c r="AT123" i="24" s="1"/>
  <c r="AR126" i="24"/>
  <c r="AS126" i="24" s="1"/>
  <c r="AT126" i="24" s="1"/>
  <c r="AR129" i="24"/>
  <c r="AS129" i="24" s="1"/>
  <c r="AT129" i="24" s="1"/>
  <c r="AR153" i="24"/>
  <c r="AS153" i="24" s="1"/>
  <c r="AT153" i="24" s="1"/>
  <c r="AR10" i="24"/>
  <c r="AS10" i="24" s="1"/>
  <c r="AT10" i="24" s="1"/>
  <c r="AR13" i="24"/>
  <c r="AS13" i="24" s="1"/>
  <c r="AT13" i="24" s="1"/>
  <c r="AN18" i="24"/>
  <c r="AN155" i="24" s="1"/>
  <c r="AG43" i="24"/>
  <c r="AO18" i="24"/>
  <c r="AO155" i="24" s="1"/>
  <c r="AR41" i="24"/>
  <c r="AS41" i="24" s="1"/>
  <c r="AT41" i="24" s="1"/>
  <c r="AP18" i="24"/>
  <c r="AP155" i="24" s="1"/>
  <c r="AR37" i="24"/>
  <c r="AS37" i="24" s="1"/>
  <c r="AT37" i="24" s="1"/>
  <c r="AG54" i="24"/>
  <c r="AG9" i="24"/>
  <c r="AE18" i="24"/>
  <c r="AQ18" i="24"/>
  <c r="AQ155" i="24" s="1"/>
  <c r="AR22" i="24"/>
  <c r="AS22" i="24" s="1"/>
  <c r="AT22" i="24" s="1"/>
  <c r="AR25" i="24"/>
  <c r="AS25" i="24" s="1"/>
  <c r="AT25" i="24" s="1"/>
  <c r="AR107" i="24"/>
  <c r="AS107" i="24" s="1"/>
  <c r="AT107" i="24" s="1"/>
  <c r="AR116" i="24"/>
  <c r="AS116" i="24" s="1"/>
  <c r="AT116" i="24" s="1"/>
  <c r="AR12" i="24"/>
  <c r="AS12" i="24" s="1"/>
  <c r="AT12" i="24" s="1"/>
  <c r="AF18" i="24"/>
  <c r="AR51" i="24"/>
  <c r="AS51" i="24" s="1"/>
  <c r="AT51" i="24" s="1"/>
  <c r="AR68" i="24"/>
  <c r="AS68" i="24" s="1"/>
  <c r="AT68" i="24" s="1"/>
  <c r="AR31" i="23"/>
  <c r="AS31" i="23" s="1"/>
  <c r="AT31" i="23" s="1"/>
  <c r="AS154" i="23"/>
  <c r="AT154" i="23" s="1"/>
  <c r="AU155" i="23"/>
  <c r="AR14" i="23"/>
  <c r="AS14" i="23" s="1"/>
  <c r="AT14" i="23" s="1"/>
  <c r="AR21" i="23"/>
  <c r="AS21" i="23" s="1"/>
  <c r="AT21" i="23" s="1"/>
  <c r="AS91" i="23"/>
  <c r="AT91" i="23" s="1"/>
  <c r="AR106" i="23"/>
  <c r="AS106" i="23" s="1"/>
  <c r="AT106" i="23" s="1"/>
  <c r="AS127" i="23"/>
  <c r="AT127" i="23" s="1"/>
  <c r="AR142" i="23"/>
  <c r="AS142" i="23" s="1"/>
  <c r="AT142" i="23" s="1"/>
  <c r="AR23" i="23"/>
  <c r="AS23" i="23" s="1"/>
  <c r="AT23" i="23" s="1"/>
  <c r="AI155" i="23"/>
  <c r="AR115" i="23"/>
  <c r="AS115" i="23" s="1"/>
  <c r="AT115" i="23" s="1"/>
  <c r="AR24" i="23"/>
  <c r="AS24" i="23" s="1"/>
  <c r="AT24" i="23" s="1"/>
  <c r="AR94" i="23"/>
  <c r="AS94" i="23" s="1"/>
  <c r="AT94" i="23" s="1"/>
  <c r="AE18" i="23"/>
  <c r="AS22" i="23"/>
  <c r="AT22" i="23" s="1"/>
  <c r="AR61" i="23"/>
  <c r="AS61" i="23" s="1"/>
  <c r="AT61" i="23" s="1"/>
  <c r="AQ18" i="23"/>
  <c r="AQ155" i="23" s="1"/>
  <c r="AR26" i="23"/>
  <c r="AS26" i="23" s="1"/>
  <c r="AT26" i="23" s="1"/>
  <c r="AR103" i="23"/>
  <c r="AS103" i="23" s="1"/>
  <c r="AT103" i="23" s="1"/>
  <c r="AR51" i="23"/>
  <c r="AS51" i="23" s="1"/>
  <c r="AT51" i="23" s="1"/>
  <c r="AR11" i="23"/>
  <c r="AS11" i="23" s="1"/>
  <c r="AT11" i="23" s="1"/>
  <c r="AR27" i="23"/>
  <c r="AS27" i="23" s="1"/>
  <c r="AT27" i="23" s="1"/>
  <c r="AR60" i="23"/>
  <c r="AS60" i="23" s="1"/>
  <c r="AT60" i="23" s="1"/>
  <c r="AR6" i="23"/>
  <c r="AS6" i="23" s="1"/>
  <c r="AT6" i="23" s="1"/>
  <c r="AR10" i="23"/>
  <c r="AS10" i="23" s="1"/>
  <c r="AT10" i="23" s="1"/>
  <c r="AR17" i="23"/>
  <c r="AS17" i="23" s="1"/>
  <c r="AT17" i="23" s="1"/>
  <c r="AR56" i="23"/>
  <c r="AS56" i="23" s="1"/>
  <c r="AT56" i="23" s="1"/>
  <c r="AR69" i="23"/>
  <c r="AS69" i="23" s="1"/>
  <c r="AT69" i="23" s="1"/>
  <c r="AR71" i="23"/>
  <c r="AS71" i="23" s="1"/>
  <c r="AT71" i="23" s="1"/>
  <c r="AR54" i="23"/>
  <c r="AS54" i="23" s="1"/>
  <c r="AT54" i="23" s="1"/>
  <c r="AR8" i="23"/>
  <c r="AS8" i="23" s="1"/>
  <c r="AT8" i="23" s="1"/>
  <c r="AR15" i="23"/>
  <c r="AS15" i="23" s="1"/>
  <c r="AT15" i="23" s="1"/>
  <c r="AR52" i="23"/>
  <c r="AS52" i="23" s="1"/>
  <c r="AT52" i="23" s="1"/>
  <c r="AR59" i="23"/>
  <c r="AS59" i="23" s="1"/>
  <c r="AT59" i="23" s="1"/>
  <c r="AR33" i="23"/>
  <c r="AS33" i="23" s="1"/>
  <c r="AT33" i="23" s="1"/>
  <c r="AR50" i="23"/>
  <c r="AS50" i="23" s="1"/>
  <c r="AT50" i="23" s="1"/>
  <c r="AR42" i="23"/>
  <c r="AS42" i="23" s="1"/>
  <c r="AT42" i="23" s="1"/>
  <c r="AR44" i="23"/>
  <c r="AS44" i="23" s="1"/>
  <c r="AT44" i="23" s="1"/>
  <c r="AR57" i="23"/>
  <c r="AS57" i="23" s="1"/>
  <c r="AT57" i="23" s="1"/>
  <c r="AR29" i="23"/>
  <c r="AS29" i="23" s="1"/>
  <c r="AT29" i="23" s="1"/>
  <c r="AR70" i="23"/>
  <c r="AS70" i="23" s="1"/>
  <c r="AT70" i="23" s="1"/>
  <c r="AR16" i="23"/>
  <c r="AS16" i="23" s="1"/>
  <c r="AT16" i="23" s="1"/>
  <c r="AR20" i="23"/>
  <c r="AS20" i="23" s="1"/>
  <c r="AT20" i="23" s="1"/>
  <c r="AR53" i="23"/>
  <c r="AS53" i="23" s="1"/>
  <c r="AT53" i="23" s="1"/>
  <c r="AR55" i="23"/>
  <c r="AS55" i="23" s="1"/>
  <c r="AT55" i="23" s="1"/>
  <c r="AR4" i="23"/>
  <c r="AS4" i="23" s="1"/>
  <c r="AT4" i="23" s="1"/>
  <c r="AR9" i="23"/>
  <c r="AS9" i="23" s="1"/>
  <c r="AT9" i="23" s="1"/>
  <c r="AR7" i="23"/>
  <c r="AS7" i="23" s="1"/>
  <c r="AT7" i="23" s="1"/>
  <c r="AR5" i="23"/>
  <c r="AS5" i="23" s="1"/>
  <c r="AT5" i="23" s="1"/>
  <c r="AR58" i="23"/>
  <c r="AS58" i="23" s="1"/>
  <c r="AT58" i="23" s="1"/>
  <c r="AR62" i="23"/>
  <c r="AS62" i="23" s="1"/>
  <c r="AT62" i="23" s="1"/>
  <c r="AR28" i="23"/>
  <c r="AS28" i="23" s="1"/>
  <c r="AT28" i="23" s="1"/>
  <c r="AR32" i="23"/>
  <c r="AS32" i="23" s="1"/>
  <c r="AT32" i="23" s="1"/>
  <c r="AR43" i="23"/>
  <c r="AS43" i="23" s="1"/>
  <c r="AT43" i="23" s="1"/>
  <c r="AR47" i="23"/>
  <c r="AS47" i="23" s="1"/>
  <c r="AT47" i="23" s="1"/>
  <c r="AJ18" i="23"/>
  <c r="AJ155" i="23" s="1"/>
  <c r="AR35" i="23"/>
  <c r="AS35" i="23" s="1"/>
  <c r="AT35" i="23" s="1"/>
  <c r="AR38" i="23"/>
  <c r="AS38" i="23" s="1"/>
  <c r="AT38" i="23" s="1"/>
  <c r="AR65" i="23"/>
  <c r="AS65" i="23" s="1"/>
  <c r="AT65" i="23" s="1"/>
  <c r="AK18" i="23"/>
  <c r="AK155" i="23" s="1"/>
  <c r="L18" i="23"/>
  <c r="AG18" i="23" s="1"/>
  <c r="AL18" i="23"/>
  <c r="AL155" i="23" s="1"/>
  <c r="AR41" i="23"/>
  <c r="AS41" i="23" s="1"/>
  <c r="AT41" i="23" s="1"/>
  <c r="AR46" i="23"/>
  <c r="AS46" i="23" s="1"/>
  <c r="AT46" i="23" s="1"/>
  <c r="AR68" i="23"/>
  <c r="AS68" i="23" s="1"/>
  <c r="AT68" i="23" s="1"/>
  <c r="AM18" i="23"/>
  <c r="AM155" i="23" s="1"/>
  <c r="AN18" i="23"/>
  <c r="AN155" i="23" s="1"/>
  <c r="AR30" i="23"/>
  <c r="AS30" i="23" s="1"/>
  <c r="AT30" i="23" s="1"/>
  <c r="AR34" i="23"/>
  <c r="AS34" i="23" s="1"/>
  <c r="AT34" i="23" s="1"/>
  <c r="AR37" i="23"/>
  <c r="AS37" i="23" s="1"/>
  <c r="AT37" i="23" s="1"/>
  <c r="AR64" i="23"/>
  <c r="AS64" i="23" s="1"/>
  <c r="AT64" i="23" s="1"/>
  <c r="AR72" i="23"/>
  <c r="AS72" i="23" s="1"/>
  <c r="AT72" i="23" s="1"/>
  <c r="AR75" i="23"/>
  <c r="AS75" i="23" s="1"/>
  <c r="AT75" i="23" s="1"/>
  <c r="AR78" i="23"/>
  <c r="AS78" i="23" s="1"/>
  <c r="AT78" i="23" s="1"/>
  <c r="AR81" i="23"/>
  <c r="AS81" i="23" s="1"/>
  <c r="AT81" i="23" s="1"/>
  <c r="AR84" i="23"/>
  <c r="AS84" i="23" s="1"/>
  <c r="AT84" i="23" s="1"/>
  <c r="AR87" i="23"/>
  <c r="AS87" i="23" s="1"/>
  <c r="AT87" i="23" s="1"/>
  <c r="AR90" i="23"/>
  <c r="AS90" i="23" s="1"/>
  <c r="AT90" i="23" s="1"/>
  <c r="AR93" i="23"/>
  <c r="AS93" i="23" s="1"/>
  <c r="AT93" i="23" s="1"/>
  <c r="AR96" i="23"/>
  <c r="AS96" i="23" s="1"/>
  <c r="AT96" i="23" s="1"/>
  <c r="AR99" i="23"/>
  <c r="AS99" i="23" s="1"/>
  <c r="AT99" i="23" s="1"/>
  <c r="AR102" i="23"/>
  <c r="AS102" i="23" s="1"/>
  <c r="AT102" i="23" s="1"/>
  <c r="AR105" i="23"/>
  <c r="AS105" i="23" s="1"/>
  <c r="AT105" i="23" s="1"/>
  <c r="AR108" i="23"/>
  <c r="AS108" i="23" s="1"/>
  <c r="AT108" i="23" s="1"/>
  <c r="AR111" i="23"/>
  <c r="AS111" i="23" s="1"/>
  <c r="AT111" i="23" s="1"/>
  <c r="AR114" i="23"/>
  <c r="AS114" i="23" s="1"/>
  <c r="AT114" i="23" s="1"/>
  <c r="AR117" i="23"/>
  <c r="AS117" i="23" s="1"/>
  <c r="AT117" i="23" s="1"/>
  <c r="AR120" i="23"/>
  <c r="AS120" i="23" s="1"/>
  <c r="AT120" i="23" s="1"/>
  <c r="AR123" i="23"/>
  <c r="AS123" i="23" s="1"/>
  <c r="AT123" i="23" s="1"/>
  <c r="AR126" i="23"/>
  <c r="AS126" i="23" s="1"/>
  <c r="AT126" i="23" s="1"/>
  <c r="AR129" i="23"/>
  <c r="AS129" i="23" s="1"/>
  <c r="AT129" i="23" s="1"/>
  <c r="AR132" i="23"/>
  <c r="AS132" i="23" s="1"/>
  <c r="AT132" i="23" s="1"/>
  <c r="AR135" i="23"/>
  <c r="AS135" i="23" s="1"/>
  <c r="AT135" i="23" s="1"/>
  <c r="AR138" i="23"/>
  <c r="AS138" i="23" s="1"/>
  <c r="AT138" i="23" s="1"/>
  <c r="AR141" i="23"/>
  <c r="AS141" i="23" s="1"/>
  <c r="AT141" i="23" s="1"/>
  <c r="AR144" i="23"/>
  <c r="AS144" i="23" s="1"/>
  <c r="AT144" i="23" s="1"/>
  <c r="AR147" i="23"/>
  <c r="AS147" i="23" s="1"/>
  <c r="AT147" i="23" s="1"/>
  <c r="AR150" i="23"/>
  <c r="AS150" i="23" s="1"/>
  <c r="AT150" i="23" s="1"/>
  <c r="AR153" i="23"/>
  <c r="AS153" i="23" s="1"/>
  <c r="AT153" i="23" s="1"/>
  <c r="AO18" i="23"/>
  <c r="AO155" i="23" s="1"/>
  <c r="AR3" i="23"/>
  <c r="AS3" i="23" s="1"/>
  <c r="AP18" i="23"/>
  <c r="AP155" i="23" s="1"/>
  <c r="AR19" i="23"/>
  <c r="AS19" i="23" s="1"/>
  <c r="AT19" i="23" s="1"/>
  <c r="AR40" i="23"/>
  <c r="AS40" i="23" s="1"/>
  <c r="AT40" i="23" s="1"/>
  <c r="AR45" i="23"/>
  <c r="AS45" i="23" s="1"/>
  <c r="AT45" i="23" s="1"/>
  <c r="AR49" i="23"/>
  <c r="AS49" i="23" s="1"/>
  <c r="AT49" i="23" s="1"/>
  <c r="AR67" i="23"/>
  <c r="AS67" i="23" s="1"/>
  <c r="AT67" i="23" s="1"/>
  <c r="AF18" i="23"/>
  <c r="AR36" i="23"/>
  <c r="AS36" i="23" s="1"/>
  <c r="AT36" i="23" s="1"/>
  <c r="AR39" i="23"/>
  <c r="AS39" i="23" s="1"/>
  <c r="AT39" i="23" s="1"/>
  <c r="AR63" i="23"/>
  <c r="AS63" i="23" s="1"/>
  <c r="AT63" i="23" s="1"/>
  <c r="AR66" i="23"/>
  <c r="AS66" i="23" s="1"/>
  <c r="AT66" i="23" s="1"/>
  <c r="AR74" i="23"/>
  <c r="AS74" i="23" s="1"/>
  <c r="AT74" i="23" s="1"/>
  <c r="AR77" i="23"/>
  <c r="AS77" i="23" s="1"/>
  <c r="AT77" i="23" s="1"/>
  <c r="AR80" i="23"/>
  <c r="AS80" i="23" s="1"/>
  <c r="AT80" i="23" s="1"/>
  <c r="AR83" i="23"/>
  <c r="AS83" i="23" s="1"/>
  <c r="AT83" i="23" s="1"/>
  <c r="AR86" i="23"/>
  <c r="AS86" i="23" s="1"/>
  <c r="AT86" i="23" s="1"/>
  <c r="AR89" i="23"/>
  <c r="AS89" i="23" s="1"/>
  <c r="AT89" i="23" s="1"/>
  <c r="AR92" i="23"/>
  <c r="AS92" i="23" s="1"/>
  <c r="AT92" i="23" s="1"/>
  <c r="AR95" i="23"/>
  <c r="AS95" i="23" s="1"/>
  <c r="AT95" i="23" s="1"/>
  <c r="AR98" i="23"/>
  <c r="AS98" i="23" s="1"/>
  <c r="AT98" i="23" s="1"/>
  <c r="AR101" i="23"/>
  <c r="AS101" i="23" s="1"/>
  <c r="AT101" i="23" s="1"/>
  <c r="AR104" i="23"/>
  <c r="AS104" i="23" s="1"/>
  <c r="AT104" i="23" s="1"/>
  <c r="AR107" i="23"/>
  <c r="AS107" i="23" s="1"/>
  <c r="AT107" i="23" s="1"/>
  <c r="AR110" i="23"/>
  <c r="AS110" i="23" s="1"/>
  <c r="AT110" i="23" s="1"/>
  <c r="AR113" i="23"/>
  <c r="AS113" i="23" s="1"/>
  <c r="AT113" i="23" s="1"/>
  <c r="AR116" i="23"/>
  <c r="AS116" i="23" s="1"/>
  <c r="AT116" i="23" s="1"/>
  <c r="AR119" i="23"/>
  <c r="AS119" i="23" s="1"/>
  <c r="AT119" i="23" s="1"/>
  <c r="AR122" i="23"/>
  <c r="AS122" i="23" s="1"/>
  <c r="AT122" i="23" s="1"/>
  <c r="AR125" i="23"/>
  <c r="AS125" i="23" s="1"/>
  <c r="AT125" i="23" s="1"/>
  <c r="AR128" i="23"/>
  <c r="AS128" i="23" s="1"/>
  <c r="AT128" i="23" s="1"/>
  <c r="AR131" i="23"/>
  <c r="AS131" i="23" s="1"/>
  <c r="AT131" i="23" s="1"/>
  <c r="AR134" i="23"/>
  <c r="AS134" i="23" s="1"/>
  <c r="AT134" i="23" s="1"/>
  <c r="AR137" i="23"/>
  <c r="AS137" i="23" s="1"/>
  <c r="AT137" i="23" s="1"/>
  <c r="AR140" i="23"/>
  <c r="AS140" i="23" s="1"/>
  <c r="AT140" i="23" s="1"/>
  <c r="AR143" i="23"/>
  <c r="AS143" i="23" s="1"/>
  <c r="AT143" i="23" s="1"/>
  <c r="AR146" i="23"/>
  <c r="AS146" i="23" s="1"/>
  <c r="AT146" i="23" s="1"/>
  <c r="AR149" i="23"/>
  <c r="AS149" i="23" s="1"/>
  <c r="AT149" i="23" s="1"/>
  <c r="AR152" i="23"/>
  <c r="AS152" i="23" s="1"/>
  <c r="AT152" i="23" s="1"/>
  <c r="AR48" i="23"/>
  <c r="AS48" i="23" s="1"/>
  <c r="AT48" i="23" s="1"/>
  <c r="AH18" i="23"/>
  <c r="AH155" i="23" s="1"/>
  <c r="AJ158" i="23" s="1"/>
  <c r="AJ159" i="24" l="1"/>
  <c r="AR70" i="24"/>
  <c r="AS70" i="24" s="1"/>
  <c r="AT70" i="24" s="1"/>
  <c r="AR15" i="24"/>
  <c r="AS15" i="24" s="1"/>
  <c r="AT15" i="24" s="1"/>
  <c r="AR58" i="24"/>
  <c r="AS58" i="24" s="1"/>
  <c r="AT58" i="24" s="1"/>
  <c r="AR8" i="24"/>
  <c r="AS8" i="24" s="1"/>
  <c r="AT8" i="24" s="1"/>
  <c r="AR67" i="24"/>
  <c r="AS67" i="24" s="1"/>
  <c r="AT67" i="24" s="1"/>
  <c r="AR43" i="24"/>
  <c r="AS43" i="24" s="1"/>
  <c r="AT43" i="24" s="1"/>
  <c r="AR4" i="24"/>
  <c r="AS4" i="24" s="1"/>
  <c r="AT4" i="24" s="1"/>
  <c r="AR47" i="24"/>
  <c r="AS47" i="24" s="1"/>
  <c r="AT47" i="24" s="1"/>
  <c r="AR16" i="24"/>
  <c r="AS16" i="24" s="1"/>
  <c r="AT16" i="24" s="1"/>
  <c r="AR40" i="24"/>
  <c r="AS40" i="24" s="1"/>
  <c r="AT40" i="24" s="1"/>
  <c r="AR59" i="24"/>
  <c r="AS59" i="24" s="1"/>
  <c r="AT59" i="24" s="1"/>
  <c r="AR55" i="24"/>
  <c r="AS55" i="24" s="1"/>
  <c r="AT55" i="24" s="1"/>
  <c r="AR71" i="24"/>
  <c r="AS71" i="24" s="1"/>
  <c r="AT71" i="24" s="1"/>
  <c r="AR7" i="24"/>
  <c r="AS7" i="24" s="1"/>
  <c r="AT7" i="24" s="1"/>
  <c r="AR56" i="24"/>
  <c r="AS56" i="24" s="1"/>
  <c r="AT56" i="24" s="1"/>
  <c r="AR69" i="24"/>
  <c r="AS69" i="24" s="1"/>
  <c r="AT69" i="24" s="1"/>
  <c r="AG155" i="24"/>
  <c r="AJ157" i="24" s="1"/>
  <c r="AR44" i="24"/>
  <c r="AS44" i="24" s="1"/>
  <c r="AT44" i="24" s="1"/>
  <c r="AR52" i="24"/>
  <c r="AS52" i="24" s="1"/>
  <c r="AT52" i="24" s="1"/>
  <c r="AR45" i="24"/>
  <c r="AS45" i="24" s="1"/>
  <c r="AT45" i="24" s="1"/>
  <c r="AR9" i="24"/>
  <c r="AS9" i="24" s="1"/>
  <c r="AT9" i="24" s="1"/>
  <c r="AS3" i="24"/>
  <c r="AR53" i="24"/>
  <c r="AS53" i="24" s="1"/>
  <c r="AT53" i="24" s="1"/>
  <c r="AR5" i="24"/>
  <c r="AR54" i="24"/>
  <c r="AS54" i="24" s="1"/>
  <c r="AT54" i="24" s="1"/>
  <c r="AR18" i="24"/>
  <c r="AS18" i="24" s="1"/>
  <c r="AT18" i="24" s="1"/>
  <c r="AR57" i="24"/>
  <c r="AS57" i="24" s="1"/>
  <c r="AT57" i="24" s="1"/>
  <c r="AR29" i="24"/>
  <c r="AS29" i="24" s="1"/>
  <c r="AT29" i="24" s="1"/>
  <c r="AR17" i="24"/>
  <c r="AS17" i="24" s="1"/>
  <c r="AT17" i="24" s="1"/>
  <c r="AR42" i="24"/>
  <c r="AS42" i="24" s="1"/>
  <c r="AT42" i="24" s="1"/>
  <c r="AR28" i="24"/>
  <c r="AS28" i="24" s="1"/>
  <c r="AT28" i="24" s="1"/>
  <c r="AJ159" i="23"/>
  <c r="AT3" i="23"/>
  <c r="AR18" i="23"/>
  <c r="AS18" i="23" s="1"/>
  <c r="AG155" i="23"/>
  <c r="AJ157" i="23" s="1"/>
  <c r="AR155" i="23" l="1"/>
  <c r="AR155" i="24"/>
  <c r="AS5" i="24"/>
  <c r="AT5" i="24" s="1"/>
  <c r="AT3" i="24"/>
  <c r="AT18" i="23"/>
  <c r="AT155" i="23" s="1"/>
  <c r="AS155" i="23"/>
  <c r="AS155" i="24" l="1"/>
  <c r="AT155" i="24"/>
  <c r="AN266" i="31" l="1"/>
  <c r="AP266" i="31" l="1"/>
  <c r="AP268" i="31" s="1"/>
  <c r="AN268" i="31"/>
  <c r="AN271" i="31"/>
  <c r="P5" i="18"/>
  <c r="Q5" i="18" s="1"/>
  <c r="R52" i="18"/>
  <c r="R53" i="20"/>
  <c r="S49" i="20"/>
  <c r="O46" i="20"/>
  <c r="N46" i="20"/>
  <c r="M46" i="20"/>
  <c r="R45" i="20"/>
  <c r="S45" i="20" s="1"/>
  <c r="T45" i="20" s="1"/>
  <c r="P45" i="20"/>
  <c r="Q45" i="20" s="1"/>
  <c r="R44" i="20"/>
  <c r="R46" i="20" s="1"/>
  <c r="P44" i="20"/>
  <c r="Q44" i="20" s="1"/>
  <c r="S43" i="20"/>
  <c r="T43" i="20" s="1"/>
  <c r="P43" i="20"/>
  <c r="Q43" i="20" s="1"/>
  <c r="S42" i="20"/>
  <c r="T42" i="20" s="1"/>
  <c r="P42" i="20"/>
  <c r="Q42" i="20" s="1"/>
  <c r="S41" i="20"/>
  <c r="T41" i="20" s="1"/>
  <c r="P41" i="20"/>
  <c r="Q41" i="20" s="1"/>
  <c r="S40" i="20"/>
  <c r="T40" i="20" s="1"/>
  <c r="P40" i="20"/>
  <c r="Q40" i="20" s="1"/>
  <c r="S39" i="20"/>
  <c r="T39" i="20" s="1"/>
  <c r="P39" i="20"/>
  <c r="Q39" i="20" s="1"/>
  <c r="S38" i="20"/>
  <c r="T38" i="20" s="1"/>
  <c r="P38" i="20"/>
  <c r="Q38" i="20" s="1"/>
  <c r="S37" i="20"/>
  <c r="P37" i="20"/>
  <c r="Q37" i="20" s="1"/>
  <c r="S36" i="20"/>
  <c r="T36" i="20" s="1"/>
  <c r="P36" i="20"/>
  <c r="Q36" i="20" s="1"/>
  <c r="S35" i="20"/>
  <c r="T35" i="20" s="1"/>
  <c r="P35" i="20"/>
  <c r="Q35" i="20" s="1"/>
  <c r="S34" i="20"/>
  <c r="T34" i="20" s="1"/>
  <c r="P34" i="20"/>
  <c r="Q34" i="20" s="1"/>
  <c r="S33" i="20"/>
  <c r="T33" i="20" s="1"/>
  <c r="P33" i="20"/>
  <c r="Q33" i="20" s="1"/>
  <c r="S32" i="20"/>
  <c r="T32" i="20" s="1"/>
  <c r="P32" i="20"/>
  <c r="Q32" i="20" s="1"/>
  <c r="S31" i="20"/>
  <c r="T31" i="20" s="1"/>
  <c r="P31" i="20"/>
  <c r="Q31" i="20" s="1"/>
  <c r="S30" i="20"/>
  <c r="T30" i="20" s="1"/>
  <c r="P30" i="20"/>
  <c r="Q30" i="20" s="1"/>
  <c r="S29" i="20"/>
  <c r="T29" i="20" s="1"/>
  <c r="P29" i="20"/>
  <c r="Q29" i="20" s="1"/>
  <c r="S28" i="20"/>
  <c r="T28" i="20" s="1"/>
  <c r="P28" i="20"/>
  <c r="Q28" i="20" s="1"/>
  <c r="S27" i="20"/>
  <c r="T27" i="20" s="1"/>
  <c r="P27" i="20"/>
  <c r="Q27" i="20" s="1"/>
  <c r="S26" i="20"/>
  <c r="T26" i="20" s="1"/>
  <c r="P26" i="20"/>
  <c r="Q26" i="20" s="1"/>
  <c r="S25" i="20"/>
  <c r="T25" i="20" s="1"/>
  <c r="P25" i="20"/>
  <c r="S24" i="20"/>
  <c r="T24" i="20" s="1"/>
  <c r="P24" i="20"/>
  <c r="Q24" i="20" s="1"/>
  <c r="S23" i="20"/>
  <c r="T23" i="20" s="1"/>
  <c r="P23" i="20"/>
  <c r="Q23" i="20" s="1"/>
  <c r="S22" i="20"/>
  <c r="T22" i="20" s="1"/>
  <c r="P22" i="20"/>
  <c r="Q22" i="20" s="1"/>
  <c r="S21" i="20"/>
  <c r="T21" i="20" s="1"/>
  <c r="P21" i="20"/>
  <c r="Q21" i="20" s="1"/>
  <c r="S20" i="20"/>
  <c r="T20" i="20" s="1"/>
  <c r="P20" i="20"/>
  <c r="Q20" i="20" s="1"/>
  <c r="S19" i="20"/>
  <c r="T19" i="20" s="1"/>
  <c r="P19" i="20"/>
  <c r="Q19" i="20" s="1"/>
  <c r="S18" i="20"/>
  <c r="P18" i="20"/>
  <c r="Q18" i="20" s="1"/>
  <c r="S17" i="20"/>
  <c r="T17" i="20" s="1"/>
  <c r="P17" i="20"/>
  <c r="Q17" i="20" s="1"/>
  <c r="S16" i="20"/>
  <c r="T16" i="20" s="1"/>
  <c r="P16" i="20"/>
  <c r="Q16" i="20" s="1"/>
  <c r="S15" i="20"/>
  <c r="T15" i="20" s="1"/>
  <c r="P15" i="20"/>
  <c r="Q15" i="20" s="1"/>
  <c r="S14" i="20"/>
  <c r="T14" i="20" s="1"/>
  <c r="P14" i="20"/>
  <c r="Q14" i="20" s="1"/>
  <c r="S13" i="20"/>
  <c r="T13" i="20" s="1"/>
  <c r="P13" i="20"/>
  <c r="Q13" i="20" s="1"/>
  <c r="S12" i="20"/>
  <c r="T12" i="20" s="1"/>
  <c r="P12" i="20"/>
  <c r="Q12" i="20" s="1"/>
  <c r="S11" i="20"/>
  <c r="T11" i="20" s="1"/>
  <c r="P11" i="20"/>
  <c r="Q11" i="20" s="1"/>
  <c r="S10" i="20"/>
  <c r="T10" i="20" s="1"/>
  <c r="P10" i="20"/>
  <c r="Q10" i="20" s="1"/>
  <c r="S9" i="20"/>
  <c r="T9" i="20" s="1"/>
  <c r="P9" i="20"/>
  <c r="Q9" i="20" s="1"/>
  <c r="S8" i="20"/>
  <c r="T8" i="20" s="1"/>
  <c r="P8" i="20"/>
  <c r="Q8" i="20" s="1"/>
  <c r="S7" i="20"/>
  <c r="T7" i="20" s="1"/>
  <c r="P7" i="20"/>
  <c r="Q7" i="20" s="1"/>
  <c r="S6" i="20"/>
  <c r="T6" i="20" s="1"/>
  <c r="P6" i="20"/>
  <c r="Q6" i="20" s="1"/>
  <c r="S5" i="20"/>
  <c r="T5" i="20" s="1"/>
  <c r="P5" i="20"/>
  <c r="P52" i="20" l="1"/>
  <c r="T53" i="20"/>
  <c r="R55" i="20"/>
  <c r="R61" i="20" s="1"/>
  <c r="P46" i="20"/>
  <c r="Q5" i="20"/>
  <c r="S44" i="20"/>
  <c r="T44" i="20" s="1"/>
  <c r="T46" i="20" s="1"/>
  <c r="Q25" i="20"/>
  <c r="AY3" i="19"/>
  <c r="AU3" i="19"/>
  <c r="AU4" i="19" s="1"/>
  <c r="AS3" i="19"/>
  <c r="AS4" i="19" s="1"/>
  <c r="AR3" i="19"/>
  <c r="AR4" i="19" s="1"/>
  <c r="AQ3" i="19"/>
  <c r="AQ4" i="19" s="1"/>
  <c r="AP3" i="19"/>
  <c r="AP4" i="19" s="1"/>
  <c r="AO3" i="19"/>
  <c r="AO4" i="19" s="1"/>
  <c r="AN3" i="19"/>
  <c r="AN4" i="19" s="1"/>
  <c r="AM3" i="19"/>
  <c r="AL3" i="19"/>
  <c r="AJ3" i="19"/>
  <c r="AI3" i="19"/>
  <c r="AG3" i="19"/>
  <c r="AF3" i="19"/>
  <c r="AK3" i="19"/>
  <c r="AV3" i="19" l="1"/>
  <c r="AX3" i="19"/>
  <c r="AX4" i="19" s="1"/>
  <c r="AM4" i="19"/>
  <c r="AL4" i="19"/>
  <c r="AK4" i="19"/>
  <c r="Q46" i="20"/>
  <c r="S46" i="20"/>
  <c r="S47" i="20" s="1"/>
  <c r="T47" i="20" s="1"/>
  <c r="AW4" i="19" l="1"/>
  <c r="AJ184" i="27"/>
  <c r="AL184" i="27" s="1"/>
  <c r="AJ187" i="25"/>
  <c r="AL187" i="25" s="1"/>
  <c r="AJ184" i="26"/>
  <c r="AJ160" i="23"/>
  <c r="AL160" i="23" s="1"/>
  <c r="AJ160" i="24"/>
  <c r="Q48" i="20"/>
  <c r="Q49" i="20" s="1"/>
  <c r="Q47" i="20"/>
  <c r="AV4" i="19" l="1"/>
  <c r="AN237" i="30"/>
  <c r="AN221" i="29"/>
  <c r="AJ188" i="25"/>
  <c r="AL188" i="25" s="1"/>
  <c r="AJ185" i="26"/>
  <c r="AL185" i="26" s="1"/>
  <c r="AJ185" i="27"/>
  <c r="AL185" i="27" s="1"/>
  <c r="AL184" i="26"/>
  <c r="AJ161" i="24"/>
  <c r="AL161" i="24" s="1"/>
  <c r="AJ161" i="23"/>
  <c r="AL161" i="23" s="1"/>
  <c r="AL160" i="24"/>
  <c r="AJ190" i="25" l="1"/>
  <c r="AP221" i="29"/>
  <c r="AP223" i="29" s="1"/>
  <c r="AN223" i="29"/>
  <c r="AN226" i="29"/>
  <c r="AP226" i="29" s="1"/>
  <c r="AP237" i="30"/>
  <c r="AP239" i="30" s="1"/>
  <c r="AN239" i="30"/>
  <c r="AN242" i="30"/>
  <c r="AJ163" i="24"/>
  <c r="AJ163" i="23"/>
  <c r="AB259" i="17"/>
  <c r="AC259" i="17"/>
  <c r="AD259" i="17"/>
  <c r="AH259" i="17"/>
  <c r="AR259" i="17" s="1"/>
  <c r="AU259" i="17"/>
  <c r="AB260" i="17"/>
  <c r="AC260" i="17"/>
  <c r="AD260" i="17"/>
  <c r="AH260" i="17"/>
  <c r="AR260" i="17" s="1"/>
  <c r="AU260" i="17"/>
  <c r="AB261" i="17"/>
  <c r="AC261" i="17"/>
  <c r="AD261" i="17"/>
  <c r="AH261" i="17"/>
  <c r="AR261" i="17" s="1"/>
  <c r="AS261" i="17" s="1"/>
  <c r="AT261" i="17" s="1"/>
  <c r="AU261" i="17"/>
  <c r="AB262" i="17"/>
  <c r="AC262" i="17"/>
  <c r="AD262" i="17"/>
  <c r="AH262" i="17"/>
  <c r="AR262" i="17" s="1"/>
  <c r="AS262" i="17" s="1"/>
  <c r="AT262" i="17" s="1"/>
  <c r="AU262" i="17"/>
  <c r="AB263" i="17"/>
  <c r="AC263" i="17"/>
  <c r="AD263" i="17"/>
  <c r="AH263" i="17"/>
  <c r="AR263" i="17" s="1"/>
  <c r="AU263" i="17"/>
  <c r="AB264" i="17"/>
  <c r="AC264" i="17"/>
  <c r="AD264" i="17"/>
  <c r="AH264" i="17"/>
  <c r="AR264" i="17" s="1"/>
  <c r="AS264" i="17" s="1"/>
  <c r="AT264" i="17" s="1"/>
  <c r="AU264" i="17"/>
  <c r="AB265" i="17"/>
  <c r="AC265" i="17"/>
  <c r="AD265" i="17"/>
  <c r="AH265" i="17"/>
  <c r="AR265" i="17" s="1"/>
  <c r="AS265" i="17" s="1"/>
  <c r="AT265" i="17" s="1"/>
  <c r="AU265" i="17"/>
  <c r="AB266" i="17"/>
  <c r="AC266" i="17"/>
  <c r="AD266" i="17"/>
  <c r="AH266" i="17"/>
  <c r="AR266" i="17" s="1"/>
  <c r="AU266" i="17"/>
  <c r="AB267" i="17"/>
  <c r="AC267" i="17"/>
  <c r="AD267" i="17"/>
  <c r="AH267" i="17"/>
  <c r="AR267" i="17" s="1"/>
  <c r="AS267" i="17" s="1"/>
  <c r="AT267" i="17" s="1"/>
  <c r="AU267" i="17"/>
  <c r="AB268" i="17"/>
  <c r="AC268" i="17"/>
  <c r="AD268" i="17"/>
  <c r="AH268" i="17"/>
  <c r="AR268" i="17" s="1"/>
  <c r="AS268" i="17" s="1"/>
  <c r="AT268" i="17" s="1"/>
  <c r="AU268" i="17"/>
  <c r="AB269" i="17"/>
  <c r="AC269" i="17"/>
  <c r="AD269" i="17"/>
  <c r="AH269" i="17"/>
  <c r="AR269" i="17" s="1"/>
  <c r="AU269" i="17"/>
  <c r="AB270" i="17"/>
  <c r="AC270" i="17"/>
  <c r="AD270" i="17"/>
  <c r="AH270" i="17"/>
  <c r="AR270" i="17" s="1"/>
  <c r="AS270" i="17" s="1"/>
  <c r="AT270" i="17" s="1"/>
  <c r="AU270" i="17"/>
  <c r="AB271" i="17"/>
  <c r="AC271" i="17"/>
  <c r="AD271" i="17"/>
  <c r="AH271" i="17"/>
  <c r="AR271" i="17" s="1"/>
  <c r="AS271" i="17" s="1"/>
  <c r="AT271" i="17" s="1"/>
  <c r="AU271" i="17"/>
  <c r="AB272" i="17"/>
  <c r="AC272" i="17"/>
  <c r="AD272" i="17"/>
  <c r="AH272" i="17"/>
  <c r="AR272" i="17" s="1"/>
  <c r="AU272" i="17"/>
  <c r="AB273" i="17"/>
  <c r="AC273" i="17"/>
  <c r="AD273" i="17"/>
  <c r="AH273" i="17"/>
  <c r="AR273" i="17" s="1"/>
  <c r="AS273" i="17" s="1"/>
  <c r="AT273" i="17" s="1"/>
  <c r="AU273" i="17"/>
  <c r="AB274" i="17"/>
  <c r="AC274" i="17"/>
  <c r="AD274" i="17"/>
  <c r="AH274" i="17"/>
  <c r="AR274" i="17" s="1"/>
  <c r="AS274" i="17" s="1"/>
  <c r="AT274" i="17" s="1"/>
  <c r="AU274" i="17"/>
  <c r="AB275" i="17"/>
  <c r="AC275" i="17"/>
  <c r="AD275" i="17"/>
  <c r="AH275" i="17"/>
  <c r="AR275" i="17" s="1"/>
  <c r="AU275" i="17"/>
  <c r="AB276" i="17"/>
  <c r="AC276" i="17"/>
  <c r="AD276" i="17"/>
  <c r="AH276" i="17"/>
  <c r="AR276" i="17" s="1"/>
  <c r="AS276" i="17" s="1"/>
  <c r="AT276" i="17" s="1"/>
  <c r="AU276" i="17"/>
  <c r="AB277" i="17"/>
  <c r="AC277" i="17"/>
  <c r="AD277" i="17"/>
  <c r="AH277" i="17"/>
  <c r="AR277" i="17" s="1"/>
  <c r="AS277" i="17" s="1"/>
  <c r="AT277" i="17" s="1"/>
  <c r="AU277" i="17"/>
  <c r="AB278" i="17"/>
  <c r="AC278" i="17"/>
  <c r="AD278" i="17"/>
  <c r="AH278" i="17"/>
  <c r="AR278" i="17" s="1"/>
  <c r="AU278" i="17"/>
  <c r="AB279" i="17"/>
  <c r="AC279" i="17"/>
  <c r="AD279" i="17"/>
  <c r="AH279" i="17"/>
  <c r="AR279" i="17" s="1"/>
  <c r="AS279" i="17" s="1"/>
  <c r="AT279" i="17" s="1"/>
  <c r="AU279" i="17"/>
  <c r="AB280" i="17"/>
  <c r="AC280" i="17"/>
  <c r="AD280" i="17"/>
  <c r="AH280" i="17"/>
  <c r="AR280" i="17" s="1"/>
  <c r="AS280" i="17" s="1"/>
  <c r="AT280" i="17" s="1"/>
  <c r="AU280" i="17"/>
  <c r="AB281" i="17"/>
  <c r="AC281" i="17"/>
  <c r="AD281" i="17"/>
  <c r="AH281" i="17"/>
  <c r="AR281" i="17" s="1"/>
  <c r="AU281" i="17"/>
  <c r="AB282" i="17"/>
  <c r="AC282" i="17"/>
  <c r="AD282" i="17"/>
  <c r="AH282" i="17"/>
  <c r="AR282" i="17" s="1"/>
  <c r="AU282" i="17"/>
  <c r="AB283" i="17"/>
  <c r="AC283" i="17"/>
  <c r="AD283" i="17"/>
  <c r="AH283" i="17"/>
  <c r="AR283" i="17" s="1"/>
  <c r="AS283" i="17" s="1"/>
  <c r="AT283" i="17" s="1"/>
  <c r="AU283" i="17"/>
  <c r="AB284" i="17"/>
  <c r="AC284" i="17"/>
  <c r="AD284" i="17"/>
  <c r="AH284" i="17"/>
  <c r="AR284" i="17" s="1"/>
  <c r="AU284" i="17"/>
  <c r="AB285" i="17"/>
  <c r="AC285" i="17"/>
  <c r="AD285" i="17"/>
  <c r="AH285" i="17"/>
  <c r="AR285" i="17" s="1"/>
  <c r="AU285" i="17"/>
  <c r="AB286" i="17"/>
  <c r="AC286" i="17"/>
  <c r="AD286" i="17"/>
  <c r="AH286" i="17"/>
  <c r="AR286" i="17" s="1"/>
  <c r="AU286" i="17"/>
  <c r="AB287" i="17"/>
  <c r="AC287" i="17"/>
  <c r="AD287" i="17"/>
  <c r="AH287" i="17"/>
  <c r="AR287" i="17" s="1"/>
  <c r="AU287" i="17"/>
  <c r="AB288" i="17"/>
  <c r="AC288" i="17"/>
  <c r="AD288" i="17"/>
  <c r="AH288" i="17"/>
  <c r="AR288" i="17" s="1"/>
  <c r="AU288" i="17"/>
  <c r="AB289" i="17"/>
  <c r="AC289" i="17"/>
  <c r="AD289" i="17"/>
  <c r="AH289" i="17"/>
  <c r="AR289" i="17" s="1"/>
  <c r="AU289" i="17"/>
  <c r="AB290" i="17"/>
  <c r="AC290" i="17"/>
  <c r="AD290" i="17"/>
  <c r="AH290" i="17"/>
  <c r="AR290" i="17" s="1"/>
  <c r="AU290" i="17"/>
  <c r="AB291" i="17"/>
  <c r="AC291" i="17"/>
  <c r="AD291" i="17"/>
  <c r="AH291" i="17"/>
  <c r="AR291" i="17" s="1"/>
  <c r="AS291" i="17" s="1"/>
  <c r="AT291" i="17" s="1"/>
  <c r="AU291" i="17"/>
  <c r="AB292" i="17"/>
  <c r="AC292" i="17"/>
  <c r="AD292" i="17"/>
  <c r="AH292" i="17"/>
  <c r="AR292" i="17" s="1"/>
  <c r="AU292" i="17"/>
  <c r="AB293" i="17"/>
  <c r="AC293" i="17"/>
  <c r="AD293" i="17"/>
  <c r="AH293" i="17"/>
  <c r="AR293" i="17" s="1"/>
  <c r="AU293" i="17"/>
  <c r="AB294" i="17"/>
  <c r="AC294" i="17"/>
  <c r="AD294" i="17"/>
  <c r="AH294" i="17"/>
  <c r="AR294" i="17" s="1"/>
  <c r="AS294" i="17" s="1"/>
  <c r="AT294" i="17" s="1"/>
  <c r="AU294" i="17"/>
  <c r="AB295" i="17"/>
  <c r="AC295" i="17"/>
  <c r="AD295" i="17"/>
  <c r="AH295" i="17"/>
  <c r="AR295" i="17" s="1"/>
  <c r="AU295" i="17"/>
  <c r="AB296" i="17"/>
  <c r="AC296" i="17"/>
  <c r="AD296" i="17"/>
  <c r="AH296" i="17"/>
  <c r="AR296" i="17" s="1"/>
  <c r="AS296" i="17" s="1"/>
  <c r="AT296" i="17" s="1"/>
  <c r="AU296" i="17"/>
  <c r="AB297" i="17"/>
  <c r="AC297" i="17"/>
  <c r="AD297" i="17"/>
  <c r="AH297" i="17"/>
  <c r="AR297" i="17" s="1"/>
  <c r="AU297" i="17"/>
  <c r="AB298" i="17"/>
  <c r="AC298" i="17"/>
  <c r="AD298" i="17"/>
  <c r="AH298" i="17"/>
  <c r="AR298" i="17" s="1"/>
  <c r="AU298" i="17"/>
  <c r="AB299" i="17"/>
  <c r="AC299" i="17"/>
  <c r="AD299" i="17"/>
  <c r="AH299" i="17"/>
  <c r="AR299" i="17" s="1"/>
  <c r="AS299" i="17" s="1"/>
  <c r="AT299" i="17" s="1"/>
  <c r="AU299" i="17"/>
  <c r="AB300" i="17"/>
  <c r="AC300" i="17"/>
  <c r="AD300" i="17"/>
  <c r="AH300" i="17"/>
  <c r="AR300" i="17" s="1"/>
  <c r="AU300" i="17"/>
  <c r="AB301" i="17"/>
  <c r="AC301" i="17"/>
  <c r="AD301" i="17"/>
  <c r="AH301" i="17"/>
  <c r="AR301" i="17" s="1"/>
  <c r="AU301" i="17"/>
  <c r="AB302" i="17"/>
  <c r="AC302" i="17"/>
  <c r="AD302" i="17"/>
  <c r="AH302" i="17"/>
  <c r="AR302" i="17" s="1"/>
  <c r="AS302" i="17" s="1"/>
  <c r="AT302" i="17" s="1"/>
  <c r="AU302" i="17"/>
  <c r="AB303" i="17"/>
  <c r="AC303" i="17"/>
  <c r="AD303" i="17"/>
  <c r="AH303" i="17"/>
  <c r="AR303" i="17" s="1"/>
  <c r="AU303" i="17"/>
  <c r="AB304" i="17"/>
  <c r="AC304" i="17"/>
  <c r="AD304" i="17"/>
  <c r="AH304" i="17"/>
  <c r="AU304" i="17"/>
  <c r="AB305" i="17"/>
  <c r="AC305" i="17"/>
  <c r="AD305" i="17"/>
  <c r="AH305" i="17"/>
  <c r="AR305" i="17" s="1"/>
  <c r="AS305" i="17" s="1"/>
  <c r="AT305" i="17" s="1"/>
  <c r="AU305" i="17"/>
  <c r="AB306" i="17"/>
  <c r="AC306" i="17"/>
  <c r="AD306" i="17"/>
  <c r="AH306" i="17"/>
  <c r="AR306" i="17" s="1"/>
  <c r="AU306" i="17"/>
  <c r="AB307" i="17"/>
  <c r="AC307" i="17"/>
  <c r="AD307" i="17"/>
  <c r="AH307" i="17"/>
  <c r="AR307" i="17" s="1"/>
  <c r="AU307" i="17"/>
  <c r="AB308" i="17"/>
  <c r="AC308" i="17"/>
  <c r="AD308" i="17"/>
  <c r="AH308" i="17"/>
  <c r="AR308" i="17" s="1"/>
  <c r="AS308" i="17" s="1"/>
  <c r="AT308" i="17" s="1"/>
  <c r="AU308" i="17"/>
  <c r="AB309" i="17"/>
  <c r="AC309" i="17"/>
  <c r="AD309" i="17"/>
  <c r="AH309" i="17"/>
  <c r="AR309" i="17" s="1"/>
  <c r="AS309" i="17" s="1"/>
  <c r="AT309" i="17" s="1"/>
  <c r="AU309" i="17"/>
  <c r="AB310" i="17"/>
  <c r="AC310" i="17"/>
  <c r="AD310" i="17"/>
  <c r="AH310" i="17"/>
  <c r="AR310" i="17" s="1"/>
  <c r="AU310" i="17"/>
  <c r="AB311" i="17"/>
  <c r="AC311" i="17"/>
  <c r="AD311" i="17"/>
  <c r="AH311" i="17"/>
  <c r="AR311" i="17" s="1"/>
  <c r="AS311" i="17" s="1"/>
  <c r="AT311" i="17" s="1"/>
  <c r="AU311" i="17"/>
  <c r="AB312" i="17"/>
  <c r="AC312" i="17"/>
  <c r="AD312" i="17"/>
  <c r="AH312" i="17"/>
  <c r="AR312" i="17" s="1"/>
  <c r="AU312" i="17"/>
  <c r="AB313" i="17"/>
  <c r="AC313" i="17"/>
  <c r="AD313" i="17"/>
  <c r="AH313" i="17"/>
  <c r="AR313" i="17" s="1"/>
  <c r="AU313" i="17"/>
  <c r="AB314" i="17"/>
  <c r="AC314" i="17"/>
  <c r="AD314" i="17"/>
  <c r="AH314" i="17"/>
  <c r="AR314" i="17" s="1"/>
  <c r="AS314" i="17" s="1"/>
  <c r="AT314" i="17" s="1"/>
  <c r="AU314" i="17"/>
  <c r="AB315" i="17"/>
  <c r="AC315" i="17"/>
  <c r="AD315" i="17"/>
  <c r="AH315" i="17"/>
  <c r="AR315" i="17" s="1"/>
  <c r="AS315" i="17" s="1"/>
  <c r="AT315" i="17" s="1"/>
  <c r="AU315" i="17"/>
  <c r="AB316" i="17"/>
  <c r="AC316" i="17"/>
  <c r="AD316" i="17"/>
  <c r="AH316" i="17"/>
  <c r="AR316" i="17" s="1"/>
  <c r="AU316" i="17"/>
  <c r="AB317" i="17"/>
  <c r="AC317" i="17"/>
  <c r="AD317" i="17"/>
  <c r="AH317" i="17"/>
  <c r="AR317" i="17" s="1"/>
  <c r="AS317" i="17" s="1"/>
  <c r="AT317" i="17" s="1"/>
  <c r="AU317" i="17"/>
  <c r="AB318" i="17"/>
  <c r="AC318" i="17"/>
  <c r="AD318" i="17"/>
  <c r="AH318" i="17"/>
  <c r="AR318" i="17" s="1"/>
  <c r="AU318" i="17"/>
  <c r="AB319" i="17"/>
  <c r="AC319" i="17"/>
  <c r="AD319" i="17"/>
  <c r="AH319" i="17"/>
  <c r="AR319" i="17" s="1"/>
  <c r="AU319" i="17"/>
  <c r="AB320" i="17"/>
  <c r="AC320" i="17"/>
  <c r="AD320" i="17"/>
  <c r="AH320" i="17"/>
  <c r="AR320" i="17" s="1"/>
  <c r="AS320" i="17" s="1"/>
  <c r="AT320" i="17" s="1"/>
  <c r="AU320" i="17"/>
  <c r="AB321" i="17"/>
  <c r="AC321" i="17"/>
  <c r="AD321" i="17"/>
  <c r="AH321" i="17"/>
  <c r="AU321" i="17"/>
  <c r="AB322" i="17"/>
  <c r="AC322" i="17"/>
  <c r="AD322" i="17"/>
  <c r="AH322" i="17"/>
  <c r="AR322" i="17" s="1"/>
  <c r="AU322" i="17"/>
  <c r="AB323" i="17"/>
  <c r="AC323" i="17"/>
  <c r="AD323" i="17"/>
  <c r="AH323" i="17"/>
  <c r="AR323" i="17" s="1"/>
  <c r="AS323" i="17" s="1"/>
  <c r="AT323" i="17" s="1"/>
  <c r="AU323" i="17"/>
  <c r="AB324" i="17"/>
  <c r="AC324" i="17"/>
  <c r="AD324" i="17"/>
  <c r="AH324" i="17"/>
  <c r="AR324" i="17" s="1"/>
  <c r="AU324" i="17"/>
  <c r="AB325" i="17"/>
  <c r="AC325" i="17"/>
  <c r="AD325" i="17"/>
  <c r="AH325" i="17"/>
  <c r="AR325" i="17" s="1"/>
  <c r="AU325" i="17"/>
  <c r="AB326" i="17"/>
  <c r="AC326" i="17"/>
  <c r="AD326" i="17"/>
  <c r="AH326" i="17"/>
  <c r="AR326" i="17" s="1"/>
  <c r="AS326" i="17" s="1"/>
  <c r="AT326" i="17" s="1"/>
  <c r="AU326" i="17"/>
  <c r="AB327" i="17"/>
  <c r="AC327" i="17"/>
  <c r="AD327" i="17"/>
  <c r="AH327" i="17"/>
  <c r="AR327" i="17" s="1"/>
  <c r="AU327" i="17"/>
  <c r="AB328" i="17"/>
  <c r="AC328" i="17"/>
  <c r="AD328" i="17"/>
  <c r="AH328" i="17"/>
  <c r="AR328" i="17" s="1"/>
  <c r="AU328" i="17"/>
  <c r="AS300" i="17" l="1"/>
  <c r="AT300" i="17" s="1"/>
  <c r="AS297" i="17"/>
  <c r="AT297" i="17" s="1"/>
  <c r="AS288" i="17"/>
  <c r="AT288" i="17" s="1"/>
  <c r="AS303" i="17"/>
  <c r="AT303" i="17" s="1"/>
  <c r="AS292" i="17"/>
  <c r="AT292" i="17" s="1"/>
  <c r="AS285" i="17"/>
  <c r="AT285" i="17" s="1"/>
  <c r="AS306" i="17"/>
  <c r="AT306" i="17" s="1"/>
  <c r="AS282" i="17"/>
  <c r="AT282" i="17" s="1"/>
  <c r="AS289" i="17"/>
  <c r="AT289" i="17" s="1"/>
  <c r="AS286" i="17"/>
  <c r="AT286" i="17" s="1"/>
  <c r="AS259" i="17"/>
  <c r="AT259" i="17" s="1"/>
  <c r="AS290" i="17"/>
  <c r="AT290" i="17" s="1"/>
  <c r="AS287" i="17"/>
  <c r="AT287" i="17" s="1"/>
  <c r="AS284" i="17"/>
  <c r="AT284" i="17" s="1"/>
  <c r="AS281" i="17"/>
  <c r="AT281" i="17" s="1"/>
  <c r="AS278" i="17"/>
  <c r="AT278" i="17" s="1"/>
  <c r="AS275" i="17"/>
  <c r="AT275" i="17" s="1"/>
  <c r="AS272" i="17"/>
  <c r="AT272" i="17" s="1"/>
  <c r="AS269" i="17"/>
  <c r="AT269" i="17" s="1"/>
  <c r="AS266" i="17"/>
  <c r="AT266" i="17" s="1"/>
  <c r="AS263" i="17"/>
  <c r="AT263" i="17" s="1"/>
  <c r="AS260" i="17"/>
  <c r="AT260" i="17" s="1"/>
  <c r="AR321" i="17"/>
  <c r="AS321" i="17" s="1"/>
  <c r="AT321" i="17" s="1"/>
  <c r="AS298" i="17"/>
  <c r="AT298" i="17" s="1"/>
  <c r="AS328" i="17"/>
  <c r="AT328" i="17" s="1"/>
  <c r="AS324" i="17"/>
  <c r="AT324" i="17" s="1"/>
  <c r="AS307" i="17"/>
  <c r="AT307" i="17" s="1"/>
  <c r="AS322" i="17"/>
  <c r="AT322" i="17" s="1"/>
  <c r="AS318" i="17"/>
  <c r="AT318" i="17" s="1"/>
  <c r="AS301" i="17"/>
  <c r="AT301" i="17" s="1"/>
  <c r="AS313" i="17"/>
  <c r="AT313" i="17" s="1"/>
  <c r="AS316" i="17"/>
  <c r="AT316" i="17" s="1"/>
  <c r="AS312" i="17"/>
  <c r="AT312" i="17" s="1"/>
  <c r="AS327" i="17"/>
  <c r="AT327" i="17" s="1"/>
  <c r="AS295" i="17"/>
  <c r="AT295" i="17" s="1"/>
  <c r="AS319" i="17"/>
  <c r="AT319" i="17" s="1"/>
  <c r="AS310" i="17"/>
  <c r="AT310" i="17" s="1"/>
  <c r="AS325" i="17"/>
  <c r="AT325" i="17" s="1"/>
  <c r="AR304" i="17"/>
  <c r="AS304" i="17" s="1"/>
  <c r="AT304" i="17" s="1"/>
  <c r="AS293" i="17"/>
  <c r="AT293" i="17" s="1"/>
  <c r="L94" i="17" l="1"/>
  <c r="V26" i="11" l="1"/>
  <c r="U249" i="17" l="1"/>
  <c r="U226" i="17"/>
  <c r="U157" i="17"/>
  <c r="U94" i="17"/>
  <c r="U5" i="17"/>
  <c r="U251" i="17"/>
  <c r="U250" i="17"/>
  <c r="U248" i="17"/>
  <c r="U247" i="17"/>
  <c r="U234" i="17"/>
  <c r="U233" i="17"/>
  <c r="U232" i="17"/>
  <c r="U231" i="17"/>
  <c r="U230" i="17"/>
  <c r="U229" i="17"/>
  <c r="U224" i="17"/>
  <c r="U223" i="17"/>
  <c r="U222" i="17"/>
  <c r="U221" i="17"/>
  <c r="U220" i="17"/>
  <c r="U208" i="17"/>
  <c r="U207" i="17"/>
  <c r="U206" i="17"/>
  <c r="U205" i="17"/>
  <c r="U192" i="17"/>
  <c r="U191" i="17"/>
  <c r="U190" i="17"/>
  <c r="U189" i="17"/>
  <c r="U188" i="17"/>
  <c r="U187" i="17"/>
  <c r="U186" i="17"/>
  <c r="U185" i="17"/>
  <c r="U184" i="17"/>
  <c r="U183" i="17"/>
  <c r="U182" i="17"/>
  <c r="U181" i="17"/>
  <c r="U180" i="17"/>
  <c r="U179" i="17"/>
  <c r="U178" i="17"/>
  <c r="U177" i="17"/>
  <c r="U176" i="17"/>
  <c r="U175" i="17"/>
  <c r="U174" i="17"/>
  <c r="U173" i="17"/>
  <c r="U172" i="17"/>
  <c r="U171" i="17"/>
  <c r="U170" i="17"/>
  <c r="U169" i="17"/>
  <c r="U168" i="17"/>
  <c r="U167" i="17"/>
  <c r="U165" i="17"/>
  <c r="U164" i="17"/>
  <c r="U163" i="17"/>
  <c r="U162" i="17"/>
  <c r="U161" i="17"/>
  <c r="U160" i="17"/>
  <c r="U159" i="17"/>
  <c r="U158" i="17"/>
  <c r="U147" i="17"/>
  <c r="U146" i="17"/>
  <c r="U145" i="17"/>
  <c r="U144" i="17"/>
  <c r="U143" i="17"/>
  <c r="U142" i="17"/>
  <c r="U141" i="17"/>
  <c r="U140" i="17"/>
  <c r="U127" i="17"/>
  <c r="U126" i="17"/>
  <c r="U125" i="17"/>
  <c r="U124" i="17"/>
  <c r="U123" i="17"/>
  <c r="U122" i="17"/>
  <c r="U111" i="17"/>
  <c r="U110" i="17"/>
  <c r="U109" i="17"/>
  <c r="U108" i="17"/>
  <c r="U107" i="17"/>
  <c r="U105" i="17"/>
  <c r="U104" i="17"/>
  <c r="U102" i="17"/>
  <c r="U101" i="17"/>
  <c r="U100" i="17"/>
  <c r="U99" i="17"/>
  <c r="U98" i="17"/>
  <c r="U97" i="17"/>
  <c r="U96" i="17"/>
  <c r="U95" i="17"/>
  <c r="U93" i="17"/>
  <c r="U92" i="17"/>
  <c r="U91" i="17"/>
  <c r="U90" i="17"/>
  <c r="U74" i="17"/>
  <c r="U73" i="17"/>
  <c r="U72" i="17"/>
  <c r="U71" i="17"/>
  <c r="U70" i="17"/>
  <c r="U69" i="17"/>
  <c r="U68" i="17"/>
  <c r="U67" i="17"/>
  <c r="U66" i="17"/>
  <c r="U65" i="17"/>
  <c r="U64" i="17"/>
  <c r="U63" i="17"/>
  <c r="U62" i="17"/>
  <c r="U61" i="17"/>
  <c r="U60" i="17"/>
  <c r="U59" i="17"/>
  <c r="U58" i="17"/>
  <c r="U48" i="17"/>
  <c r="U47" i="17"/>
  <c r="U46" i="17"/>
  <c r="U45" i="17"/>
  <c r="U44" i="17"/>
  <c r="U43" i="17"/>
  <c r="U42" i="17"/>
  <c r="U31" i="17"/>
  <c r="U30" i="17"/>
  <c r="U29" i="17"/>
  <c r="U28" i="17"/>
  <c r="U25" i="17"/>
  <c r="U24" i="17"/>
  <c r="U23" i="17"/>
  <c r="U22" i="17"/>
  <c r="U11" i="17"/>
  <c r="U10" i="17"/>
  <c r="U9" i="17"/>
  <c r="U8" i="17"/>
  <c r="U7" i="17"/>
  <c r="U6" i="17"/>
  <c r="U4" i="17"/>
  <c r="U3" i="17"/>
  <c r="L3" i="17"/>
  <c r="L5" i="17" l="1"/>
  <c r="L226" i="17"/>
  <c r="L49" i="17"/>
  <c r="L249" i="17"/>
  <c r="L157" i="17"/>
  <c r="L251" i="17"/>
  <c r="L250" i="17"/>
  <c r="L248" i="17"/>
  <c r="L247" i="17"/>
  <c r="L234" i="17"/>
  <c r="L233" i="17"/>
  <c r="L232" i="17"/>
  <c r="L231" i="17"/>
  <c r="L230" i="17"/>
  <c r="L229" i="17"/>
  <c r="L224" i="17"/>
  <c r="L223" i="17"/>
  <c r="L222" i="17"/>
  <c r="L221" i="17"/>
  <c r="L220" i="17"/>
  <c r="L208" i="17"/>
  <c r="L207" i="17"/>
  <c r="L206" i="17"/>
  <c r="L205" i="17"/>
  <c r="L192" i="17"/>
  <c r="L191" i="17"/>
  <c r="L190" i="17"/>
  <c r="L189" i="17"/>
  <c r="L188" i="17"/>
  <c r="L187" i="17"/>
  <c r="L186" i="17"/>
  <c r="L185" i="17"/>
  <c r="L184" i="17"/>
  <c r="L183" i="17"/>
  <c r="L182" i="17"/>
  <c r="L181" i="17"/>
  <c r="L180" i="17"/>
  <c r="L179" i="17"/>
  <c r="L178" i="17"/>
  <c r="L177" i="17"/>
  <c r="L176" i="17"/>
  <c r="L175" i="17"/>
  <c r="L174" i="17"/>
  <c r="L173" i="17"/>
  <c r="L172" i="17"/>
  <c r="L171" i="17"/>
  <c r="L170" i="17"/>
  <c r="L169" i="17"/>
  <c r="L168" i="17"/>
  <c r="L167" i="17"/>
  <c r="L165" i="17"/>
  <c r="L164" i="17"/>
  <c r="L163" i="17"/>
  <c r="L162" i="17"/>
  <c r="L161" i="17"/>
  <c r="L160" i="17"/>
  <c r="L159" i="17"/>
  <c r="L158" i="17"/>
  <c r="L147" i="17"/>
  <c r="L146" i="17"/>
  <c r="L145" i="17"/>
  <c r="L144" i="17"/>
  <c r="L143" i="17"/>
  <c r="L142" i="17"/>
  <c r="L141" i="17"/>
  <c r="L140" i="17"/>
  <c r="L127" i="17"/>
  <c r="L126" i="17"/>
  <c r="L125" i="17"/>
  <c r="L124" i="17"/>
  <c r="L123" i="17"/>
  <c r="L122" i="17"/>
  <c r="L111" i="17"/>
  <c r="L110" i="17"/>
  <c r="L109" i="17"/>
  <c r="L108" i="17"/>
  <c r="L107" i="17"/>
  <c r="L105" i="17"/>
  <c r="L104" i="17"/>
  <c r="L102" i="17"/>
  <c r="L101" i="17"/>
  <c r="L100" i="17"/>
  <c r="L99" i="17"/>
  <c r="L98" i="17"/>
  <c r="L97" i="17"/>
  <c r="L96" i="17"/>
  <c r="L95" i="17"/>
  <c r="L93" i="17"/>
  <c r="L92" i="17"/>
  <c r="L91" i="17"/>
  <c r="L90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48" i="17"/>
  <c r="L47" i="17"/>
  <c r="L46" i="17"/>
  <c r="L45" i="17"/>
  <c r="L44" i="17"/>
  <c r="L43" i="17"/>
  <c r="L42" i="17"/>
  <c r="L31" i="17"/>
  <c r="L30" i="17"/>
  <c r="L29" i="17"/>
  <c r="L28" i="17"/>
  <c r="L25" i="17"/>
  <c r="L24" i="17"/>
  <c r="L23" i="17"/>
  <c r="L22" i="17"/>
  <c r="L11" i="17"/>
  <c r="L10" i="17"/>
  <c r="L9" i="17"/>
  <c r="L8" i="17"/>
  <c r="L7" i="17"/>
  <c r="L6" i="17"/>
  <c r="L4" i="17"/>
  <c r="M189" i="17"/>
  <c r="M188" i="17"/>
  <c r="M174" i="17"/>
  <c r="M173" i="17"/>
  <c r="M73" i="17"/>
  <c r="M72" i="17"/>
  <c r="M71" i="17"/>
  <c r="M69" i="17"/>
  <c r="M68" i="17"/>
  <c r="L103" i="17"/>
  <c r="L52" i="17"/>
  <c r="L12" i="17"/>
  <c r="L238" i="17"/>
  <c r="L237" i="17"/>
  <c r="L236" i="17"/>
  <c r="L235" i="17"/>
  <c r="L228" i="17"/>
  <c r="L227" i="17"/>
  <c r="L225" i="17"/>
  <c r="L210" i="17"/>
  <c r="L209" i="17"/>
  <c r="L204" i="17"/>
  <c r="L203" i="17"/>
  <c r="L202" i="17"/>
  <c r="L201" i="17"/>
  <c r="L200" i="17"/>
  <c r="L199" i="17"/>
  <c r="L198" i="17"/>
  <c r="L197" i="17"/>
  <c r="L196" i="17"/>
  <c r="L195" i="17"/>
  <c r="L194" i="17"/>
  <c r="L193" i="17"/>
  <c r="L149" i="17"/>
  <c r="L148" i="17"/>
  <c r="L133" i="17"/>
  <c r="L132" i="17"/>
  <c r="L131" i="17"/>
  <c r="L130" i="17"/>
  <c r="L129" i="17"/>
  <c r="L114" i="17"/>
  <c r="L113" i="17"/>
  <c r="L112" i="17"/>
  <c r="L106" i="17"/>
  <c r="L80" i="17"/>
  <c r="L79" i="17"/>
  <c r="L78" i="17"/>
  <c r="L77" i="17"/>
  <c r="L76" i="17"/>
  <c r="L75" i="17"/>
  <c r="L51" i="17"/>
  <c r="L50" i="17"/>
  <c r="L35" i="17"/>
  <c r="L34" i="17"/>
  <c r="L33" i="17"/>
  <c r="L32" i="17"/>
  <c r="L15" i="17"/>
  <c r="L14" i="17"/>
  <c r="L13" i="17"/>
  <c r="M236" i="17" l="1"/>
  <c r="M235" i="17"/>
  <c r="M204" i="17"/>
  <c r="M203" i="17"/>
  <c r="M77" i="17"/>
  <c r="AH77" i="17" s="1"/>
  <c r="M76" i="17"/>
  <c r="AH76" i="17" s="1"/>
  <c r="M35" i="17"/>
  <c r="AH35" i="17" s="1"/>
  <c r="M34" i="17"/>
  <c r="AH34" i="17" s="1"/>
  <c r="AP245" i="17"/>
  <c r="AP232" i="17"/>
  <c r="AP220" i="17"/>
  <c r="AP208" i="17"/>
  <c r="AP195" i="17"/>
  <c r="AP182" i="17"/>
  <c r="AP169" i="17"/>
  <c r="AP157" i="17"/>
  <c r="AF145" i="17"/>
  <c r="AL133" i="17"/>
  <c r="AE121" i="17"/>
  <c r="AN109" i="17"/>
  <c r="AI97" i="17"/>
  <c r="AP85" i="17"/>
  <c r="AI70" i="17"/>
  <c r="AM57" i="17"/>
  <c r="AJ45" i="17"/>
  <c r="AJ32" i="17"/>
  <c r="AH21" i="17"/>
  <c r="AE9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U5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U6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U7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U8" i="17"/>
  <c r="AB9" i="17"/>
  <c r="AC9" i="17"/>
  <c r="AD9" i="17"/>
  <c r="AU9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U10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U11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U12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U13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U14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U15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U16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U17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U18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U19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U20" i="17"/>
  <c r="AB21" i="17"/>
  <c r="AC21" i="17"/>
  <c r="AD21" i="17"/>
  <c r="AF21" i="17"/>
  <c r="AU21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U22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U23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U24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U25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U26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U27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U28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U29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U30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U31" i="17"/>
  <c r="AB32" i="17"/>
  <c r="AC32" i="17"/>
  <c r="AD32" i="17"/>
  <c r="AH32" i="17"/>
  <c r="AU32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U33" i="17"/>
  <c r="AB34" i="17"/>
  <c r="AC34" i="17"/>
  <c r="AD34" i="17"/>
  <c r="AE34" i="17"/>
  <c r="AF34" i="17"/>
  <c r="AG34" i="17"/>
  <c r="AI34" i="17"/>
  <c r="AJ34" i="17"/>
  <c r="AK34" i="17"/>
  <c r="AL34" i="17"/>
  <c r="AM34" i="17"/>
  <c r="AN34" i="17"/>
  <c r="AO34" i="17"/>
  <c r="AP34" i="17"/>
  <c r="AQ34" i="17"/>
  <c r="AU34" i="17"/>
  <c r="AB35" i="17"/>
  <c r="AC35" i="17"/>
  <c r="AD35" i="17"/>
  <c r="AE35" i="17"/>
  <c r="AF35" i="17"/>
  <c r="AG35" i="17"/>
  <c r="AI35" i="17"/>
  <c r="AJ35" i="17"/>
  <c r="AK35" i="17"/>
  <c r="AL35" i="17"/>
  <c r="AM35" i="17"/>
  <c r="AN35" i="17"/>
  <c r="AO35" i="17"/>
  <c r="AP35" i="17"/>
  <c r="AQ35" i="17"/>
  <c r="AU35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U36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U37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AQ38" i="17"/>
  <c r="AU38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U39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U40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AQ41" i="17"/>
  <c r="AU41" i="17"/>
  <c r="AB42" i="17"/>
  <c r="AC42" i="17"/>
  <c r="AD42" i="17"/>
  <c r="AE42" i="17"/>
  <c r="AF42" i="17"/>
  <c r="AG42" i="17"/>
  <c r="AH42" i="17"/>
  <c r="AI42" i="17"/>
  <c r="AJ42" i="17"/>
  <c r="AK42" i="17"/>
  <c r="AL42" i="17"/>
  <c r="AM42" i="17"/>
  <c r="AN42" i="17"/>
  <c r="AO42" i="17"/>
  <c r="AP42" i="17"/>
  <c r="AQ42" i="17"/>
  <c r="AU42" i="17"/>
  <c r="AB43" i="17"/>
  <c r="AC43" i="17"/>
  <c r="AD43" i="17"/>
  <c r="AE43" i="17"/>
  <c r="AF43" i="17"/>
  <c r="AG43" i="17"/>
  <c r="AH43" i="17"/>
  <c r="AI43" i="17"/>
  <c r="AJ43" i="17"/>
  <c r="AK43" i="17"/>
  <c r="AL43" i="17"/>
  <c r="AM43" i="17"/>
  <c r="AN43" i="17"/>
  <c r="AO43" i="17"/>
  <c r="AP43" i="17"/>
  <c r="AQ43" i="17"/>
  <c r="AU43" i="17"/>
  <c r="AB44" i="17"/>
  <c r="AC44" i="17"/>
  <c r="AD44" i="17"/>
  <c r="AE44" i="17"/>
  <c r="AF44" i="17"/>
  <c r="AG44" i="17"/>
  <c r="AH44" i="17"/>
  <c r="AI44" i="17"/>
  <c r="AJ44" i="17"/>
  <c r="AK44" i="17"/>
  <c r="AL44" i="17"/>
  <c r="AM44" i="17"/>
  <c r="AN44" i="17"/>
  <c r="AO44" i="17"/>
  <c r="AP44" i="17"/>
  <c r="AQ44" i="17"/>
  <c r="AU44" i="17"/>
  <c r="AB45" i="17"/>
  <c r="AC45" i="17"/>
  <c r="AD45" i="17"/>
  <c r="AH45" i="17"/>
  <c r="AU45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U46" i="17"/>
  <c r="AB47" i="17"/>
  <c r="AC47" i="17"/>
  <c r="AD47" i="17"/>
  <c r="AE47" i="17"/>
  <c r="AF47" i="17"/>
  <c r="AG47" i="17"/>
  <c r="AH47" i="17"/>
  <c r="AI47" i="17"/>
  <c r="AJ47" i="17"/>
  <c r="AK47" i="17"/>
  <c r="AL47" i="17"/>
  <c r="AM47" i="17"/>
  <c r="AN47" i="17"/>
  <c r="AO47" i="17"/>
  <c r="AP47" i="17"/>
  <c r="AQ47" i="17"/>
  <c r="AU47" i="17"/>
  <c r="AB48" i="17"/>
  <c r="AC48" i="17"/>
  <c r="AD48" i="17"/>
  <c r="AE48" i="17"/>
  <c r="AF48" i="17"/>
  <c r="AG48" i="17"/>
  <c r="AH48" i="17"/>
  <c r="AI48" i="17"/>
  <c r="AJ48" i="17"/>
  <c r="AK48" i="17"/>
  <c r="AL48" i="17"/>
  <c r="AM48" i="17"/>
  <c r="AN48" i="17"/>
  <c r="AO48" i="17"/>
  <c r="AP48" i="17"/>
  <c r="AQ48" i="17"/>
  <c r="AU48" i="17"/>
  <c r="AB49" i="17"/>
  <c r="AC49" i="17"/>
  <c r="AD49" i="17"/>
  <c r="AE49" i="17"/>
  <c r="AF49" i="17"/>
  <c r="AG49" i="17"/>
  <c r="AH49" i="17"/>
  <c r="AI49" i="17"/>
  <c r="AJ49" i="17"/>
  <c r="AK49" i="17"/>
  <c r="AL49" i="17"/>
  <c r="AM49" i="17"/>
  <c r="AN49" i="17"/>
  <c r="AO49" i="17"/>
  <c r="AP49" i="17"/>
  <c r="AQ49" i="17"/>
  <c r="AU49" i="17"/>
  <c r="AB50" i="17"/>
  <c r="AC50" i="17"/>
  <c r="AD50" i="17"/>
  <c r="AE50" i="17"/>
  <c r="AF50" i="17"/>
  <c r="AG50" i="17"/>
  <c r="AH50" i="17"/>
  <c r="AI50" i="17"/>
  <c r="AJ50" i="17"/>
  <c r="AK50" i="17"/>
  <c r="AL50" i="17"/>
  <c r="AM50" i="17"/>
  <c r="AN50" i="17"/>
  <c r="AO50" i="17"/>
  <c r="AP50" i="17"/>
  <c r="AQ50" i="17"/>
  <c r="AU50" i="17"/>
  <c r="AB51" i="17"/>
  <c r="AC51" i="17"/>
  <c r="AD51" i="17"/>
  <c r="AE51" i="17"/>
  <c r="AF51" i="17"/>
  <c r="AG51" i="17"/>
  <c r="AH51" i="17"/>
  <c r="AI51" i="17"/>
  <c r="AJ51" i="17"/>
  <c r="AK51" i="17"/>
  <c r="AL51" i="17"/>
  <c r="AM51" i="17"/>
  <c r="AN51" i="17"/>
  <c r="AO51" i="17"/>
  <c r="AP51" i="17"/>
  <c r="AQ51" i="17"/>
  <c r="AU51" i="17"/>
  <c r="AB52" i="17"/>
  <c r="AC52" i="17"/>
  <c r="AD52" i="17"/>
  <c r="AE52" i="17"/>
  <c r="AF52" i="17"/>
  <c r="AG52" i="17"/>
  <c r="AH52" i="17"/>
  <c r="AI52" i="17"/>
  <c r="AJ52" i="17"/>
  <c r="AK52" i="17"/>
  <c r="AL52" i="17"/>
  <c r="AM52" i="17"/>
  <c r="AN52" i="17"/>
  <c r="AO52" i="17"/>
  <c r="AP52" i="17"/>
  <c r="AQ52" i="17"/>
  <c r="AU52" i="17"/>
  <c r="AB53" i="17"/>
  <c r="AC53" i="17"/>
  <c r="AD53" i="17"/>
  <c r="AE53" i="17"/>
  <c r="AF53" i="17"/>
  <c r="AG53" i="17"/>
  <c r="AH53" i="17"/>
  <c r="AI53" i="17"/>
  <c r="AJ53" i="17"/>
  <c r="AK53" i="17"/>
  <c r="AL53" i="17"/>
  <c r="AM53" i="17"/>
  <c r="AN53" i="17"/>
  <c r="AO53" i="17"/>
  <c r="AP53" i="17"/>
  <c r="AQ53" i="17"/>
  <c r="AU53" i="17"/>
  <c r="AB54" i="17"/>
  <c r="AC54" i="17"/>
  <c r="AD54" i="17"/>
  <c r="AE54" i="17"/>
  <c r="AF54" i="17"/>
  <c r="AG54" i="17"/>
  <c r="AH54" i="17"/>
  <c r="AI54" i="17"/>
  <c r="AJ54" i="17"/>
  <c r="AK54" i="17"/>
  <c r="AL54" i="17"/>
  <c r="AM54" i="17"/>
  <c r="AN54" i="17"/>
  <c r="AO54" i="17"/>
  <c r="AP54" i="17"/>
  <c r="AQ54" i="17"/>
  <c r="AU54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AO55" i="17"/>
  <c r="AP55" i="17"/>
  <c r="AQ55" i="17"/>
  <c r="AU55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U56" i="17"/>
  <c r="AB57" i="17"/>
  <c r="AC57" i="17"/>
  <c r="AD57" i="17"/>
  <c r="AK57" i="17"/>
  <c r="AU57" i="17"/>
  <c r="AB58" i="17"/>
  <c r="AC58" i="17"/>
  <c r="AD58" i="17"/>
  <c r="AE58" i="17"/>
  <c r="AF58" i="17"/>
  <c r="AG58" i="17"/>
  <c r="AH58" i="17"/>
  <c r="AI58" i="17"/>
  <c r="AJ58" i="17"/>
  <c r="AK58" i="17"/>
  <c r="AL58" i="17"/>
  <c r="AM58" i="17"/>
  <c r="AN58" i="17"/>
  <c r="AO58" i="17"/>
  <c r="AP58" i="17"/>
  <c r="AQ58" i="17"/>
  <c r="AU58" i="17"/>
  <c r="AB59" i="17"/>
  <c r="AC59" i="17"/>
  <c r="AD59" i="17"/>
  <c r="AE59" i="17"/>
  <c r="AF59" i="17"/>
  <c r="AG59" i="17"/>
  <c r="AH59" i="17"/>
  <c r="AI59" i="17"/>
  <c r="AJ59" i="17"/>
  <c r="AK59" i="17"/>
  <c r="AL59" i="17"/>
  <c r="AM59" i="17"/>
  <c r="AN59" i="17"/>
  <c r="AO59" i="17"/>
  <c r="AP59" i="17"/>
  <c r="AQ59" i="17"/>
  <c r="AU59" i="17"/>
  <c r="AB60" i="17"/>
  <c r="AC60" i="17"/>
  <c r="AD60" i="17"/>
  <c r="AE60" i="17"/>
  <c r="AF60" i="17"/>
  <c r="AG60" i="17"/>
  <c r="AH60" i="17"/>
  <c r="AI60" i="17"/>
  <c r="AJ60" i="17"/>
  <c r="AK60" i="17"/>
  <c r="AL60" i="17"/>
  <c r="AM60" i="17"/>
  <c r="AN60" i="17"/>
  <c r="AO60" i="17"/>
  <c r="AP60" i="17"/>
  <c r="AQ60" i="17"/>
  <c r="AU60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U61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U62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U63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U64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U65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U66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U67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U68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U69" i="17"/>
  <c r="AB70" i="17"/>
  <c r="AC70" i="17"/>
  <c r="AD70" i="17"/>
  <c r="AG70" i="17"/>
  <c r="AU70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U71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U72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U73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U74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U75" i="17"/>
  <c r="AB76" i="17"/>
  <c r="AC76" i="17"/>
  <c r="AD76" i="17"/>
  <c r="AE76" i="17"/>
  <c r="AF76" i="17"/>
  <c r="AG76" i="17"/>
  <c r="AI76" i="17"/>
  <c r="AJ76" i="17"/>
  <c r="AK76" i="17"/>
  <c r="AL76" i="17"/>
  <c r="AM76" i="17"/>
  <c r="AN76" i="17"/>
  <c r="AO76" i="17"/>
  <c r="AP76" i="17"/>
  <c r="AQ76" i="17"/>
  <c r="AU76" i="17"/>
  <c r="AB77" i="17"/>
  <c r="AC77" i="17"/>
  <c r="AD77" i="17"/>
  <c r="AE77" i="17"/>
  <c r="AF77" i="17"/>
  <c r="AG77" i="17"/>
  <c r="AI77" i="17"/>
  <c r="AJ77" i="17"/>
  <c r="AK77" i="17"/>
  <c r="AL77" i="17"/>
  <c r="AM77" i="17"/>
  <c r="AN77" i="17"/>
  <c r="AO77" i="17"/>
  <c r="AP77" i="17"/>
  <c r="AQ77" i="17"/>
  <c r="AU77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U78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U79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U80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U81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U82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U83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U84" i="17"/>
  <c r="AB85" i="17"/>
  <c r="AC85" i="17"/>
  <c r="AD85" i="17"/>
  <c r="AN85" i="17"/>
  <c r="AU85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U86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U87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U88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U89" i="17"/>
  <c r="AB90" i="17"/>
  <c r="AC90" i="17"/>
  <c r="AD90" i="17"/>
  <c r="AE90" i="17"/>
  <c r="AF90" i="17"/>
  <c r="AG90" i="17"/>
  <c r="AH90" i="17"/>
  <c r="AI90" i="17"/>
  <c r="AJ90" i="17"/>
  <c r="AK90" i="17"/>
  <c r="AL90" i="17"/>
  <c r="AM90" i="17"/>
  <c r="AN90" i="17"/>
  <c r="AO90" i="17"/>
  <c r="AP90" i="17"/>
  <c r="AQ90" i="17"/>
  <c r="AU90" i="17"/>
  <c r="AB91" i="17"/>
  <c r="AC91" i="17"/>
  <c r="AD91" i="17"/>
  <c r="AE91" i="17"/>
  <c r="AF91" i="17"/>
  <c r="AG91" i="17"/>
  <c r="AH91" i="17"/>
  <c r="AI91" i="17"/>
  <c r="AJ91" i="17"/>
  <c r="AK91" i="17"/>
  <c r="AL91" i="17"/>
  <c r="AM91" i="17"/>
  <c r="AN91" i="17"/>
  <c r="AO91" i="17"/>
  <c r="AP91" i="17"/>
  <c r="AQ91" i="17"/>
  <c r="AU91" i="17"/>
  <c r="AB92" i="17"/>
  <c r="AC92" i="17"/>
  <c r="AD92" i="17"/>
  <c r="AE92" i="17"/>
  <c r="AF92" i="17"/>
  <c r="AG92" i="17"/>
  <c r="AH92" i="17"/>
  <c r="AI92" i="17"/>
  <c r="AJ92" i="17"/>
  <c r="AK92" i="17"/>
  <c r="AL92" i="17"/>
  <c r="AM92" i="17"/>
  <c r="AN92" i="17"/>
  <c r="AO92" i="17"/>
  <c r="AP92" i="17"/>
  <c r="AQ92" i="17"/>
  <c r="AU92" i="17"/>
  <c r="AB93" i="17"/>
  <c r="AC93" i="17"/>
  <c r="AD93" i="17"/>
  <c r="AE93" i="17"/>
  <c r="AF93" i="17"/>
  <c r="AG93" i="17"/>
  <c r="AH93" i="17"/>
  <c r="AI93" i="17"/>
  <c r="AJ93" i="17"/>
  <c r="AK93" i="17"/>
  <c r="AL93" i="17"/>
  <c r="AM93" i="17"/>
  <c r="AN93" i="17"/>
  <c r="AO93" i="17"/>
  <c r="AP93" i="17"/>
  <c r="AQ93" i="17"/>
  <c r="AU93" i="17"/>
  <c r="AB94" i="17"/>
  <c r="AC94" i="17"/>
  <c r="AD94" i="17"/>
  <c r="AE94" i="17"/>
  <c r="AF94" i="17"/>
  <c r="AG94" i="17"/>
  <c r="AH94" i="17"/>
  <c r="AI94" i="17"/>
  <c r="AJ94" i="17"/>
  <c r="AK94" i="17"/>
  <c r="AL94" i="17"/>
  <c r="AM94" i="17"/>
  <c r="AN94" i="17"/>
  <c r="AO94" i="17"/>
  <c r="AP94" i="17"/>
  <c r="AQ94" i="17"/>
  <c r="AU94" i="17"/>
  <c r="AB95" i="17"/>
  <c r="AC95" i="17"/>
  <c r="AD95" i="17"/>
  <c r="AE95" i="17"/>
  <c r="AF95" i="17"/>
  <c r="AG95" i="17"/>
  <c r="AH95" i="17"/>
  <c r="AI95" i="17"/>
  <c r="AJ95" i="17"/>
  <c r="AK95" i="17"/>
  <c r="AL95" i="17"/>
  <c r="AM95" i="17"/>
  <c r="AN95" i="17"/>
  <c r="AO95" i="17"/>
  <c r="AP95" i="17"/>
  <c r="AQ95" i="17"/>
  <c r="AU95" i="17"/>
  <c r="AB96" i="17"/>
  <c r="AC96" i="17"/>
  <c r="AD96" i="17"/>
  <c r="AE96" i="17"/>
  <c r="AF96" i="17"/>
  <c r="AG96" i="17"/>
  <c r="AH96" i="17"/>
  <c r="AI96" i="17"/>
  <c r="AJ96" i="17"/>
  <c r="AK96" i="17"/>
  <c r="AL96" i="17"/>
  <c r="AM96" i="17"/>
  <c r="AN96" i="17"/>
  <c r="AO96" i="17"/>
  <c r="AP96" i="17"/>
  <c r="AQ96" i="17"/>
  <c r="AU96" i="17"/>
  <c r="AB97" i="17"/>
  <c r="AC97" i="17"/>
  <c r="AD97" i="17"/>
  <c r="AG97" i="17"/>
  <c r="AU97" i="17"/>
  <c r="AB98" i="17"/>
  <c r="AC98" i="17"/>
  <c r="AD98" i="17"/>
  <c r="AE98" i="17"/>
  <c r="AF98" i="17"/>
  <c r="AG98" i="17"/>
  <c r="AH98" i="17"/>
  <c r="AI98" i="17"/>
  <c r="AJ98" i="17"/>
  <c r="AK98" i="17"/>
  <c r="AL98" i="17"/>
  <c r="AM98" i="17"/>
  <c r="AN98" i="17"/>
  <c r="AO98" i="17"/>
  <c r="AP98" i="17"/>
  <c r="AQ98" i="17"/>
  <c r="AU98" i="17"/>
  <c r="AB99" i="17"/>
  <c r="AC99" i="17"/>
  <c r="AD99" i="17"/>
  <c r="AE99" i="17"/>
  <c r="AF99" i="17"/>
  <c r="AG99" i="17"/>
  <c r="AH99" i="17"/>
  <c r="AI99" i="17"/>
  <c r="AJ99" i="17"/>
  <c r="AK99" i="17"/>
  <c r="AL99" i="17"/>
  <c r="AM99" i="17"/>
  <c r="AN99" i="17"/>
  <c r="AO99" i="17"/>
  <c r="AP99" i="17"/>
  <c r="AQ99" i="17"/>
  <c r="AU99" i="17"/>
  <c r="AB100" i="17"/>
  <c r="AC100" i="17"/>
  <c r="AD100" i="17"/>
  <c r="AE100" i="17"/>
  <c r="AF100" i="17"/>
  <c r="AG100" i="17"/>
  <c r="AH100" i="17"/>
  <c r="AI100" i="17"/>
  <c r="AJ100" i="17"/>
  <c r="AK100" i="17"/>
  <c r="AL100" i="17"/>
  <c r="AM100" i="17"/>
  <c r="AN100" i="17"/>
  <c r="AO100" i="17"/>
  <c r="AP100" i="17"/>
  <c r="AQ100" i="17"/>
  <c r="AU100" i="17"/>
  <c r="AB101" i="17"/>
  <c r="AC101" i="17"/>
  <c r="AD101" i="17"/>
  <c r="AE101" i="17"/>
  <c r="AF101" i="17"/>
  <c r="AG101" i="17"/>
  <c r="AH101" i="17"/>
  <c r="AI101" i="17"/>
  <c r="AJ101" i="17"/>
  <c r="AK101" i="17"/>
  <c r="AL101" i="17"/>
  <c r="AM101" i="17"/>
  <c r="AN101" i="17"/>
  <c r="AO101" i="17"/>
  <c r="AP101" i="17"/>
  <c r="AQ101" i="17"/>
  <c r="AU101" i="17"/>
  <c r="AB102" i="17"/>
  <c r="AC102" i="17"/>
  <c r="AD102" i="17"/>
  <c r="AE102" i="17"/>
  <c r="AF102" i="17"/>
  <c r="AG102" i="17"/>
  <c r="AH102" i="17"/>
  <c r="AI102" i="17"/>
  <c r="AJ102" i="17"/>
  <c r="AK102" i="17"/>
  <c r="AL102" i="17"/>
  <c r="AM102" i="17"/>
  <c r="AN102" i="17"/>
  <c r="AO102" i="17"/>
  <c r="AP102" i="17"/>
  <c r="AQ102" i="17"/>
  <c r="AU102" i="17"/>
  <c r="AB103" i="17"/>
  <c r="AC103" i="17"/>
  <c r="AD103" i="17"/>
  <c r="AE103" i="17"/>
  <c r="AF103" i="17"/>
  <c r="AG103" i="17"/>
  <c r="AH103" i="17"/>
  <c r="AI103" i="17"/>
  <c r="AJ103" i="17"/>
  <c r="AK103" i="17"/>
  <c r="AL103" i="17"/>
  <c r="AM103" i="17"/>
  <c r="AN103" i="17"/>
  <c r="AO103" i="17"/>
  <c r="AP103" i="17"/>
  <c r="AQ103" i="17"/>
  <c r="AU103" i="17"/>
  <c r="AB104" i="17"/>
  <c r="AC104" i="17"/>
  <c r="AD104" i="17"/>
  <c r="AE104" i="17"/>
  <c r="AF104" i="17"/>
  <c r="AG104" i="17"/>
  <c r="AH104" i="17"/>
  <c r="AI104" i="17"/>
  <c r="AJ104" i="17"/>
  <c r="AK104" i="17"/>
  <c r="AL104" i="17"/>
  <c r="AM104" i="17"/>
  <c r="AN104" i="17"/>
  <c r="AO104" i="17"/>
  <c r="AP104" i="17"/>
  <c r="AQ104" i="17"/>
  <c r="AU104" i="17"/>
  <c r="AB105" i="17"/>
  <c r="AC105" i="17"/>
  <c r="AD105" i="17"/>
  <c r="AE105" i="17"/>
  <c r="AF105" i="17"/>
  <c r="AG105" i="17"/>
  <c r="AH105" i="17"/>
  <c r="AI105" i="17"/>
  <c r="AJ105" i="17"/>
  <c r="AK105" i="17"/>
  <c r="AL105" i="17"/>
  <c r="AM105" i="17"/>
  <c r="AN105" i="17"/>
  <c r="AO105" i="17"/>
  <c r="AP105" i="17"/>
  <c r="AQ105" i="17"/>
  <c r="AU105" i="17"/>
  <c r="AB106" i="17"/>
  <c r="AC106" i="17"/>
  <c r="AD106" i="17"/>
  <c r="AE106" i="17"/>
  <c r="AF106" i="17"/>
  <c r="AG106" i="17"/>
  <c r="AH106" i="17"/>
  <c r="AI106" i="17"/>
  <c r="AJ106" i="17"/>
  <c r="AK106" i="17"/>
  <c r="AL106" i="17"/>
  <c r="AM106" i="17"/>
  <c r="AN106" i="17"/>
  <c r="AO106" i="17"/>
  <c r="AP106" i="17"/>
  <c r="AQ106" i="17"/>
  <c r="AU106" i="17"/>
  <c r="AB107" i="17"/>
  <c r="AC107" i="17"/>
  <c r="AD107" i="17"/>
  <c r="AE107" i="17"/>
  <c r="AF107" i="17"/>
  <c r="AG107" i="17"/>
  <c r="AH107" i="17"/>
  <c r="AI107" i="17"/>
  <c r="AJ107" i="17"/>
  <c r="AK107" i="17"/>
  <c r="AL107" i="17"/>
  <c r="AM107" i="17"/>
  <c r="AN107" i="17"/>
  <c r="AO107" i="17"/>
  <c r="AP107" i="17"/>
  <c r="AQ107" i="17"/>
  <c r="AU107" i="17"/>
  <c r="AB108" i="17"/>
  <c r="AC108" i="17"/>
  <c r="AD108" i="17"/>
  <c r="AE108" i="17"/>
  <c r="AF108" i="17"/>
  <c r="AG108" i="17"/>
  <c r="AH108" i="17"/>
  <c r="AI108" i="17"/>
  <c r="AJ108" i="17"/>
  <c r="AK108" i="17"/>
  <c r="AL108" i="17"/>
  <c r="AM108" i="17"/>
  <c r="AN108" i="17"/>
  <c r="AO108" i="17"/>
  <c r="AP108" i="17"/>
  <c r="AQ108" i="17"/>
  <c r="AU108" i="17"/>
  <c r="AB109" i="17"/>
  <c r="AC109" i="17"/>
  <c r="AD109" i="17"/>
  <c r="AL109" i="17"/>
  <c r="AU109" i="17"/>
  <c r="AB110" i="17"/>
  <c r="AC110" i="17"/>
  <c r="AD110" i="17"/>
  <c r="AE110" i="17"/>
  <c r="AF110" i="17"/>
  <c r="AG110" i="17"/>
  <c r="AH110" i="17"/>
  <c r="AI110" i="17"/>
  <c r="AJ110" i="17"/>
  <c r="AK110" i="17"/>
  <c r="AL110" i="17"/>
  <c r="AM110" i="17"/>
  <c r="AN110" i="17"/>
  <c r="AO110" i="17"/>
  <c r="AP110" i="17"/>
  <c r="AQ110" i="17"/>
  <c r="AU110" i="17"/>
  <c r="AB111" i="17"/>
  <c r="AC111" i="17"/>
  <c r="AD111" i="17"/>
  <c r="AE111" i="17"/>
  <c r="AF111" i="17"/>
  <c r="AG111" i="17"/>
  <c r="AH111" i="17"/>
  <c r="AI111" i="17"/>
  <c r="AJ111" i="17"/>
  <c r="AK111" i="17"/>
  <c r="AL111" i="17"/>
  <c r="AM111" i="17"/>
  <c r="AN111" i="17"/>
  <c r="AO111" i="17"/>
  <c r="AP111" i="17"/>
  <c r="AQ111" i="17"/>
  <c r="AU111" i="17"/>
  <c r="AB112" i="17"/>
  <c r="AC112" i="17"/>
  <c r="AD112" i="17"/>
  <c r="AE112" i="17"/>
  <c r="AF112" i="17"/>
  <c r="AG112" i="17"/>
  <c r="AH112" i="17"/>
  <c r="AI112" i="17"/>
  <c r="AJ112" i="17"/>
  <c r="AK112" i="17"/>
  <c r="AL112" i="17"/>
  <c r="AM112" i="17"/>
  <c r="AN112" i="17"/>
  <c r="AO112" i="17"/>
  <c r="AP112" i="17"/>
  <c r="AQ112" i="17"/>
  <c r="AU112" i="17"/>
  <c r="AB113" i="17"/>
  <c r="AC113" i="17"/>
  <c r="AD113" i="17"/>
  <c r="AE113" i="17"/>
  <c r="AF113" i="17"/>
  <c r="AG113" i="17"/>
  <c r="AH113" i="17"/>
  <c r="AI113" i="17"/>
  <c r="AJ113" i="17"/>
  <c r="AK113" i="17"/>
  <c r="AL113" i="17"/>
  <c r="AM113" i="17"/>
  <c r="AN113" i="17"/>
  <c r="AO113" i="17"/>
  <c r="AP113" i="17"/>
  <c r="AQ113" i="17"/>
  <c r="AU113" i="17"/>
  <c r="AB114" i="17"/>
  <c r="AC114" i="17"/>
  <c r="AD114" i="17"/>
  <c r="AE114" i="17"/>
  <c r="AF114" i="17"/>
  <c r="AG114" i="17"/>
  <c r="AH114" i="17"/>
  <c r="AI114" i="17"/>
  <c r="AJ114" i="17"/>
  <c r="AK114" i="17"/>
  <c r="AL114" i="17"/>
  <c r="AM114" i="17"/>
  <c r="AN114" i="17"/>
  <c r="AO114" i="17"/>
  <c r="AP114" i="17"/>
  <c r="AQ114" i="17"/>
  <c r="AU114" i="17"/>
  <c r="AB115" i="17"/>
  <c r="AC115" i="17"/>
  <c r="AD115" i="17"/>
  <c r="AE115" i="17"/>
  <c r="AF115" i="17"/>
  <c r="AG115" i="17"/>
  <c r="AH115" i="17"/>
  <c r="AI115" i="17"/>
  <c r="AJ115" i="17"/>
  <c r="AK115" i="17"/>
  <c r="AL115" i="17"/>
  <c r="AM115" i="17"/>
  <c r="AN115" i="17"/>
  <c r="AO115" i="17"/>
  <c r="AP115" i="17"/>
  <c r="AQ115" i="17"/>
  <c r="AU115" i="17"/>
  <c r="AB116" i="17"/>
  <c r="AC116" i="17"/>
  <c r="AD116" i="17"/>
  <c r="AE116" i="17"/>
  <c r="AF116" i="17"/>
  <c r="AG116" i="17"/>
  <c r="AH116" i="17"/>
  <c r="AI116" i="17"/>
  <c r="AJ116" i="17"/>
  <c r="AK116" i="17"/>
  <c r="AL116" i="17"/>
  <c r="AM116" i="17"/>
  <c r="AN116" i="17"/>
  <c r="AO116" i="17"/>
  <c r="AP116" i="17"/>
  <c r="AQ116" i="17"/>
  <c r="AU116" i="17"/>
  <c r="AB117" i="17"/>
  <c r="AC117" i="17"/>
  <c r="AD117" i="17"/>
  <c r="AE117" i="17"/>
  <c r="AF117" i="17"/>
  <c r="AG117" i="17"/>
  <c r="AH117" i="17"/>
  <c r="AI117" i="17"/>
  <c r="AJ117" i="17"/>
  <c r="AK117" i="17"/>
  <c r="AL117" i="17"/>
  <c r="AM117" i="17"/>
  <c r="AN117" i="17"/>
  <c r="AO117" i="17"/>
  <c r="AP117" i="17"/>
  <c r="AQ117" i="17"/>
  <c r="AU117" i="17"/>
  <c r="AB118" i="17"/>
  <c r="AC118" i="17"/>
  <c r="AD118" i="17"/>
  <c r="AE118" i="17"/>
  <c r="AF118" i="17"/>
  <c r="AG118" i="17"/>
  <c r="AH118" i="17"/>
  <c r="AI118" i="17"/>
  <c r="AJ118" i="17"/>
  <c r="AK118" i="17"/>
  <c r="AL118" i="17"/>
  <c r="AM118" i="17"/>
  <c r="AN118" i="17"/>
  <c r="AO118" i="17"/>
  <c r="AP118" i="17"/>
  <c r="AQ118" i="17"/>
  <c r="AU118" i="17"/>
  <c r="AB119" i="17"/>
  <c r="AC119" i="17"/>
  <c r="AD119" i="17"/>
  <c r="AE119" i="17"/>
  <c r="AF119" i="17"/>
  <c r="AG119" i="17"/>
  <c r="AH119" i="17"/>
  <c r="AI119" i="17"/>
  <c r="AJ119" i="17"/>
  <c r="AK119" i="17"/>
  <c r="AL119" i="17"/>
  <c r="AM119" i="17"/>
  <c r="AN119" i="17"/>
  <c r="AO119" i="17"/>
  <c r="AP119" i="17"/>
  <c r="AQ119" i="17"/>
  <c r="AU119" i="17"/>
  <c r="AB120" i="17"/>
  <c r="AC120" i="17"/>
  <c r="AD120" i="17"/>
  <c r="AE120" i="17"/>
  <c r="AF120" i="17"/>
  <c r="AG120" i="17"/>
  <c r="AH120" i="17"/>
  <c r="AI120" i="17"/>
  <c r="AJ120" i="17"/>
  <c r="AK120" i="17"/>
  <c r="AL120" i="17"/>
  <c r="AM120" i="17"/>
  <c r="AN120" i="17"/>
  <c r="AO120" i="17"/>
  <c r="AP120" i="17"/>
  <c r="AQ120" i="17"/>
  <c r="AU120" i="17"/>
  <c r="AB121" i="17"/>
  <c r="AC121" i="17"/>
  <c r="AD121" i="17"/>
  <c r="AO121" i="17"/>
  <c r="AU121" i="17"/>
  <c r="AB122" i="17"/>
  <c r="AC122" i="17"/>
  <c r="AD122" i="17"/>
  <c r="AE122" i="17"/>
  <c r="AF122" i="17"/>
  <c r="AG122" i="17"/>
  <c r="AH122" i="17"/>
  <c r="AI122" i="17"/>
  <c r="AJ122" i="17"/>
  <c r="AK122" i="17"/>
  <c r="AL122" i="17"/>
  <c r="AM122" i="17"/>
  <c r="AN122" i="17"/>
  <c r="AO122" i="17"/>
  <c r="AP122" i="17"/>
  <c r="AQ122" i="17"/>
  <c r="AU122" i="17"/>
  <c r="AB123" i="17"/>
  <c r="AC123" i="17"/>
  <c r="AD123" i="17"/>
  <c r="AE123" i="17"/>
  <c r="AF123" i="17"/>
  <c r="AG123" i="17"/>
  <c r="AH123" i="17"/>
  <c r="AI123" i="17"/>
  <c r="AJ123" i="17"/>
  <c r="AK123" i="17"/>
  <c r="AL123" i="17"/>
  <c r="AM123" i="17"/>
  <c r="AN123" i="17"/>
  <c r="AO123" i="17"/>
  <c r="AP123" i="17"/>
  <c r="AQ123" i="17"/>
  <c r="AU123" i="17"/>
  <c r="AB124" i="17"/>
  <c r="AC124" i="17"/>
  <c r="AD124" i="17"/>
  <c r="AE124" i="17"/>
  <c r="AF124" i="17"/>
  <c r="AG124" i="17"/>
  <c r="AH124" i="17"/>
  <c r="AI124" i="17"/>
  <c r="AJ124" i="17"/>
  <c r="AK124" i="17"/>
  <c r="AL124" i="17"/>
  <c r="AM124" i="17"/>
  <c r="AN124" i="17"/>
  <c r="AO124" i="17"/>
  <c r="AP124" i="17"/>
  <c r="AQ124" i="17"/>
  <c r="AU124" i="17"/>
  <c r="AB125" i="17"/>
  <c r="AC125" i="17"/>
  <c r="AD125" i="17"/>
  <c r="AE125" i="17"/>
  <c r="AF125" i="17"/>
  <c r="AG125" i="17"/>
  <c r="AH125" i="17"/>
  <c r="AI125" i="17"/>
  <c r="AJ125" i="17"/>
  <c r="AK125" i="17"/>
  <c r="AL125" i="17"/>
  <c r="AM125" i="17"/>
  <c r="AN125" i="17"/>
  <c r="AO125" i="17"/>
  <c r="AP125" i="17"/>
  <c r="AQ125" i="17"/>
  <c r="AU125" i="17"/>
  <c r="AB126" i="17"/>
  <c r="AC126" i="17"/>
  <c r="AD126" i="17"/>
  <c r="AE126" i="17"/>
  <c r="AF126" i="17"/>
  <c r="AG126" i="17"/>
  <c r="AH126" i="17"/>
  <c r="AI126" i="17"/>
  <c r="AJ126" i="17"/>
  <c r="AK126" i="17"/>
  <c r="AL126" i="17"/>
  <c r="AM126" i="17"/>
  <c r="AN126" i="17"/>
  <c r="AO126" i="17"/>
  <c r="AP126" i="17"/>
  <c r="AQ126" i="17"/>
  <c r="AU126" i="17"/>
  <c r="AB127" i="17"/>
  <c r="AC127" i="17"/>
  <c r="AD127" i="17"/>
  <c r="AE127" i="17"/>
  <c r="AF127" i="17"/>
  <c r="AG127" i="17"/>
  <c r="AH127" i="17"/>
  <c r="AI127" i="17"/>
  <c r="AJ127" i="17"/>
  <c r="AK127" i="17"/>
  <c r="AL127" i="17"/>
  <c r="AM127" i="17"/>
  <c r="AN127" i="17"/>
  <c r="AO127" i="17"/>
  <c r="AP127" i="17"/>
  <c r="AQ127" i="17"/>
  <c r="AU127" i="17"/>
  <c r="AB128" i="17"/>
  <c r="AC128" i="17"/>
  <c r="AD128" i="17"/>
  <c r="AE128" i="17"/>
  <c r="AF128" i="17"/>
  <c r="AG128" i="17"/>
  <c r="AH128" i="17"/>
  <c r="AI128" i="17"/>
  <c r="AJ128" i="17"/>
  <c r="AK128" i="17"/>
  <c r="AL128" i="17"/>
  <c r="AM128" i="17"/>
  <c r="AN128" i="17"/>
  <c r="AO128" i="17"/>
  <c r="AP128" i="17"/>
  <c r="AQ128" i="17"/>
  <c r="AU128" i="17"/>
  <c r="AB129" i="17"/>
  <c r="AC129" i="17"/>
  <c r="AD129" i="17"/>
  <c r="AE129" i="17"/>
  <c r="AF129" i="17"/>
  <c r="AG129" i="17"/>
  <c r="AH129" i="17"/>
  <c r="AI129" i="17"/>
  <c r="AJ129" i="17"/>
  <c r="AK129" i="17"/>
  <c r="AL129" i="17"/>
  <c r="AM129" i="17"/>
  <c r="AN129" i="17"/>
  <c r="AO129" i="17"/>
  <c r="AP129" i="17"/>
  <c r="AQ129" i="17"/>
  <c r="AU129" i="17"/>
  <c r="AB130" i="17"/>
  <c r="AC130" i="17"/>
  <c r="AD130" i="17"/>
  <c r="AE130" i="17"/>
  <c r="AF130" i="17"/>
  <c r="AG130" i="17"/>
  <c r="AH130" i="17"/>
  <c r="AI130" i="17"/>
  <c r="AJ130" i="17"/>
  <c r="AK130" i="17"/>
  <c r="AL130" i="17"/>
  <c r="AM130" i="17"/>
  <c r="AN130" i="17"/>
  <c r="AO130" i="17"/>
  <c r="AP130" i="17"/>
  <c r="AQ130" i="17"/>
  <c r="AU130" i="17"/>
  <c r="AB131" i="17"/>
  <c r="AC131" i="17"/>
  <c r="AD131" i="17"/>
  <c r="AE131" i="17"/>
  <c r="AF131" i="17"/>
  <c r="AG131" i="17"/>
  <c r="AH131" i="17"/>
  <c r="AI131" i="17"/>
  <c r="AJ131" i="17"/>
  <c r="AK131" i="17"/>
  <c r="AL131" i="17"/>
  <c r="AM131" i="17"/>
  <c r="AN131" i="17"/>
  <c r="AO131" i="17"/>
  <c r="AP131" i="17"/>
  <c r="AQ131" i="17"/>
  <c r="AU131" i="17"/>
  <c r="AB132" i="17"/>
  <c r="AC132" i="17"/>
  <c r="AD132" i="17"/>
  <c r="AE132" i="17"/>
  <c r="AF132" i="17"/>
  <c r="AG132" i="17"/>
  <c r="AH132" i="17"/>
  <c r="AI132" i="17"/>
  <c r="AJ132" i="17"/>
  <c r="AK132" i="17"/>
  <c r="AL132" i="17"/>
  <c r="AM132" i="17"/>
  <c r="AN132" i="17"/>
  <c r="AO132" i="17"/>
  <c r="AP132" i="17"/>
  <c r="AQ132" i="17"/>
  <c r="AU132" i="17"/>
  <c r="AB133" i="17"/>
  <c r="AC133" i="17"/>
  <c r="AD133" i="17"/>
  <c r="AJ133" i="17"/>
  <c r="AU133" i="17"/>
  <c r="AB134" i="17"/>
  <c r="AC134" i="17"/>
  <c r="AD134" i="17"/>
  <c r="AE134" i="17"/>
  <c r="AF134" i="17"/>
  <c r="AG134" i="17"/>
  <c r="AH134" i="17"/>
  <c r="AI134" i="17"/>
  <c r="AJ134" i="17"/>
  <c r="AK134" i="17"/>
  <c r="AL134" i="17"/>
  <c r="AM134" i="17"/>
  <c r="AN134" i="17"/>
  <c r="AO134" i="17"/>
  <c r="AP134" i="17"/>
  <c r="AQ134" i="17"/>
  <c r="AU134" i="17"/>
  <c r="AB135" i="17"/>
  <c r="AC135" i="17"/>
  <c r="AD135" i="17"/>
  <c r="AE135" i="17"/>
  <c r="AF135" i="17"/>
  <c r="AG135" i="17"/>
  <c r="AH135" i="17"/>
  <c r="AI135" i="17"/>
  <c r="AJ135" i="17"/>
  <c r="AK135" i="17"/>
  <c r="AL135" i="17"/>
  <c r="AM135" i="17"/>
  <c r="AN135" i="17"/>
  <c r="AO135" i="17"/>
  <c r="AP135" i="17"/>
  <c r="AQ135" i="17"/>
  <c r="AU135" i="17"/>
  <c r="AB136" i="17"/>
  <c r="AC136" i="17"/>
  <c r="AD136" i="17"/>
  <c r="AE136" i="17"/>
  <c r="AF136" i="17"/>
  <c r="AG136" i="17"/>
  <c r="AH136" i="17"/>
  <c r="AI136" i="17"/>
  <c r="AJ136" i="17"/>
  <c r="AK136" i="17"/>
  <c r="AL136" i="17"/>
  <c r="AM136" i="17"/>
  <c r="AN136" i="17"/>
  <c r="AO136" i="17"/>
  <c r="AP136" i="17"/>
  <c r="AQ136" i="17"/>
  <c r="AU136" i="17"/>
  <c r="AB137" i="17"/>
  <c r="AC137" i="17"/>
  <c r="AD137" i="17"/>
  <c r="AE137" i="17"/>
  <c r="AF137" i="17"/>
  <c r="AG137" i="17"/>
  <c r="AH137" i="17"/>
  <c r="AI137" i="17"/>
  <c r="AJ137" i="17"/>
  <c r="AK137" i="17"/>
  <c r="AL137" i="17"/>
  <c r="AM137" i="17"/>
  <c r="AN137" i="17"/>
  <c r="AO137" i="17"/>
  <c r="AP137" i="17"/>
  <c r="AQ137" i="17"/>
  <c r="AU137" i="17"/>
  <c r="AB138" i="17"/>
  <c r="AC138" i="17"/>
  <c r="AD138" i="17"/>
  <c r="AE138" i="17"/>
  <c r="AF138" i="17"/>
  <c r="AG138" i="17"/>
  <c r="AH138" i="17"/>
  <c r="AI138" i="17"/>
  <c r="AJ138" i="17"/>
  <c r="AK138" i="17"/>
  <c r="AL138" i="17"/>
  <c r="AM138" i="17"/>
  <c r="AN138" i="17"/>
  <c r="AO138" i="17"/>
  <c r="AP138" i="17"/>
  <c r="AQ138" i="17"/>
  <c r="AU138" i="17"/>
  <c r="AB139" i="17"/>
  <c r="AC139" i="17"/>
  <c r="AD139" i="17"/>
  <c r="AE139" i="17"/>
  <c r="AF139" i="17"/>
  <c r="AG139" i="17"/>
  <c r="AH139" i="17"/>
  <c r="AI139" i="17"/>
  <c r="AJ139" i="17"/>
  <c r="AK139" i="17"/>
  <c r="AL139" i="17"/>
  <c r="AM139" i="17"/>
  <c r="AN139" i="17"/>
  <c r="AO139" i="17"/>
  <c r="AP139" i="17"/>
  <c r="AQ139" i="17"/>
  <c r="AU139" i="17"/>
  <c r="AB140" i="17"/>
  <c r="AC140" i="17"/>
  <c r="AD140" i="17"/>
  <c r="AE140" i="17"/>
  <c r="AF140" i="17"/>
  <c r="AG140" i="17"/>
  <c r="AH140" i="17"/>
  <c r="AI140" i="17"/>
  <c r="AJ140" i="17"/>
  <c r="AK140" i="17"/>
  <c r="AL140" i="17"/>
  <c r="AM140" i="17"/>
  <c r="AN140" i="17"/>
  <c r="AO140" i="17"/>
  <c r="AP140" i="17"/>
  <c r="AQ140" i="17"/>
  <c r="AU140" i="17"/>
  <c r="AB141" i="17"/>
  <c r="AC141" i="17"/>
  <c r="AD141" i="17"/>
  <c r="AE141" i="17"/>
  <c r="AF141" i="17"/>
  <c r="AG141" i="17"/>
  <c r="AH141" i="17"/>
  <c r="AI141" i="17"/>
  <c r="AJ141" i="17"/>
  <c r="AK141" i="17"/>
  <c r="AL141" i="17"/>
  <c r="AM141" i="17"/>
  <c r="AN141" i="17"/>
  <c r="AO141" i="17"/>
  <c r="AP141" i="17"/>
  <c r="AQ141" i="17"/>
  <c r="AU141" i="17"/>
  <c r="AB142" i="17"/>
  <c r="AC142" i="17"/>
  <c r="AD142" i="17"/>
  <c r="AE142" i="17"/>
  <c r="AF142" i="17"/>
  <c r="AG142" i="17"/>
  <c r="AH142" i="17"/>
  <c r="AI142" i="17"/>
  <c r="AJ142" i="17"/>
  <c r="AK142" i="17"/>
  <c r="AL142" i="17"/>
  <c r="AM142" i="17"/>
  <c r="AN142" i="17"/>
  <c r="AO142" i="17"/>
  <c r="AP142" i="17"/>
  <c r="AQ142" i="17"/>
  <c r="AU142" i="17"/>
  <c r="AB143" i="17"/>
  <c r="AC143" i="17"/>
  <c r="AD143" i="17"/>
  <c r="AE143" i="17"/>
  <c r="AF143" i="17"/>
  <c r="AG143" i="17"/>
  <c r="AH143" i="17"/>
  <c r="AI143" i="17"/>
  <c r="AJ143" i="17"/>
  <c r="AK143" i="17"/>
  <c r="AL143" i="17"/>
  <c r="AM143" i="17"/>
  <c r="AN143" i="17"/>
  <c r="AO143" i="17"/>
  <c r="AP143" i="17"/>
  <c r="AQ143" i="17"/>
  <c r="AU143" i="17"/>
  <c r="AB144" i="17"/>
  <c r="AC144" i="17"/>
  <c r="AD144" i="17"/>
  <c r="AE144" i="17"/>
  <c r="AF144" i="17"/>
  <c r="AG144" i="17"/>
  <c r="AH144" i="17"/>
  <c r="AI144" i="17"/>
  <c r="AJ144" i="17"/>
  <c r="AK144" i="17"/>
  <c r="AL144" i="17"/>
  <c r="AM144" i="17"/>
  <c r="AN144" i="17"/>
  <c r="AO144" i="17"/>
  <c r="AP144" i="17"/>
  <c r="AQ144" i="17"/>
  <c r="AU144" i="17"/>
  <c r="AB145" i="17"/>
  <c r="AC145" i="17"/>
  <c r="AD145" i="17"/>
  <c r="AP145" i="17"/>
  <c r="AU145" i="17"/>
  <c r="AB146" i="17"/>
  <c r="AC146" i="17"/>
  <c r="AD146" i="17"/>
  <c r="AE146" i="17"/>
  <c r="AF146" i="17"/>
  <c r="AG146" i="17"/>
  <c r="AH146" i="17"/>
  <c r="AI146" i="17"/>
  <c r="AJ146" i="17"/>
  <c r="AK146" i="17"/>
  <c r="AL146" i="17"/>
  <c r="AM146" i="17"/>
  <c r="AN146" i="17"/>
  <c r="AO146" i="17"/>
  <c r="AP146" i="17"/>
  <c r="AQ146" i="17"/>
  <c r="AU146" i="17"/>
  <c r="AB147" i="17"/>
  <c r="AC147" i="17"/>
  <c r="AD147" i="17"/>
  <c r="AE147" i="17"/>
  <c r="AF147" i="17"/>
  <c r="AG147" i="17"/>
  <c r="AH147" i="17"/>
  <c r="AI147" i="17"/>
  <c r="AJ147" i="17"/>
  <c r="AK147" i="17"/>
  <c r="AL147" i="17"/>
  <c r="AM147" i="17"/>
  <c r="AN147" i="17"/>
  <c r="AO147" i="17"/>
  <c r="AP147" i="17"/>
  <c r="AQ147" i="17"/>
  <c r="AU147" i="17"/>
  <c r="AB148" i="17"/>
  <c r="AC148" i="17"/>
  <c r="AD148" i="17"/>
  <c r="AE148" i="17"/>
  <c r="AF148" i="17"/>
  <c r="AG148" i="17"/>
  <c r="AH148" i="17"/>
  <c r="AI148" i="17"/>
  <c r="AJ148" i="17"/>
  <c r="AK148" i="17"/>
  <c r="AL148" i="17"/>
  <c r="AM148" i="17"/>
  <c r="AN148" i="17"/>
  <c r="AO148" i="17"/>
  <c r="AP148" i="17"/>
  <c r="AQ148" i="17"/>
  <c r="AU148" i="17"/>
  <c r="AB149" i="17"/>
  <c r="AC149" i="17"/>
  <c r="AD149" i="17"/>
  <c r="AE149" i="17"/>
  <c r="AF149" i="17"/>
  <c r="AG149" i="17"/>
  <c r="AH149" i="17"/>
  <c r="AI149" i="17"/>
  <c r="AJ149" i="17"/>
  <c r="AK149" i="17"/>
  <c r="AL149" i="17"/>
  <c r="AM149" i="17"/>
  <c r="AN149" i="17"/>
  <c r="AO149" i="17"/>
  <c r="AP149" i="17"/>
  <c r="AQ149" i="17"/>
  <c r="AU149" i="17"/>
  <c r="AP4" i="17"/>
  <c r="AP150" i="17"/>
  <c r="AP151" i="17"/>
  <c r="AP152" i="17"/>
  <c r="AP153" i="17"/>
  <c r="AP154" i="17"/>
  <c r="AP155" i="17"/>
  <c r="AP156" i="17"/>
  <c r="AP158" i="17"/>
  <c r="AP159" i="17"/>
  <c r="AP160" i="17"/>
  <c r="AP161" i="17"/>
  <c r="AP162" i="17"/>
  <c r="AP163" i="17"/>
  <c r="AP164" i="17"/>
  <c r="AP165" i="17"/>
  <c r="AP166" i="17"/>
  <c r="AP167" i="17"/>
  <c r="AP168" i="17"/>
  <c r="AP170" i="17"/>
  <c r="AP171" i="17"/>
  <c r="AP172" i="17"/>
  <c r="AP173" i="17"/>
  <c r="AP174" i="17"/>
  <c r="AP175" i="17"/>
  <c r="AP176" i="17"/>
  <c r="AP177" i="17"/>
  <c r="AP178" i="17"/>
  <c r="AP179" i="17"/>
  <c r="AP180" i="17"/>
  <c r="AP181" i="17"/>
  <c r="AP183" i="17"/>
  <c r="AP184" i="17"/>
  <c r="AP185" i="17"/>
  <c r="AP186" i="17"/>
  <c r="AP187" i="17"/>
  <c r="AP188" i="17"/>
  <c r="AP189" i="17"/>
  <c r="AP190" i="17"/>
  <c r="AP191" i="17"/>
  <c r="AP192" i="17"/>
  <c r="AP193" i="17"/>
  <c r="AP194" i="17"/>
  <c r="AP196" i="17"/>
  <c r="AP197" i="17"/>
  <c r="AP198" i="17"/>
  <c r="AP199" i="17"/>
  <c r="AP200" i="17"/>
  <c r="AP201" i="17"/>
  <c r="AP202" i="17"/>
  <c r="AP203" i="17"/>
  <c r="AP204" i="17"/>
  <c r="AP205" i="17"/>
  <c r="AP206" i="17"/>
  <c r="AP207" i="17"/>
  <c r="AP209" i="17"/>
  <c r="AP210" i="17"/>
  <c r="AP211" i="17"/>
  <c r="AP212" i="17"/>
  <c r="AP213" i="17"/>
  <c r="AP214" i="17"/>
  <c r="AP215" i="17"/>
  <c r="AP216" i="17"/>
  <c r="AP217" i="17"/>
  <c r="AP218" i="17"/>
  <c r="AP219" i="17"/>
  <c r="AP221" i="17"/>
  <c r="AP222" i="17"/>
  <c r="AP223" i="17"/>
  <c r="AP224" i="17"/>
  <c r="AP225" i="17"/>
  <c r="AP226" i="17"/>
  <c r="AP227" i="17"/>
  <c r="AP228" i="17"/>
  <c r="AP229" i="17"/>
  <c r="AP230" i="17"/>
  <c r="AP231" i="17"/>
  <c r="AP233" i="17"/>
  <c r="AP234" i="17"/>
  <c r="AP235" i="17"/>
  <c r="AP236" i="17"/>
  <c r="AP237" i="17"/>
  <c r="AP238" i="17"/>
  <c r="AP239" i="17"/>
  <c r="AP240" i="17"/>
  <c r="AP241" i="17"/>
  <c r="AP242" i="17"/>
  <c r="AP243" i="17"/>
  <c r="AP244" i="17"/>
  <c r="AP246" i="17"/>
  <c r="AP247" i="17"/>
  <c r="AP248" i="17"/>
  <c r="AP249" i="17"/>
  <c r="AP250" i="17"/>
  <c r="AP251" i="17"/>
  <c r="AP252" i="17"/>
  <c r="AP253" i="17"/>
  <c r="AP254" i="17"/>
  <c r="AP255" i="17"/>
  <c r="AP3" i="17"/>
  <c r="AQ3" i="17"/>
  <c r="AR35" i="17" l="1"/>
  <c r="AS35" i="17" s="1"/>
  <c r="AT35" i="17" s="1"/>
  <c r="AR19" i="17"/>
  <c r="AR13" i="17"/>
  <c r="AS13" i="17" s="1"/>
  <c r="AT13" i="17" s="1"/>
  <c r="AR56" i="17"/>
  <c r="AS56" i="17" s="1"/>
  <c r="AT56" i="17" s="1"/>
  <c r="AR40" i="17"/>
  <c r="AR28" i="17"/>
  <c r="AS28" i="17" s="1"/>
  <c r="AT28" i="17" s="1"/>
  <c r="AR137" i="17"/>
  <c r="AS137" i="17" s="1"/>
  <c r="AT137" i="17" s="1"/>
  <c r="AR99" i="17"/>
  <c r="AS99" i="17" s="1"/>
  <c r="AT99" i="17" s="1"/>
  <c r="AR92" i="17"/>
  <c r="AS92" i="17" s="1"/>
  <c r="AT92" i="17" s="1"/>
  <c r="AR143" i="17"/>
  <c r="AS143" i="17" s="1"/>
  <c r="AT143" i="17" s="1"/>
  <c r="AR77" i="17"/>
  <c r="AS77" i="17" s="1"/>
  <c r="AT77" i="17" s="1"/>
  <c r="AR73" i="17"/>
  <c r="AS73" i="17" s="1"/>
  <c r="AT73" i="17" s="1"/>
  <c r="AR72" i="17"/>
  <c r="AS72" i="17" s="1"/>
  <c r="AT72" i="17" s="1"/>
  <c r="AR69" i="17"/>
  <c r="AS69" i="17" s="1"/>
  <c r="AT69" i="17" s="1"/>
  <c r="AR146" i="17"/>
  <c r="AS146" i="17" s="1"/>
  <c r="AT146" i="17" s="1"/>
  <c r="AR118" i="17"/>
  <c r="AS118" i="17" s="1"/>
  <c r="AT118" i="17" s="1"/>
  <c r="AR106" i="17"/>
  <c r="AR48" i="17"/>
  <c r="AS48" i="17" s="1"/>
  <c r="AT48" i="17" s="1"/>
  <c r="AR26" i="17"/>
  <c r="AS26" i="17" s="1"/>
  <c r="AT26" i="17" s="1"/>
  <c r="AR20" i="17"/>
  <c r="AS20" i="17" s="1"/>
  <c r="AT20" i="17" s="1"/>
  <c r="AR120" i="17"/>
  <c r="AS120" i="17" s="1"/>
  <c r="AT120" i="17" s="1"/>
  <c r="AR103" i="17"/>
  <c r="AS103" i="17" s="1"/>
  <c r="AT103" i="17" s="1"/>
  <c r="AR49" i="17"/>
  <c r="AS49" i="17" s="1"/>
  <c r="AT49" i="17" s="1"/>
  <c r="AR139" i="17"/>
  <c r="AS139" i="17" s="1"/>
  <c r="AT139" i="17" s="1"/>
  <c r="AR115" i="17"/>
  <c r="AR71" i="17"/>
  <c r="AS71" i="17" s="1"/>
  <c r="AT71" i="17" s="1"/>
  <c r="AR8" i="17"/>
  <c r="AR36" i="17"/>
  <c r="AS36" i="17" s="1"/>
  <c r="AT36" i="17" s="1"/>
  <c r="AR33" i="17"/>
  <c r="AS33" i="17" s="1"/>
  <c r="AT33" i="17" s="1"/>
  <c r="AR22" i="17"/>
  <c r="AS22" i="17" s="1"/>
  <c r="AT22" i="17" s="1"/>
  <c r="AR74" i="17"/>
  <c r="AS74" i="17" s="1"/>
  <c r="AT74" i="17" s="1"/>
  <c r="AR51" i="17"/>
  <c r="AS51" i="17" s="1"/>
  <c r="AT51" i="17" s="1"/>
  <c r="AR29" i="17"/>
  <c r="AS29" i="17" s="1"/>
  <c r="AT29" i="17" s="1"/>
  <c r="AR25" i="17"/>
  <c r="AS25" i="17" s="1"/>
  <c r="AT25" i="17" s="1"/>
  <c r="AR76" i="17"/>
  <c r="AS76" i="17" s="1"/>
  <c r="AT76" i="17" s="1"/>
  <c r="AR17" i="17"/>
  <c r="AS17" i="17" s="1"/>
  <c r="AT17" i="17" s="1"/>
  <c r="AR149" i="17"/>
  <c r="AS149" i="17" s="1"/>
  <c r="AT149" i="17" s="1"/>
  <c r="AR61" i="17"/>
  <c r="AS61" i="17" s="1"/>
  <c r="AT61" i="17" s="1"/>
  <c r="AR140" i="17"/>
  <c r="AS140" i="17" s="1"/>
  <c r="AT140" i="17" s="1"/>
  <c r="AR98" i="17"/>
  <c r="AS98" i="17" s="1"/>
  <c r="AT98" i="17" s="1"/>
  <c r="AR46" i="17"/>
  <c r="AS46" i="17" s="1"/>
  <c r="AT46" i="17" s="1"/>
  <c r="AR5" i="17"/>
  <c r="AS5" i="17" s="1"/>
  <c r="AT5" i="17" s="1"/>
  <c r="AR104" i="17"/>
  <c r="AS104" i="17" s="1"/>
  <c r="AT104" i="17" s="1"/>
  <c r="AR54" i="17"/>
  <c r="AS54" i="17" s="1"/>
  <c r="AT54" i="17" s="1"/>
  <c r="AR116" i="17"/>
  <c r="AS116" i="17" s="1"/>
  <c r="AT116" i="17" s="1"/>
  <c r="AR135" i="17"/>
  <c r="AS135" i="17" s="1"/>
  <c r="AT135" i="17" s="1"/>
  <c r="AR111" i="17"/>
  <c r="AS111" i="17" s="1"/>
  <c r="AT111" i="17" s="1"/>
  <c r="AR91" i="17"/>
  <c r="AS91" i="17" s="1"/>
  <c r="AT91" i="17" s="1"/>
  <c r="AR52" i="17"/>
  <c r="AS52" i="17" s="1"/>
  <c r="AT52" i="17" s="1"/>
  <c r="AR93" i="17"/>
  <c r="AS93" i="17" s="1"/>
  <c r="AT93" i="17" s="1"/>
  <c r="AR128" i="17"/>
  <c r="AS128" i="17" s="1"/>
  <c r="AT128" i="17" s="1"/>
  <c r="AR80" i="17"/>
  <c r="AS80" i="17" s="1"/>
  <c r="AT80" i="17" s="1"/>
  <c r="AR64" i="17"/>
  <c r="AS64" i="17" s="1"/>
  <c r="AT64" i="17" s="1"/>
  <c r="AR53" i="17"/>
  <c r="AS53" i="17" s="1"/>
  <c r="AT53" i="17" s="1"/>
  <c r="AR43" i="17"/>
  <c r="AS43" i="17" s="1"/>
  <c r="AT43" i="17" s="1"/>
  <c r="AR129" i="17"/>
  <c r="AS129" i="17" s="1"/>
  <c r="AT129" i="17" s="1"/>
  <c r="AR82" i="17"/>
  <c r="AS82" i="17" s="1"/>
  <c r="AT82" i="17" s="1"/>
  <c r="AR44" i="17"/>
  <c r="AS44" i="17" s="1"/>
  <c r="AT44" i="17" s="1"/>
  <c r="AR66" i="17"/>
  <c r="AS66" i="17" s="1"/>
  <c r="AT66" i="17" s="1"/>
  <c r="AR110" i="17"/>
  <c r="AS110" i="17" s="1"/>
  <c r="AT110" i="17" s="1"/>
  <c r="AR108" i="17"/>
  <c r="AS108" i="17" s="1"/>
  <c r="AT108" i="17" s="1"/>
  <c r="AR60" i="17"/>
  <c r="AS60" i="17" s="1"/>
  <c r="AT60" i="17" s="1"/>
  <c r="AR37" i="17"/>
  <c r="AS37" i="17" s="1"/>
  <c r="AT37" i="17" s="1"/>
  <c r="AR86" i="17"/>
  <c r="AS86" i="17" s="1"/>
  <c r="AT86" i="17" s="1"/>
  <c r="AR23" i="17"/>
  <c r="AS23" i="17" s="1"/>
  <c r="AT23" i="17" s="1"/>
  <c r="AR124" i="17"/>
  <c r="AS124" i="17" s="1"/>
  <c r="AT124" i="17" s="1"/>
  <c r="AR102" i="17"/>
  <c r="AS102" i="17" s="1"/>
  <c r="AT102" i="17" s="1"/>
  <c r="AR62" i="17"/>
  <c r="AS62" i="17" s="1"/>
  <c r="AT62" i="17" s="1"/>
  <c r="AR138" i="17"/>
  <c r="AS138" i="17" s="1"/>
  <c r="AT138" i="17" s="1"/>
  <c r="AR131" i="17"/>
  <c r="AS131" i="17" s="1"/>
  <c r="AT131" i="17" s="1"/>
  <c r="AR114" i="17"/>
  <c r="AS114" i="17" s="1"/>
  <c r="AT114" i="17" s="1"/>
  <c r="AR112" i="17"/>
  <c r="AS112" i="17" s="1"/>
  <c r="AT112" i="17" s="1"/>
  <c r="AR78" i="17"/>
  <c r="AR96" i="17"/>
  <c r="AS96" i="17" s="1"/>
  <c r="AT96" i="17" s="1"/>
  <c r="AR67" i="17"/>
  <c r="AS67" i="17" s="1"/>
  <c r="AT67" i="17" s="1"/>
  <c r="AO9" i="17"/>
  <c r="AQ145" i="17"/>
  <c r="AE145" i="17"/>
  <c r="AK133" i="17"/>
  <c r="AP121" i="17"/>
  <c r="AR119" i="17"/>
  <c r="AS119" i="17" s="1"/>
  <c r="AT119" i="17" s="1"/>
  <c r="AR117" i="17"/>
  <c r="AS117" i="17" s="1"/>
  <c r="AT117" i="17" s="1"/>
  <c r="AM109" i="17"/>
  <c r="AH97" i="17"/>
  <c r="AR90" i="17"/>
  <c r="AS90" i="17" s="1"/>
  <c r="AT90" i="17" s="1"/>
  <c r="AO85" i="17"/>
  <c r="AH70" i="17"/>
  <c r="AR58" i="17"/>
  <c r="AS58" i="17" s="1"/>
  <c r="AT58" i="17" s="1"/>
  <c r="AL57" i="17"/>
  <c r="AI45" i="17"/>
  <c r="AR34" i="17"/>
  <c r="AS34" i="17" s="1"/>
  <c r="AT34" i="17" s="1"/>
  <c r="AI32" i="17"/>
  <c r="AG21" i="17"/>
  <c r="AR16" i="17"/>
  <c r="AS16" i="17" s="1"/>
  <c r="AT16" i="17" s="1"/>
  <c r="AP9" i="17"/>
  <c r="AR7" i="17"/>
  <c r="AS7" i="17" s="1"/>
  <c r="AT7" i="17" s="1"/>
  <c r="AO145" i="17"/>
  <c r="AI133" i="17"/>
  <c r="AR126" i="17"/>
  <c r="AS126" i="17" s="1"/>
  <c r="AT126" i="17" s="1"/>
  <c r="AR122" i="17"/>
  <c r="AS122" i="17" s="1"/>
  <c r="AT122" i="17" s="1"/>
  <c r="AN121" i="17"/>
  <c r="AS115" i="17"/>
  <c r="AT115" i="17" s="1"/>
  <c r="AR113" i="17"/>
  <c r="AS113" i="17" s="1"/>
  <c r="AT113" i="17" s="1"/>
  <c r="AK109" i="17"/>
  <c r="AS106" i="17"/>
  <c r="AT106" i="17" s="1"/>
  <c r="AF97" i="17"/>
  <c r="AR88" i="17"/>
  <c r="AS88" i="17" s="1"/>
  <c r="AT88" i="17" s="1"/>
  <c r="AM85" i="17"/>
  <c r="AR75" i="17"/>
  <c r="AS75" i="17" s="1"/>
  <c r="AT75" i="17" s="1"/>
  <c r="AF70" i="17"/>
  <c r="AR68" i="17"/>
  <c r="AS68" i="17" s="1"/>
  <c r="AT68" i="17" s="1"/>
  <c r="AR63" i="17"/>
  <c r="AS63" i="17" s="1"/>
  <c r="AT63" i="17" s="1"/>
  <c r="AJ57" i="17"/>
  <c r="AG45" i="17"/>
  <c r="AG32" i="17"/>
  <c r="AQ21" i="17"/>
  <c r="AE21" i="17"/>
  <c r="AS19" i="17"/>
  <c r="AT19" i="17" s="1"/>
  <c r="AR14" i="17"/>
  <c r="AS14" i="17" s="1"/>
  <c r="AT14" i="17" s="1"/>
  <c r="AR12" i="17"/>
  <c r="AS12" i="17" s="1"/>
  <c r="AT12" i="17" s="1"/>
  <c r="AR10" i="17"/>
  <c r="AS10" i="17" s="1"/>
  <c r="AT10" i="17" s="1"/>
  <c r="AN9" i="17"/>
  <c r="AN145" i="17"/>
  <c r="AH133" i="17"/>
  <c r="AM121" i="17"/>
  <c r="AJ109" i="17"/>
  <c r="AQ97" i="17"/>
  <c r="AE97" i="17"/>
  <c r="AR95" i="17"/>
  <c r="AS95" i="17" s="1"/>
  <c r="AT95" i="17" s="1"/>
  <c r="AL85" i="17"/>
  <c r="AQ70" i="17"/>
  <c r="AE70" i="17"/>
  <c r="AI57" i="17"/>
  <c r="AR50" i="17"/>
  <c r="AS50" i="17" s="1"/>
  <c r="AT50" i="17" s="1"/>
  <c r="AF45" i="17"/>
  <c r="AR41" i="17"/>
  <c r="AS41" i="17" s="1"/>
  <c r="AT41" i="17" s="1"/>
  <c r="AR39" i="17"/>
  <c r="AS39" i="17" s="1"/>
  <c r="AT39" i="17" s="1"/>
  <c r="AF32" i="17"/>
  <c r="AR31" i="17"/>
  <c r="AS31" i="17" s="1"/>
  <c r="AT31" i="17" s="1"/>
  <c r="AR24" i="17"/>
  <c r="AS24" i="17" s="1"/>
  <c r="AT24" i="17" s="1"/>
  <c r="AP21" i="17"/>
  <c r="AM9" i="17"/>
  <c r="AR148" i="17"/>
  <c r="AS148" i="17" s="1"/>
  <c r="AT148" i="17" s="1"/>
  <c r="AM145" i="17"/>
  <c r="AG133" i="17"/>
  <c r="AL121" i="17"/>
  <c r="AI109" i="17"/>
  <c r="AP97" i="17"/>
  <c r="AK85" i="17"/>
  <c r="AS78" i="17"/>
  <c r="AT78" i="17" s="1"/>
  <c r="AP70" i="17"/>
  <c r="AR59" i="17"/>
  <c r="AS59" i="17" s="1"/>
  <c r="AT59" i="17" s="1"/>
  <c r="AH57" i="17"/>
  <c r="AQ45" i="17"/>
  <c r="AE45" i="17"/>
  <c r="AQ32" i="17"/>
  <c r="AE32" i="17"/>
  <c r="AO21" i="17"/>
  <c r="AL9" i="17"/>
  <c r="AL145" i="17"/>
  <c r="AR144" i="17"/>
  <c r="AS144" i="17" s="1"/>
  <c r="AT144" i="17" s="1"/>
  <c r="AR142" i="17"/>
  <c r="AS142" i="17" s="1"/>
  <c r="AT142" i="17" s="1"/>
  <c r="AF133" i="17"/>
  <c r="AK121" i="17"/>
  <c r="AH109" i="17"/>
  <c r="AO97" i="17"/>
  <c r="AR89" i="17"/>
  <c r="AS89" i="17" s="1"/>
  <c r="AT89" i="17" s="1"/>
  <c r="AJ85" i="17"/>
  <c r="AO70" i="17"/>
  <c r="AG57" i="17"/>
  <c r="AP45" i="17"/>
  <c r="AP32" i="17"/>
  <c r="AR27" i="17"/>
  <c r="AS27" i="17" s="1"/>
  <c r="AT27" i="17" s="1"/>
  <c r="AN21" i="17"/>
  <c r="AR15" i="17"/>
  <c r="AS15" i="17" s="1"/>
  <c r="AT15" i="17" s="1"/>
  <c r="AK9" i="17"/>
  <c r="AS8" i="17"/>
  <c r="AT8" i="17" s="1"/>
  <c r="AK145" i="17"/>
  <c r="AQ133" i="17"/>
  <c r="AE133" i="17"/>
  <c r="AJ121" i="17"/>
  <c r="AG109" i="17"/>
  <c r="AR100" i="17"/>
  <c r="AS100" i="17" s="1"/>
  <c r="AT100" i="17" s="1"/>
  <c r="AN97" i="17"/>
  <c r="AI85" i="17"/>
  <c r="AN70" i="17"/>
  <c r="AF57" i="17"/>
  <c r="AO45" i="17"/>
  <c r="AO32" i="17"/>
  <c r="AM21" i="17"/>
  <c r="AJ9" i="17"/>
  <c r="AR6" i="17"/>
  <c r="AS6" i="17" s="1"/>
  <c r="AT6" i="17" s="1"/>
  <c r="AJ145" i="17"/>
  <c r="AP133" i="17"/>
  <c r="AI121" i="17"/>
  <c r="AF109" i="17"/>
  <c r="AM97" i="17"/>
  <c r="AR87" i="17"/>
  <c r="AS87" i="17" s="1"/>
  <c r="AT87" i="17" s="1"/>
  <c r="AH85" i="17"/>
  <c r="AR83" i="17"/>
  <c r="AS83" i="17" s="1"/>
  <c r="AT83" i="17" s="1"/>
  <c r="AM70" i="17"/>
  <c r="AQ57" i="17"/>
  <c r="AE57" i="17"/>
  <c r="AN45" i="17"/>
  <c r="AN32" i="17"/>
  <c r="AL21" i="17"/>
  <c r="AI9" i="17"/>
  <c r="AI145" i="17"/>
  <c r="AR136" i="17"/>
  <c r="AS136" i="17" s="1"/>
  <c r="AT136" i="17" s="1"/>
  <c r="AO133" i="17"/>
  <c r="AR127" i="17"/>
  <c r="AS127" i="17" s="1"/>
  <c r="AT127" i="17" s="1"/>
  <c r="AR125" i="17"/>
  <c r="AS125" i="17" s="1"/>
  <c r="AT125" i="17" s="1"/>
  <c r="AH121" i="17"/>
  <c r="AQ109" i="17"/>
  <c r="AE109" i="17"/>
  <c r="AR105" i="17"/>
  <c r="AS105" i="17" s="1"/>
  <c r="AT105" i="17" s="1"/>
  <c r="AL97" i="17"/>
  <c r="AG85" i="17"/>
  <c r="AR79" i="17"/>
  <c r="AS79" i="17" s="1"/>
  <c r="AT79" i="17" s="1"/>
  <c r="AL70" i="17"/>
  <c r="AP57" i="17"/>
  <c r="AM45" i="17"/>
  <c r="AM32" i="17"/>
  <c r="AK21" i="17"/>
  <c r="AR18" i="17"/>
  <c r="AS18" i="17" s="1"/>
  <c r="AT18" i="17" s="1"/>
  <c r="AR11" i="17"/>
  <c r="AS11" i="17" s="1"/>
  <c r="AT11" i="17" s="1"/>
  <c r="AH9" i="17"/>
  <c r="AR147" i="17"/>
  <c r="AS147" i="17" s="1"/>
  <c r="AT147" i="17" s="1"/>
  <c r="AH145" i="17"/>
  <c r="AN133" i="17"/>
  <c r="AG121" i="17"/>
  <c r="AP109" i="17"/>
  <c r="AK97" i="17"/>
  <c r="AR94" i="17"/>
  <c r="AS94" i="17" s="1"/>
  <c r="AT94" i="17" s="1"/>
  <c r="AF85" i="17"/>
  <c r="AK70" i="17"/>
  <c r="AO57" i="17"/>
  <c r="AL45" i="17"/>
  <c r="AR38" i="17"/>
  <c r="AS38" i="17" s="1"/>
  <c r="AT38" i="17" s="1"/>
  <c r="AL32" i="17"/>
  <c r="AJ21" i="17"/>
  <c r="AG9" i="17"/>
  <c r="AG145" i="17"/>
  <c r="AR134" i="17"/>
  <c r="AS134" i="17" s="1"/>
  <c r="AT134" i="17" s="1"/>
  <c r="AM133" i="17"/>
  <c r="AR132" i="17"/>
  <c r="AS132" i="17" s="1"/>
  <c r="AT132" i="17" s="1"/>
  <c r="AF121" i="17"/>
  <c r="AO109" i="17"/>
  <c r="AJ97" i="17"/>
  <c r="AQ85" i="17"/>
  <c r="AE85" i="17"/>
  <c r="AJ70" i="17"/>
  <c r="AR65" i="17"/>
  <c r="AS65" i="17" s="1"/>
  <c r="AT65" i="17" s="1"/>
  <c r="AN57" i="17"/>
  <c r="AK45" i="17"/>
  <c r="AS40" i="17"/>
  <c r="AT40" i="17" s="1"/>
  <c r="AK32" i="17"/>
  <c r="AI21" i="17"/>
  <c r="AF9" i="17"/>
  <c r="AR141" i="17"/>
  <c r="AS141" i="17" s="1"/>
  <c r="AT141" i="17" s="1"/>
  <c r="AR130" i="17"/>
  <c r="AS130" i="17" s="1"/>
  <c r="AT130" i="17" s="1"/>
  <c r="AQ121" i="17"/>
  <c r="AR101" i="17"/>
  <c r="AS101" i="17" s="1"/>
  <c r="AT101" i="17" s="1"/>
  <c r="AR47" i="17"/>
  <c r="AS47" i="17" s="1"/>
  <c r="AT47" i="17" s="1"/>
  <c r="AQ9" i="17"/>
  <c r="AR123" i="17"/>
  <c r="AS123" i="17" s="1"/>
  <c r="AT123" i="17" s="1"/>
  <c r="AR107" i="17"/>
  <c r="AS107" i="17" s="1"/>
  <c r="AT107" i="17" s="1"/>
  <c r="AR81" i="17"/>
  <c r="AS81" i="17" s="1"/>
  <c r="AT81" i="17" s="1"/>
  <c r="AR55" i="17"/>
  <c r="AS55" i="17" s="1"/>
  <c r="AT55" i="17" s="1"/>
  <c r="AR84" i="17"/>
  <c r="AS84" i="17" s="1"/>
  <c r="AT84" i="17" s="1"/>
  <c r="AR42" i="17"/>
  <c r="AS42" i="17" s="1"/>
  <c r="AT42" i="17" s="1"/>
  <c r="AR30" i="17"/>
  <c r="AS30" i="17" s="1"/>
  <c r="AT30" i="17" s="1"/>
  <c r="AH566" i="17"/>
  <c r="AR566" i="17" s="1"/>
  <c r="AH552" i="17"/>
  <c r="AR552" i="17" s="1"/>
  <c r="AH538" i="17"/>
  <c r="AR538" i="17" s="1"/>
  <c r="AH536" i="17"/>
  <c r="AR536" i="17" s="1"/>
  <c r="AS536" i="17" s="1"/>
  <c r="AT536" i="17" s="1"/>
  <c r="AH532" i="17"/>
  <c r="AR532" i="17" s="1"/>
  <c r="AS532" i="17" s="1"/>
  <c r="AT532" i="17" s="1"/>
  <c r="AH473" i="17"/>
  <c r="AR473" i="17" s="1"/>
  <c r="AS473" i="17" s="1"/>
  <c r="AT473" i="17" s="1"/>
  <c r="AH470" i="17"/>
  <c r="AR470" i="17" s="1"/>
  <c r="AS470" i="17" s="1"/>
  <c r="AT470" i="17" s="1"/>
  <c r="AH464" i="17"/>
  <c r="AR464" i="17" s="1"/>
  <c r="AS464" i="17" s="1"/>
  <c r="AT464" i="17" s="1"/>
  <c r="AH451" i="17"/>
  <c r="AR451" i="17" s="1"/>
  <c r="AH445" i="17"/>
  <c r="AR445" i="17" s="1"/>
  <c r="AH419" i="17"/>
  <c r="AR419" i="17" s="1"/>
  <c r="AS419" i="17" s="1"/>
  <c r="AT419" i="17" s="1"/>
  <c r="AH390" i="17"/>
  <c r="AR390" i="17" s="1"/>
  <c r="AS390" i="17" s="1"/>
  <c r="AT390" i="17" s="1"/>
  <c r="AH371" i="17"/>
  <c r="AR371" i="17" s="1"/>
  <c r="AS371" i="17" s="1"/>
  <c r="AT371" i="17" s="1"/>
  <c r="AH369" i="17"/>
  <c r="AR369" i="17" s="1"/>
  <c r="AS369" i="17" s="1"/>
  <c r="AT369" i="17" s="1"/>
  <c r="AH353" i="17"/>
  <c r="AR353" i="17" s="1"/>
  <c r="AS353" i="17" s="1"/>
  <c r="AT353" i="17" s="1"/>
  <c r="AH563" i="17"/>
  <c r="AR563" i="17" s="1"/>
  <c r="AS563" i="17" s="1"/>
  <c r="AT563" i="17" s="1"/>
  <c r="AH562" i="17"/>
  <c r="AR562" i="17" s="1"/>
  <c r="AH561" i="17"/>
  <c r="AR561" i="17" s="1"/>
  <c r="AS561" i="17" s="1"/>
  <c r="AT561" i="17" s="1"/>
  <c r="AH560" i="17"/>
  <c r="AR560" i="17" s="1"/>
  <c r="AS560" i="17" s="1"/>
  <c r="AT560" i="17" s="1"/>
  <c r="AH558" i="17"/>
  <c r="AR558" i="17" s="1"/>
  <c r="AS558" i="17" s="1"/>
  <c r="AT558" i="17" s="1"/>
  <c r="AH557" i="17"/>
  <c r="AR557" i="17" s="1"/>
  <c r="AS557" i="17" s="1"/>
  <c r="AT557" i="17" s="1"/>
  <c r="AH556" i="17"/>
  <c r="AR556" i="17" s="1"/>
  <c r="AS556" i="17" s="1"/>
  <c r="AT556" i="17" s="1"/>
  <c r="AH554" i="17"/>
  <c r="AR554" i="17" s="1"/>
  <c r="AS554" i="17" s="1"/>
  <c r="AT554" i="17" s="1"/>
  <c r="AH551" i="17"/>
  <c r="AR551" i="17" s="1"/>
  <c r="AS551" i="17" s="1"/>
  <c r="AT551" i="17" s="1"/>
  <c r="AH550" i="17"/>
  <c r="AR550" i="17" s="1"/>
  <c r="AS550" i="17" s="1"/>
  <c r="AT550" i="17" s="1"/>
  <c r="AH549" i="17"/>
  <c r="AR549" i="17" s="1"/>
  <c r="AH548" i="17"/>
  <c r="AR548" i="17" s="1"/>
  <c r="AS548" i="17" s="1"/>
  <c r="AT548" i="17" s="1"/>
  <c r="AH547" i="17"/>
  <c r="AR547" i="17" s="1"/>
  <c r="AS547" i="17" s="1"/>
  <c r="AT547" i="17" s="1"/>
  <c r="AH546" i="17"/>
  <c r="AR546" i="17" s="1"/>
  <c r="AH544" i="17"/>
  <c r="AR544" i="17" s="1"/>
  <c r="AS544" i="17" s="1"/>
  <c r="AT544" i="17" s="1"/>
  <c r="AH543" i="17"/>
  <c r="AR543" i="17" s="1"/>
  <c r="AH542" i="17"/>
  <c r="AR542" i="17" s="1"/>
  <c r="AS542" i="17" s="1"/>
  <c r="AT542" i="17" s="1"/>
  <c r="AH541" i="17"/>
  <c r="AR541" i="17" s="1"/>
  <c r="AS541" i="17" s="1"/>
  <c r="AT541" i="17" s="1"/>
  <c r="AH535" i="17"/>
  <c r="AR535" i="17" s="1"/>
  <c r="AS535" i="17" s="1"/>
  <c r="AT535" i="17" s="1"/>
  <c r="AH534" i="17"/>
  <c r="AR534" i="17" s="1"/>
  <c r="AH531" i="17"/>
  <c r="AR531" i="17" s="1"/>
  <c r="AH530" i="17"/>
  <c r="AR530" i="17" s="1"/>
  <c r="AS530" i="17" s="1"/>
  <c r="AT530" i="17" s="1"/>
  <c r="AH527" i="17"/>
  <c r="AR527" i="17" s="1"/>
  <c r="AH526" i="17"/>
  <c r="AR526" i="17" s="1"/>
  <c r="AS526" i="17" s="1"/>
  <c r="AT526" i="17" s="1"/>
  <c r="AH525" i="17"/>
  <c r="AR525" i="17" s="1"/>
  <c r="AH524" i="17"/>
  <c r="AR524" i="17" s="1"/>
  <c r="AS524" i="17" s="1"/>
  <c r="AT524" i="17" s="1"/>
  <c r="AH514" i="17"/>
  <c r="AR514" i="17" s="1"/>
  <c r="AS514" i="17" s="1"/>
  <c r="AT514" i="17" s="1"/>
  <c r="AH513" i="17"/>
  <c r="AR513" i="17" s="1"/>
  <c r="AH510" i="17"/>
  <c r="AR510" i="17" s="1"/>
  <c r="AH509" i="17"/>
  <c r="AR509" i="17" s="1"/>
  <c r="AS509" i="17" s="1"/>
  <c r="AT509" i="17" s="1"/>
  <c r="AH508" i="17"/>
  <c r="AR508" i="17" s="1"/>
  <c r="AH507" i="17"/>
  <c r="AR507" i="17" s="1"/>
  <c r="AH506" i="17"/>
  <c r="AR506" i="17" s="1"/>
  <c r="AS506" i="17" s="1"/>
  <c r="AT506" i="17" s="1"/>
  <c r="AH505" i="17"/>
  <c r="AR505" i="17" s="1"/>
  <c r="AH504" i="17"/>
  <c r="AR504" i="17" s="1"/>
  <c r="AS504" i="17" s="1"/>
  <c r="AT504" i="17" s="1"/>
  <c r="AH503" i="17"/>
  <c r="AR503" i="17" s="1"/>
  <c r="AS503" i="17" s="1"/>
  <c r="AT503" i="17" s="1"/>
  <c r="AH500" i="17"/>
  <c r="AR500" i="17" s="1"/>
  <c r="AS500" i="17" s="1"/>
  <c r="AT500" i="17" s="1"/>
  <c r="AH499" i="17"/>
  <c r="AR499" i="17" s="1"/>
  <c r="AS499" i="17" s="1"/>
  <c r="AT499" i="17" s="1"/>
  <c r="AH496" i="17"/>
  <c r="AR496" i="17" s="1"/>
  <c r="AH495" i="17"/>
  <c r="AR495" i="17" s="1"/>
  <c r="AH494" i="17"/>
  <c r="AR494" i="17" s="1"/>
  <c r="AS494" i="17" s="1"/>
  <c r="AT494" i="17" s="1"/>
  <c r="AH487" i="17"/>
  <c r="AR487" i="17" s="1"/>
  <c r="AS487" i="17" s="1"/>
  <c r="AT487" i="17" s="1"/>
  <c r="AH486" i="17"/>
  <c r="AR486" i="17" s="1"/>
  <c r="AH485" i="17"/>
  <c r="AR485" i="17" s="1"/>
  <c r="AS485" i="17" s="1"/>
  <c r="AT485" i="17" s="1"/>
  <c r="AH482" i="17"/>
  <c r="AR482" i="17" s="1"/>
  <c r="AH481" i="17"/>
  <c r="AR481" i="17" s="1"/>
  <c r="AS481" i="17" s="1"/>
  <c r="AT481" i="17" s="1"/>
  <c r="AH480" i="17"/>
  <c r="AR480" i="17" s="1"/>
  <c r="AS480" i="17" s="1"/>
  <c r="AT480" i="17" s="1"/>
  <c r="AH479" i="17"/>
  <c r="AR479" i="17" s="1"/>
  <c r="AS479" i="17" s="1"/>
  <c r="AT479" i="17" s="1"/>
  <c r="AH472" i="17"/>
  <c r="AR472" i="17" s="1"/>
  <c r="AH469" i="17"/>
  <c r="AR469" i="17" s="1"/>
  <c r="AH468" i="17"/>
  <c r="AR468" i="17" s="1"/>
  <c r="AH467" i="17"/>
  <c r="AR467" i="17" s="1"/>
  <c r="AS467" i="17" s="1"/>
  <c r="AT467" i="17" s="1"/>
  <c r="AH466" i="17"/>
  <c r="AR466" i="17" s="1"/>
  <c r="AH463" i="17"/>
  <c r="AR463" i="17" s="1"/>
  <c r="AH462" i="17"/>
  <c r="AR462" i="17" s="1"/>
  <c r="AH461" i="17"/>
  <c r="AR461" i="17" s="1"/>
  <c r="AS461" i="17" s="1"/>
  <c r="AT461" i="17" s="1"/>
  <c r="AH447" i="17"/>
  <c r="AR447" i="17" s="1"/>
  <c r="AH444" i="17"/>
  <c r="AR444" i="17" s="1"/>
  <c r="AH443" i="17"/>
  <c r="AR443" i="17" s="1"/>
  <c r="AS443" i="17" s="1"/>
  <c r="AT443" i="17" s="1"/>
  <c r="AH441" i="17"/>
  <c r="AR441" i="17" s="1"/>
  <c r="AH435" i="17"/>
  <c r="AR435" i="17" s="1"/>
  <c r="AS435" i="17" s="1"/>
  <c r="AT435" i="17" s="1"/>
  <c r="AH434" i="17"/>
  <c r="AR434" i="17" s="1"/>
  <c r="AS434" i="17" s="1"/>
  <c r="AT434" i="17" s="1"/>
  <c r="AH433" i="17"/>
  <c r="AR433" i="17" s="1"/>
  <c r="AH432" i="17"/>
  <c r="AR432" i="17" s="1"/>
  <c r="AH431" i="17"/>
  <c r="AR431" i="17" s="1"/>
  <c r="AS431" i="17" s="1"/>
  <c r="AT431" i="17" s="1"/>
  <c r="AH430" i="17"/>
  <c r="AR430" i="17" s="1"/>
  <c r="AS430" i="17" s="1"/>
  <c r="AT430" i="17" s="1"/>
  <c r="AH428" i="17"/>
  <c r="AR428" i="17" s="1"/>
  <c r="AS428" i="17" s="1"/>
  <c r="AT428" i="17" s="1"/>
  <c r="AH427" i="17"/>
  <c r="AR427" i="17" s="1"/>
  <c r="AH426" i="17"/>
  <c r="AR426" i="17" s="1"/>
  <c r="AH425" i="17"/>
  <c r="AR425" i="17" s="1"/>
  <c r="AS425" i="17" s="1"/>
  <c r="AT425" i="17" s="1"/>
  <c r="AH424" i="17"/>
  <c r="AR424" i="17" s="1"/>
  <c r="AH423" i="17"/>
  <c r="AR423" i="17" s="1"/>
  <c r="AH422" i="17"/>
  <c r="AR422" i="17" s="1"/>
  <c r="AH421" i="17"/>
  <c r="AR421" i="17" s="1"/>
  <c r="AS421" i="17" s="1"/>
  <c r="AT421" i="17" s="1"/>
  <c r="AH418" i="17"/>
  <c r="AR418" i="17" s="1"/>
  <c r="AS418" i="17" s="1"/>
  <c r="AT418" i="17" s="1"/>
  <c r="AH417" i="17"/>
  <c r="AR417" i="17" s="1"/>
  <c r="AH416" i="17"/>
  <c r="AR416" i="17" s="1"/>
  <c r="AS416" i="17" s="1"/>
  <c r="AT416" i="17" s="1"/>
  <c r="AH414" i="17"/>
  <c r="AR414" i="17" s="1"/>
  <c r="AH413" i="17"/>
  <c r="AR413" i="17" s="1"/>
  <c r="AS413" i="17" s="1"/>
  <c r="AT413" i="17" s="1"/>
  <c r="AH410" i="17"/>
  <c r="AR410" i="17" s="1"/>
  <c r="AS410" i="17" s="1"/>
  <c r="AT410" i="17" s="1"/>
  <c r="AH409" i="17"/>
  <c r="AR409" i="17" s="1"/>
  <c r="AS409" i="17" s="1"/>
  <c r="AT409" i="17" s="1"/>
  <c r="AH408" i="17"/>
  <c r="AR408" i="17" s="1"/>
  <c r="AH407" i="17"/>
  <c r="AR407" i="17" s="1"/>
  <c r="AS407" i="17" s="1"/>
  <c r="AT407" i="17" s="1"/>
  <c r="AH406" i="17"/>
  <c r="AR406" i="17" s="1"/>
  <c r="AH405" i="17"/>
  <c r="AR405" i="17" s="1"/>
  <c r="AH404" i="17"/>
  <c r="AR404" i="17" s="1"/>
  <c r="AS404" i="17" s="1"/>
  <c r="AT404" i="17" s="1"/>
  <c r="AH403" i="17"/>
  <c r="AR403" i="17" s="1"/>
  <c r="AH402" i="17"/>
  <c r="AR402" i="17" s="1"/>
  <c r="AH400" i="17"/>
  <c r="AR400" i="17" s="1"/>
  <c r="AH399" i="17"/>
  <c r="AR399" i="17" s="1"/>
  <c r="AS399" i="17" s="1"/>
  <c r="AT399" i="17" s="1"/>
  <c r="AH398" i="17"/>
  <c r="AR398" i="17" s="1"/>
  <c r="AS398" i="17" s="1"/>
  <c r="AT398" i="17" s="1"/>
  <c r="AH397" i="17"/>
  <c r="AR397" i="17" s="1"/>
  <c r="AH396" i="17"/>
  <c r="AR396" i="17" s="1"/>
  <c r="AH395" i="17"/>
  <c r="AR395" i="17" s="1"/>
  <c r="AS395" i="17" s="1"/>
  <c r="AT395" i="17" s="1"/>
  <c r="AH394" i="17"/>
  <c r="AR394" i="17" s="1"/>
  <c r="AH393" i="17"/>
  <c r="AR393" i="17" s="1"/>
  <c r="AS393" i="17" s="1"/>
  <c r="AT393" i="17" s="1"/>
  <c r="AH392" i="17"/>
  <c r="AR392" i="17" s="1"/>
  <c r="AS392" i="17" s="1"/>
  <c r="AT392" i="17" s="1"/>
  <c r="AH387" i="17"/>
  <c r="AR387" i="17" s="1"/>
  <c r="AH386" i="17"/>
  <c r="AR386" i="17" s="1"/>
  <c r="AS386" i="17" s="1"/>
  <c r="AT386" i="17" s="1"/>
  <c r="AH385" i="17"/>
  <c r="AR385" i="17" s="1"/>
  <c r="AS385" i="17" s="1"/>
  <c r="AT385" i="17" s="1"/>
  <c r="AH384" i="17"/>
  <c r="AR384" i="17" s="1"/>
  <c r="AS384" i="17" s="1"/>
  <c r="AT384" i="17" s="1"/>
  <c r="AH383" i="17"/>
  <c r="AR383" i="17" s="1"/>
  <c r="AS383" i="17" s="1"/>
  <c r="AT383" i="17" s="1"/>
  <c r="AH382" i="17"/>
  <c r="AR382" i="17" s="1"/>
  <c r="AS382" i="17" s="1"/>
  <c r="AT382" i="17" s="1"/>
  <c r="AH381" i="17"/>
  <c r="AR381" i="17" s="1"/>
  <c r="AH380" i="17"/>
  <c r="AR380" i="17" s="1"/>
  <c r="AS380" i="17" s="1"/>
  <c r="AT380" i="17" s="1"/>
  <c r="AH379" i="17"/>
  <c r="AR379" i="17" s="1"/>
  <c r="AS379" i="17" s="1"/>
  <c r="AT379" i="17" s="1"/>
  <c r="AH378" i="17"/>
  <c r="AR378" i="17" s="1"/>
  <c r="AH377" i="17"/>
  <c r="AR377" i="17" s="1"/>
  <c r="AS377" i="17" s="1"/>
  <c r="AT377" i="17" s="1"/>
  <c r="AH376" i="17"/>
  <c r="AR376" i="17" s="1"/>
  <c r="AH375" i="17"/>
  <c r="AR375" i="17" s="1"/>
  <c r="AS375" i="17" s="1"/>
  <c r="AT375" i="17" s="1"/>
  <c r="AH368" i="17"/>
  <c r="AR368" i="17" s="1"/>
  <c r="AS368" i="17" s="1"/>
  <c r="AT368" i="17" s="1"/>
  <c r="AH367" i="17"/>
  <c r="AR367" i="17" s="1"/>
  <c r="AH366" i="17"/>
  <c r="AR366" i="17" s="1"/>
  <c r="AH365" i="17"/>
  <c r="AR365" i="17" s="1"/>
  <c r="AS365" i="17" s="1"/>
  <c r="AT365" i="17" s="1"/>
  <c r="AH364" i="17"/>
  <c r="AR364" i="17" s="1"/>
  <c r="AH361" i="17"/>
  <c r="AR361" i="17" s="1"/>
  <c r="AH360" i="17"/>
  <c r="AR360" i="17" s="1"/>
  <c r="AS360" i="17" s="1"/>
  <c r="AT360" i="17" s="1"/>
  <c r="AH359" i="17"/>
  <c r="AR359" i="17" s="1"/>
  <c r="AS359" i="17" s="1"/>
  <c r="AT359" i="17" s="1"/>
  <c r="AH358" i="17"/>
  <c r="AR358" i="17" s="1"/>
  <c r="AH357" i="17"/>
  <c r="AR357" i="17" s="1"/>
  <c r="AS357" i="17" s="1"/>
  <c r="AT357" i="17" s="1"/>
  <c r="AH356" i="17"/>
  <c r="AR356" i="17" s="1"/>
  <c r="AS356" i="17" s="1"/>
  <c r="AT356" i="17" s="1"/>
  <c r="AH355" i="17"/>
  <c r="AR355" i="17" s="1"/>
  <c r="AS355" i="17" s="1"/>
  <c r="AT355" i="17" s="1"/>
  <c r="AH352" i="17"/>
  <c r="AR352" i="17" s="1"/>
  <c r="AS352" i="17" s="1"/>
  <c r="AT352" i="17" s="1"/>
  <c r="AH351" i="17"/>
  <c r="AR351" i="17" s="1"/>
  <c r="AH350" i="17"/>
  <c r="AR350" i="17" s="1"/>
  <c r="AH349" i="17"/>
  <c r="AR349" i="17" s="1"/>
  <c r="AH345" i="17"/>
  <c r="AR345" i="17" s="1"/>
  <c r="AH344" i="17"/>
  <c r="AR344" i="17" s="1"/>
  <c r="AS344" i="17" s="1"/>
  <c r="AT344" i="17" s="1"/>
  <c r="AH343" i="17"/>
  <c r="AR343" i="17" s="1"/>
  <c r="AS343" i="17" s="1"/>
  <c r="AT343" i="17" s="1"/>
  <c r="AH342" i="17"/>
  <c r="AR342" i="17" s="1"/>
  <c r="AH341" i="17"/>
  <c r="AR341" i="17" s="1"/>
  <c r="AH340" i="17"/>
  <c r="AR340" i="17" s="1"/>
  <c r="AS340" i="17" s="1"/>
  <c r="AT340" i="17" s="1"/>
  <c r="AH339" i="17"/>
  <c r="AR339" i="17" s="1"/>
  <c r="AS339" i="17" s="1"/>
  <c r="AT339" i="17" s="1"/>
  <c r="AH338" i="17"/>
  <c r="AR338" i="17" s="1"/>
  <c r="AH337" i="17"/>
  <c r="AR337" i="17" s="1"/>
  <c r="AS337" i="17" s="1"/>
  <c r="AT337" i="17" s="1"/>
  <c r="AH333" i="17"/>
  <c r="AR333" i="17" s="1"/>
  <c r="AS333" i="17" s="1"/>
  <c r="AT333" i="17" s="1"/>
  <c r="AH336" i="17"/>
  <c r="AR336" i="17" s="1"/>
  <c r="AS336" i="17" s="1"/>
  <c r="AT336" i="17" s="1"/>
  <c r="AH362" i="17"/>
  <c r="AR362" i="17" s="1"/>
  <c r="AH373" i="17"/>
  <c r="AR373" i="17" s="1"/>
  <c r="AH374" i="17"/>
  <c r="AR374" i="17" s="1"/>
  <c r="AS374" i="17" s="1"/>
  <c r="AT374" i="17" s="1"/>
  <c r="AH389" i="17"/>
  <c r="AR389" i="17" s="1"/>
  <c r="AS389" i="17" s="1"/>
  <c r="AT389" i="17" s="1"/>
  <c r="AH391" i="17"/>
  <c r="AR391" i="17" s="1"/>
  <c r="AH437" i="17"/>
  <c r="AR437" i="17" s="1"/>
  <c r="AS437" i="17" s="1"/>
  <c r="AT437" i="17" s="1"/>
  <c r="AH438" i="17"/>
  <c r="AR438" i="17" s="1"/>
  <c r="AS438" i="17" s="1"/>
  <c r="AT438" i="17" s="1"/>
  <c r="AH440" i="17"/>
  <c r="AR440" i="17" s="1"/>
  <c r="AS440" i="17" s="1"/>
  <c r="AT440" i="17" s="1"/>
  <c r="AH446" i="17"/>
  <c r="AR446" i="17" s="1"/>
  <c r="AS446" i="17" s="1"/>
  <c r="AT446" i="17" s="1"/>
  <c r="AH454" i="17"/>
  <c r="AR454" i="17" s="1"/>
  <c r="AH455" i="17"/>
  <c r="AR455" i="17" s="1"/>
  <c r="AS455" i="17" s="1"/>
  <c r="AT455" i="17" s="1"/>
  <c r="AH456" i="17"/>
  <c r="AR456" i="17" s="1"/>
  <c r="AH457" i="17"/>
  <c r="AR457" i="17" s="1"/>
  <c r="AH458" i="17"/>
  <c r="AR458" i="17" s="1"/>
  <c r="AS458" i="17" s="1"/>
  <c r="AT458" i="17" s="1"/>
  <c r="AH460" i="17"/>
  <c r="AR460" i="17" s="1"/>
  <c r="AS460" i="17" s="1"/>
  <c r="AT460" i="17" s="1"/>
  <c r="AH475" i="17"/>
  <c r="AR475" i="17" s="1"/>
  <c r="AH476" i="17"/>
  <c r="AR476" i="17" s="1"/>
  <c r="AS476" i="17" s="1"/>
  <c r="AT476" i="17" s="1"/>
  <c r="AH489" i="17"/>
  <c r="AR489" i="17" s="1"/>
  <c r="AS489" i="17" s="1"/>
  <c r="AT489" i="17" s="1"/>
  <c r="AH492" i="17"/>
  <c r="AR492" i="17" s="1"/>
  <c r="AH493" i="17"/>
  <c r="AR493" i="17" s="1"/>
  <c r="AH517" i="17"/>
  <c r="AR517" i="17" s="1"/>
  <c r="AS517" i="17" s="1"/>
  <c r="AT517" i="17" s="1"/>
  <c r="AH518" i="17"/>
  <c r="AR518" i="17" s="1"/>
  <c r="AS518" i="17" s="1"/>
  <c r="AT518" i="17" s="1"/>
  <c r="AH521" i="17"/>
  <c r="AR521" i="17" s="1"/>
  <c r="AS521" i="17" s="1"/>
  <c r="AT521" i="17" s="1"/>
  <c r="AH529" i="17"/>
  <c r="AR529" i="17" s="1"/>
  <c r="AH539" i="17"/>
  <c r="AR539" i="17" s="1"/>
  <c r="AS539" i="17" s="1"/>
  <c r="AT539" i="17" s="1"/>
  <c r="AH553" i="17"/>
  <c r="AR553" i="17" s="1"/>
  <c r="AS553" i="17" s="1"/>
  <c r="AT553" i="17" s="1"/>
  <c r="AH565" i="17"/>
  <c r="AR565" i="17" s="1"/>
  <c r="AB330" i="17"/>
  <c r="AC330" i="17"/>
  <c r="AD330" i="17"/>
  <c r="AH330" i="17"/>
  <c r="AR330" i="17" s="1"/>
  <c r="AU330" i="17"/>
  <c r="AB331" i="17"/>
  <c r="AC331" i="17"/>
  <c r="AD331" i="17"/>
  <c r="AH331" i="17"/>
  <c r="AR331" i="17" s="1"/>
  <c r="AS331" i="17" s="1"/>
  <c r="AT331" i="17" s="1"/>
  <c r="AU331" i="17"/>
  <c r="AB332" i="17"/>
  <c r="AC332" i="17"/>
  <c r="AD332" i="17"/>
  <c r="AH332" i="17"/>
  <c r="AR332" i="17" s="1"/>
  <c r="AS332" i="17" s="1"/>
  <c r="AT332" i="17" s="1"/>
  <c r="AU332" i="17"/>
  <c r="AB333" i="17"/>
  <c r="AC333" i="17"/>
  <c r="AD333" i="17"/>
  <c r="AU333" i="17"/>
  <c r="AB334" i="17"/>
  <c r="AC334" i="17"/>
  <c r="AD334" i="17"/>
  <c r="AH334" i="17"/>
  <c r="AR334" i="17" s="1"/>
  <c r="AS334" i="17" s="1"/>
  <c r="AT334" i="17" s="1"/>
  <c r="AU334" i="17"/>
  <c r="AB335" i="17"/>
  <c r="AC335" i="17"/>
  <c r="AD335" i="17"/>
  <c r="AH335" i="17"/>
  <c r="AR335" i="17" s="1"/>
  <c r="AU335" i="17"/>
  <c r="AB336" i="17"/>
  <c r="AC336" i="17"/>
  <c r="AD336" i="17"/>
  <c r="AU336" i="17"/>
  <c r="AB337" i="17"/>
  <c r="AC337" i="17"/>
  <c r="AD337" i="17"/>
  <c r="AU337" i="17"/>
  <c r="AB338" i="17"/>
  <c r="AC338" i="17"/>
  <c r="AD338" i="17"/>
  <c r="AU338" i="17"/>
  <c r="AB339" i="17"/>
  <c r="AC339" i="17"/>
  <c r="AD339" i="17"/>
  <c r="AU339" i="17"/>
  <c r="AB340" i="17"/>
  <c r="AC340" i="17"/>
  <c r="AD340" i="17"/>
  <c r="AU340" i="17"/>
  <c r="AB341" i="17"/>
  <c r="AC341" i="17"/>
  <c r="AD341" i="17"/>
  <c r="AU341" i="17"/>
  <c r="AB342" i="17"/>
  <c r="AC342" i="17"/>
  <c r="AD342" i="17"/>
  <c r="AU342" i="17"/>
  <c r="AB343" i="17"/>
  <c r="AC343" i="17"/>
  <c r="AD343" i="17"/>
  <c r="AU343" i="17"/>
  <c r="AB344" i="17"/>
  <c r="AC344" i="17"/>
  <c r="AD344" i="17"/>
  <c r="AU344" i="17"/>
  <c r="AB345" i="17"/>
  <c r="AC345" i="17"/>
  <c r="AD345" i="17"/>
  <c r="AU345" i="17"/>
  <c r="AB346" i="17"/>
  <c r="AC346" i="17"/>
  <c r="AD346" i="17"/>
  <c r="AH346" i="17"/>
  <c r="AR346" i="17" s="1"/>
  <c r="AS346" i="17" s="1"/>
  <c r="AT346" i="17" s="1"/>
  <c r="AU346" i="17"/>
  <c r="AB347" i="17"/>
  <c r="AC347" i="17"/>
  <c r="AD347" i="17"/>
  <c r="AH347" i="17"/>
  <c r="AR347" i="17" s="1"/>
  <c r="AU347" i="17"/>
  <c r="AB348" i="17"/>
  <c r="AC348" i="17"/>
  <c r="AD348" i="17"/>
  <c r="AH348" i="17"/>
  <c r="AR348" i="17" s="1"/>
  <c r="AS348" i="17" s="1"/>
  <c r="AT348" i="17" s="1"/>
  <c r="AU348" i="17"/>
  <c r="AB349" i="17"/>
  <c r="AC349" i="17"/>
  <c r="AD349" i="17"/>
  <c r="AU349" i="17"/>
  <c r="AB350" i="17"/>
  <c r="AC350" i="17"/>
  <c r="AD350" i="17"/>
  <c r="AU350" i="17"/>
  <c r="AB351" i="17"/>
  <c r="AC351" i="17"/>
  <c r="AD351" i="17"/>
  <c r="AU351" i="17"/>
  <c r="AB352" i="17"/>
  <c r="AC352" i="17"/>
  <c r="AD352" i="17"/>
  <c r="AU352" i="17"/>
  <c r="AB353" i="17"/>
  <c r="AC353" i="17"/>
  <c r="AD353" i="17"/>
  <c r="AU353" i="17"/>
  <c r="AB354" i="17"/>
  <c r="AC354" i="17"/>
  <c r="AD354" i="17"/>
  <c r="AH354" i="17"/>
  <c r="AR354" i="17" s="1"/>
  <c r="AU354" i="17"/>
  <c r="AB355" i="17"/>
  <c r="AC355" i="17"/>
  <c r="AD355" i="17"/>
  <c r="AU355" i="17"/>
  <c r="AB356" i="17"/>
  <c r="AC356" i="17"/>
  <c r="AD356" i="17"/>
  <c r="AU356" i="17"/>
  <c r="AB357" i="17"/>
  <c r="AC357" i="17"/>
  <c r="AD357" i="17"/>
  <c r="AU357" i="17"/>
  <c r="AB358" i="17"/>
  <c r="AC358" i="17"/>
  <c r="AD358" i="17"/>
  <c r="AU358" i="17"/>
  <c r="AB359" i="17"/>
  <c r="AC359" i="17"/>
  <c r="AD359" i="17"/>
  <c r="AU359" i="17"/>
  <c r="AB360" i="17"/>
  <c r="AC360" i="17"/>
  <c r="AD360" i="17"/>
  <c r="AU360" i="17"/>
  <c r="AB361" i="17"/>
  <c r="AC361" i="17"/>
  <c r="AD361" i="17"/>
  <c r="AU361" i="17"/>
  <c r="AB362" i="17"/>
  <c r="AC362" i="17"/>
  <c r="AD362" i="17"/>
  <c r="AU362" i="17"/>
  <c r="AB363" i="17"/>
  <c r="AC363" i="17"/>
  <c r="AD363" i="17"/>
  <c r="AH363" i="17"/>
  <c r="AR363" i="17" s="1"/>
  <c r="AS363" i="17" s="1"/>
  <c r="AT363" i="17" s="1"/>
  <c r="AU363" i="17"/>
  <c r="AB364" i="17"/>
  <c r="AC364" i="17"/>
  <c r="AD364" i="17"/>
  <c r="AU364" i="17"/>
  <c r="AB365" i="17"/>
  <c r="AC365" i="17"/>
  <c r="AD365" i="17"/>
  <c r="AU365" i="17"/>
  <c r="AB366" i="17"/>
  <c r="AC366" i="17"/>
  <c r="AD366" i="17"/>
  <c r="AU366" i="17"/>
  <c r="AB367" i="17"/>
  <c r="AC367" i="17"/>
  <c r="AD367" i="17"/>
  <c r="AU367" i="17"/>
  <c r="AB368" i="17"/>
  <c r="AC368" i="17"/>
  <c r="AD368" i="17"/>
  <c r="AU368" i="17"/>
  <c r="AB369" i="17"/>
  <c r="AC369" i="17"/>
  <c r="AD369" i="17"/>
  <c r="AU369" i="17"/>
  <c r="AB370" i="17"/>
  <c r="AC370" i="17"/>
  <c r="AD370" i="17"/>
  <c r="AH370" i="17"/>
  <c r="AR370" i="17" s="1"/>
  <c r="AU370" i="17"/>
  <c r="AB371" i="17"/>
  <c r="AC371" i="17"/>
  <c r="AD371" i="17"/>
  <c r="AU371" i="17"/>
  <c r="AB372" i="17"/>
  <c r="AC372" i="17"/>
  <c r="AD372" i="17"/>
  <c r="AH372" i="17"/>
  <c r="AR372" i="17" s="1"/>
  <c r="AU372" i="17"/>
  <c r="AB373" i="17"/>
  <c r="AC373" i="17"/>
  <c r="AD373" i="17"/>
  <c r="AU373" i="17"/>
  <c r="AB374" i="17"/>
  <c r="AC374" i="17"/>
  <c r="AD374" i="17"/>
  <c r="AU374" i="17"/>
  <c r="AB375" i="17"/>
  <c r="AC375" i="17"/>
  <c r="AD375" i="17"/>
  <c r="AU375" i="17"/>
  <c r="AB376" i="17"/>
  <c r="AC376" i="17"/>
  <c r="AD376" i="17"/>
  <c r="AU376" i="17"/>
  <c r="AB377" i="17"/>
  <c r="AC377" i="17"/>
  <c r="AD377" i="17"/>
  <c r="AU377" i="17"/>
  <c r="AB378" i="17"/>
  <c r="AC378" i="17"/>
  <c r="AD378" i="17"/>
  <c r="AU378" i="17"/>
  <c r="AB379" i="17"/>
  <c r="AC379" i="17"/>
  <c r="AD379" i="17"/>
  <c r="AU379" i="17"/>
  <c r="AB380" i="17"/>
  <c r="AC380" i="17"/>
  <c r="AD380" i="17"/>
  <c r="AU380" i="17"/>
  <c r="AB381" i="17"/>
  <c r="AC381" i="17"/>
  <c r="AD381" i="17"/>
  <c r="AU381" i="17"/>
  <c r="AB382" i="17"/>
  <c r="AC382" i="17"/>
  <c r="AD382" i="17"/>
  <c r="AU382" i="17"/>
  <c r="AB383" i="17"/>
  <c r="AC383" i="17"/>
  <c r="AD383" i="17"/>
  <c r="AU383" i="17"/>
  <c r="AB384" i="17"/>
  <c r="AC384" i="17"/>
  <c r="AD384" i="17"/>
  <c r="AU384" i="17"/>
  <c r="AB385" i="17"/>
  <c r="AC385" i="17"/>
  <c r="AD385" i="17"/>
  <c r="AU385" i="17"/>
  <c r="AB386" i="17"/>
  <c r="AC386" i="17"/>
  <c r="AD386" i="17"/>
  <c r="AU386" i="17"/>
  <c r="AB387" i="17"/>
  <c r="AC387" i="17"/>
  <c r="AD387" i="17"/>
  <c r="AU387" i="17"/>
  <c r="AB388" i="17"/>
  <c r="AC388" i="17"/>
  <c r="AD388" i="17"/>
  <c r="AH388" i="17"/>
  <c r="AR388" i="17" s="1"/>
  <c r="AS388" i="17" s="1"/>
  <c r="AT388" i="17" s="1"/>
  <c r="AU388" i="17"/>
  <c r="AB389" i="17"/>
  <c r="AC389" i="17"/>
  <c r="AD389" i="17"/>
  <c r="AU389" i="17"/>
  <c r="AB390" i="17"/>
  <c r="AC390" i="17"/>
  <c r="AD390" i="17"/>
  <c r="AU390" i="17"/>
  <c r="AB391" i="17"/>
  <c r="AC391" i="17"/>
  <c r="AD391" i="17"/>
  <c r="AU391" i="17"/>
  <c r="AB392" i="17"/>
  <c r="AC392" i="17"/>
  <c r="AD392" i="17"/>
  <c r="AU392" i="17"/>
  <c r="AB393" i="17"/>
  <c r="AC393" i="17"/>
  <c r="AD393" i="17"/>
  <c r="AU393" i="17"/>
  <c r="AB394" i="17"/>
  <c r="AC394" i="17"/>
  <c r="AD394" i="17"/>
  <c r="AU394" i="17"/>
  <c r="AB395" i="17"/>
  <c r="AC395" i="17"/>
  <c r="AD395" i="17"/>
  <c r="AU395" i="17"/>
  <c r="AB396" i="17"/>
  <c r="AC396" i="17"/>
  <c r="AD396" i="17"/>
  <c r="AU396" i="17"/>
  <c r="AB397" i="17"/>
  <c r="AC397" i="17"/>
  <c r="AD397" i="17"/>
  <c r="AU397" i="17"/>
  <c r="AB398" i="17"/>
  <c r="AC398" i="17"/>
  <c r="AD398" i="17"/>
  <c r="AU398" i="17"/>
  <c r="AB399" i="17"/>
  <c r="AC399" i="17"/>
  <c r="AD399" i="17"/>
  <c r="AU399" i="17"/>
  <c r="AB400" i="17"/>
  <c r="AC400" i="17"/>
  <c r="AD400" i="17"/>
  <c r="AU400" i="17"/>
  <c r="AB401" i="17"/>
  <c r="AC401" i="17"/>
  <c r="AD401" i="17"/>
  <c r="AH401" i="17"/>
  <c r="AR401" i="17" s="1"/>
  <c r="AS401" i="17" s="1"/>
  <c r="AT401" i="17" s="1"/>
  <c r="AU401" i="17"/>
  <c r="AB402" i="17"/>
  <c r="AC402" i="17"/>
  <c r="AD402" i="17"/>
  <c r="AU402" i="17"/>
  <c r="AB403" i="17"/>
  <c r="AC403" i="17"/>
  <c r="AD403" i="17"/>
  <c r="AU403" i="17"/>
  <c r="AB404" i="17"/>
  <c r="AC404" i="17"/>
  <c r="AD404" i="17"/>
  <c r="AU404" i="17"/>
  <c r="AB405" i="17"/>
  <c r="AC405" i="17"/>
  <c r="AD405" i="17"/>
  <c r="AU405" i="17"/>
  <c r="AB406" i="17"/>
  <c r="AC406" i="17"/>
  <c r="AD406" i="17"/>
  <c r="AU406" i="17"/>
  <c r="AB407" i="17"/>
  <c r="AC407" i="17"/>
  <c r="AD407" i="17"/>
  <c r="AU407" i="17"/>
  <c r="AB408" i="17"/>
  <c r="AC408" i="17"/>
  <c r="AD408" i="17"/>
  <c r="AU408" i="17"/>
  <c r="AB409" i="17"/>
  <c r="AC409" i="17"/>
  <c r="AD409" i="17"/>
  <c r="AU409" i="17"/>
  <c r="AB410" i="17"/>
  <c r="AC410" i="17"/>
  <c r="AD410" i="17"/>
  <c r="AU410" i="17"/>
  <c r="AB411" i="17"/>
  <c r="AC411" i="17"/>
  <c r="AD411" i="17"/>
  <c r="AH411" i="17"/>
  <c r="AR411" i="17" s="1"/>
  <c r="AS411" i="17" s="1"/>
  <c r="AT411" i="17" s="1"/>
  <c r="AU411" i="17"/>
  <c r="AB412" i="17"/>
  <c r="AC412" i="17"/>
  <c r="AD412" i="17"/>
  <c r="AH412" i="17"/>
  <c r="AR412" i="17" s="1"/>
  <c r="AS412" i="17" s="1"/>
  <c r="AT412" i="17" s="1"/>
  <c r="AU412" i="17"/>
  <c r="AB413" i="17"/>
  <c r="AC413" i="17"/>
  <c r="AD413" i="17"/>
  <c r="AU413" i="17"/>
  <c r="AB414" i="17"/>
  <c r="AC414" i="17"/>
  <c r="AD414" i="17"/>
  <c r="AU414" i="17"/>
  <c r="AB415" i="17"/>
  <c r="AC415" i="17"/>
  <c r="AD415" i="17"/>
  <c r="AH415" i="17"/>
  <c r="AR415" i="17" s="1"/>
  <c r="AS415" i="17" s="1"/>
  <c r="AT415" i="17" s="1"/>
  <c r="AU415" i="17"/>
  <c r="AB416" i="17"/>
  <c r="AC416" i="17"/>
  <c r="AD416" i="17"/>
  <c r="AU416" i="17"/>
  <c r="AB417" i="17"/>
  <c r="AC417" i="17"/>
  <c r="AD417" i="17"/>
  <c r="AU417" i="17"/>
  <c r="AB418" i="17"/>
  <c r="AC418" i="17"/>
  <c r="AD418" i="17"/>
  <c r="AU418" i="17"/>
  <c r="AB419" i="17"/>
  <c r="AC419" i="17"/>
  <c r="AD419" i="17"/>
  <c r="AU419" i="17"/>
  <c r="AB420" i="17"/>
  <c r="AC420" i="17"/>
  <c r="AD420" i="17"/>
  <c r="AH420" i="17"/>
  <c r="AR420" i="17" s="1"/>
  <c r="AU420" i="17"/>
  <c r="AB421" i="17"/>
  <c r="AC421" i="17"/>
  <c r="AD421" i="17"/>
  <c r="AU421" i="17"/>
  <c r="AB422" i="17"/>
  <c r="AC422" i="17"/>
  <c r="AD422" i="17"/>
  <c r="AU422" i="17"/>
  <c r="AB423" i="17"/>
  <c r="AC423" i="17"/>
  <c r="AD423" i="17"/>
  <c r="AU423" i="17"/>
  <c r="AB424" i="17"/>
  <c r="AC424" i="17"/>
  <c r="AD424" i="17"/>
  <c r="AU424" i="17"/>
  <c r="AB425" i="17"/>
  <c r="AC425" i="17"/>
  <c r="AD425" i="17"/>
  <c r="AU425" i="17"/>
  <c r="AB426" i="17"/>
  <c r="AC426" i="17"/>
  <c r="AD426" i="17"/>
  <c r="AU426" i="17"/>
  <c r="AB427" i="17"/>
  <c r="AC427" i="17"/>
  <c r="AD427" i="17"/>
  <c r="AU427" i="17"/>
  <c r="AB428" i="17"/>
  <c r="AC428" i="17"/>
  <c r="AD428" i="17"/>
  <c r="AU428" i="17"/>
  <c r="AB429" i="17"/>
  <c r="AC429" i="17"/>
  <c r="AD429" i="17"/>
  <c r="AH429" i="17"/>
  <c r="AR429" i="17" s="1"/>
  <c r="AU429" i="17"/>
  <c r="AB430" i="17"/>
  <c r="AC430" i="17"/>
  <c r="AD430" i="17"/>
  <c r="AU430" i="17"/>
  <c r="AB431" i="17"/>
  <c r="AC431" i="17"/>
  <c r="AD431" i="17"/>
  <c r="AU431" i="17"/>
  <c r="AB432" i="17"/>
  <c r="AC432" i="17"/>
  <c r="AD432" i="17"/>
  <c r="AU432" i="17"/>
  <c r="AB433" i="17"/>
  <c r="AC433" i="17"/>
  <c r="AD433" i="17"/>
  <c r="AU433" i="17"/>
  <c r="AB434" i="17"/>
  <c r="AC434" i="17"/>
  <c r="AD434" i="17"/>
  <c r="AU434" i="17"/>
  <c r="AB435" i="17"/>
  <c r="AC435" i="17"/>
  <c r="AD435" i="17"/>
  <c r="AU435" i="17"/>
  <c r="AB436" i="17"/>
  <c r="AC436" i="17"/>
  <c r="AD436" i="17"/>
  <c r="AH436" i="17"/>
  <c r="AR436" i="17" s="1"/>
  <c r="AU436" i="17"/>
  <c r="AB437" i="17"/>
  <c r="AC437" i="17"/>
  <c r="AD437" i="17"/>
  <c r="AU437" i="17"/>
  <c r="AB438" i="17"/>
  <c r="AC438" i="17"/>
  <c r="AD438" i="17"/>
  <c r="AU438" i="17"/>
  <c r="AB439" i="17"/>
  <c r="AC439" i="17"/>
  <c r="AD439" i="17"/>
  <c r="AH439" i="17"/>
  <c r="AR439" i="17" s="1"/>
  <c r="AU439" i="17"/>
  <c r="AB440" i="17"/>
  <c r="AC440" i="17"/>
  <c r="AD440" i="17"/>
  <c r="AU440" i="17"/>
  <c r="AB441" i="17"/>
  <c r="AC441" i="17"/>
  <c r="AD441" i="17"/>
  <c r="AU441" i="17"/>
  <c r="AB442" i="17"/>
  <c r="AC442" i="17"/>
  <c r="AD442" i="17"/>
  <c r="AH442" i="17"/>
  <c r="AR442" i="17" s="1"/>
  <c r="AU442" i="17"/>
  <c r="AB443" i="17"/>
  <c r="AC443" i="17"/>
  <c r="AD443" i="17"/>
  <c r="AU443" i="17"/>
  <c r="AB444" i="17"/>
  <c r="AC444" i="17"/>
  <c r="AD444" i="17"/>
  <c r="AU444" i="17"/>
  <c r="AB445" i="17"/>
  <c r="AC445" i="17"/>
  <c r="AD445" i="17"/>
  <c r="AU445" i="17"/>
  <c r="AB446" i="17"/>
  <c r="AC446" i="17"/>
  <c r="AD446" i="17"/>
  <c r="AU446" i="17"/>
  <c r="AB447" i="17"/>
  <c r="AC447" i="17"/>
  <c r="AD447" i="17"/>
  <c r="AU447" i="17"/>
  <c r="AB448" i="17"/>
  <c r="AC448" i="17"/>
  <c r="AD448" i="17"/>
  <c r="AH448" i="17"/>
  <c r="AR448" i="17" s="1"/>
  <c r="AU448" i="17"/>
  <c r="AB449" i="17"/>
  <c r="AC449" i="17"/>
  <c r="AD449" i="17"/>
  <c r="AH449" i="17"/>
  <c r="AR449" i="17" s="1"/>
  <c r="AU449" i="17"/>
  <c r="AB450" i="17"/>
  <c r="AC450" i="17"/>
  <c r="AD450" i="17"/>
  <c r="AH450" i="17"/>
  <c r="AR450" i="17" s="1"/>
  <c r="AS450" i="17" s="1"/>
  <c r="AT450" i="17" s="1"/>
  <c r="AU450" i="17"/>
  <c r="AB451" i="17"/>
  <c r="AC451" i="17"/>
  <c r="AD451" i="17"/>
  <c r="AU451" i="17"/>
  <c r="AB452" i="17"/>
  <c r="AC452" i="17"/>
  <c r="AD452" i="17"/>
  <c r="AH452" i="17"/>
  <c r="AR452" i="17" s="1"/>
  <c r="AS452" i="17" s="1"/>
  <c r="AT452" i="17" s="1"/>
  <c r="AU452" i="17"/>
  <c r="AB453" i="17"/>
  <c r="AC453" i="17"/>
  <c r="AD453" i="17"/>
  <c r="AH453" i="17"/>
  <c r="AR453" i="17" s="1"/>
  <c r="AU453" i="17"/>
  <c r="AB454" i="17"/>
  <c r="AC454" i="17"/>
  <c r="AD454" i="17"/>
  <c r="AU454" i="17"/>
  <c r="AB455" i="17"/>
  <c r="AC455" i="17"/>
  <c r="AD455" i="17"/>
  <c r="AU455" i="17"/>
  <c r="AB456" i="17"/>
  <c r="AC456" i="17"/>
  <c r="AD456" i="17"/>
  <c r="AU456" i="17"/>
  <c r="AB457" i="17"/>
  <c r="AC457" i="17"/>
  <c r="AD457" i="17"/>
  <c r="AU457" i="17"/>
  <c r="AB458" i="17"/>
  <c r="AC458" i="17"/>
  <c r="AD458" i="17"/>
  <c r="AU458" i="17"/>
  <c r="AB459" i="17"/>
  <c r="AC459" i="17"/>
  <c r="AD459" i="17"/>
  <c r="AH459" i="17"/>
  <c r="AR459" i="17" s="1"/>
  <c r="AS459" i="17" s="1"/>
  <c r="AT459" i="17" s="1"/>
  <c r="AU459" i="17"/>
  <c r="AB460" i="17"/>
  <c r="AC460" i="17"/>
  <c r="AD460" i="17"/>
  <c r="AU460" i="17"/>
  <c r="AB461" i="17"/>
  <c r="AC461" i="17"/>
  <c r="AD461" i="17"/>
  <c r="AU461" i="17"/>
  <c r="AB462" i="17"/>
  <c r="AC462" i="17"/>
  <c r="AD462" i="17"/>
  <c r="AU462" i="17"/>
  <c r="AB463" i="17"/>
  <c r="AC463" i="17"/>
  <c r="AD463" i="17"/>
  <c r="AU463" i="17"/>
  <c r="AB464" i="17"/>
  <c r="AC464" i="17"/>
  <c r="AD464" i="17"/>
  <c r="AU464" i="17"/>
  <c r="AB465" i="17"/>
  <c r="AC465" i="17"/>
  <c r="AD465" i="17"/>
  <c r="AH465" i="17"/>
  <c r="AR465" i="17" s="1"/>
  <c r="AU465" i="17"/>
  <c r="AB466" i="17"/>
  <c r="AC466" i="17"/>
  <c r="AD466" i="17"/>
  <c r="AU466" i="17"/>
  <c r="AB467" i="17"/>
  <c r="AC467" i="17"/>
  <c r="AD467" i="17"/>
  <c r="AU467" i="17"/>
  <c r="AB468" i="17"/>
  <c r="AC468" i="17"/>
  <c r="AD468" i="17"/>
  <c r="AU468" i="17"/>
  <c r="AB469" i="17"/>
  <c r="AC469" i="17"/>
  <c r="AD469" i="17"/>
  <c r="AU469" i="17"/>
  <c r="AB470" i="17"/>
  <c r="AC470" i="17"/>
  <c r="AD470" i="17"/>
  <c r="AU470" i="17"/>
  <c r="AB471" i="17"/>
  <c r="AC471" i="17"/>
  <c r="AD471" i="17"/>
  <c r="AH471" i="17"/>
  <c r="AR471" i="17" s="1"/>
  <c r="AU471" i="17"/>
  <c r="AB472" i="17"/>
  <c r="AC472" i="17"/>
  <c r="AD472" i="17"/>
  <c r="AU472" i="17"/>
  <c r="AB473" i="17"/>
  <c r="AC473" i="17"/>
  <c r="AD473" i="17"/>
  <c r="AU473" i="17"/>
  <c r="AB474" i="17"/>
  <c r="AC474" i="17"/>
  <c r="AD474" i="17"/>
  <c r="AH474" i="17"/>
  <c r="AR474" i="17" s="1"/>
  <c r="AU474" i="17"/>
  <c r="AB475" i="17"/>
  <c r="AC475" i="17"/>
  <c r="AD475" i="17"/>
  <c r="AU475" i="17"/>
  <c r="AB476" i="17"/>
  <c r="AC476" i="17"/>
  <c r="AD476" i="17"/>
  <c r="AU476" i="17"/>
  <c r="AB477" i="17"/>
  <c r="AC477" i="17"/>
  <c r="AD477" i="17"/>
  <c r="AH477" i="17"/>
  <c r="AR477" i="17" s="1"/>
  <c r="AS477" i="17" s="1"/>
  <c r="AT477" i="17" s="1"/>
  <c r="AU477" i="17"/>
  <c r="AB478" i="17"/>
  <c r="AC478" i="17"/>
  <c r="AD478" i="17"/>
  <c r="AH478" i="17"/>
  <c r="AR478" i="17" s="1"/>
  <c r="AU478" i="17"/>
  <c r="AB479" i="17"/>
  <c r="AC479" i="17"/>
  <c r="AD479" i="17"/>
  <c r="AU479" i="17"/>
  <c r="AB480" i="17"/>
  <c r="AC480" i="17"/>
  <c r="AD480" i="17"/>
  <c r="AU480" i="17"/>
  <c r="AB481" i="17"/>
  <c r="AC481" i="17"/>
  <c r="AD481" i="17"/>
  <c r="AU481" i="17"/>
  <c r="AB482" i="17"/>
  <c r="AC482" i="17"/>
  <c r="AD482" i="17"/>
  <c r="AU482" i="17"/>
  <c r="AB483" i="17"/>
  <c r="AC483" i="17"/>
  <c r="AD483" i="17"/>
  <c r="AH483" i="17"/>
  <c r="AR483" i="17" s="1"/>
  <c r="AU483" i="17"/>
  <c r="AB484" i="17"/>
  <c r="AC484" i="17"/>
  <c r="AD484" i="17"/>
  <c r="AH484" i="17"/>
  <c r="AR484" i="17" s="1"/>
  <c r="AS484" i="17" s="1"/>
  <c r="AT484" i="17" s="1"/>
  <c r="AU484" i="17"/>
  <c r="AB485" i="17"/>
  <c r="AC485" i="17"/>
  <c r="AD485" i="17"/>
  <c r="AU485" i="17"/>
  <c r="AB486" i="17"/>
  <c r="AC486" i="17"/>
  <c r="AD486" i="17"/>
  <c r="AU486" i="17"/>
  <c r="AB487" i="17"/>
  <c r="AC487" i="17"/>
  <c r="AD487" i="17"/>
  <c r="AU487" i="17"/>
  <c r="AB488" i="17"/>
  <c r="AC488" i="17"/>
  <c r="AD488" i="17"/>
  <c r="AH488" i="17"/>
  <c r="AR488" i="17" s="1"/>
  <c r="AU488" i="17"/>
  <c r="AB489" i="17"/>
  <c r="AC489" i="17"/>
  <c r="AD489" i="17"/>
  <c r="AU489" i="17"/>
  <c r="AB490" i="17"/>
  <c r="AC490" i="17"/>
  <c r="AD490" i="17"/>
  <c r="AH490" i="17"/>
  <c r="AR490" i="17" s="1"/>
  <c r="AS490" i="17" s="1"/>
  <c r="AT490" i="17" s="1"/>
  <c r="AU490" i="17"/>
  <c r="AB491" i="17"/>
  <c r="AC491" i="17"/>
  <c r="AD491" i="17"/>
  <c r="AH491" i="17"/>
  <c r="AR491" i="17" s="1"/>
  <c r="AS491" i="17" s="1"/>
  <c r="AT491" i="17" s="1"/>
  <c r="AU491" i="17"/>
  <c r="AB492" i="17"/>
  <c r="AC492" i="17"/>
  <c r="AD492" i="17"/>
  <c r="AU492" i="17"/>
  <c r="AB493" i="17"/>
  <c r="AC493" i="17"/>
  <c r="AD493" i="17"/>
  <c r="AU493" i="17"/>
  <c r="AB494" i="17"/>
  <c r="AC494" i="17"/>
  <c r="AD494" i="17"/>
  <c r="AU494" i="17"/>
  <c r="AB495" i="17"/>
  <c r="AC495" i="17"/>
  <c r="AD495" i="17"/>
  <c r="AU495" i="17"/>
  <c r="AB496" i="17"/>
  <c r="AC496" i="17"/>
  <c r="AD496" i="17"/>
  <c r="AU496" i="17"/>
  <c r="AB497" i="17"/>
  <c r="AC497" i="17"/>
  <c r="AD497" i="17"/>
  <c r="AH497" i="17"/>
  <c r="AR497" i="17" s="1"/>
  <c r="AS497" i="17" s="1"/>
  <c r="AT497" i="17" s="1"/>
  <c r="AU497" i="17"/>
  <c r="AB498" i="17"/>
  <c r="AC498" i="17"/>
  <c r="AD498" i="17"/>
  <c r="AH498" i="17"/>
  <c r="AR498" i="17" s="1"/>
  <c r="AU498" i="17"/>
  <c r="AB499" i="17"/>
  <c r="AC499" i="17"/>
  <c r="AD499" i="17"/>
  <c r="AU499" i="17"/>
  <c r="AB500" i="17"/>
  <c r="AC500" i="17"/>
  <c r="AD500" i="17"/>
  <c r="AU500" i="17"/>
  <c r="AB501" i="17"/>
  <c r="AC501" i="17"/>
  <c r="AD501" i="17"/>
  <c r="AH501" i="17"/>
  <c r="AR501" i="17" s="1"/>
  <c r="AS501" i="17" s="1"/>
  <c r="AT501" i="17" s="1"/>
  <c r="AU501" i="17"/>
  <c r="AB502" i="17"/>
  <c r="AC502" i="17"/>
  <c r="AD502" i="17"/>
  <c r="AH502" i="17"/>
  <c r="AR502" i="17" s="1"/>
  <c r="AU502" i="17"/>
  <c r="AB503" i="17"/>
  <c r="AC503" i="17"/>
  <c r="AD503" i="17"/>
  <c r="AU503" i="17"/>
  <c r="AB504" i="17"/>
  <c r="AC504" i="17"/>
  <c r="AD504" i="17"/>
  <c r="AU504" i="17"/>
  <c r="AB505" i="17"/>
  <c r="AC505" i="17"/>
  <c r="AD505" i="17"/>
  <c r="AU505" i="17"/>
  <c r="AB506" i="17"/>
  <c r="AC506" i="17"/>
  <c r="AD506" i="17"/>
  <c r="AU506" i="17"/>
  <c r="AB507" i="17"/>
  <c r="AC507" i="17"/>
  <c r="AD507" i="17"/>
  <c r="AU507" i="17"/>
  <c r="AB508" i="17"/>
  <c r="AC508" i="17"/>
  <c r="AD508" i="17"/>
  <c r="AU508" i="17"/>
  <c r="AB509" i="17"/>
  <c r="AC509" i="17"/>
  <c r="AD509" i="17"/>
  <c r="AU509" i="17"/>
  <c r="AB510" i="17"/>
  <c r="AC510" i="17"/>
  <c r="AD510" i="17"/>
  <c r="AU510" i="17"/>
  <c r="AB511" i="17"/>
  <c r="AC511" i="17"/>
  <c r="AD511" i="17"/>
  <c r="AH511" i="17"/>
  <c r="AR511" i="17" s="1"/>
  <c r="AU511" i="17"/>
  <c r="AB512" i="17"/>
  <c r="AC512" i="17"/>
  <c r="AD512" i="17"/>
  <c r="AH512" i="17"/>
  <c r="AR512" i="17" s="1"/>
  <c r="AS512" i="17" s="1"/>
  <c r="AT512" i="17" s="1"/>
  <c r="AU512" i="17"/>
  <c r="AB513" i="17"/>
  <c r="AC513" i="17"/>
  <c r="AD513" i="17"/>
  <c r="AU513" i="17"/>
  <c r="AB514" i="17"/>
  <c r="AC514" i="17"/>
  <c r="AD514" i="17"/>
  <c r="AU514" i="17"/>
  <c r="AB515" i="17"/>
  <c r="AC515" i="17"/>
  <c r="AD515" i="17"/>
  <c r="AH515" i="17"/>
  <c r="AR515" i="17" s="1"/>
  <c r="AS515" i="17" s="1"/>
  <c r="AT515" i="17" s="1"/>
  <c r="AU515" i="17"/>
  <c r="AB516" i="17"/>
  <c r="AC516" i="17"/>
  <c r="AD516" i="17"/>
  <c r="AH516" i="17"/>
  <c r="AR516" i="17" s="1"/>
  <c r="AS516" i="17" s="1"/>
  <c r="AT516" i="17" s="1"/>
  <c r="AU516" i="17"/>
  <c r="AB517" i="17"/>
  <c r="AC517" i="17"/>
  <c r="AD517" i="17"/>
  <c r="AU517" i="17"/>
  <c r="AB518" i="17"/>
  <c r="AC518" i="17"/>
  <c r="AD518" i="17"/>
  <c r="AU518" i="17"/>
  <c r="AB519" i="17"/>
  <c r="AC519" i="17"/>
  <c r="AD519" i="17"/>
  <c r="AH519" i="17"/>
  <c r="AR519" i="17" s="1"/>
  <c r="AS519" i="17" s="1"/>
  <c r="AT519" i="17" s="1"/>
  <c r="AU519" i="17"/>
  <c r="AB520" i="17"/>
  <c r="AC520" i="17"/>
  <c r="AD520" i="17"/>
  <c r="AH520" i="17"/>
  <c r="AR520" i="17" s="1"/>
  <c r="AS520" i="17" s="1"/>
  <c r="AT520" i="17" s="1"/>
  <c r="AU520" i="17"/>
  <c r="AB521" i="17"/>
  <c r="AC521" i="17"/>
  <c r="AD521" i="17"/>
  <c r="AU521" i="17"/>
  <c r="AB522" i="17"/>
  <c r="AC522" i="17"/>
  <c r="AD522" i="17"/>
  <c r="AH522" i="17"/>
  <c r="AR522" i="17" s="1"/>
  <c r="AU522" i="17"/>
  <c r="AB523" i="17"/>
  <c r="AC523" i="17"/>
  <c r="AD523" i="17"/>
  <c r="AH523" i="17"/>
  <c r="AR523" i="17" s="1"/>
  <c r="AU523" i="17"/>
  <c r="AB524" i="17"/>
  <c r="AC524" i="17"/>
  <c r="AD524" i="17"/>
  <c r="AU524" i="17"/>
  <c r="AB525" i="17"/>
  <c r="AC525" i="17"/>
  <c r="AD525" i="17"/>
  <c r="AU525" i="17"/>
  <c r="AB526" i="17"/>
  <c r="AC526" i="17"/>
  <c r="AD526" i="17"/>
  <c r="AU526" i="17"/>
  <c r="AB527" i="17"/>
  <c r="AC527" i="17"/>
  <c r="AD527" i="17"/>
  <c r="AU527" i="17"/>
  <c r="AB528" i="17"/>
  <c r="AC528" i="17"/>
  <c r="AD528" i="17"/>
  <c r="AH528" i="17"/>
  <c r="AR528" i="17" s="1"/>
  <c r="AU528" i="17"/>
  <c r="AB529" i="17"/>
  <c r="AC529" i="17"/>
  <c r="AD529" i="17"/>
  <c r="AU529" i="17"/>
  <c r="AB530" i="17"/>
  <c r="AC530" i="17"/>
  <c r="AD530" i="17"/>
  <c r="AU530" i="17"/>
  <c r="AB531" i="17"/>
  <c r="AC531" i="17"/>
  <c r="AD531" i="17"/>
  <c r="AU531" i="17"/>
  <c r="AB532" i="17"/>
  <c r="AC532" i="17"/>
  <c r="AD532" i="17"/>
  <c r="AU532" i="17"/>
  <c r="AB533" i="17"/>
  <c r="AC533" i="17"/>
  <c r="AD533" i="17"/>
  <c r="AH533" i="17"/>
  <c r="AR533" i="17" s="1"/>
  <c r="AS533" i="17" s="1"/>
  <c r="AT533" i="17" s="1"/>
  <c r="AU533" i="17"/>
  <c r="AB534" i="17"/>
  <c r="AC534" i="17"/>
  <c r="AD534" i="17"/>
  <c r="AU534" i="17"/>
  <c r="AB535" i="17"/>
  <c r="AC535" i="17"/>
  <c r="AD535" i="17"/>
  <c r="AU535" i="17"/>
  <c r="AB536" i="17"/>
  <c r="AC536" i="17"/>
  <c r="AD536" i="17"/>
  <c r="AU536" i="17"/>
  <c r="AB537" i="17"/>
  <c r="AC537" i="17"/>
  <c r="AD537" i="17"/>
  <c r="AH537" i="17"/>
  <c r="AR537" i="17" s="1"/>
  <c r="AU537" i="17"/>
  <c r="AB538" i="17"/>
  <c r="AC538" i="17"/>
  <c r="AD538" i="17"/>
  <c r="AU538" i="17"/>
  <c r="AB539" i="17"/>
  <c r="AC539" i="17"/>
  <c r="AD539" i="17"/>
  <c r="AU539" i="17"/>
  <c r="AB540" i="17"/>
  <c r="AC540" i="17"/>
  <c r="AD540" i="17"/>
  <c r="AH540" i="17"/>
  <c r="AR540" i="17" s="1"/>
  <c r="AU540" i="17"/>
  <c r="AB541" i="17"/>
  <c r="AC541" i="17"/>
  <c r="AD541" i="17"/>
  <c r="AU541" i="17"/>
  <c r="AB542" i="17"/>
  <c r="AC542" i="17"/>
  <c r="AD542" i="17"/>
  <c r="AU542" i="17"/>
  <c r="AB543" i="17"/>
  <c r="AC543" i="17"/>
  <c r="AD543" i="17"/>
  <c r="AU543" i="17"/>
  <c r="AB544" i="17"/>
  <c r="AC544" i="17"/>
  <c r="AD544" i="17"/>
  <c r="AU544" i="17"/>
  <c r="AB545" i="17"/>
  <c r="AC545" i="17"/>
  <c r="AD545" i="17"/>
  <c r="AH545" i="17"/>
  <c r="AR545" i="17" s="1"/>
  <c r="AS545" i="17" s="1"/>
  <c r="AT545" i="17" s="1"/>
  <c r="AU545" i="17"/>
  <c r="AB546" i="17"/>
  <c r="AC546" i="17"/>
  <c r="AD546" i="17"/>
  <c r="AU546" i="17"/>
  <c r="AB547" i="17"/>
  <c r="AC547" i="17"/>
  <c r="AD547" i="17"/>
  <c r="AU547" i="17"/>
  <c r="AB548" i="17"/>
  <c r="AC548" i="17"/>
  <c r="AD548" i="17"/>
  <c r="AU548" i="17"/>
  <c r="AB549" i="17"/>
  <c r="AC549" i="17"/>
  <c r="AD549" i="17"/>
  <c r="AU549" i="17"/>
  <c r="AB550" i="17"/>
  <c r="AC550" i="17"/>
  <c r="AD550" i="17"/>
  <c r="AU550" i="17"/>
  <c r="AB551" i="17"/>
  <c r="AC551" i="17"/>
  <c r="AD551" i="17"/>
  <c r="AU551" i="17"/>
  <c r="AB552" i="17"/>
  <c r="AC552" i="17"/>
  <c r="AD552" i="17"/>
  <c r="AU552" i="17"/>
  <c r="AB553" i="17"/>
  <c r="AC553" i="17"/>
  <c r="AD553" i="17"/>
  <c r="AU553" i="17"/>
  <c r="AB554" i="17"/>
  <c r="AC554" i="17"/>
  <c r="AD554" i="17"/>
  <c r="AU554" i="17"/>
  <c r="AB555" i="17"/>
  <c r="AC555" i="17"/>
  <c r="AD555" i="17"/>
  <c r="AH555" i="17"/>
  <c r="AR555" i="17" s="1"/>
  <c r="AS555" i="17" s="1"/>
  <c r="AT555" i="17" s="1"/>
  <c r="AU555" i="17"/>
  <c r="AB556" i="17"/>
  <c r="AC556" i="17"/>
  <c r="AD556" i="17"/>
  <c r="AU556" i="17"/>
  <c r="AB557" i="17"/>
  <c r="AC557" i="17"/>
  <c r="AD557" i="17"/>
  <c r="AU557" i="17"/>
  <c r="AB558" i="17"/>
  <c r="AC558" i="17"/>
  <c r="AD558" i="17"/>
  <c r="AU558" i="17"/>
  <c r="AB559" i="17"/>
  <c r="AC559" i="17"/>
  <c r="AD559" i="17"/>
  <c r="AH559" i="17"/>
  <c r="AR559" i="17" s="1"/>
  <c r="AS559" i="17" s="1"/>
  <c r="AT559" i="17" s="1"/>
  <c r="AU559" i="17"/>
  <c r="AB560" i="17"/>
  <c r="AC560" i="17"/>
  <c r="AD560" i="17"/>
  <c r="AU560" i="17"/>
  <c r="AB561" i="17"/>
  <c r="AC561" i="17"/>
  <c r="AD561" i="17"/>
  <c r="AU561" i="17"/>
  <c r="AB562" i="17"/>
  <c r="AC562" i="17"/>
  <c r="AD562" i="17"/>
  <c r="AU562" i="17"/>
  <c r="AB563" i="17"/>
  <c r="AC563" i="17"/>
  <c r="AD563" i="17"/>
  <c r="AU563" i="17"/>
  <c r="AB564" i="17"/>
  <c r="AC564" i="17"/>
  <c r="AD564" i="17"/>
  <c r="AH564" i="17"/>
  <c r="AU564" i="17"/>
  <c r="AB565" i="17"/>
  <c r="AC565" i="17"/>
  <c r="AD565" i="17"/>
  <c r="AU565" i="17"/>
  <c r="AB566" i="17"/>
  <c r="AC566" i="17"/>
  <c r="AD566" i="17"/>
  <c r="AU566" i="17"/>
  <c r="AB567" i="17"/>
  <c r="AC567" i="17"/>
  <c r="AD567" i="17"/>
  <c r="AH567" i="17"/>
  <c r="AR567" i="17" s="1"/>
  <c r="AU567" i="17"/>
  <c r="AB568" i="17"/>
  <c r="AC568" i="17"/>
  <c r="AD568" i="17"/>
  <c r="AH568" i="17"/>
  <c r="AR568" i="17" s="1"/>
  <c r="AU568" i="17"/>
  <c r="AB569" i="17"/>
  <c r="AC569" i="17"/>
  <c r="AD569" i="17"/>
  <c r="AH569" i="17"/>
  <c r="AR569" i="17" s="1"/>
  <c r="AS569" i="17" s="1"/>
  <c r="AT569" i="17" s="1"/>
  <c r="AU569" i="17"/>
  <c r="AP631" i="17" l="1"/>
  <c r="AR97" i="17"/>
  <c r="AS97" i="17" s="1"/>
  <c r="AT97" i="17" s="1"/>
  <c r="AR70" i="17"/>
  <c r="AS70" i="17" s="1"/>
  <c r="AT70" i="17" s="1"/>
  <c r="AR133" i="17"/>
  <c r="AS133" i="17" s="1"/>
  <c r="AT133" i="17" s="1"/>
  <c r="AR9" i="17"/>
  <c r="AS9" i="17" s="1"/>
  <c r="AT9" i="17" s="1"/>
  <c r="AR32" i="17"/>
  <c r="AS32" i="17" s="1"/>
  <c r="AT32" i="17" s="1"/>
  <c r="AR57" i="17"/>
  <c r="AS57" i="17" s="1"/>
  <c r="AT57" i="17" s="1"/>
  <c r="AR21" i="17"/>
  <c r="AS21" i="17" s="1"/>
  <c r="AT21" i="17" s="1"/>
  <c r="AR121" i="17"/>
  <c r="AS121" i="17" s="1"/>
  <c r="AT121" i="17" s="1"/>
  <c r="AR45" i="17"/>
  <c r="AS45" i="17" s="1"/>
  <c r="AT45" i="17" s="1"/>
  <c r="AR145" i="17"/>
  <c r="AS145" i="17" s="1"/>
  <c r="AT145" i="17" s="1"/>
  <c r="AR85" i="17"/>
  <c r="AS85" i="17" s="1"/>
  <c r="AT85" i="17" s="1"/>
  <c r="AR109" i="17"/>
  <c r="AS109" i="17" s="1"/>
  <c r="AT109" i="17" s="1"/>
  <c r="AS381" i="17"/>
  <c r="AT381" i="17" s="1"/>
  <c r="AS362" i="17"/>
  <c r="AT362" i="17" s="1"/>
  <c r="AS341" i="17"/>
  <c r="AT341" i="17" s="1"/>
  <c r="AS427" i="17"/>
  <c r="AT427" i="17" s="1"/>
  <c r="AR564" i="17"/>
  <c r="AS564" i="17" s="1"/>
  <c r="AT564" i="17" s="1"/>
  <c r="AS462" i="17"/>
  <c r="AT462" i="17" s="1"/>
  <c r="AS335" i="17"/>
  <c r="AT335" i="17" s="1"/>
  <c r="AS350" i="17"/>
  <c r="AT350" i="17" s="1"/>
  <c r="AS468" i="17"/>
  <c r="AT468" i="17" s="1"/>
  <c r="AS527" i="17"/>
  <c r="AT527" i="17" s="1"/>
  <c r="AS449" i="17"/>
  <c r="AT449" i="17" s="1"/>
  <c r="AS338" i="17"/>
  <c r="AT338" i="17" s="1"/>
  <c r="AS445" i="17"/>
  <c r="AT445" i="17" s="1"/>
  <c r="AS463" i="17"/>
  <c r="AT463" i="17" s="1"/>
  <c r="AS424" i="17"/>
  <c r="AT424" i="17" s="1"/>
  <c r="AS347" i="17"/>
  <c r="AT347" i="17" s="1"/>
  <c r="AS422" i="17"/>
  <c r="AT422" i="17" s="1"/>
  <c r="AS361" i="17"/>
  <c r="AT361" i="17" s="1"/>
  <c r="AS565" i="17"/>
  <c r="AT565" i="17" s="1"/>
  <c r="AS488" i="17"/>
  <c r="AT488" i="17" s="1"/>
  <c r="AS482" i="17"/>
  <c r="AT482" i="17" s="1"/>
  <c r="AS469" i="17"/>
  <c r="AT469" i="17" s="1"/>
  <c r="AS366" i="17"/>
  <c r="AT366" i="17" s="1"/>
  <c r="AS478" i="17"/>
  <c r="AT478" i="17" s="1"/>
  <c r="AS566" i="17"/>
  <c r="AT566" i="17" s="1"/>
  <c r="AS567" i="17"/>
  <c r="AT567" i="17" s="1"/>
  <c r="AS552" i="17"/>
  <c r="AT552" i="17" s="1"/>
  <c r="AS549" i="17"/>
  <c r="AT549" i="17" s="1"/>
  <c r="AS546" i="17"/>
  <c r="AT546" i="17" s="1"/>
  <c r="AS543" i="17"/>
  <c r="AT543" i="17" s="1"/>
  <c r="AS540" i="17"/>
  <c r="AT540" i="17" s="1"/>
  <c r="AS537" i="17"/>
  <c r="AT537" i="17" s="1"/>
  <c r="AS534" i="17"/>
  <c r="AT534" i="17" s="1"/>
  <c r="AS531" i="17"/>
  <c r="AT531" i="17" s="1"/>
  <c r="AS528" i="17"/>
  <c r="AT528" i="17" s="1"/>
  <c r="AS525" i="17"/>
  <c r="AT525" i="17" s="1"/>
  <c r="AS522" i="17"/>
  <c r="AT522" i="17" s="1"/>
  <c r="AS513" i="17"/>
  <c r="AT513" i="17" s="1"/>
  <c r="AS510" i="17"/>
  <c r="AT510" i="17" s="1"/>
  <c r="AS507" i="17"/>
  <c r="AT507" i="17" s="1"/>
  <c r="AS498" i="17"/>
  <c r="AT498" i="17" s="1"/>
  <c r="AS495" i="17"/>
  <c r="AT495" i="17" s="1"/>
  <c r="AS492" i="17"/>
  <c r="AT492" i="17" s="1"/>
  <c r="AS486" i="17"/>
  <c r="AT486" i="17" s="1"/>
  <c r="AS483" i="17"/>
  <c r="AT483" i="17" s="1"/>
  <c r="AS474" i="17"/>
  <c r="AT474" i="17" s="1"/>
  <c r="AS471" i="17"/>
  <c r="AT471" i="17" s="1"/>
  <c r="AS465" i="17"/>
  <c r="AT465" i="17" s="1"/>
  <c r="AS456" i="17"/>
  <c r="AT456" i="17" s="1"/>
  <c r="AS453" i="17"/>
  <c r="AT453" i="17" s="1"/>
  <c r="AS447" i="17"/>
  <c r="AT447" i="17" s="1"/>
  <c r="AS444" i="17"/>
  <c r="AT444" i="17" s="1"/>
  <c r="AS441" i="17"/>
  <c r="AT441" i="17" s="1"/>
  <c r="AS432" i="17"/>
  <c r="AT432" i="17" s="1"/>
  <c r="AS429" i="17"/>
  <c r="AT429" i="17" s="1"/>
  <c r="AS426" i="17"/>
  <c r="AT426" i="17" s="1"/>
  <c r="AS423" i="17"/>
  <c r="AT423" i="17" s="1"/>
  <c r="AS420" i="17"/>
  <c r="AT420" i="17" s="1"/>
  <c r="AS417" i="17"/>
  <c r="AT417" i="17" s="1"/>
  <c r="AS414" i="17"/>
  <c r="AT414" i="17" s="1"/>
  <c r="AS408" i="17"/>
  <c r="AT408" i="17" s="1"/>
  <c r="AS405" i="17"/>
  <c r="AT405" i="17" s="1"/>
  <c r="AS402" i="17"/>
  <c r="AT402" i="17" s="1"/>
  <c r="AS396" i="17"/>
  <c r="AT396" i="17" s="1"/>
  <c r="AS387" i="17"/>
  <c r="AT387" i="17" s="1"/>
  <c r="AS378" i="17"/>
  <c r="AT378" i="17" s="1"/>
  <c r="AS372" i="17"/>
  <c r="AT372" i="17" s="1"/>
  <c r="AS354" i="17"/>
  <c r="AT354" i="17" s="1"/>
  <c r="AS351" i="17"/>
  <c r="AT351" i="17" s="1"/>
  <c r="AS345" i="17"/>
  <c r="AT345" i="17" s="1"/>
  <c r="AS342" i="17"/>
  <c r="AT342" i="17" s="1"/>
  <c r="AS330" i="17"/>
  <c r="AT330" i="17" s="1"/>
  <c r="AS568" i="17"/>
  <c r="AT568" i="17" s="1"/>
  <c r="AS562" i="17"/>
  <c r="AT562" i="17" s="1"/>
  <c r="AS538" i="17"/>
  <c r="AT538" i="17" s="1"/>
  <c r="AS529" i="17"/>
  <c r="AT529" i="17" s="1"/>
  <c r="AS523" i="17"/>
  <c r="AT523" i="17" s="1"/>
  <c r="AS511" i="17"/>
  <c r="AT511" i="17" s="1"/>
  <c r="AS508" i="17"/>
  <c r="AT508" i="17" s="1"/>
  <c r="AS505" i="17"/>
  <c r="AT505" i="17" s="1"/>
  <c r="AS502" i="17"/>
  <c r="AT502" i="17" s="1"/>
  <c r="AS496" i="17"/>
  <c r="AT496" i="17" s="1"/>
  <c r="AS493" i="17"/>
  <c r="AT493" i="17" s="1"/>
  <c r="AS475" i="17"/>
  <c r="AT475" i="17" s="1"/>
  <c r="AS472" i="17"/>
  <c r="AT472" i="17" s="1"/>
  <c r="AS466" i="17"/>
  <c r="AT466" i="17" s="1"/>
  <c r="AS457" i="17"/>
  <c r="AT457" i="17" s="1"/>
  <c r="AS454" i="17"/>
  <c r="AT454" i="17" s="1"/>
  <c r="AS451" i="17"/>
  <c r="AT451" i="17" s="1"/>
  <c r="AS448" i="17"/>
  <c r="AT448" i="17" s="1"/>
  <c r="AS442" i="17"/>
  <c r="AT442" i="17" s="1"/>
  <c r="AS439" i="17"/>
  <c r="AT439" i="17" s="1"/>
  <c r="AS436" i="17"/>
  <c r="AT436" i="17" s="1"/>
  <c r="AS433" i="17"/>
  <c r="AT433" i="17" s="1"/>
  <c r="AS406" i="17"/>
  <c r="AT406" i="17" s="1"/>
  <c r="AS403" i="17"/>
  <c r="AT403" i="17" s="1"/>
  <c r="AS400" i="17"/>
  <c r="AT400" i="17" s="1"/>
  <c r="AS397" i="17"/>
  <c r="AT397" i="17" s="1"/>
  <c r="AS394" i="17"/>
  <c r="AT394" i="17" s="1"/>
  <c r="AS391" i="17"/>
  <c r="AT391" i="17" s="1"/>
  <c r="AS376" i="17"/>
  <c r="AT376" i="17" s="1"/>
  <c r="AS373" i="17"/>
  <c r="AT373" i="17" s="1"/>
  <c r="AS370" i="17"/>
  <c r="AT370" i="17" s="1"/>
  <c r="AS367" i="17"/>
  <c r="AT367" i="17" s="1"/>
  <c r="AS364" i="17"/>
  <c r="AT364" i="17" s="1"/>
  <c r="AS358" i="17"/>
  <c r="AT358" i="17" s="1"/>
  <c r="AS349" i="17"/>
  <c r="AT349" i="17" s="1"/>
  <c r="AB244" i="17" l="1"/>
  <c r="AC244" i="17"/>
  <c r="AD244" i="17"/>
  <c r="AE244" i="17"/>
  <c r="AF244" i="17"/>
  <c r="AG244" i="17"/>
  <c r="AH244" i="17"/>
  <c r="AI244" i="17"/>
  <c r="AJ244" i="17"/>
  <c r="AK244" i="17"/>
  <c r="AL244" i="17"/>
  <c r="AM244" i="17"/>
  <c r="AN244" i="17"/>
  <c r="AO244" i="17"/>
  <c r="AQ244" i="17"/>
  <c r="AU244" i="17"/>
  <c r="AB245" i="17"/>
  <c r="AC245" i="17"/>
  <c r="AD245" i="17"/>
  <c r="AE245" i="17"/>
  <c r="AF245" i="17"/>
  <c r="AG245" i="17"/>
  <c r="AH245" i="17"/>
  <c r="AI245" i="17"/>
  <c r="AJ245" i="17"/>
  <c r="AK245" i="17"/>
  <c r="AL245" i="17"/>
  <c r="AM245" i="17"/>
  <c r="AN245" i="17"/>
  <c r="AO245" i="17"/>
  <c r="AQ245" i="17"/>
  <c r="AU245" i="17"/>
  <c r="AB246" i="17"/>
  <c r="AC246" i="17"/>
  <c r="AD246" i="17"/>
  <c r="AE246" i="17"/>
  <c r="AF246" i="17"/>
  <c r="AG246" i="17"/>
  <c r="AH246" i="17"/>
  <c r="AI246" i="17"/>
  <c r="AJ246" i="17"/>
  <c r="AK246" i="17"/>
  <c r="AL246" i="17"/>
  <c r="AM246" i="17"/>
  <c r="AN246" i="17"/>
  <c r="AO246" i="17"/>
  <c r="AQ246" i="17"/>
  <c r="AU246" i="17"/>
  <c r="AB247" i="17"/>
  <c r="AC247" i="17"/>
  <c r="AD247" i="17"/>
  <c r="AE247" i="17"/>
  <c r="AF247" i="17"/>
  <c r="AG247" i="17"/>
  <c r="AH247" i="17"/>
  <c r="AI247" i="17"/>
  <c r="AJ247" i="17"/>
  <c r="AK247" i="17"/>
  <c r="AL247" i="17"/>
  <c r="AM247" i="17"/>
  <c r="AN247" i="17"/>
  <c r="AO247" i="17"/>
  <c r="AQ247" i="17"/>
  <c r="AU247" i="17"/>
  <c r="AB248" i="17"/>
  <c r="AC248" i="17"/>
  <c r="AD248" i="17"/>
  <c r="AE248" i="17"/>
  <c r="AF248" i="17"/>
  <c r="AG248" i="17"/>
  <c r="AH248" i="17"/>
  <c r="AI248" i="17"/>
  <c r="AJ248" i="17"/>
  <c r="AK248" i="17"/>
  <c r="AL248" i="17"/>
  <c r="AM248" i="17"/>
  <c r="AN248" i="17"/>
  <c r="AO248" i="17"/>
  <c r="AQ248" i="17"/>
  <c r="AU248" i="17"/>
  <c r="AB249" i="17"/>
  <c r="AC249" i="17"/>
  <c r="AD249" i="17"/>
  <c r="AE249" i="17"/>
  <c r="AF249" i="17"/>
  <c r="AG249" i="17"/>
  <c r="AH249" i="17"/>
  <c r="AI249" i="17"/>
  <c r="AJ249" i="17"/>
  <c r="AK249" i="17"/>
  <c r="AL249" i="17"/>
  <c r="AM249" i="17"/>
  <c r="AN249" i="17"/>
  <c r="AO249" i="17"/>
  <c r="AQ249" i="17"/>
  <c r="AU249" i="17"/>
  <c r="AB250" i="17"/>
  <c r="AC250" i="17"/>
  <c r="AD250" i="17"/>
  <c r="AE250" i="17"/>
  <c r="AF250" i="17"/>
  <c r="AG250" i="17"/>
  <c r="AH250" i="17"/>
  <c r="AI250" i="17"/>
  <c r="AJ250" i="17"/>
  <c r="AK250" i="17"/>
  <c r="AL250" i="17"/>
  <c r="AM250" i="17"/>
  <c r="AN250" i="17"/>
  <c r="AO250" i="17"/>
  <c r="AQ250" i="17"/>
  <c r="AU250" i="17"/>
  <c r="AB251" i="17"/>
  <c r="AC251" i="17"/>
  <c r="AD251" i="17"/>
  <c r="AE251" i="17"/>
  <c r="AF251" i="17"/>
  <c r="AG251" i="17"/>
  <c r="AH251" i="17"/>
  <c r="AI251" i="17"/>
  <c r="AJ251" i="17"/>
  <c r="AK251" i="17"/>
  <c r="AL251" i="17"/>
  <c r="AM251" i="17"/>
  <c r="AN251" i="17"/>
  <c r="AO251" i="17"/>
  <c r="AQ251" i="17"/>
  <c r="AU251" i="17"/>
  <c r="AB252" i="17"/>
  <c r="AC252" i="17"/>
  <c r="AD252" i="17"/>
  <c r="AE252" i="17"/>
  <c r="AF252" i="17"/>
  <c r="AG252" i="17"/>
  <c r="AH252" i="17"/>
  <c r="AI252" i="17"/>
  <c r="AJ252" i="17"/>
  <c r="AK252" i="17"/>
  <c r="AL252" i="17"/>
  <c r="AM252" i="17"/>
  <c r="AN252" i="17"/>
  <c r="AO252" i="17"/>
  <c r="AQ252" i="17"/>
  <c r="AU252" i="17"/>
  <c r="AB253" i="17"/>
  <c r="AC253" i="17"/>
  <c r="AD253" i="17"/>
  <c r="AE253" i="17"/>
  <c r="AF253" i="17"/>
  <c r="AG253" i="17"/>
  <c r="AH253" i="17"/>
  <c r="AI253" i="17"/>
  <c r="AJ253" i="17"/>
  <c r="AK253" i="17"/>
  <c r="AL253" i="17"/>
  <c r="AM253" i="17"/>
  <c r="AN253" i="17"/>
  <c r="AO253" i="17"/>
  <c r="AQ253" i="17"/>
  <c r="AU253" i="17"/>
  <c r="AB254" i="17"/>
  <c r="AC254" i="17"/>
  <c r="AD254" i="17"/>
  <c r="AE254" i="17"/>
  <c r="AF254" i="17"/>
  <c r="AG254" i="17"/>
  <c r="AH254" i="17"/>
  <c r="AI254" i="17"/>
  <c r="AJ254" i="17"/>
  <c r="AK254" i="17"/>
  <c r="AL254" i="17"/>
  <c r="AM254" i="17"/>
  <c r="AN254" i="17"/>
  <c r="AO254" i="17"/>
  <c r="AQ254" i="17"/>
  <c r="AU254" i="17"/>
  <c r="AB255" i="17"/>
  <c r="AC255" i="17"/>
  <c r="AD255" i="17"/>
  <c r="AE255" i="17"/>
  <c r="AF255" i="17"/>
  <c r="AG255" i="17"/>
  <c r="AH255" i="17"/>
  <c r="AI255" i="17"/>
  <c r="AJ255" i="17"/>
  <c r="AK255" i="17"/>
  <c r="AL255" i="17"/>
  <c r="AM255" i="17"/>
  <c r="AN255" i="17"/>
  <c r="AO255" i="17"/>
  <c r="AQ255" i="17"/>
  <c r="AU255" i="17"/>
  <c r="AR250" i="17" l="1"/>
  <c r="AS250" i="17" s="1"/>
  <c r="AT250" i="17" s="1"/>
  <c r="AR246" i="17"/>
  <c r="AS246" i="17" s="1"/>
  <c r="AT246" i="17" s="1"/>
  <c r="AR248" i="17"/>
  <c r="AS248" i="17" s="1"/>
  <c r="AT248" i="17" s="1"/>
  <c r="AR249" i="17"/>
  <c r="AS249" i="17" s="1"/>
  <c r="AT249" i="17" s="1"/>
  <c r="AR247" i="17"/>
  <c r="AS247" i="17" s="1"/>
  <c r="AT247" i="17" s="1"/>
  <c r="AR252" i="17"/>
  <c r="AS252" i="17" s="1"/>
  <c r="AT252" i="17" s="1"/>
  <c r="AR245" i="17"/>
  <c r="AS245" i="17" s="1"/>
  <c r="AT245" i="17" s="1"/>
  <c r="AR251" i="17"/>
  <c r="AS251" i="17" s="1"/>
  <c r="AT251" i="17" s="1"/>
  <c r="AR244" i="17"/>
  <c r="AS244" i="17" s="1"/>
  <c r="AT244" i="17" s="1"/>
  <c r="AR255" i="17"/>
  <c r="AS255" i="17" s="1"/>
  <c r="AT255" i="17" s="1"/>
  <c r="AR253" i="17"/>
  <c r="AS253" i="17" s="1"/>
  <c r="AT253" i="17" s="1"/>
  <c r="AR254" i="17"/>
  <c r="AS254" i="17" s="1"/>
  <c r="AT254" i="17" s="1"/>
  <c r="AD3" i="17" l="1"/>
  <c r="S34" i="18"/>
  <c r="T34" i="18" s="1"/>
  <c r="S24" i="18"/>
  <c r="T24" i="18" s="1"/>
  <c r="P7" i="18"/>
  <c r="Q7" i="18" s="1"/>
  <c r="S7" i="18"/>
  <c r="T7" i="18" s="1"/>
  <c r="P8" i="18"/>
  <c r="Q8" i="18" s="1"/>
  <c r="S8" i="18"/>
  <c r="T8" i="18" s="1"/>
  <c r="P9" i="18"/>
  <c r="Q9" i="18" s="1"/>
  <c r="S9" i="18"/>
  <c r="T9" i="18" s="1"/>
  <c r="P10" i="18"/>
  <c r="Q10" i="18" s="1"/>
  <c r="S10" i="18"/>
  <c r="T10" i="18" s="1"/>
  <c r="P11" i="18"/>
  <c r="Q11" i="18" s="1"/>
  <c r="S11" i="18"/>
  <c r="T11" i="18" s="1"/>
  <c r="P12" i="18"/>
  <c r="Q12" i="18" s="1"/>
  <c r="S12" i="18"/>
  <c r="T12" i="18" s="1"/>
  <c r="P13" i="18"/>
  <c r="Q13" i="18" s="1"/>
  <c r="S13" i="18"/>
  <c r="T13" i="18" s="1"/>
  <c r="P14" i="18"/>
  <c r="Q14" i="18" s="1"/>
  <c r="S14" i="18"/>
  <c r="T14" i="18" s="1"/>
  <c r="P15" i="18"/>
  <c r="Q15" i="18" s="1"/>
  <c r="S15" i="18"/>
  <c r="T15" i="18" s="1"/>
  <c r="P16" i="18"/>
  <c r="Q16" i="18" s="1"/>
  <c r="P17" i="18"/>
  <c r="Q17" i="18" s="1"/>
  <c r="S17" i="18"/>
  <c r="T17" i="18" s="1"/>
  <c r="P18" i="18"/>
  <c r="Q18" i="18" s="1"/>
  <c r="S18" i="18"/>
  <c r="P19" i="18"/>
  <c r="Q19" i="18" s="1"/>
  <c r="S19" i="18"/>
  <c r="T19" i="18" s="1"/>
  <c r="P20" i="18"/>
  <c r="Q20" i="18" s="1"/>
  <c r="S20" i="18"/>
  <c r="T20" i="18" s="1"/>
  <c r="P21" i="18"/>
  <c r="Q21" i="18" s="1"/>
  <c r="S21" i="18"/>
  <c r="T21" i="18" s="1"/>
  <c r="P22" i="18"/>
  <c r="Q22" i="18" s="1"/>
  <c r="S22" i="18"/>
  <c r="T22" i="18" s="1"/>
  <c r="P23" i="18"/>
  <c r="S23" i="18"/>
  <c r="T23" i="18" s="1"/>
  <c r="P24" i="18"/>
  <c r="Q24" i="18" s="1"/>
  <c r="P25" i="18"/>
  <c r="Q25" i="18" s="1"/>
  <c r="S25" i="18"/>
  <c r="T25" i="18" s="1"/>
  <c r="P26" i="18"/>
  <c r="Q26" i="18" s="1"/>
  <c r="S26" i="18"/>
  <c r="T26" i="18" s="1"/>
  <c r="P27" i="18"/>
  <c r="Q27" i="18" s="1"/>
  <c r="S27" i="18"/>
  <c r="T27" i="18" s="1"/>
  <c r="P28" i="18"/>
  <c r="Q28" i="18" s="1"/>
  <c r="S28" i="18"/>
  <c r="T28" i="18" s="1"/>
  <c r="P29" i="18"/>
  <c r="Q29" i="18" s="1"/>
  <c r="S29" i="18"/>
  <c r="T29" i="18" s="1"/>
  <c r="P30" i="18"/>
  <c r="Q30" i="18" s="1"/>
  <c r="S30" i="18"/>
  <c r="T30" i="18" s="1"/>
  <c r="P31" i="18"/>
  <c r="Q31" i="18" s="1"/>
  <c r="S31" i="18"/>
  <c r="T31" i="18" s="1"/>
  <c r="P32" i="18"/>
  <c r="Q32" i="18" s="1"/>
  <c r="S32" i="18"/>
  <c r="T32" i="18" s="1"/>
  <c r="P33" i="18"/>
  <c r="Q33" i="18" s="1"/>
  <c r="S33" i="18"/>
  <c r="T33" i="18" s="1"/>
  <c r="P34" i="18"/>
  <c r="Q34" i="18" s="1"/>
  <c r="P35" i="18"/>
  <c r="Q35" i="18" s="1"/>
  <c r="S35" i="18"/>
  <c r="T35" i="18" s="1"/>
  <c r="P36" i="18"/>
  <c r="Q36" i="18" s="1"/>
  <c r="S36" i="18"/>
  <c r="T36" i="18" s="1"/>
  <c r="P37" i="18"/>
  <c r="Q37" i="18" s="1"/>
  <c r="S37" i="18"/>
  <c r="P38" i="18"/>
  <c r="Q38" i="18" s="1"/>
  <c r="S38" i="18"/>
  <c r="T38" i="18" s="1"/>
  <c r="P39" i="18"/>
  <c r="Q39" i="18" s="1"/>
  <c r="S39" i="18"/>
  <c r="T39" i="18" s="1"/>
  <c r="P40" i="18"/>
  <c r="Q40" i="18" s="1"/>
  <c r="S40" i="18"/>
  <c r="T40" i="18" s="1"/>
  <c r="P41" i="18"/>
  <c r="Q41" i="18" s="1"/>
  <c r="S41" i="18"/>
  <c r="T41" i="18" s="1"/>
  <c r="P42" i="18"/>
  <c r="Q42" i="18" s="1"/>
  <c r="S42" i="18"/>
  <c r="T42" i="18" s="1"/>
  <c r="P43" i="18"/>
  <c r="Q43" i="18" s="1"/>
  <c r="S43" i="18"/>
  <c r="T43" i="18" s="1"/>
  <c r="P44" i="18"/>
  <c r="Q44" i="18" s="1"/>
  <c r="S44" i="18"/>
  <c r="T44" i="18" s="1"/>
  <c r="P45" i="18"/>
  <c r="Q45" i="18" s="1"/>
  <c r="S45" i="18"/>
  <c r="T45" i="18" s="1"/>
  <c r="T52" i="18" l="1"/>
  <c r="R54" i="18" s="1"/>
  <c r="R56" i="18" s="1"/>
  <c r="Q23" i="18"/>
  <c r="P52" i="18"/>
  <c r="S16" i="18"/>
  <c r="T16" i="18" s="1"/>
  <c r="R46" i="18"/>
  <c r="AB257" i="17" l="1"/>
  <c r="AC257" i="17"/>
  <c r="AD257" i="17"/>
  <c r="AH257" i="17"/>
  <c r="AR257" i="17" s="1"/>
  <c r="AU257" i="17"/>
  <c r="AB258" i="17"/>
  <c r="AC258" i="17"/>
  <c r="AD258" i="17"/>
  <c r="AH258" i="17"/>
  <c r="AR258" i="17" s="1"/>
  <c r="AS258" i="17" s="1"/>
  <c r="AT258" i="17" s="1"/>
  <c r="AU258" i="17"/>
  <c r="AB329" i="17"/>
  <c r="AC329" i="17"/>
  <c r="AD329" i="17"/>
  <c r="AH329" i="17"/>
  <c r="AR329" i="17" s="1"/>
  <c r="AU329" i="17"/>
  <c r="AB570" i="17"/>
  <c r="AC570" i="17"/>
  <c r="AD570" i="17"/>
  <c r="AH570" i="17"/>
  <c r="AR570" i="17" s="1"/>
  <c r="AU570" i="17"/>
  <c r="AB571" i="17"/>
  <c r="AC571" i="17"/>
  <c r="AD571" i="17"/>
  <c r="AH571" i="17"/>
  <c r="AR571" i="17" s="1"/>
  <c r="AU571" i="17"/>
  <c r="AB572" i="17"/>
  <c r="AC572" i="17"/>
  <c r="AD572" i="17"/>
  <c r="AH572" i="17"/>
  <c r="AR572" i="17" s="1"/>
  <c r="AS572" i="17" s="1"/>
  <c r="AT572" i="17" s="1"/>
  <c r="AU572" i="17"/>
  <c r="AB573" i="17"/>
  <c r="AC573" i="17"/>
  <c r="AD573" i="17"/>
  <c r="AH573" i="17"/>
  <c r="AR573" i="17" s="1"/>
  <c r="AU573" i="17"/>
  <c r="AB574" i="17"/>
  <c r="AC574" i="17"/>
  <c r="AD574" i="17"/>
  <c r="AH574" i="17"/>
  <c r="AR574" i="17" s="1"/>
  <c r="AU574" i="17"/>
  <c r="AB575" i="17"/>
  <c r="AC575" i="17"/>
  <c r="AD575" i="17"/>
  <c r="AH575" i="17"/>
  <c r="AU575" i="17"/>
  <c r="AB576" i="17"/>
  <c r="AC576" i="17"/>
  <c r="AD576" i="17"/>
  <c r="AH576" i="17"/>
  <c r="AR576" i="17" s="1"/>
  <c r="AU576" i="17"/>
  <c r="AB577" i="17"/>
  <c r="AC577" i="17"/>
  <c r="AD577" i="17"/>
  <c r="AH577" i="17"/>
  <c r="AR577" i="17" s="1"/>
  <c r="AU577" i="17"/>
  <c r="AB578" i="17"/>
  <c r="AC578" i="17"/>
  <c r="AD578" i="17"/>
  <c r="AH578" i="17"/>
  <c r="AR578" i="17" s="1"/>
  <c r="AS578" i="17" s="1"/>
  <c r="AT578" i="17" s="1"/>
  <c r="AU578" i="17"/>
  <c r="AB579" i="17"/>
  <c r="AC579" i="17"/>
  <c r="AD579" i="17"/>
  <c r="AH579" i="17"/>
  <c r="AR579" i="17" s="1"/>
  <c r="AU579" i="17"/>
  <c r="AB580" i="17"/>
  <c r="AC580" i="17"/>
  <c r="AD580" i="17"/>
  <c r="AH580" i="17"/>
  <c r="AR580" i="17" s="1"/>
  <c r="AU580" i="17"/>
  <c r="AB581" i="17"/>
  <c r="AC581" i="17"/>
  <c r="AD581" i="17"/>
  <c r="AH581" i="17"/>
  <c r="AR581" i="17" s="1"/>
  <c r="AU581" i="17"/>
  <c r="AB582" i="17"/>
  <c r="AC582" i="17"/>
  <c r="AD582" i="17"/>
  <c r="AH582" i="17"/>
  <c r="AR582" i="17" s="1"/>
  <c r="AU582" i="17"/>
  <c r="AB583" i="17"/>
  <c r="AC583" i="17"/>
  <c r="AD583" i="17"/>
  <c r="AH583" i="17"/>
  <c r="AR583" i="17" s="1"/>
  <c r="AU583" i="17"/>
  <c r="AB584" i="17"/>
  <c r="AC584" i="17"/>
  <c r="AD584" i="17"/>
  <c r="AH584" i="17"/>
  <c r="AR584" i="17" s="1"/>
  <c r="AU584" i="17"/>
  <c r="AB585" i="17"/>
  <c r="AC585" i="17"/>
  <c r="AD585" i="17"/>
  <c r="AH585" i="17"/>
  <c r="AR585" i="17" s="1"/>
  <c r="AS585" i="17" s="1"/>
  <c r="AT585" i="17" s="1"/>
  <c r="AU585" i="17"/>
  <c r="AB586" i="17"/>
  <c r="AC586" i="17"/>
  <c r="AD586" i="17"/>
  <c r="AH586" i="17"/>
  <c r="AR586" i="17" s="1"/>
  <c r="AU586" i="17"/>
  <c r="AB587" i="17"/>
  <c r="AC587" i="17"/>
  <c r="AD587" i="17"/>
  <c r="AH587" i="17"/>
  <c r="AR587" i="17" s="1"/>
  <c r="AS587" i="17" s="1"/>
  <c r="AT587" i="17" s="1"/>
  <c r="AU587" i="17"/>
  <c r="AB588" i="17"/>
  <c r="AC588" i="17"/>
  <c r="AD588" i="17"/>
  <c r="AH588" i="17"/>
  <c r="AR588" i="17" s="1"/>
  <c r="AU588" i="17"/>
  <c r="AB589" i="17"/>
  <c r="AC589" i="17"/>
  <c r="AD589" i="17"/>
  <c r="AH589" i="17"/>
  <c r="AR589" i="17" s="1"/>
  <c r="AU589" i="17"/>
  <c r="AB590" i="17"/>
  <c r="AC590" i="17"/>
  <c r="AD590" i="17"/>
  <c r="AH590" i="17"/>
  <c r="AR590" i="17" s="1"/>
  <c r="AS590" i="17" s="1"/>
  <c r="AT590" i="17" s="1"/>
  <c r="AU590" i="17"/>
  <c r="AB591" i="17"/>
  <c r="AC591" i="17"/>
  <c r="AD591" i="17"/>
  <c r="AH591" i="17"/>
  <c r="AR591" i="17" s="1"/>
  <c r="AU591" i="17"/>
  <c r="AB592" i="17"/>
  <c r="AC592" i="17"/>
  <c r="AD592" i="17"/>
  <c r="AH592" i="17"/>
  <c r="AR592" i="17" s="1"/>
  <c r="AS592" i="17" s="1"/>
  <c r="AT592" i="17" s="1"/>
  <c r="AU592" i="17"/>
  <c r="AB593" i="17"/>
  <c r="AC593" i="17"/>
  <c r="AD593" i="17"/>
  <c r="AH593" i="17"/>
  <c r="AR593" i="17" s="1"/>
  <c r="AS593" i="17" s="1"/>
  <c r="AT593" i="17" s="1"/>
  <c r="AU593" i="17"/>
  <c r="AB594" i="17"/>
  <c r="AC594" i="17"/>
  <c r="AD594" i="17"/>
  <c r="AH594" i="17"/>
  <c r="AR594" i="17" s="1"/>
  <c r="AU594" i="17"/>
  <c r="AB595" i="17"/>
  <c r="AC595" i="17"/>
  <c r="AD595" i="17"/>
  <c r="AH595" i="17"/>
  <c r="AR595" i="17" s="1"/>
  <c r="AU595" i="17"/>
  <c r="AB596" i="17"/>
  <c r="AC596" i="17"/>
  <c r="AD596" i="17"/>
  <c r="AH596" i="17"/>
  <c r="AR596" i="17" s="1"/>
  <c r="AS596" i="17" s="1"/>
  <c r="AT596" i="17" s="1"/>
  <c r="AU596" i="17"/>
  <c r="AB597" i="17"/>
  <c r="AC597" i="17"/>
  <c r="AD597" i="17"/>
  <c r="AH597" i="17"/>
  <c r="AR597" i="17" s="1"/>
  <c r="AU597" i="17"/>
  <c r="AB598" i="17"/>
  <c r="AC598" i="17"/>
  <c r="AD598" i="17"/>
  <c r="AH598" i="17"/>
  <c r="AR598" i="17" s="1"/>
  <c r="AU598" i="17"/>
  <c r="AB599" i="17"/>
  <c r="AC599" i="17"/>
  <c r="AD599" i="17"/>
  <c r="AH599" i="17"/>
  <c r="AR599" i="17" s="1"/>
  <c r="AS599" i="17" s="1"/>
  <c r="AT599" i="17" s="1"/>
  <c r="AU599" i="17"/>
  <c r="AB600" i="17"/>
  <c r="AC600" i="17"/>
  <c r="AD600" i="17"/>
  <c r="AH600" i="17"/>
  <c r="AR600" i="17" s="1"/>
  <c r="AU600" i="17"/>
  <c r="AB601" i="17"/>
  <c r="AC601" i="17"/>
  <c r="AD601" i="17"/>
  <c r="AH601" i="17"/>
  <c r="AR601" i="17" s="1"/>
  <c r="AU601" i="17"/>
  <c r="AB602" i="17"/>
  <c r="AC602" i="17"/>
  <c r="AD602" i="17"/>
  <c r="AH602" i="17"/>
  <c r="AR602" i="17" s="1"/>
  <c r="AS602" i="17" s="1"/>
  <c r="AT602" i="17" s="1"/>
  <c r="AU602" i="17"/>
  <c r="AB603" i="17"/>
  <c r="AC603" i="17"/>
  <c r="AD603" i="17"/>
  <c r="AH603" i="17"/>
  <c r="AU603" i="17"/>
  <c r="AB604" i="17"/>
  <c r="AC604" i="17"/>
  <c r="AD604" i="17"/>
  <c r="AH604" i="17"/>
  <c r="AR604" i="17" s="1"/>
  <c r="AS604" i="17" s="1"/>
  <c r="AT604" i="17" s="1"/>
  <c r="AU604" i="17"/>
  <c r="AB605" i="17"/>
  <c r="AC605" i="17"/>
  <c r="AD605" i="17"/>
  <c r="AH605" i="17"/>
  <c r="AU605" i="17"/>
  <c r="AB606" i="17"/>
  <c r="AC606" i="17"/>
  <c r="AD606" i="17"/>
  <c r="AH606" i="17"/>
  <c r="AR606" i="17" s="1"/>
  <c r="AU606" i="17"/>
  <c r="AB607" i="17"/>
  <c r="AC607" i="17"/>
  <c r="AD607" i="17"/>
  <c r="AH607" i="17"/>
  <c r="AR607" i="17" s="1"/>
  <c r="AU607" i="17"/>
  <c r="AB608" i="17"/>
  <c r="AC608" i="17"/>
  <c r="AD608" i="17"/>
  <c r="AH608" i="17"/>
  <c r="AR608" i="17" s="1"/>
  <c r="AS608" i="17" s="1"/>
  <c r="AT608" i="17" s="1"/>
  <c r="AU608" i="17"/>
  <c r="AB609" i="17"/>
  <c r="AC609" i="17"/>
  <c r="AD609" i="17"/>
  <c r="AH609" i="17"/>
  <c r="AR609" i="17" s="1"/>
  <c r="AU609" i="17"/>
  <c r="AB610" i="17"/>
  <c r="AC610" i="17"/>
  <c r="AD610" i="17"/>
  <c r="AH610" i="17"/>
  <c r="AR610" i="17" s="1"/>
  <c r="AS610" i="17" s="1"/>
  <c r="AT610" i="17" s="1"/>
  <c r="AU610" i="17"/>
  <c r="AB611" i="17"/>
  <c r="AC611" i="17"/>
  <c r="AD611" i="17"/>
  <c r="AH611" i="17"/>
  <c r="AU611" i="17"/>
  <c r="AB612" i="17"/>
  <c r="AC612" i="17"/>
  <c r="AD612" i="17"/>
  <c r="AH612" i="17"/>
  <c r="AR612" i="17" s="1"/>
  <c r="AU612" i="17"/>
  <c r="AB613" i="17"/>
  <c r="AC613" i="17"/>
  <c r="AD613" i="17"/>
  <c r="AH613" i="17"/>
  <c r="AR613" i="17" s="1"/>
  <c r="AU613" i="17"/>
  <c r="AB614" i="17"/>
  <c r="AC614" i="17"/>
  <c r="AD614" i="17"/>
  <c r="AH614" i="17"/>
  <c r="AR614" i="17" s="1"/>
  <c r="AU614" i="17"/>
  <c r="AB615" i="17"/>
  <c r="AC615" i="17"/>
  <c r="AD615" i="17"/>
  <c r="AH615" i="17"/>
  <c r="AU615" i="17"/>
  <c r="AB616" i="17"/>
  <c r="AC616" i="17"/>
  <c r="AD616" i="17"/>
  <c r="AH616" i="17"/>
  <c r="AR616" i="17" s="1"/>
  <c r="AU616" i="17"/>
  <c r="AB617" i="17"/>
  <c r="AC617" i="17"/>
  <c r="AD617" i="17"/>
  <c r="AH617" i="17"/>
  <c r="AU617" i="17"/>
  <c r="AB618" i="17"/>
  <c r="AC618" i="17"/>
  <c r="AD618" i="17"/>
  <c r="AH618" i="17"/>
  <c r="AR618" i="17" s="1"/>
  <c r="AU618" i="17"/>
  <c r="AB619" i="17"/>
  <c r="AC619" i="17"/>
  <c r="AD619" i="17"/>
  <c r="AH619" i="17"/>
  <c r="AR619" i="17" s="1"/>
  <c r="AU619" i="17"/>
  <c r="AB620" i="17"/>
  <c r="AC620" i="17"/>
  <c r="AD620" i="17"/>
  <c r="AH620" i="17"/>
  <c r="AR620" i="17" s="1"/>
  <c r="AU620" i="17"/>
  <c r="AB621" i="17"/>
  <c r="AC621" i="17"/>
  <c r="AD621" i="17"/>
  <c r="AH621" i="17"/>
  <c r="AR621" i="17" s="1"/>
  <c r="AU621" i="17"/>
  <c r="AB622" i="17"/>
  <c r="AC622" i="17"/>
  <c r="AD622" i="17"/>
  <c r="AH622" i="17"/>
  <c r="AR622" i="17" s="1"/>
  <c r="AU622" i="17"/>
  <c r="AB623" i="17"/>
  <c r="AC623" i="17"/>
  <c r="AD623" i="17"/>
  <c r="AH623" i="17"/>
  <c r="AR623" i="17" s="1"/>
  <c r="AS623" i="17" s="1"/>
  <c r="AT623" i="17" s="1"/>
  <c r="AU623" i="17"/>
  <c r="AB624" i="17"/>
  <c r="AC624" i="17"/>
  <c r="AD624" i="17"/>
  <c r="AH624" i="17"/>
  <c r="AR624" i="17" s="1"/>
  <c r="AU624" i="17"/>
  <c r="AB625" i="17"/>
  <c r="AC625" i="17"/>
  <c r="AD625" i="17"/>
  <c r="AH625" i="17"/>
  <c r="AR625" i="17" s="1"/>
  <c r="AU625" i="17"/>
  <c r="AB626" i="17"/>
  <c r="AC626" i="17"/>
  <c r="AD626" i="17"/>
  <c r="AH626" i="17"/>
  <c r="AR626" i="17" s="1"/>
  <c r="AS626" i="17" s="1"/>
  <c r="AT626" i="17" s="1"/>
  <c r="AU626" i="17"/>
  <c r="AB627" i="17"/>
  <c r="AC627" i="17"/>
  <c r="AD627" i="17"/>
  <c r="AH627" i="17"/>
  <c r="AU627" i="17"/>
  <c r="AB628" i="17"/>
  <c r="AC628" i="17"/>
  <c r="AD628" i="17"/>
  <c r="AH628" i="17"/>
  <c r="AR628" i="17" s="1"/>
  <c r="AS628" i="17" s="1"/>
  <c r="AT628" i="17" s="1"/>
  <c r="AU628" i="17"/>
  <c r="AB629" i="17"/>
  <c r="AC629" i="17"/>
  <c r="AD629" i="17"/>
  <c r="AH629" i="17"/>
  <c r="AR629" i="17" s="1"/>
  <c r="AU629" i="17"/>
  <c r="AB630" i="17"/>
  <c r="AC630" i="17"/>
  <c r="AD630" i="17"/>
  <c r="AH630" i="17"/>
  <c r="AU630" i="17"/>
  <c r="AS329" i="17" l="1"/>
  <c r="AT329" i="17" s="1"/>
  <c r="AS620" i="17"/>
  <c r="AT620" i="17" s="1"/>
  <c r="AR617" i="17"/>
  <c r="AS617" i="17" s="1"/>
  <c r="AT617" i="17" s="1"/>
  <c r="AS612" i="17"/>
  <c r="AT612" i="17" s="1"/>
  <c r="AR605" i="17"/>
  <c r="AS605" i="17" s="1"/>
  <c r="AT605" i="17" s="1"/>
  <c r="AS583" i="17"/>
  <c r="AT583" i="17" s="1"/>
  <c r="AS581" i="17"/>
  <c r="AT581" i="17" s="1"/>
  <c r="AS571" i="17"/>
  <c r="AT571" i="17" s="1"/>
  <c r="AS595" i="17"/>
  <c r="AT595" i="17" s="1"/>
  <c r="AS584" i="17"/>
  <c r="AT584" i="17" s="1"/>
  <c r="AS574" i="17"/>
  <c r="AT574" i="17" s="1"/>
  <c r="AS616" i="17"/>
  <c r="AT616" i="17" s="1"/>
  <c r="AS619" i="17"/>
  <c r="AT619" i="17" s="1"/>
  <c r="AS614" i="17"/>
  <c r="AT614" i="17" s="1"/>
  <c r="AS629" i="17"/>
  <c r="AT629" i="17" s="1"/>
  <c r="AS622" i="17"/>
  <c r="AT622" i="17" s="1"/>
  <c r="AS607" i="17"/>
  <c r="AT607" i="17" s="1"/>
  <c r="AS580" i="17"/>
  <c r="AT580" i="17" s="1"/>
  <c r="AR630" i="17"/>
  <c r="AS630" i="17" s="1"/>
  <c r="AT630" i="17" s="1"/>
  <c r="AR615" i="17"/>
  <c r="AS615" i="17" s="1"/>
  <c r="AT615" i="17" s="1"/>
  <c r="AR603" i="17"/>
  <c r="AS603" i="17" s="1"/>
  <c r="AT603" i="17" s="1"/>
  <c r="AR627" i="17"/>
  <c r="AS627" i="17" s="1"/>
  <c r="AT627" i="17" s="1"/>
  <c r="AS624" i="17"/>
  <c r="AT624" i="17" s="1"/>
  <c r="AR611" i="17"/>
  <c r="AS611" i="17" s="1"/>
  <c r="AT611" i="17" s="1"/>
  <c r="AS600" i="17"/>
  <c r="AT600" i="17" s="1"/>
  <c r="AS588" i="17"/>
  <c r="AT588" i="17" s="1"/>
  <c r="AS576" i="17"/>
  <c r="AT576" i="17" s="1"/>
  <c r="AR575" i="17"/>
  <c r="AS575" i="17" s="1"/>
  <c r="AT575" i="17" s="1"/>
  <c r="AS625" i="17"/>
  <c r="AT625" i="17" s="1"/>
  <c r="AS613" i="17"/>
  <c r="AT613" i="17" s="1"/>
  <c r="AS601" i="17"/>
  <c r="AT601" i="17" s="1"/>
  <c r="AS589" i="17"/>
  <c r="AT589" i="17" s="1"/>
  <c r="AS577" i="17"/>
  <c r="AT577" i="17" s="1"/>
  <c r="AS591" i="17"/>
  <c r="AT591" i="17" s="1"/>
  <c r="AS579" i="17"/>
  <c r="AT579" i="17" s="1"/>
  <c r="AS257" i="17"/>
  <c r="AT257" i="17" s="1"/>
  <c r="AS618" i="17"/>
  <c r="AT618" i="17" s="1"/>
  <c r="AS606" i="17"/>
  <c r="AT606" i="17" s="1"/>
  <c r="AS594" i="17"/>
  <c r="AT594" i="17" s="1"/>
  <c r="AS582" i="17"/>
  <c r="AT582" i="17" s="1"/>
  <c r="AS570" i="17"/>
  <c r="AT570" i="17" s="1"/>
  <c r="AS621" i="17"/>
  <c r="AT621" i="17" s="1"/>
  <c r="AS609" i="17"/>
  <c r="AT609" i="17" s="1"/>
  <c r="AS597" i="17"/>
  <c r="AT597" i="17" s="1"/>
  <c r="AS573" i="17"/>
  <c r="AT573" i="17" s="1"/>
  <c r="AS598" i="17"/>
  <c r="AT598" i="17" s="1"/>
  <c r="AS586" i="17"/>
  <c r="AT586" i="17" s="1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Q4" i="17"/>
  <c r="AU4" i="17"/>
  <c r="AB150" i="17"/>
  <c r="AC150" i="17"/>
  <c r="AD150" i="17"/>
  <c r="AE150" i="17"/>
  <c r="AF150" i="17"/>
  <c r="AG150" i="17"/>
  <c r="AH150" i="17"/>
  <c r="AI150" i="17"/>
  <c r="AJ150" i="17"/>
  <c r="AK150" i="17"/>
  <c r="AL150" i="17"/>
  <c r="AM150" i="17"/>
  <c r="AN150" i="17"/>
  <c r="AO150" i="17"/>
  <c r="AQ150" i="17"/>
  <c r="AU150" i="17"/>
  <c r="AB151" i="17"/>
  <c r="AC151" i="17"/>
  <c r="AD151" i="17"/>
  <c r="AE151" i="17"/>
  <c r="AF151" i="17"/>
  <c r="AG151" i="17"/>
  <c r="AH151" i="17"/>
  <c r="AI151" i="17"/>
  <c r="AJ151" i="17"/>
  <c r="AK151" i="17"/>
  <c r="AL151" i="17"/>
  <c r="AM151" i="17"/>
  <c r="AN151" i="17"/>
  <c r="AO151" i="17"/>
  <c r="AQ151" i="17"/>
  <c r="AU151" i="17"/>
  <c r="AB152" i="17"/>
  <c r="AC152" i="17"/>
  <c r="AD152" i="17"/>
  <c r="AE152" i="17"/>
  <c r="AF152" i="17"/>
  <c r="AG152" i="17"/>
  <c r="AH152" i="17"/>
  <c r="AI152" i="17"/>
  <c r="AJ152" i="17"/>
  <c r="AK152" i="17"/>
  <c r="AL152" i="17"/>
  <c r="AM152" i="17"/>
  <c r="AN152" i="17"/>
  <c r="AO152" i="17"/>
  <c r="AQ152" i="17"/>
  <c r="AU152" i="17"/>
  <c r="AB153" i="17"/>
  <c r="AC153" i="17"/>
  <c r="AD153" i="17"/>
  <c r="AE153" i="17"/>
  <c r="AF153" i="17"/>
  <c r="AG153" i="17"/>
  <c r="AH153" i="17"/>
  <c r="AI153" i="17"/>
  <c r="AJ153" i="17"/>
  <c r="AK153" i="17"/>
  <c r="AL153" i="17"/>
  <c r="AM153" i="17"/>
  <c r="AN153" i="17"/>
  <c r="AO153" i="17"/>
  <c r="AQ153" i="17"/>
  <c r="AU153" i="17"/>
  <c r="AB154" i="17"/>
  <c r="AC154" i="17"/>
  <c r="AD154" i="17"/>
  <c r="AE154" i="17"/>
  <c r="AF154" i="17"/>
  <c r="AG154" i="17"/>
  <c r="AH154" i="17"/>
  <c r="AI154" i="17"/>
  <c r="AJ154" i="17"/>
  <c r="AK154" i="17"/>
  <c r="AL154" i="17"/>
  <c r="AM154" i="17"/>
  <c r="AN154" i="17"/>
  <c r="AO154" i="17"/>
  <c r="AQ154" i="17"/>
  <c r="AU154" i="17"/>
  <c r="AB155" i="17"/>
  <c r="AC155" i="17"/>
  <c r="AD155" i="17"/>
  <c r="AE155" i="17"/>
  <c r="AF155" i="17"/>
  <c r="AG155" i="17"/>
  <c r="AH155" i="17"/>
  <c r="AI155" i="17"/>
  <c r="AJ155" i="17"/>
  <c r="AK155" i="17"/>
  <c r="AL155" i="17"/>
  <c r="AM155" i="17"/>
  <c r="AN155" i="17"/>
  <c r="AO155" i="17"/>
  <c r="AQ155" i="17"/>
  <c r="AU155" i="17"/>
  <c r="AB156" i="17"/>
  <c r="AC156" i="17"/>
  <c r="AD156" i="17"/>
  <c r="AE156" i="17"/>
  <c r="AF156" i="17"/>
  <c r="AG156" i="17"/>
  <c r="AH156" i="17"/>
  <c r="AI156" i="17"/>
  <c r="AJ156" i="17"/>
  <c r="AK156" i="17"/>
  <c r="AL156" i="17"/>
  <c r="AM156" i="17"/>
  <c r="AN156" i="17"/>
  <c r="AO156" i="17"/>
  <c r="AQ156" i="17"/>
  <c r="AU156" i="17"/>
  <c r="AB157" i="17"/>
  <c r="AC157" i="17"/>
  <c r="AD157" i="17"/>
  <c r="AE157" i="17"/>
  <c r="AF157" i="17"/>
  <c r="AG157" i="17"/>
  <c r="AH157" i="17"/>
  <c r="AI157" i="17"/>
  <c r="AJ157" i="17"/>
  <c r="AK157" i="17"/>
  <c r="AL157" i="17"/>
  <c r="AM157" i="17"/>
  <c r="AN157" i="17"/>
  <c r="AO157" i="17"/>
  <c r="AQ157" i="17"/>
  <c r="AU157" i="17"/>
  <c r="AB158" i="17"/>
  <c r="AC158" i="17"/>
  <c r="AD158" i="17"/>
  <c r="AE158" i="17"/>
  <c r="AF158" i="17"/>
  <c r="AG158" i="17"/>
  <c r="AH158" i="17"/>
  <c r="AI158" i="17"/>
  <c r="AJ158" i="17"/>
  <c r="AK158" i="17"/>
  <c r="AL158" i="17"/>
  <c r="AM158" i="17"/>
  <c r="AN158" i="17"/>
  <c r="AO158" i="17"/>
  <c r="AQ158" i="17"/>
  <c r="AU158" i="17"/>
  <c r="AB159" i="17"/>
  <c r="AC159" i="17"/>
  <c r="AD159" i="17"/>
  <c r="AE159" i="17"/>
  <c r="AF159" i="17"/>
  <c r="AG159" i="17"/>
  <c r="AH159" i="17"/>
  <c r="AI159" i="17"/>
  <c r="AJ159" i="17"/>
  <c r="AK159" i="17"/>
  <c r="AL159" i="17"/>
  <c r="AM159" i="17"/>
  <c r="AN159" i="17"/>
  <c r="AO159" i="17"/>
  <c r="AQ159" i="17"/>
  <c r="AU159" i="17"/>
  <c r="AB160" i="17"/>
  <c r="AC160" i="17"/>
  <c r="AD160" i="17"/>
  <c r="AE160" i="17"/>
  <c r="AF160" i="17"/>
  <c r="AG160" i="17"/>
  <c r="AH160" i="17"/>
  <c r="AI160" i="17"/>
  <c r="AJ160" i="17"/>
  <c r="AK160" i="17"/>
  <c r="AL160" i="17"/>
  <c r="AM160" i="17"/>
  <c r="AN160" i="17"/>
  <c r="AO160" i="17"/>
  <c r="AQ160" i="17"/>
  <c r="AU160" i="17"/>
  <c r="AB161" i="17"/>
  <c r="AC161" i="17"/>
  <c r="AD161" i="17"/>
  <c r="AE161" i="17"/>
  <c r="AF161" i="17"/>
  <c r="AG161" i="17"/>
  <c r="AH161" i="17"/>
  <c r="AI161" i="17"/>
  <c r="AJ161" i="17"/>
  <c r="AK161" i="17"/>
  <c r="AL161" i="17"/>
  <c r="AM161" i="17"/>
  <c r="AN161" i="17"/>
  <c r="AO161" i="17"/>
  <c r="AQ161" i="17"/>
  <c r="AU161" i="17"/>
  <c r="AB162" i="17"/>
  <c r="AC162" i="17"/>
  <c r="AD162" i="17"/>
  <c r="AE162" i="17"/>
  <c r="AF162" i="17"/>
  <c r="AG162" i="17"/>
  <c r="AH162" i="17"/>
  <c r="AI162" i="17"/>
  <c r="AJ162" i="17"/>
  <c r="AK162" i="17"/>
  <c r="AL162" i="17"/>
  <c r="AM162" i="17"/>
  <c r="AN162" i="17"/>
  <c r="AO162" i="17"/>
  <c r="AQ162" i="17"/>
  <c r="AU162" i="17"/>
  <c r="AB163" i="17"/>
  <c r="AC163" i="17"/>
  <c r="AD163" i="17"/>
  <c r="AE163" i="17"/>
  <c r="AF163" i="17"/>
  <c r="AG163" i="17"/>
  <c r="AH163" i="17"/>
  <c r="AI163" i="17"/>
  <c r="AJ163" i="17"/>
  <c r="AK163" i="17"/>
  <c r="AL163" i="17"/>
  <c r="AM163" i="17"/>
  <c r="AN163" i="17"/>
  <c r="AO163" i="17"/>
  <c r="AQ163" i="17"/>
  <c r="AU163" i="17"/>
  <c r="AB164" i="17"/>
  <c r="AC164" i="17"/>
  <c r="AD164" i="17"/>
  <c r="AE164" i="17"/>
  <c r="AF164" i="17"/>
  <c r="AG164" i="17"/>
  <c r="AH164" i="17"/>
  <c r="AI164" i="17"/>
  <c r="AJ164" i="17"/>
  <c r="AK164" i="17"/>
  <c r="AL164" i="17"/>
  <c r="AM164" i="17"/>
  <c r="AN164" i="17"/>
  <c r="AO164" i="17"/>
  <c r="AQ164" i="17"/>
  <c r="AU164" i="17"/>
  <c r="AB165" i="17"/>
  <c r="AC165" i="17"/>
  <c r="AD165" i="17"/>
  <c r="AE165" i="17"/>
  <c r="AF165" i="17"/>
  <c r="AG165" i="17"/>
  <c r="AH165" i="17"/>
  <c r="AI165" i="17"/>
  <c r="AJ165" i="17"/>
  <c r="AK165" i="17"/>
  <c r="AL165" i="17"/>
  <c r="AM165" i="17"/>
  <c r="AN165" i="17"/>
  <c r="AO165" i="17"/>
  <c r="AQ165" i="17"/>
  <c r="AU165" i="17"/>
  <c r="AB166" i="17"/>
  <c r="AC166" i="17"/>
  <c r="AD166" i="17"/>
  <c r="AE166" i="17"/>
  <c r="AF166" i="17"/>
  <c r="AG166" i="17"/>
  <c r="AH166" i="17"/>
  <c r="AI166" i="17"/>
  <c r="AJ166" i="17"/>
  <c r="AK166" i="17"/>
  <c r="AL166" i="17"/>
  <c r="AM166" i="17"/>
  <c r="AN166" i="17"/>
  <c r="AO166" i="17"/>
  <c r="AQ166" i="17"/>
  <c r="AU166" i="17"/>
  <c r="AB167" i="17"/>
  <c r="AC167" i="17"/>
  <c r="AD167" i="17"/>
  <c r="AE167" i="17"/>
  <c r="AF167" i="17"/>
  <c r="AG167" i="17"/>
  <c r="AH167" i="17"/>
  <c r="AI167" i="17"/>
  <c r="AJ167" i="17"/>
  <c r="AK167" i="17"/>
  <c r="AL167" i="17"/>
  <c r="AM167" i="17"/>
  <c r="AN167" i="17"/>
  <c r="AO167" i="17"/>
  <c r="AQ167" i="17"/>
  <c r="AU167" i="17"/>
  <c r="AB168" i="17"/>
  <c r="AC168" i="17"/>
  <c r="AD168" i="17"/>
  <c r="AE168" i="17"/>
  <c r="AF168" i="17"/>
  <c r="AG168" i="17"/>
  <c r="AH168" i="17"/>
  <c r="AI168" i="17"/>
  <c r="AJ168" i="17"/>
  <c r="AK168" i="17"/>
  <c r="AL168" i="17"/>
  <c r="AM168" i="17"/>
  <c r="AN168" i="17"/>
  <c r="AO168" i="17"/>
  <c r="AQ168" i="17"/>
  <c r="AU168" i="17"/>
  <c r="AB169" i="17"/>
  <c r="AC169" i="17"/>
  <c r="AD169" i="17"/>
  <c r="AE169" i="17"/>
  <c r="AF169" i="17"/>
  <c r="AG169" i="17"/>
  <c r="AH169" i="17"/>
  <c r="AI169" i="17"/>
  <c r="AJ169" i="17"/>
  <c r="AK169" i="17"/>
  <c r="AL169" i="17"/>
  <c r="AM169" i="17"/>
  <c r="AN169" i="17"/>
  <c r="AO169" i="17"/>
  <c r="AQ169" i="17"/>
  <c r="AU169" i="17"/>
  <c r="AB170" i="17"/>
  <c r="AC170" i="17"/>
  <c r="AD170" i="17"/>
  <c r="AE170" i="17"/>
  <c r="AF170" i="17"/>
  <c r="AG170" i="17"/>
  <c r="AH170" i="17"/>
  <c r="AI170" i="17"/>
  <c r="AJ170" i="17"/>
  <c r="AK170" i="17"/>
  <c r="AL170" i="17"/>
  <c r="AM170" i="17"/>
  <c r="AN170" i="17"/>
  <c r="AO170" i="17"/>
  <c r="AQ170" i="17"/>
  <c r="AU170" i="17"/>
  <c r="AB171" i="17"/>
  <c r="AC171" i="17"/>
  <c r="AD171" i="17"/>
  <c r="AE171" i="17"/>
  <c r="AF171" i="17"/>
  <c r="AG171" i="17"/>
  <c r="AH171" i="17"/>
  <c r="AI171" i="17"/>
  <c r="AJ171" i="17"/>
  <c r="AK171" i="17"/>
  <c r="AL171" i="17"/>
  <c r="AM171" i="17"/>
  <c r="AN171" i="17"/>
  <c r="AO171" i="17"/>
  <c r="AQ171" i="17"/>
  <c r="AU171" i="17"/>
  <c r="AB172" i="17"/>
  <c r="AC172" i="17"/>
  <c r="AD172" i="17"/>
  <c r="AE172" i="17"/>
  <c r="AF172" i="17"/>
  <c r="AG172" i="17"/>
  <c r="AH172" i="17"/>
  <c r="AI172" i="17"/>
  <c r="AJ172" i="17"/>
  <c r="AK172" i="17"/>
  <c r="AL172" i="17"/>
  <c r="AM172" i="17"/>
  <c r="AN172" i="17"/>
  <c r="AO172" i="17"/>
  <c r="AQ172" i="17"/>
  <c r="AU172" i="17"/>
  <c r="AB173" i="17"/>
  <c r="AC173" i="17"/>
  <c r="AD173" i="17"/>
  <c r="AE173" i="17"/>
  <c r="AF173" i="17"/>
  <c r="AG173" i="17"/>
  <c r="AH173" i="17"/>
  <c r="AI173" i="17"/>
  <c r="AJ173" i="17"/>
  <c r="AK173" i="17"/>
  <c r="AL173" i="17"/>
  <c r="AM173" i="17"/>
  <c r="AN173" i="17"/>
  <c r="AO173" i="17"/>
  <c r="AQ173" i="17"/>
  <c r="AU173" i="17"/>
  <c r="AB174" i="17"/>
  <c r="AC174" i="17"/>
  <c r="AD174" i="17"/>
  <c r="AE174" i="17"/>
  <c r="AF174" i="17"/>
  <c r="AG174" i="17"/>
  <c r="AH174" i="17"/>
  <c r="AI174" i="17"/>
  <c r="AJ174" i="17"/>
  <c r="AK174" i="17"/>
  <c r="AL174" i="17"/>
  <c r="AM174" i="17"/>
  <c r="AN174" i="17"/>
  <c r="AO174" i="17"/>
  <c r="AQ174" i="17"/>
  <c r="AU174" i="17"/>
  <c r="AB175" i="17"/>
  <c r="AC175" i="17"/>
  <c r="AD175" i="17"/>
  <c r="AE175" i="17"/>
  <c r="AF175" i="17"/>
  <c r="AG175" i="17"/>
  <c r="AH175" i="17"/>
  <c r="AI175" i="17"/>
  <c r="AJ175" i="17"/>
  <c r="AK175" i="17"/>
  <c r="AL175" i="17"/>
  <c r="AM175" i="17"/>
  <c r="AN175" i="17"/>
  <c r="AO175" i="17"/>
  <c r="AQ175" i="17"/>
  <c r="AU175" i="17"/>
  <c r="AB176" i="17"/>
  <c r="AC176" i="17"/>
  <c r="AD176" i="17"/>
  <c r="AE176" i="17"/>
  <c r="AF176" i="17"/>
  <c r="AG176" i="17"/>
  <c r="AH176" i="17"/>
  <c r="AI176" i="17"/>
  <c r="AJ176" i="17"/>
  <c r="AK176" i="17"/>
  <c r="AL176" i="17"/>
  <c r="AM176" i="17"/>
  <c r="AN176" i="17"/>
  <c r="AO176" i="17"/>
  <c r="AQ176" i="17"/>
  <c r="AU176" i="17"/>
  <c r="AB177" i="17"/>
  <c r="AC177" i="17"/>
  <c r="AD177" i="17"/>
  <c r="AE177" i="17"/>
  <c r="AF177" i="17"/>
  <c r="AG177" i="17"/>
  <c r="AH177" i="17"/>
  <c r="AI177" i="17"/>
  <c r="AJ177" i="17"/>
  <c r="AK177" i="17"/>
  <c r="AL177" i="17"/>
  <c r="AM177" i="17"/>
  <c r="AN177" i="17"/>
  <c r="AO177" i="17"/>
  <c r="AQ177" i="17"/>
  <c r="AU177" i="17"/>
  <c r="AB178" i="17"/>
  <c r="AC178" i="17"/>
  <c r="AD178" i="17"/>
  <c r="AE178" i="17"/>
  <c r="AF178" i="17"/>
  <c r="AG178" i="17"/>
  <c r="AH178" i="17"/>
  <c r="AI178" i="17"/>
  <c r="AJ178" i="17"/>
  <c r="AK178" i="17"/>
  <c r="AL178" i="17"/>
  <c r="AM178" i="17"/>
  <c r="AN178" i="17"/>
  <c r="AO178" i="17"/>
  <c r="AQ178" i="17"/>
  <c r="AU178" i="17"/>
  <c r="AB179" i="17"/>
  <c r="AC179" i="17"/>
  <c r="AD179" i="17"/>
  <c r="AE179" i="17"/>
  <c r="AF179" i="17"/>
  <c r="AG179" i="17"/>
  <c r="AH179" i="17"/>
  <c r="AI179" i="17"/>
  <c r="AJ179" i="17"/>
  <c r="AK179" i="17"/>
  <c r="AL179" i="17"/>
  <c r="AM179" i="17"/>
  <c r="AN179" i="17"/>
  <c r="AO179" i="17"/>
  <c r="AQ179" i="17"/>
  <c r="AU179" i="17"/>
  <c r="AB180" i="17"/>
  <c r="AC180" i="17"/>
  <c r="AD180" i="17"/>
  <c r="AE180" i="17"/>
  <c r="AF180" i="17"/>
  <c r="AG180" i="17"/>
  <c r="AH180" i="17"/>
  <c r="AI180" i="17"/>
  <c r="AJ180" i="17"/>
  <c r="AK180" i="17"/>
  <c r="AL180" i="17"/>
  <c r="AM180" i="17"/>
  <c r="AN180" i="17"/>
  <c r="AO180" i="17"/>
  <c r="AQ180" i="17"/>
  <c r="AU180" i="17"/>
  <c r="AB181" i="17"/>
  <c r="AC181" i="17"/>
  <c r="AD181" i="17"/>
  <c r="AE181" i="17"/>
  <c r="AF181" i="17"/>
  <c r="AG181" i="17"/>
  <c r="AH181" i="17"/>
  <c r="AI181" i="17"/>
  <c r="AJ181" i="17"/>
  <c r="AK181" i="17"/>
  <c r="AL181" i="17"/>
  <c r="AM181" i="17"/>
  <c r="AN181" i="17"/>
  <c r="AO181" i="17"/>
  <c r="AQ181" i="17"/>
  <c r="AU181" i="17"/>
  <c r="AB182" i="17"/>
  <c r="AC182" i="17"/>
  <c r="AD182" i="17"/>
  <c r="AE182" i="17"/>
  <c r="AF182" i="17"/>
  <c r="AG182" i="17"/>
  <c r="AH182" i="17"/>
  <c r="AI182" i="17"/>
  <c r="AJ182" i="17"/>
  <c r="AK182" i="17"/>
  <c r="AL182" i="17"/>
  <c r="AM182" i="17"/>
  <c r="AN182" i="17"/>
  <c r="AO182" i="17"/>
  <c r="AQ182" i="17"/>
  <c r="AU182" i="17"/>
  <c r="AB183" i="17"/>
  <c r="AC183" i="17"/>
  <c r="AD183" i="17"/>
  <c r="AE183" i="17"/>
  <c r="AF183" i="17"/>
  <c r="AG183" i="17"/>
  <c r="AH183" i="17"/>
  <c r="AI183" i="17"/>
  <c r="AJ183" i="17"/>
  <c r="AK183" i="17"/>
  <c r="AL183" i="17"/>
  <c r="AM183" i="17"/>
  <c r="AN183" i="17"/>
  <c r="AO183" i="17"/>
  <c r="AQ183" i="17"/>
  <c r="AU183" i="17"/>
  <c r="AB184" i="17"/>
  <c r="AC184" i="17"/>
  <c r="AD184" i="17"/>
  <c r="AE184" i="17"/>
  <c r="AF184" i="17"/>
  <c r="AG184" i="17"/>
  <c r="AH184" i="17"/>
  <c r="AI184" i="17"/>
  <c r="AJ184" i="17"/>
  <c r="AK184" i="17"/>
  <c r="AL184" i="17"/>
  <c r="AM184" i="17"/>
  <c r="AN184" i="17"/>
  <c r="AO184" i="17"/>
  <c r="AQ184" i="17"/>
  <c r="AU184" i="17"/>
  <c r="AB185" i="17"/>
  <c r="AC185" i="17"/>
  <c r="AD185" i="17"/>
  <c r="AE185" i="17"/>
  <c r="AF185" i="17"/>
  <c r="AG185" i="17"/>
  <c r="AH185" i="17"/>
  <c r="AI185" i="17"/>
  <c r="AJ185" i="17"/>
  <c r="AK185" i="17"/>
  <c r="AL185" i="17"/>
  <c r="AM185" i="17"/>
  <c r="AN185" i="17"/>
  <c r="AO185" i="17"/>
  <c r="AQ185" i="17"/>
  <c r="AU185" i="17"/>
  <c r="AB186" i="17"/>
  <c r="AC186" i="17"/>
  <c r="AD186" i="17"/>
  <c r="AE186" i="17"/>
  <c r="AF186" i="17"/>
  <c r="AG186" i="17"/>
  <c r="AH186" i="17"/>
  <c r="AI186" i="17"/>
  <c r="AJ186" i="17"/>
  <c r="AK186" i="17"/>
  <c r="AL186" i="17"/>
  <c r="AM186" i="17"/>
  <c r="AN186" i="17"/>
  <c r="AO186" i="17"/>
  <c r="AQ186" i="17"/>
  <c r="AU186" i="17"/>
  <c r="AB187" i="17"/>
  <c r="AC187" i="17"/>
  <c r="AD187" i="17"/>
  <c r="AE187" i="17"/>
  <c r="AF187" i="17"/>
  <c r="AG187" i="17"/>
  <c r="AH187" i="17"/>
  <c r="AI187" i="17"/>
  <c r="AJ187" i="17"/>
  <c r="AK187" i="17"/>
  <c r="AL187" i="17"/>
  <c r="AM187" i="17"/>
  <c r="AN187" i="17"/>
  <c r="AO187" i="17"/>
  <c r="AQ187" i="17"/>
  <c r="AU187" i="17"/>
  <c r="AB188" i="17"/>
  <c r="AC188" i="17"/>
  <c r="AD188" i="17"/>
  <c r="AE188" i="17"/>
  <c r="AF188" i="17"/>
  <c r="AG188" i="17"/>
  <c r="AH188" i="17"/>
  <c r="AI188" i="17"/>
  <c r="AJ188" i="17"/>
  <c r="AK188" i="17"/>
  <c r="AL188" i="17"/>
  <c r="AM188" i="17"/>
  <c r="AN188" i="17"/>
  <c r="AO188" i="17"/>
  <c r="AQ188" i="17"/>
  <c r="AU188" i="17"/>
  <c r="AB189" i="17"/>
  <c r="AC189" i="17"/>
  <c r="AD189" i="17"/>
  <c r="AE189" i="17"/>
  <c r="AF189" i="17"/>
  <c r="AG189" i="17"/>
  <c r="AH189" i="17"/>
  <c r="AI189" i="17"/>
  <c r="AJ189" i="17"/>
  <c r="AK189" i="17"/>
  <c r="AL189" i="17"/>
  <c r="AM189" i="17"/>
  <c r="AN189" i="17"/>
  <c r="AO189" i="17"/>
  <c r="AQ189" i="17"/>
  <c r="AU189" i="17"/>
  <c r="AB190" i="17"/>
  <c r="AC190" i="17"/>
  <c r="AD190" i="17"/>
  <c r="AE190" i="17"/>
  <c r="AF190" i="17"/>
  <c r="AG190" i="17"/>
  <c r="AH190" i="17"/>
  <c r="AI190" i="17"/>
  <c r="AJ190" i="17"/>
  <c r="AK190" i="17"/>
  <c r="AL190" i="17"/>
  <c r="AM190" i="17"/>
  <c r="AN190" i="17"/>
  <c r="AO190" i="17"/>
  <c r="AQ190" i="17"/>
  <c r="AU190" i="17"/>
  <c r="AB191" i="17"/>
  <c r="AC191" i="17"/>
  <c r="AD191" i="17"/>
  <c r="AE191" i="17"/>
  <c r="AF191" i="17"/>
  <c r="AG191" i="17"/>
  <c r="AH191" i="17"/>
  <c r="AI191" i="17"/>
  <c r="AJ191" i="17"/>
  <c r="AK191" i="17"/>
  <c r="AL191" i="17"/>
  <c r="AM191" i="17"/>
  <c r="AN191" i="17"/>
  <c r="AO191" i="17"/>
  <c r="AQ191" i="17"/>
  <c r="AU191" i="17"/>
  <c r="AB192" i="17"/>
  <c r="AC192" i="17"/>
  <c r="AD192" i="17"/>
  <c r="AE192" i="17"/>
  <c r="AF192" i="17"/>
  <c r="AG192" i="17"/>
  <c r="AH192" i="17"/>
  <c r="AI192" i="17"/>
  <c r="AJ192" i="17"/>
  <c r="AK192" i="17"/>
  <c r="AL192" i="17"/>
  <c r="AM192" i="17"/>
  <c r="AN192" i="17"/>
  <c r="AO192" i="17"/>
  <c r="AQ192" i="17"/>
  <c r="AU192" i="17"/>
  <c r="AB193" i="17"/>
  <c r="AC193" i="17"/>
  <c r="AD193" i="17"/>
  <c r="AE193" i="17"/>
  <c r="AF193" i="17"/>
  <c r="AG193" i="17"/>
  <c r="AH193" i="17"/>
  <c r="AI193" i="17"/>
  <c r="AJ193" i="17"/>
  <c r="AK193" i="17"/>
  <c r="AL193" i="17"/>
  <c r="AM193" i="17"/>
  <c r="AN193" i="17"/>
  <c r="AO193" i="17"/>
  <c r="AQ193" i="17"/>
  <c r="AU193" i="17"/>
  <c r="AB194" i="17"/>
  <c r="AC194" i="17"/>
  <c r="AD194" i="17"/>
  <c r="AE194" i="17"/>
  <c r="AF194" i="17"/>
  <c r="AG194" i="17"/>
  <c r="AH194" i="17"/>
  <c r="AI194" i="17"/>
  <c r="AJ194" i="17"/>
  <c r="AK194" i="17"/>
  <c r="AL194" i="17"/>
  <c r="AM194" i="17"/>
  <c r="AN194" i="17"/>
  <c r="AO194" i="17"/>
  <c r="AQ194" i="17"/>
  <c r="AU194" i="17"/>
  <c r="AB195" i="17"/>
  <c r="AC195" i="17"/>
  <c r="AD195" i="17"/>
  <c r="AE195" i="17"/>
  <c r="AF195" i="17"/>
  <c r="AG195" i="17"/>
  <c r="AH195" i="17"/>
  <c r="AI195" i="17"/>
  <c r="AJ195" i="17"/>
  <c r="AK195" i="17"/>
  <c r="AL195" i="17"/>
  <c r="AM195" i="17"/>
  <c r="AN195" i="17"/>
  <c r="AO195" i="17"/>
  <c r="AQ195" i="17"/>
  <c r="AU195" i="17"/>
  <c r="AB196" i="17"/>
  <c r="AC196" i="17"/>
  <c r="AD196" i="17"/>
  <c r="AE196" i="17"/>
  <c r="AF196" i="17"/>
  <c r="AG196" i="17"/>
  <c r="AH196" i="17"/>
  <c r="AI196" i="17"/>
  <c r="AJ196" i="17"/>
  <c r="AK196" i="17"/>
  <c r="AL196" i="17"/>
  <c r="AM196" i="17"/>
  <c r="AN196" i="17"/>
  <c r="AO196" i="17"/>
  <c r="AQ196" i="17"/>
  <c r="AU196" i="17"/>
  <c r="AB197" i="17"/>
  <c r="AC197" i="17"/>
  <c r="AD197" i="17"/>
  <c r="AE197" i="17"/>
  <c r="AF197" i="17"/>
  <c r="AG197" i="17"/>
  <c r="AH197" i="17"/>
  <c r="AI197" i="17"/>
  <c r="AJ197" i="17"/>
  <c r="AK197" i="17"/>
  <c r="AL197" i="17"/>
  <c r="AM197" i="17"/>
  <c r="AN197" i="17"/>
  <c r="AO197" i="17"/>
  <c r="AQ197" i="17"/>
  <c r="AU197" i="17"/>
  <c r="AB198" i="17"/>
  <c r="AC198" i="17"/>
  <c r="AD198" i="17"/>
  <c r="AE198" i="17"/>
  <c r="AF198" i="17"/>
  <c r="AG198" i="17"/>
  <c r="AH198" i="17"/>
  <c r="AI198" i="17"/>
  <c r="AJ198" i="17"/>
  <c r="AK198" i="17"/>
  <c r="AL198" i="17"/>
  <c r="AM198" i="17"/>
  <c r="AN198" i="17"/>
  <c r="AO198" i="17"/>
  <c r="AQ198" i="17"/>
  <c r="AU198" i="17"/>
  <c r="AB199" i="17"/>
  <c r="AC199" i="17"/>
  <c r="AD199" i="17"/>
  <c r="AE199" i="17"/>
  <c r="AF199" i="17"/>
  <c r="AG199" i="17"/>
  <c r="AH199" i="17"/>
  <c r="AI199" i="17"/>
  <c r="AJ199" i="17"/>
  <c r="AK199" i="17"/>
  <c r="AL199" i="17"/>
  <c r="AM199" i="17"/>
  <c r="AN199" i="17"/>
  <c r="AO199" i="17"/>
  <c r="AQ199" i="17"/>
  <c r="AU199" i="17"/>
  <c r="AB200" i="17"/>
  <c r="AC200" i="17"/>
  <c r="AD200" i="17"/>
  <c r="AE200" i="17"/>
  <c r="AF200" i="17"/>
  <c r="AG200" i="17"/>
  <c r="AH200" i="17"/>
  <c r="AI200" i="17"/>
  <c r="AJ200" i="17"/>
  <c r="AK200" i="17"/>
  <c r="AL200" i="17"/>
  <c r="AM200" i="17"/>
  <c r="AN200" i="17"/>
  <c r="AO200" i="17"/>
  <c r="AQ200" i="17"/>
  <c r="AU200" i="17"/>
  <c r="AB201" i="17"/>
  <c r="AC201" i="17"/>
  <c r="AD201" i="17"/>
  <c r="AE201" i="17"/>
  <c r="AF201" i="17"/>
  <c r="AG201" i="17"/>
  <c r="AH201" i="17"/>
  <c r="AI201" i="17"/>
  <c r="AJ201" i="17"/>
  <c r="AK201" i="17"/>
  <c r="AL201" i="17"/>
  <c r="AM201" i="17"/>
  <c r="AN201" i="17"/>
  <c r="AO201" i="17"/>
  <c r="AQ201" i="17"/>
  <c r="AU201" i="17"/>
  <c r="AB202" i="17"/>
  <c r="AC202" i="17"/>
  <c r="AD202" i="17"/>
  <c r="AE202" i="17"/>
  <c r="AF202" i="17"/>
  <c r="AG202" i="17"/>
  <c r="AH202" i="17"/>
  <c r="AI202" i="17"/>
  <c r="AJ202" i="17"/>
  <c r="AK202" i="17"/>
  <c r="AL202" i="17"/>
  <c r="AM202" i="17"/>
  <c r="AN202" i="17"/>
  <c r="AO202" i="17"/>
  <c r="AQ202" i="17"/>
  <c r="AU202" i="17"/>
  <c r="AB203" i="17"/>
  <c r="AC203" i="17"/>
  <c r="AD203" i="17"/>
  <c r="AE203" i="17"/>
  <c r="AF203" i="17"/>
  <c r="AG203" i="17"/>
  <c r="AH203" i="17"/>
  <c r="AI203" i="17"/>
  <c r="AJ203" i="17"/>
  <c r="AK203" i="17"/>
  <c r="AL203" i="17"/>
  <c r="AM203" i="17"/>
  <c r="AN203" i="17"/>
  <c r="AO203" i="17"/>
  <c r="AQ203" i="17"/>
  <c r="AU203" i="17"/>
  <c r="AB204" i="17"/>
  <c r="AC204" i="17"/>
  <c r="AD204" i="17"/>
  <c r="AE204" i="17"/>
  <c r="AF204" i="17"/>
  <c r="AG204" i="17"/>
  <c r="AH204" i="17"/>
  <c r="AI204" i="17"/>
  <c r="AJ204" i="17"/>
  <c r="AK204" i="17"/>
  <c r="AL204" i="17"/>
  <c r="AM204" i="17"/>
  <c r="AN204" i="17"/>
  <c r="AO204" i="17"/>
  <c r="AQ204" i="17"/>
  <c r="AU204" i="17"/>
  <c r="AB205" i="17"/>
  <c r="AC205" i="17"/>
  <c r="AD205" i="17"/>
  <c r="AE205" i="17"/>
  <c r="AF205" i="17"/>
  <c r="AG205" i="17"/>
  <c r="AH205" i="17"/>
  <c r="AI205" i="17"/>
  <c r="AJ205" i="17"/>
  <c r="AK205" i="17"/>
  <c r="AL205" i="17"/>
  <c r="AM205" i="17"/>
  <c r="AN205" i="17"/>
  <c r="AO205" i="17"/>
  <c r="AQ205" i="17"/>
  <c r="AU205" i="17"/>
  <c r="AB206" i="17"/>
  <c r="AC206" i="17"/>
  <c r="AD206" i="17"/>
  <c r="AE206" i="17"/>
  <c r="AF206" i="17"/>
  <c r="AG206" i="17"/>
  <c r="AH206" i="17"/>
  <c r="AI206" i="17"/>
  <c r="AJ206" i="17"/>
  <c r="AK206" i="17"/>
  <c r="AL206" i="17"/>
  <c r="AM206" i="17"/>
  <c r="AN206" i="17"/>
  <c r="AO206" i="17"/>
  <c r="AQ206" i="17"/>
  <c r="AU206" i="17"/>
  <c r="AB207" i="17"/>
  <c r="AC207" i="17"/>
  <c r="AD207" i="17"/>
  <c r="AE207" i="17"/>
  <c r="AF207" i="17"/>
  <c r="AG207" i="17"/>
  <c r="AH207" i="17"/>
  <c r="AI207" i="17"/>
  <c r="AJ207" i="17"/>
  <c r="AK207" i="17"/>
  <c r="AL207" i="17"/>
  <c r="AM207" i="17"/>
  <c r="AN207" i="17"/>
  <c r="AO207" i="17"/>
  <c r="AQ207" i="17"/>
  <c r="AU207" i="17"/>
  <c r="AB208" i="17"/>
  <c r="AC208" i="17"/>
  <c r="AD208" i="17"/>
  <c r="AE208" i="17"/>
  <c r="AF208" i="17"/>
  <c r="AG208" i="17"/>
  <c r="AH208" i="17"/>
  <c r="AI208" i="17"/>
  <c r="AJ208" i="17"/>
  <c r="AK208" i="17"/>
  <c r="AL208" i="17"/>
  <c r="AM208" i="17"/>
  <c r="AN208" i="17"/>
  <c r="AO208" i="17"/>
  <c r="AQ208" i="17"/>
  <c r="AU208" i="17"/>
  <c r="AB209" i="17"/>
  <c r="AC209" i="17"/>
  <c r="AD209" i="17"/>
  <c r="AE209" i="17"/>
  <c r="AF209" i="17"/>
  <c r="AG209" i="17"/>
  <c r="AH209" i="17"/>
  <c r="AI209" i="17"/>
  <c r="AJ209" i="17"/>
  <c r="AK209" i="17"/>
  <c r="AL209" i="17"/>
  <c r="AM209" i="17"/>
  <c r="AN209" i="17"/>
  <c r="AO209" i="17"/>
  <c r="AQ209" i="17"/>
  <c r="AU209" i="17"/>
  <c r="AB210" i="17"/>
  <c r="AC210" i="17"/>
  <c r="AD210" i="17"/>
  <c r="AE210" i="17"/>
  <c r="AF210" i="17"/>
  <c r="AG210" i="17"/>
  <c r="AH210" i="17"/>
  <c r="AI210" i="17"/>
  <c r="AJ210" i="17"/>
  <c r="AK210" i="17"/>
  <c r="AL210" i="17"/>
  <c r="AM210" i="17"/>
  <c r="AN210" i="17"/>
  <c r="AO210" i="17"/>
  <c r="AQ210" i="17"/>
  <c r="AU210" i="17"/>
  <c r="AB211" i="17"/>
  <c r="AC211" i="17"/>
  <c r="AD211" i="17"/>
  <c r="AE211" i="17"/>
  <c r="AF211" i="17"/>
  <c r="AG211" i="17"/>
  <c r="AH211" i="17"/>
  <c r="AI211" i="17"/>
  <c r="AJ211" i="17"/>
  <c r="AK211" i="17"/>
  <c r="AL211" i="17"/>
  <c r="AM211" i="17"/>
  <c r="AN211" i="17"/>
  <c r="AO211" i="17"/>
  <c r="AQ211" i="17"/>
  <c r="AU211" i="17"/>
  <c r="AB212" i="17"/>
  <c r="AC212" i="17"/>
  <c r="AD212" i="17"/>
  <c r="AE212" i="17"/>
  <c r="AF212" i="17"/>
  <c r="AG212" i="17"/>
  <c r="AH212" i="17"/>
  <c r="AI212" i="17"/>
  <c r="AJ212" i="17"/>
  <c r="AK212" i="17"/>
  <c r="AL212" i="17"/>
  <c r="AM212" i="17"/>
  <c r="AN212" i="17"/>
  <c r="AO212" i="17"/>
  <c r="AQ212" i="17"/>
  <c r="AU212" i="17"/>
  <c r="AB213" i="17"/>
  <c r="AC213" i="17"/>
  <c r="AD213" i="17"/>
  <c r="AE213" i="17"/>
  <c r="AF213" i="17"/>
  <c r="AG213" i="17"/>
  <c r="AH213" i="17"/>
  <c r="AI213" i="17"/>
  <c r="AJ213" i="17"/>
  <c r="AK213" i="17"/>
  <c r="AL213" i="17"/>
  <c r="AM213" i="17"/>
  <c r="AN213" i="17"/>
  <c r="AO213" i="17"/>
  <c r="AQ213" i="17"/>
  <c r="AU213" i="17"/>
  <c r="AB214" i="17"/>
  <c r="AC214" i="17"/>
  <c r="AD214" i="17"/>
  <c r="AE214" i="17"/>
  <c r="AF214" i="17"/>
  <c r="AG214" i="17"/>
  <c r="AH214" i="17"/>
  <c r="AI214" i="17"/>
  <c r="AJ214" i="17"/>
  <c r="AK214" i="17"/>
  <c r="AL214" i="17"/>
  <c r="AM214" i="17"/>
  <c r="AN214" i="17"/>
  <c r="AO214" i="17"/>
  <c r="AQ214" i="17"/>
  <c r="AU214" i="17"/>
  <c r="AB215" i="17"/>
  <c r="AC215" i="17"/>
  <c r="AD215" i="17"/>
  <c r="AE215" i="17"/>
  <c r="AF215" i="17"/>
  <c r="AG215" i="17"/>
  <c r="AH215" i="17"/>
  <c r="AI215" i="17"/>
  <c r="AJ215" i="17"/>
  <c r="AK215" i="17"/>
  <c r="AL215" i="17"/>
  <c r="AM215" i="17"/>
  <c r="AN215" i="17"/>
  <c r="AO215" i="17"/>
  <c r="AQ215" i="17"/>
  <c r="AU215" i="17"/>
  <c r="AR164" i="17" l="1"/>
  <c r="AS164" i="17" s="1"/>
  <c r="AT164" i="17" s="1"/>
  <c r="AR202" i="17"/>
  <c r="AS202" i="17" s="1"/>
  <c r="AT202" i="17" s="1"/>
  <c r="AR204" i="17"/>
  <c r="AS204" i="17" s="1"/>
  <c r="AT204" i="17" s="1"/>
  <c r="AR201" i="17"/>
  <c r="AS201" i="17" s="1"/>
  <c r="AT201" i="17" s="1"/>
  <c r="AR184" i="17"/>
  <c r="AS184" i="17" s="1"/>
  <c r="AT184" i="17" s="1"/>
  <c r="AR199" i="17"/>
  <c r="AS199" i="17" s="1"/>
  <c r="AT199" i="17" s="1"/>
  <c r="AR196" i="17"/>
  <c r="AS196" i="17" s="1"/>
  <c r="AT196" i="17" s="1"/>
  <c r="AR168" i="17"/>
  <c r="AS168" i="17" s="1"/>
  <c r="AT168" i="17" s="1"/>
  <c r="AR193" i="17"/>
  <c r="AS193" i="17" s="1"/>
  <c r="AT193" i="17" s="1"/>
  <c r="AR170" i="17"/>
  <c r="AS170" i="17" s="1"/>
  <c r="AT170" i="17" s="1"/>
  <c r="AR198" i="17"/>
  <c r="AS198" i="17" s="1"/>
  <c r="AT198" i="17" s="1"/>
  <c r="AR194" i="17"/>
  <c r="AS194" i="17" s="1"/>
  <c r="AT194" i="17" s="1"/>
  <c r="AR158" i="17"/>
  <c r="AS158" i="17" s="1"/>
  <c r="AT158" i="17" s="1"/>
  <c r="AR165" i="17"/>
  <c r="AS165" i="17" s="1"/>
  <c r="AT165" i="17" s="1"/>
  <c r="AR185" i="17"/>
  <c r="AS185" i="17" s="1"/>
  <c r="AT185" i="17" s="1"/>
  <c r="AR189" i="17"/>
  <c r="AS189" i="17" s="1"/>
  <c r="AT189" i="17" s="1"/>
  <c r="AR183" i="17"/>
  <c r="AS183" i="17" s="1"/>
  <c r="AT183" i="17" s="1"/>
  <c r="AR214" i="17"/>
  <c r="AS214" i="17" s="1"/>
  <c r="AT214" i="17" s="1"/>
  <c r="AR209" i="17"/>
  <c r="AS209" i="17" s="1"/>
  <c r="AT209" i="17" s="1"/>
  <c r="AR167" i="17"/>
  <c r="AS167" i="17" s="1"/>
  <c r="AT167" i="17" s="1"/>
  <c r="AR205" i="17"/>
  <c r="AS205" i="17" s="1"/>
  <c r="AT205" i="17" s="1"/>
  <c r="AR195" i="17"/>
  <c r="AS195" i="17" s="1"/>
  <c r="AT195" i="17" s="1"/>
  <c r="AR155" i="17"/>
  <c r="AS155" i="17" s="1"/>
  <c r="AT155" i="17" s="1"/>
  <c r="AR157" i="17"/>
  <c r="AS157" i="17" s="1"/>
  <c r="AT157" i="17" s="1"/>
  <c r="AR203" i="17"/>
  <c r="AS203" i="17" s="1"/>
  <c r="AT203" i="17" s="1"/>
  <c r="AR176" i="17"/>
  <c r="AS176" i="17" s="1"/>
  <c r="AT176" i="17" s="1"/>
  <c r="AR197" i="17"/>
  <c r="AS197" i="17" s="1"/>
  <c r="AT197" i="17" s="1"/>
  <c r="AR171" i="17"/>
  <c r="AS171" i="17" s="1"/>
  <c r="AT171" i="17" s="1"/>
  <c r="AR151" i="17"/>
  <c r="AS151" i="17" s="1"/>
  <c r="AT151" i="17" s="1"/>
  <c r="AR211" i="17"/>
  <c r="AS211" i="17" s="1"/>
  <c r="AT211" i="17" s="1"/>
  <c r="AR192" i="17"/>
  <c r="AS192" i="17" s="1"/>
  <c r="AT192" i="17" s="1"/>
  <c r="AR180" i="17"/>
  <c r="AS180" i="17" s="1"/>
  <c r="AT180" i="17" s="1"/>
  <c r="AR177" i="17"/>
  <c r="AS177" i="17" s="1"/>
  <c r="AT177" i="17" s="1"/>
  <c r="AR169" i="17"/>
  <c r="AS169" i="17" s="1"/>
  <c r="AT169" i="17" s="1"/>
  <c r="AR163" i="17"/>
  <c r="AS163" i="17" s="1"/>
  <c r="AT163" i="17" s="1"/>
  <c r="AR190" i="17"/>
  <c r="AS190" i="17" s="1"/>
  <c r="AT190" i="17" s="1"/>
  <c r="AR186" i="17"/>
  <c r="AS186" i="17" s="1"/>
  <c r="AT186" i="17" s="1"/>
  <c r="AR182" i="17"/>
  <c r="AS182" i="17" s="1"/>
  <c r="AT182" i="17" s="1"/>
  <c r="AR159" i="17"/>
  <c r="AS159" i="17" s="1"/>
  <c r="AT159" i="17" s="1"/>
  <c r="AR212" i="17"/>
  <c r="AS212" i="17" s="1"/>
  <c r="AT212" i="17" s="1"/>
  <c r="AR153" i="17"/>
  <c r="AS153" i="17" s="1"/>
  <c r="AT153" i="17" s="1"/>
  <c r="AR206" i="17"/>
  <c r="AS206" i="17" s="1"/>
  <c r="AT206" i="17" s="1"/>
  <c r="AR200" i="17"/>
  <c r="AS200" i="17" s="1"/>
  <c r="AT200" i="17" s="1"/>
  <c r="AR160" i="17"/>
  <c r="AS160" i="17" s="1"/>
  <c r="AT160" i="17" s="1"/>
  <c r="AR154" i="17"/>
  <c r="AS154" i="17" s="1"/>
  <c r="AT154" i="17" s="1"/>
  <c r="AR150" i="17"/>
  <c r="AS150" i="17" s="1"/>
  <c r="AT150" i="17" s="1"/>
  <c r="AR215" i="17"/>
  <c r="AS215" i="17" s="1"/>
  <c r="AT215" i="17" s="1"/>
  <c r="AR207" i="17"/>
  <c r="AS207" i="17" s="1"/>
  <c r="AT207" i="17" s="1"/>
  <c r="AR166" i="17"/>
  <c r="AS166" i="17" s="1"/>
  <c r="AT166" i="17" s="1"/>
  <c r="AR161" i="17"/>
  <c r="AS161" i="17" s="1"/>
  <c r="AT161" i="17" s="1"/>
  <c r="AR181" i="17"/>
  <c r="AS181" i="17" s="1"/>
  <c r="AT181" i="17" s="1"/>
  <c r="AR162" i="17"/>
  <c r="AS162" i="17" s="1"/>
  <c r="AT162" i="17" s="1"/>
  <c r="AR152" i="17"/>
  <c r="AS152" i="17" s="1"/>
  <c r="AT152" i="17" s="1"/>
  <c r="AR4" i="17"/>
  <c r="AS4" i="17" s="1"/>
  <c r="AT4" i="17" s="1"/>
  <c r="AR210" i="17"/>
  <c r="AS210" i="17" s="1"/>
  <c r="AT210" i="17" s="1"/>
  <c r="AR191" i="17"/>
  <c r="AS191" i="17" s="1"/>
  <c r="AT191" i="17" s="1"/>
  <c r="AR156" i="17"/>
  <c r="AS156" i="17" s="1"/>
  <c r="AT156" i="17" s="1"/>
  <c r="AR174" i="17"/>
  <c r="AS174" i="17" s="1"/>
  <c r="AT174" i="17" s="1"/>
  <c r="AR172" i="17"/>
  <c r="AS172" i="17" s="1"/>
  <c r="AT172" i="17" s="1"/>
  <c r="AR179" i="17"/>
  <c r="AS179" i="17" s="1"/>
  <c r="AT179" i="17" s="1"/>
  <c r="AR175" i="17"/>
  <c r="AS175" i="17" s="1"/>
  <c r="AT175" i="17" s="1"/>
  <c r="AR187" i="17"/>
  <c r="AS187" i="17" s="1"/>
  <c r="AT187" i="17" s="1"/>
  <c r="AR178" i="17"/>
  <c r="AS178" i="17" s="1"/>
  <c r="AT178" i="17" s="1"/>
  <c r="AR173" i="17"/>
  <c r="AS173" i="17" s="1"/>
  <c r="AT173" i="17" s="1"/>
  <c r="AR213" i="17"/>
  <c r="AS213" i="17" s="1"/>
  <c r="AT213" i="17" s="1"/>
  <c r="AR208" i="17"/>
  <c r="AS208" i="17" s="1"/>
  <c r="AT208" i="17" s="1"/>
  <c r="AR188" i="17"/>
  <c r="AS188" i="17" s="1"/>
  <c r="AT188" i="17" s="1"/>
  <c r="S49" i="18"/>
  <c r="O46" i="18"/>
  <c r="N46" i="18"/>
  <c r="M46" i="18"/>
  <c r="S6" i="18"/>
  <c r="T6" i="18" s="1"/>
  <c r="P6" i="18"/>
  <c r="Q6" i="18" s="1"/>
  <c r="S5" i="18"/>
  <c r="T5" i="18" s="1"/>
  <c r="T46" i="18" l="1"/>
  <c r="Q46" i="18"/>
  <c r="P46" i="18"/>
  <c r="S46" i="18"/>
  <c r="AJ636" i="17" l="1"/>
  <c r="Q48" i="18"/>
  <c r="Q49" i="18" s="1"/>
  <c r="AJ637" i="17"/>
  <c r="S47" i="18"/>
  <c r="T47" i="18" s="1"/>
  <c r="Q47" i="18"/>
  <c r="AC3" i="11" l="1"/>
  <c r="AD3" i="11"/>
  <c r="Y3" i="11"/>
  <c r="Z3" i="11"/>
  <c r="AA3" i="11"/>
  <c r="AE3" i="11"/>
  <c r="AG3" i="11"/>
  <c r="AH3" i="11"/>
  <c r="AI3" i="11"/>
  <c r="AJ3" i="11"/>
  <c r="AK3" i="11"/>
  <c r="AC26" i="11" l="1"/>
  <c r="AF3" i="11"/>
  <c r="AJ26" i="11"/>
  <c r="AB26" i="11"/>
  <c r="AL3" i="11"/>
  <c r="AM3" i="11" s="1"/>
  <c r="AU256" i="17"/>
  <c r="AH256" i="17"/>
  <c r="AD256" i="17"/>
  <c r="AC256" i="17"/>
  <c r="AB256" i="17"/>
  <c r="AU243" i="17"/>
  <c r="AQ243" i="17"/>
  <c r="AO243" i="17"/>
  <c r="AN243" i="17"/>
  <c r="AM243" i="17"/>
  <c r="AL243" i="17"/>
  <c r="AK243" i="17"/>
  <c r="AJ243" i="17"/>
  <c r="AI243" i="17"/>
  <c r="AH243" i="17"/>
  <c r="AF243" i="17"/>
  <c r="AE243" i="17"/>
  <c r="AD243" i="17"/>
  <c r="AC243" i="17"/>
  <c r="AB243" i="17"/>
  <c r="AG243" i="17"/>
  <c r="AU242" i="17"/>
  <c r="AQ242" i="17"/>
  <c r="AO242" i="17"/>
  <c r="AN242" i="17"/>
  <c r="AM242" i="17"/>
  <c r="AL242" i="17"/>
  <c r="AK242" i="17"/>
  <c r="AJ242" i="17"/>
  <c r="AI242" i="17"/>
  <c r="AH242" i="17"/>
  <c r="AF242" i="17"/>
  <c r="AE242" i="17"/>
  <c r="AD242" i="17"/>
  <c r="AC242" i="17"/>
  <c r="AB242" i="17"/>
  <c r="AU241" i="17"/>
  <c r="AQ241" i="17"/>
  <c r="AO241" i="17"/>
  <c r="AN241" i="17"/>
  <c r="AM241" i="17"/>
  <c r="AL241" i="17"/>
  <c r="AK241" i="17"/>
  <c r="AJ241" i="17"/>
  <c r="AI241" i="17"/>
  <c r="AH241" i="17"/>
  <c r="AF241" i="17"/>
  <c r="AE241" i="17"/>
  <c r="AD241" i="17"/>
  <c r="AC241" i="17"/>
  <c r="AB241" i="17"/>
  <c r="AU240" i="17"/>
  <c r="AQ240" i="17"/>
  <c r="AO240" i="17"/>
  <c r="AN240" i="17"/>
  <c r="AM240" i="17"/>
  <c r="AL240" i="17"/>
  <c r="AK240" i="17"/>
  <c r="AJ240" i="17"/>
  <c r="AI240" i="17"/>
  <c r="AH240" i="17"/>
  <c r="AF240" i="17"/>
  <c r="AE240" i="17"/>
  <c r="AD240" i="17"/>
  <c r="AC240" i="17"/>
  <c r="AB240" i="17"/>
  <c r="AU239" i="17"/>
  <c r="AQ239" i="17"/>
  <c r="AO239" i="17"/>
  <c r="AN239" i="17"/>
  <c r="AM239" i="17"/>
  <c r="AL239" i="17"/>
  <c r="AK239" i="17"/>
  <c r="AJ239" i="17"/>
  <c r="AI239" i="17"/>
  <c r="AH239" i="17"/>
  <c r="AF239" i="17"/>
  <c r="AE239" i="17"/>
  <c r="AD239" i="17"/>
  <c r="AC239" i="17"/>
  <c r="AB239" i="17"/>
  <c r="AG239" i="17"/>
  <c r="AU238" i="17"/>
  <c r="AQ238" i="17"/>
  <c r="AO238" i="17"/>
  <c r="AN238" i="17"/>
  <c r="AM238" i="17"/>
  <c r="AL238" i="17"/>
  <c r="AK238" i="17"/>
  <c r="AJ238" i="17"/>
  <c r="AI238" i="17"/>
  <c r="AH238" i="17"/>
  <c r="AF238" i="17"/>
  <c r="AE238" i="17"/>
  <c r="AD238" i="17"/>
  <c r="AC238" i="17"/>
  <c r="AB238" i="17"/>
  <c r="AG238" i="17"/>
  <c r="AU237" i="17"/>
  <c r="AQ237" i="17"/>
  <c r="AO237" i="17"/>
  <c r="AN237" i="17"/>
  <c r="AM237" i="17"/>
  <c r="AL237" i="17"/>
  <c r="AK237" i="17"/>
  <c r="AJ237" i="17"/>
  <c r="AI237" i="17"/>
  <c r="AH237" i="17"/>
  <c r="AF237" i="17"/>
  <c r="AE237" i="17"/>
  <c r="AD237" i="17"/>
  <c r="AC237" i="17"/>
  <c r="AB237" i="17"/>
  <c r="AG237" i="17"/>
  <c r="AU236" i="17"/>
  <c r="AQ236" i="17"/>
  <c r="AO236" i="17"/>
  <c r="AN236" i="17"/>
  <c r="AM236" i="17"/>
  <c r="AL236" i="17"/>
  <c r="AK236" i="17"/>
  <c r="AJ236" i="17"/>
  <c r="AI236" i="17"/>
  <c r="AH236" i="17"/>
  <c r="AF236" i="17"/>
  <c r="AE236" i="17"/>
  <c r="AD236" i="17"/>
  <c r="AC236" i="17"/>
  <c r="AB236" i="17"/>
  <c r="AU235" i="17"/>
  <c r="AQ235" i="17"/>
  <c r="AO235" i="17"/>
  <c r="AN235" i="17"/>
  <c r="AM235" i="17"/>
  <c r="AL235" i="17"/>
  <c r="AK235" i="17"/>
  <c r="AJ235" i="17"/>
  <c r="AI235" i="17"/>
  <c r="AH235" i="17"/>
  <c r="AF235" i="17"/>
  <c r="AE235" i="17"/>
  <c r="AD235" i="17"/>
  <c r="AC235" i="17"/>
  <c r="AB235" i="17"/>
  <c r="AU234" i="17"/>
  <c r="AQ234" i="17"/>
  <c r="AO234" i="17"/>
  <c r="AN234" i="17"/>
  <c r="AM234" i="17"/>
  <c r="AL234" i="17"/>
  <c r="AK234" i="17"/>
  <c r="AJ234" i="17"/>
  <c r="AI234" i="17"/>
  <c r="AH234" i="17"/>
  <c r="AG234" i="17"/>
  <c r="AF234" i="17"/>
  <c r="AE234" i="17"/>
  <c r="AD234" i="17"/>
  <c r="AC234" i="17"/>
  <c r="AB234" i="17"/>
  <c r="AU233" i="17"/>
  <c r="AQ233" i="17"/>
  <c r="AO233" i="17"/>
  <c r="AN233" i="17"/>
  <c r="AM233" i="17"/>
  <c r="AL233" i="17"/>
  <c r="AK233" i="17"/>
  <c r="AJ233" i="17"/>
  <c r="AI233" i="17"/>
  <c r="AH233" i="17"/>
  <c r="AG233" i="17"/>
  <c r="AF233" i="17"/>
  <c r="AE233" i="17"/>
  <c r="AD233" i="17"/>
  <c r="AC233" i="17"/>
  <c r="AB233" i="17"/>
  <c r="AU232" i="17"/>
  <c r="AQ232" i="17"/>
  <c r="AO232" i="17"/>
  <c r="AN232" i="17"/>
  <c r="AM232" i="17"/>
  <c r="AL232" i="17"/>
  <c r="AK232" i="17"/>
  <c r="AJ232" i="17"/>
  <c r="AI232" i="17"/>
  <c r="AH232" i="17"/>
  <c r="AG232" i="17"/>
  <c r="AF232" i="17"/>
  <c r="AE232" i="17"/>
  <c r="AD232" i="17"/>
  <c r="AC232" i="17"/>
  <c r="AB232" i="17"/>
  <c r="AU231" i="17"/>
  <c r="AQ231" i="17"/>
  <c r="AO231" i="17"/>
  <c r="AN231" i="17"/>
  <c r="AM231" i="17"/>
  <c r="AL231" i="17"/>
  <c r="AK231" i="17"/>
  <c r="AJ231" i="17"/>
  <c r="AI231" i="17"/>
  <c r="AH231" i="17"/>
  <c r="AG231" i="17"/>
  <c r="AF231" i="17"/>
  <c r="AE231" i="17"/>
  <c r="AD231" i="17"/>
  <c r="AC231" i="17"/>
  <c r="AB231" i="17"/>
  <c r="AU230" i="17"/>
  <c r="AQ230" i="17"/>
  <c r="AO230" i="17"/>
  <c r="AN230" i="17"/>
  <c r="AM230" i="17"/>
  <c r="AL230" i="17"/>
  <c r="AK230" i="17"/>
  <c r="AJ230" i="17"/>
  <c r="AI230" i="17"/>
  <c r="AH230" i="17"/>
  <c r="AG230" i="17"/>
  <c r="AF230" i="17"/>
  <c r="AE230" i="17"/>
  <c r="AD230" i="17"/>
  <c r="AC230" i="17"/>
  <c r="AB230" i="17"/>
  <c r="AU229" i="17"/>
  <c r="AQ229" i="17"/>
  <c r="AO229" i="17"/>
  <c r="AN229" i="17"/>
  <c r="AM229" i="17"/>
  <c r="AL229" i="17"/>
  <c r="AK229" i="17"/>
  <c r="AJ229" i="17"/>
  <c r="AI229" i="17"/>
  <c r="AF229" i="17"/>
  <c r="AE229" i="17"/>
  <c r="AD229" i="17"/>
  <c r="AC229" i="17"/>
  <c r="AB229" i="17"/>
  <c r="AH229" i="17"/>
  <c r="AU228" i="17"/>
  <c r="AQ228" i="17"/>
  <c r="AO228" i="17"/>
  <c r="AN228" i="17"/>
  <c r="AM228" i="17"/>
  <c r="AL228" i="17"/>
  <c r="AK228" i="17"/>
  <c r="AJ228" i="17"/>
  <c r="AI228" i="17"/>
  <c r="AH228" i="17"/>
  <c r="AF228" i="17"/>
  <c r="AE228" i="17"/>
  <c r="AD228" i="17"/>
  <c r="AC228" i="17"/>
  <c r="AB228" i="17"/>
  <c r="AU227" i="17"/>
  <c r="AQ227" i="17"/>
  <c r="AO227" i="17"/>
  <c r="AN227" i="17"/>
  <c r="AM227" i="17"/>
  <c r="AL227" i="17"/>
  <c r="AK227" i="17"/>
  <c r="AJ227" i="17"/>
  <c r="AI227" i="17"/>
  <c r="AH227" i="17"/>
  <c r="AF227" i="17"/>
  <c r="AE227" i="17"/>
  <c r="AD227" i="17"/>
  <c r="AC227" i="17"/>
  <c r="AB227" i="17"/>
  <c r="AU226" i="17"/>
  <c r="AQ226" i="17"/>
  <c r="AO226" i="17"/>
  <c r="AN226" i="17"/>
  <c r="AM226" i="17"/>
  <c r="AL226" i="17"/>
  <c r="AK226" i="17"/>
  <c r="AJ226" i="17"/>
  <c r="AI226" i="17"/>
  <c r="AH226" i="17"/>
  <c r="AF226" i="17"/>
  <c r="AE226" i="17"/>
  <c r="AD226" i="17"/>
  <c r="AC226" i="17"/>
  <c r="AB226" i="17"/>
  <c r="AG226" i="17"/>
  <c r="AU225" i="17"/>
  <c r="AQ225" i="17"/>
  <c r="AO225" i="17"/>
  <c r="AN225" i="17"/>
  <c r="AM225" i="17"/>
  <c r="AL225" i="17"/>
  <c r="AK225" i="17"/>
  <c r="AJ225" i="17"/>
  <c r="AI225" i="17"/>
  <c r="AH225" i="17"/>
  <c r="AF225" i="17"/>
  <c r="AE225" i="17"/>
  <c r="AD225" i="17"/>
  <c r="AC225" i="17"/>
  <c r="AB225" i="17"/>
  <c r="AU224" i="17"/>
  <c r="AQ224" i="17"/>
  <c r="AO224" i="17"/>
  <c r="AN224" i="17"/>
  <c r="AM224" i="17"/>
  <c r="AL224" i="17"/>
  <c r="AK224" i="17"/>
  <c r="AJ224" i="17"/>
  <c r="AI224" i="17"/>
  <c r="AH224" i="17"/>
  <c r="AF224" i="17"/>
  <c r="AE224" i="17"/>
  <c r="AD224" i="17"/>
  <c r="AC224" i="17"/>
  <c r="AB224" i="17"/>
  <c r="AG224" i="17"/>
  <c r="AU223" i="17"/>
  <c r="AQ223" i="17"/>
  <c r="AO223" i="17"/>
  <c r="AN223" i="17"/>
  <c r="AM223" i="17"/>
  <c r="AL223" i="17"/>
  <c r="AK223" i="17"/>
  <c r="AJ223" i="17"/>
  <c r="AI223" i="17"/>
  <c r="AH223" i="17"/>
  <c r="AF223" i="17"/>
  <c r="AE223" i="17"/>
  <c r="AD223" i="17"/>
  <c r="AC223" i="17"/>
  <c r="AB223" i="17"/>
  <c r="AG223" i="17"/>
  <c r="AU222" i="17"/>
  <c r="AQ222" i="17"/>
  <c r="AO222" i="17"/>
  <c r="AN222" i="17"/>
  <c r="AM222" i="17"/>
  <c r="AL222" i="17"/>
  <c r="AK222" i="17"/>
  <c r="AJ222" i="17"/>
  <c r="AI222" i="17"/>
  <c r="AH222" i="17"/>
  <c r="AF222" i="17"/>
  <c r="AE222" i="17"/>
  <c r="AD222" i="17"/>
  <c r="AC222" i="17"/>
  <c r="AB222" i="17"/>
  <c r="AU221" i="17"/>
  <c r="AQ221" i="17"/>
  <c r="AO221" i="17"/>
  <c r="AN221" i="17"/>
  <c r="AM221" i="17"/>
  <c r="AL221" i="17"/>
  <c r="AK221" i="17"/>
  <c r="AJ221" i="17"/>
  <c r="AI221" i="17"/>
  <c r="AH221" i="17"/>
  <c r="AF221" i="17"/>
  <c r="AE221" i="17"/>
  <c r="AD221" i="17"/>
  <c r="AC221" i="17"/>
  <c r="AB221" i="17"/>
  <c r="AU220" i="17"/>
  <c r="AQ220" i="17"/>
  <c r="AO220" i="17"/>
  <c r="AN220" i="17"/>
  <c r="AM220" i="17"/>
  <c r="AL220" i="17"/>
  <c r="AK220" i="17"/>
  <c r="AJ220" i="17"/>
  <c r="AI220" i="17"/>
  <c r="AH220" i="17"/>
  <c r="AF220" i="17"/>
  <c r="AE220" i="17"/>
  <c r="AD220" i="17"/>
  <c r="AC220" i="17"/>
  <c r="AB220" i="17"/>
  <c r="AU219" i="17"/>
  <c r="AQ219" i="17"/>
  <c r="AO219" i="17"/>
  <c r="AN219" i="17"/>
  <c r="AM219" i="17"/>
  <c r="AL219" i="17"/>
  <c r="AK219" i="17"/>
  <c r="AJ219" i="17"/>
  <c r="AI219" i="17"/>
  <c r="AH219" i="17"/>
  <c r="AF219" i="17"/>
  <c r="AE219" i="17"/>
  <c r="AD219" i="17"/>
  <c r="AC219" i="17"/>
  <c r="AB219" i="17"/>
  <c r="AG219" i="17"/>
  <c r="AU218" i="17"/>
  <c r="AQ218" i="17"/>
  <c r="AO218" i="17"/>
  <c r="AN218" i="17"/>
  <c r="AM218" i="17"/>
  <c r="AL218" i="17"/>
  <c r="AK218" i="17"/>
  <c r="AJ218" i="17"/>
  <c r="AI218" i="17"/>
  <c r="AH218" i="17"/>
  <c r="AF218" i="17"/>
  <c r="AE218" i="17"/>
  <c r="AD218" i="17"/>
  <c r="AC218" i="17"/>
  <c r="AB218" i="17"/>
  <c r="AG218" i="17"/>
  <c r="AU217" i="17"/>
  <c r="AQ217" i="17"/>
  <c r="AO217" i="17"/>
  <c r="AN217" i="17"/>
  <c r="AM217" i="17"/>
  <c r="AL217" i="17"/>
  <c r="AK217" i="17"/>
  <c r="AJ217" i="17"/>
  <c r="AI217" i="17"/>
  <c r="AH217" i="17"/>
  <c r="AF217" i="17"/>
  <c r="AE217" i="17"/>
  <c r="AD217" i="17"/>
  <c r="AC217" i="17"/>
  <c r="AB217" i="17"/>
  <c r="AG217" i="17"/>
  <c r="AU216" i="17"/>
  <c r="AQ216" i="17"/>
  <c r="AO216" i="17"/>
  <c r="AN216" i="17"/>
  <c r="AM216" i="17"/>
  <c r="AL216" i="17"/>
  <c r="AK216" i="17"/>
  <c r="AJ216" i="17"/>
  <c r="AI216" i="17"/>
  <c r="AH216" i="17"/>
  <c r="AF216" i="17"/>
  <c r="AE216" i="17"/>
  <c r="AD216" i="17"/>
  <c r="AC216" i="17"/>
  <c r="AB216" i="17"/>
  <c r="AU3" i="17"/>
  <c r="AO3" i="17"/>
  <c r="AN3" i="17"/>
  <c r="AM3" i="17"/>
  <c r="AL3" i="17"/>
  <c r="AK3" i="17"/>
  <c r="AJ3" i="17"/>
  <c r="AI3" i="17"/>
  <c r="AH3" i="17"/>
  <c r="AF3" i="17"/>
  <c r="AE3" i="17"/>
  <c r="AC3" i="17"/>
  <c r="AB3" i="17"/>
  <c r="AU631" i="17" l="1"/>
  <c r="AQ631" i="17"/>
  <c r="AH631" i="17"/>
  <c r="AJ634" i="17" s="1"/>
  <c r="AI631" i="17"/>
  <c r="AJ631" i="17"/>
  <c r="AK631" i="17"/>
  <c r="AL631" i="17"/>
  <c r="AM631" i="17"/>
  <c r="AN631" i="17"/>
  <c r="AO631" i="17"/>
  <c r="AR256" i="17"/>
  <c r="AS256" i="17" s="1"/>
  <c r="AT256" i="17" s="1"/>
  <c r="AR243" i="17"/>
  <c r="AS243" i="17" s="1"/>
  <c r="AT243" i="17" s="1"/>
  <c r="AG225" i="17"/>
  <c r="AR225" i="17" s="1"/>
  <c r="AS225" i="17" s="1"/>
  <c r="AT225" i="17" s="1"/>
  <c r="AR232" i="17"/>
  <c r="AS232" i="17" s="1"/>
  <c r="AT232" i="17" s="1"/>
  <c r="AG220" i="17"/>
  <c r="AR220" i="17" s="1"/>
  <c r="AS220" i="17" s="1"/>
  <c r="AT220" i="17" s="1"/>
  <c r="AR230" i="17"/>
  <c r="AS230" i="17" s="1"/>
  <c r="AT230" i="17" s="1"/>
  <c r="AR224" i="17"/>
  <c r="AS224" i="17" s="1"/>
  <c r="AT224" i="17" s="1"/>
  <c r="AG222" i="17"/>
  <c r="AR222" i="17" s="1"/>
  <c r="AR223" i="17"/>
  <c r="AS223" i="17" s="1"/>
  <c r="AT223" i="17" s="1"/>
  <c r="AG242" i="17"/>
  <c r="AR242" i="17" s="1"/>
  <c r="AS242" i="17" s="1"/>
  <c r="AT242" i="17" s="1"/>
  <c r="AG240" i="17"/>
  <c r="AR240" i="17" s="1"/>
  <c r="AS240" i="17" s="1"/>
  <c r="AT240" i="17" s="1"/>
  <c r="AR239" i="17"/>
  <c r="AS239" i="17" s="1"/>
  <c r="AT239" i="17" s="1"/>
  <c r="AR217" i="17"/>
  <c r="AS217" i="17" s="1"/>
  <c r="AT217" i="17" s="1"/>
  <c r="AR219" i="17"/>
  <c r="AS219" i="17" s="1"/>
  <c r="AT219" i="17" s="1"/>
  <c r="AR233" i="17"/>
  <c r="AS233" i="17" s="1"/>
  <c r="AT233" i="17" s="1"/>
  <c r="AR234" i="17"/>
  <c r="AS234" i="17" s="1"/>
  <c r="AT234" i="17" s="1"/>
  <c r="AG235" i="17"/>
  <c r="AG228" i="17"/>
  <c r="AR237" i="17"/>
  <c r="AS237" i="17" s="1"/>
  <c r="AT237" i="17" s="1"/>
  <c r="AG3" i="17"/>
  <c r="AG229" i="17"/>
  <c r="AR238" i="17"/>
  <c r="AS238" i="17" s="1"/>
  <c r="AT238" i="17" s="1"/>
  <c r="AG236" i="17"/>
  <c r="AG216" i="17"/>
  <c r="AR218" i="17"/>
  <c r="AS218" i="17" s="1"/>
  <c r="AT218" i="17" s="1"/>
  <c r="AR226" i="17"/>
  <c r="AS226" i="17" s="1"/>
  <c r="AT226" i="17" s="1"/>
  <c r="AG227" i="17"/>
  <c r="AR231" i="17"/>
  <c r="AS231" i="17" s="1"/>
  <c r="AT231" i="17" s="1"/>
  <c r="AG221" i="17"/>
  <c r="AG241" i="17"/>
  <c r="AG631" i="17" l="1"/>
  <c r="AJ633" i="17" s="1"/>
  <c r="AR3" i="17"/>
  <c r="AJ635" i="17"/>
  <c r="AS222" i="17"/>
  <c r="AT222" i="17" s="1"/>
  <c r="AR236" i="17"/>
  <c r="AS236" i="17" s="1"/>
  <c r="AT236" i="17" s="1"/>
  <c r="AR229" i="17"/>
  <c r="AS229" i="17" s="1"/>
  <c r="AT229" i="17" s="1"/>
  <c r="AR241" i="17"/>
  <c r="AS241" i="17" s="1"/>
  <c r="AT241" i="17" s="1"/>
  <c r="AR235" i="17"/>
  <c r="AS235" i="17" s="1"/>
  <c r="AT235" i="17" s="1"/>
  <c r="AR227" i="17"/>
  <c r="AS227" i="17" s="1"/>
  <c r="AT227" i="17" s="1"/>
  <c r="AR221" i="17"/>
  <c r="AS221" i="17" s="1"/>
  <c r="AT221" i="17" s="1"/>
  <c r="AR228" i="17"/>
  <c r="AS228" i="17" s="1"/>
  <c r="AT228" i="17" s="1"/>
  <c r="AR216" i="17"/>
  <c r="AS216" i="17" s="1"/>
  <c r="AT216" i="17" s="1"/>
  <c r="AS3" i="17" l="1"/>
  <c r="AS631" i="17" s="1"/>
  <c r="AR631" i="17"/>
  <c r="AJ639" i="17"/>
  <c r="AT3" i="17" l="1"/>
  <c r="AT631" i="17" s="1"/>
  <c r="AP609" i="16" l="1"/>
  <c r="AD609" i="16"/>
  <c r="Z609" i="16"/>
  <c r="Y609" i="16"/>
  <c r="X609" i="16"/>
  <c r="T609" i="16"/>
  <c r="U609" i="16" s="1"/>
  <c r="V609" i="16" s="1"/>
  <c r="AP608" i="16"/>
  <c r="AD608" i="16"/>
  <c r="Z608" i="16"/>
  <c r="Y608" i="16"/>
  <c r="X608" i="16"/>
  <c r="T608" i="16"/>
  <c r="U608" i="16" s="1"/>
  <c r="V608" i="16" s="1"/>
  <c r="AP607" i="16"/>
  <c r="AD607" i="16"/>
  <c r="AM607" i="16" s="1"/>
  <c r="Z607" i="16"/>
  <c r="Y607" i="16"/>
  <c r="X607" i="16"/>
  <c r="T607" i="16"/>
  <c r="U607" i="16" s="1"/>
  <c r="V607" i="16" s="1"/>
  <c r="AP606" i="16"/>
  <c r="AD606" i="16"/>
  <c r="Z606" i="16"/>
  <c r="Y606" i="16"/>
  <c r="X606" i="16"/>
  <c r="T606" i="16"/>
  <c r="U606" i="16" s="1"/>
  <c r="V606" i="16" s="1"/>
  <c r="AP605" i="16"/>
  <c r="AD605" i="16"/>
  <c r="Z605" i="16"/>
  <c r="Y605" i="16"/>
  <c r="X605" i="16"/>
  <c r="T605" i="16"/>
  <c r="U605" i="16" s="1"/>
  <c r="V605" i="16" s="1"/>
  <c r="AP604" i="16"/>
  <c r="AD604" i="16"/>
  <c r="Z604" i="16"/>
  <c r="Y604" i="16"/>
  <c r="X604" i="16"/>
  <c r="T604" i="16"/>
  <c r="U604" i="16" s="1"/>
  <c r="V604" i="16" s="1"/>
  <c r="AP603" i="16"/>
  <c r="AD603" i="16"/>
  <c r="Z603" i="16"/>
  <c r="Y603" i="16"/>
  <c r="X603" i="16"/>
  <c r="T603" i="16"/>
  <c r="U603" i="16" s="1"/>
  <c r="V603" i="16" s="1"/>
  <c r="AP602" i="16"/>
  <c r="AD602" i="16"/>
  <c r="Z602" i="16"/>
  <c r="Y602" i="16"/>
  <c r="X602" i="16"/>
  <c r="T602" i="16"/>
  <c r="U602" i="16" s="1"/>
  <c r="V602" i="16" s="1"/>
  <c r="AP601" i="16"/>
  <c r="AD601" i="16"/>
  <c r="Z601" i="16"/>
  <c r="Y601" i="16"/>
  <c r="X601" i="16"/>
  <c r="T601" i="16"/>
  <c r="U601" i="16" s="1"/>
  <c r="V601" i="16" s="1"/>
  <c r="AP600" i="16"/>
  <c r="AD600" i="16"/>
  <c r="AM600" i="16" s="1"/>
  <c r="AN600" i="16" s="1"/>
  <c r="AO600" i="16" s="1"/>
  <c r="Z600" i="16"/>
  <c r="Y600" i="16"/>
  <c r="X600" i="16"/>
  <c r="T600" i="16"/>
  <c r="U600" i="16" s="1"/>
  <c r="V600" i="16" s="1"/>
  <c r="AP599" i="16"/>
  <c r="AD599" i="16"/>
  <c r="AM599" i="16" s="1"/>
  <c r="AN599" i="16" s="1"/>
  <c r="AO599" i="16" s="1"/>
  <c r="Z599" i="16"/>
  <c r="Y599" i="16"/>
  <c r="X599" i="16"/>
  <c r="T599" i="16"/>
  <c r="U599" i="16" s="1"/>
  <c r="V599" i="16" s="1"/>
  <c r="AP598" i="16"/>
  <c r="AD598" i="16"/>
  <c r="AM598" i="16" s="1"/>
  <c r="AN598" i="16" s="1"/>
  <c r="AO598" i="16" s="1"/>
  <c r="Z598" i="16"/>
  <c r="Y598" i="16"/>
  <c r="X598" i="16"/>
  <c r="T598" i="16"/>
  <c r="U598" i="16" s="1"/>
  <c r="V598" i="16" s="1"/>
  <c r="AP597" i="16"/>
  <c r="AD597" i="16"/>
  <c r="Z597" i="16"/>
  <c r="Y597" i="16"/>
  <c r="X597" i="16"/>
  <c r="T597" i="16"/>
  <c r="U597" i="16" s="1"/>
  <c r="V597" i="16" s="1"/>
  <c r="AP596" i="16"/>
  <c r="AD596" i="16"/>
  <c r="AM596" i="16" s="1"/>
  <c r="Z596" i="16"/>
  <c r="Y596" i="16"/>
  <c r="X596" i="16"/>
  <c r="T596" i="16"/>
  <c r="U596" i="16" s="1"/>
  <c r="V596" i="16" s="1"/>
  <c r="AP595" i="16"/>
  <c r="AD595" i="16"/>
  <c r="AM595" i="16" s="1"/>
  <c r="AN595" i="16" s="1"/>
  <c r="AO595" i="16" s="1"/>
  <c r="Z595" i="16"/>
  <c r="Y595" i="16"/>
  <c r="X595" i="16"/>
  <c r="T595" i="16"/>
  <c r="U595" i="16" s="1"/>
  <c r="V595" i="16" s="1"/>
  <c r="AP594" i="16"/>
  <c r="AD594" i="16"/>
  <c r="Z594" i="16"/>
  <c r="Y594" i="16"/>
  <c r="X594" i="16"/>
  <c r="T594" i="16"/>
  <c r="U594" i="16" s="1"/>
  <c r="V594" i="16" s="1"/>
  <c r="AP593" i="16"/>
  <c r="AD593" i="16"/>
  <c r="AM593" i="16" s="1"/>
  <c r="Z593" i="16"/>
  <c r="Y593" i="16"/>
  <c r="X593" i="16"/>
  <c r="T593" i="16"/>
  <c r="U593" i="16" s="1"/>
  <c r="V593" i="16" s="1"/>
  <c r="AP592" i="16"/>
  <c r="AD592" i="16"/>
  <c r="Z592" i="16"/>
  <c r="Y592" i="16"/>
  <c r="X592" i="16"/>
  <c r="T592" i="16"/>
  <c r="U592" i="16" s="1"/>
  <c r="V592" i="16" s="1"/>
  <c r="AP591" i="16"/>
  <c r="AD591" i="16"/>
  <c r="AM591" i="16" s="1"/>
  <c r="AN591" i="16" s="1"/>
  <c r="AO591" i="16" s="1"/>
  <c r="Z591" i="16"/>
  <c r="Y591" i="16"/>
  <c r="X591" i="16"/>
  <c r="T591" i="16"/>
  <c r="U591" i="16" s="1"/>
  <c r="V591" i="16" s="1"/>
  <c r="AP590" i="16"/>
  <c r="AD590" i="16"/>
  <c r="Z590" i="16"/>
  <c r="Y590" i="16"/>
  <c r="X590" i="16"/>
  <c r="T590" i="16"/>
  <c r="U590" i="16" s="1"/>
  <c r="V590" i="16" s="1"/>
  <c r="AP589" i="16"/>
  <c r="AD589" i="16"/>
  <c r="Z589" i="16"/>
  <c r="Y589" i="16"/>
  <c r="X589" i="16"/>
  <c r="T589" i="16"/>
  <c r="U589" i="16" s="1"/>
  <c r="V589" i="16" s="1"/>
  <c r="AP588" i="16"/>
  <c r="AD588" i="16"/>
  <c r="AM588" i="16" s="1"/>
  <c r="Z588" i="16"/>
  <c r="Y588" i="16"/>
  <c r="X588" i="16"/>
  <c r="T588" i="16"/>
  <c r="U588" i="16" s="1"/>
  <c r="V588" i="16" s="1"/>
  <c r="AP587" i="16"/>
  <c r="AD587" i="16"/>
  <c r="AM587" i="16" s="1"/>
  <c r="AN587" i="16" s="1"/>
  <c r="AO587" i="16" s="1"/>
  <c r="Z587" i="16"/>
  <c r="Y587" i="16"/>
  <c r="X587" i="16"/>
  <c r="T587" i="16"/>
  <c r="U587" i="16" s="1"/>
  <c r="V587" i="16" s="1"/>
  <c r="AP586" i="16"/>
  <c r="AD586" i="16"/>
  <c r="AM586" i="16" s="1"/>
  <c r="AN586" i="16" s="1"/>
  <c r="AO586" i="16" s="1"/>
  <c r="Z586" i="16"/>
  <c r="Y586" i="16"/>
  <c r="X586" i="16"/>
  <c r="T586" i="16"/>
  <c r="U586" i="16" s="1"/>
  <c r="V586" i="16" s="1"/>
  <c r="AP585" i="16"/>
  <c r="AD585" i="16"/>
  <c r="Z585" i="16"/>
  <c r="Y585" i="16"/>
  <c r="X585" i="16"/>
  <c r="T585" i="16"/>
  <c r="U585" i="16" s="1"/>
  <c r="V585" i="16" s="1"/>
  <c r="AP584" i="16"/>
  <c r="AD584" i="16"/>
  <c r="AM584" i="16" s="1"/>
  <c r="AN584" i="16" s="1"/>
  <c r="AO584" i="16" s="1"/>
  <c r="Z584" i="16"/>
  <c r="Y584" i="16"/>
  <c r="X584" i="16"/>
  <c r="T584" i="16"/>
  <c r="U584" i="16" s="1"/>
  <c r="V584" i="16" s="1"/>
  <c r="AP583" i="16"/>
  <c r="AD583" i="16"/>
  <c r="AM583" i="16" s="1"/>
  <c r="AN583" i="16" s="1"/>
  <c r="AO583" i="16" s="1"/>
  <c r="Z583" i="16"/>
  <c r="Y583" i="16"/>
  <c r="X583" i="16"/>
  <c r="T583" i="16"/>
  <c r="U583" i="16" s="1"/>
  <c r="V583" i="16" s="1"/>
  <c r="AP582" i="16"/>
  <c r="AD582" i="16"/>
  <c r="Z582" i="16"/>
  <c r="Y582" i="16"/>
  <c r="X582" i="16"/>
  <c r="T582" i="16"/>
  <c r="U582" i="16" s="1"/>
  <c r="V582" i="16" s="1"/>
  <c r="AP581" i="16"/>
  <c r="AD581" i="16"/>
  <c r="Z581" i="16"/>
  <c r="Y581" i="16"/>
  <c r="X581" i="16"/>
  <c r="T581" i="16"/>
  <c r="U581" i="16" s="1"/>
  <c r="V581" i="16" s="1"/>
  <c r="AP580" i="16"/>
  <c r="AD580" i="16"/>
  <c r="Z580" i="16"/>
  <c r="Y580" i="16"/>
  <c r="X580" i="16"/>
  <c r="T580" i="16"/>
  <c r="U580" i="16" s="1"/>
  <c r="V580" i="16" s="1"/>
  <c r="AP579" i="16"/>
  <c r="AD579" i="16"/>
  <c r="AM579" i="16" s="1"/>
  <c r="AN579" i="16" s="1"/>
  <c r="AO579" i="16" s="1"/>
  <c r="Z579" i="16"/>
  <c r="Y579" i="16"/>
  <c r="X579" i="16"/>
  <c r="T579" i="16"/>
  <c r="U579" i="16" s="1"/>
  <c r="V579" i="16" s="1"/>
  <c r="AP578" i="16"/>
  <c r="AD578" i="16"/>
  <c r="Z578" i="16"/>
  <c r="Y578" i="16"/>
  <c r="X578" i="16"/>
  <c r="T578" i="16"/>
  <c r="U578" i="16" s="1"/>
  <c r="V578" i="16" s="1"/>
  <c r="AP577" i="16"/>
  <c r="AD577" i="16"/>
  <c r="Z577" i="16"/>
  <c r="Y577" i="16"/>
  <c r="X577" i="16"/>
  <c r="T577" i="16"/>
  <c r="U577" i="16" s="1"/>
  <c r="V577" i="16" s="1"/>
  <c r="AP576" i="16"/>
  <c r="AD576" i="16"/>
  <c r="Z576" i="16"/>
  <c r="Y576" i="16"/>
  <c r="X576" i="16"/>
  <c r="T576" i="16"/>
  <c r="U576" i="16" s="1"/>
  <c r="V576" i="16" s="1"/>
  <c r="AP575" i="16"/>
  <c r="AD575" i="16"/>
  <c r="AM575" i="16" s="1"/>
  <c r="AN575" i="16" s="1"/>
  <c r="AO575" i="16" s="1"/>
  <c r="Z575" i="16"/>
  <c r="Y575" i="16"/>
  <c r="X575" i="16"/>
  <c r="T575" i="16"/>
  <c r="U575" i="16" s="1"/>
  <c r="V575" i="16" s="1"/>
  <c r="AP574" i="16"/>
  <c r="AD574" i="16"/>
  <c r="AM574" i="16" s="1"/>
  <c r="AN574" i="16" s="1"/>
  <c r="AO574" i="16" s="1"/>
  <c r="Z574" i="16"/>
  <c r="Y574" i="16"/>
  <c r="X574" i="16"/>
  <c r="T574" i="16"/>
  <c r="U574" i="16" s="1"/>
  <c r="V574" i="16" s="1"/>
  <c r="AP573" i="16"/>
  <c r="AD573" i="16"/>
  <c r="Z573" i="16"/>
  <c r="Y573" i="16"/>
  <c r="X573" i="16"/>
  <c r="T573" i="16"/>
  <c r="U573" i="16" s="1"/>
  <c r="V573" i="16" s="1"/>
  <c r="AP572" i="16"/>
  <c r="AD572" i="16"/>
  <c r="AM572" i="16" s="1"/>
  <c r="Z572" i="16"/>
  <c r="Y572" i="16"/>
  <c r="X572" i="16"/>
  <c r="T572" i="16"/>
  <c r="U572" i="16" s="1"/>
  <c r="V572" i="16" s="1"/>
  <c r="AP571" i="16"/>
  <c r="AD571" i="16"/>
  <c r="AM571" i="16" s="1"/>
  <c r="AN571" i="16" s="1"/>
  <c r="AO571" i="16" s="1"/>
  <c r="Z571" i="16"/>
  <c r="Y571" i="16"/>
  <c r="X571" i="16"/>
  <c r="T571" i="16"/>
  <c r="U571" i="16" s="1"/>
  <c r="V571" i="16" s="1"/>
  <c r="AP570" i="16"/>
  <c r="AD570" i="16"/>
  <c r="Z570" i="16"/>
  <c r="Y570" i="16"/>
  <c r="X570" i="16"/>
  <c r="T570" i="16"/>
  <c r="U570" i="16" s="1"/>
  <c r="V570" i="16" s="1"/>
  <c r="AP569" i="16"/>
  <c r="AD569" i="16"/>
  <c r="Z569" i="16"/>
  <c r="Y569" i="16"/>
  <c r="X569" i="16"/>
  <c r="T569" i="16"/>
  <c r="U569" i="16" s="1"/>
  <c r="V569" i="16" s="1"/>
  <c r="AP568" i="16"/>
  <c r="AD568" i="16"/>
  <c r="Z568" i="16"/>
  <c r="Y568" i="16"/>
  <c r="X568" i="16"/>
  <c r="T568" i="16"/>
  <c r="U568" i="16" s="1"/>
  <c r="V568" i="16" s="1"/>
  <c r="AP567" i="16"/>
  <c r="AD567" i="16"/>
  <c r="AM567" i="16" s="1"/>
  <c r="AN567" i="16" s="1"/>
  <c r="AO567" i="16" s="1"/>
  <c r="Z567" i="16"/>
  <c r="Y567" i="16"/>
  <c r="X567" i="16"/>
  <c r="T567" i="16"/>
  <c r="U567" i="16" s="1"/>
  <c r="V567" i="16" s="1"/>
  <c r="AP566" i="16"/>
  <c r="AD566" i="16"/>
  <c r="AM566" i="16" s="1"/>
  <c r="AN566" i="16" s="1"/>
  <c r="AO566" i="16" s="1"/>
  <c r="Z566" i="16"/>
  <c r="Y566" i="16"/>
  <c r="X566" i="16"/>
  <c r="T566" i="16"/>
  <c r="U566" i="16" s="1"/>
  <c r="V566" i="16" s="1"/>
  <c r="AP565" i="16"/>
  <c r="AD565" i="16"/>
  <c r="Z565" i="16"/>
  <c r="Y565" i="16"/>
  <c r="X565" i="16"/>
  <c r="T565" i="16"/>
  <c r="U565" i="16" s="1"/>
  <c r="V565" i="16" s="1"/>
  <c r="AP564" i="16"/>
  <c r="AD564" i="16"/>
  <c r="Z564" i="16"/>
  <c r="Y564" i="16"/>
  <c r="X564" i="16"/>
  <c r="T564" i="16"/>
  <c r="U564" i="16" s="1"/>
  <c r="V564" i="16" s="1"/>
  <c r="AP563" i="16"/>
  <c r="AD563" i="16"/>
  <c r="AM563" i="16" s="1"/>
  <c r="AN563" i="16" s="1"/>
  <c r="AO563" i="16" s="1"/>
  <c r="Z563" i="16"/>
  <c r="Y563" i="16"/>
  <c r="X563" i="16"/>
  <c r="T563" i="16"/>
  <c r="U563" i="16" s="1"/>
  <c r="V563" i="16" s="1"/>
  <c r="AP562" i="16"/>
  <c r="AD562" i="16"/>
  <c r="AM562" i="16" s="1"/>
  <c r="AN562" i="16" s="1"/>
  <c r="AO562" i="16" s="1"/>
  <c r="Z562" i="16"/>
  <c r="Y562" i="16"/>
  <c r="X562" i="16"/>
  <c r="T562" i="16"/>
  <c r="U562" i="16" s="1"/>
  <c r="V562" i="16" s="1"/>
  <c r="AP561" i="16"/>
  <c r="AD561" i="16"/>
  <c r="Z561" i="16"/>
  <c r="Y561" i="16"/>
  <c r="X561" i="16"/>
  <c r="T561" i="16"/>
  <c r="U561" i="16" s="1"/>
  <c r="V561" i="16" s="1"/>
  <c r="AP560" i="16"/>
  <c r="AD560" i="16"/>
  <c r="AM560" i="16" s="1"/>
  <c r="AN560" i="16" s="1"/>
  <c r="AO560" i="16" s="1"/>
  <c r="Z560" i="16"/>
  <c r="Y560" i="16"/>
  <c r="X560" i="16"/>
  <c r="T560" i="16"/>
  <c r="U560" i="16" s="1"/>
  <c r="V560" i="16" s="1"/>
  <c r="AP559" i="16"/>
  <c r="AD559" i="16"/>
  <c r="AM559" i="16" s="1"/>
  <c r="AN559" i="16" s="1"/>
  <c r="AO559" i="16" s="1"/>
  <c r="Z559" i="16"/>
  <c r="Y559" i="16"/>
  <c r="X559" i="16"/>
  <c r="T559" i="16"/>
  <c r="U559" i="16" s="1"/>
  <c r="V559" i="16" s="1"/>
  <c r="AP558" i="16"/>
  <c r="AD558" i="16"/>
  <c r="Z558" i="16"/>
  <c r="Y558" i="16"/>
  <c r="X558" i="16"/>
  <c r="T558" i="16"/>
  <c r="U558" i="16" s="1"/>
  <c r="V558" i="16" s="1"/>
  <c r="AP557" i="16"/>
  <c r="AD557" i="16"/>
  <c r="Z557" i="16"/>
  <c r="Y557" i="16"/>
  <c r="X557" i="16"/>
  <c r="T557" i="16"/>
  <c r="U557" i="16" s="1"/>
  <c r="V557" i="16" s="1"/>
  <c r="AP556" i="16"/>
  <c r="AD556" i="16"/>
  <c r="AM556" i="16" s="1"/>
  <c r="AN556" i="16" s="1"/>
  <c r="AO556" i="16" s="1"/>
  <c r="Z556" i="16"/>
  <c r="Y556" i="16"/>
  <c r="X556" i="16"/>
  <c r="T556" i="16"/>
  <c r="U556" i="16" s="1"/>
  <c r="V556" i="16" s="1"/>
  <c r="AP555" i="16"/>
  <c r="AD555" i="16"/>
  <c r="Z555" i="16"/>
  <c r="Y555" i="16"/>
  <c r="X555" i="16"/>
  <c r="T555" i="16"/>
  <c r="U555" i="16" s="1"/>
  <c r="V555" i="16" s="1"/>
  <c r="AP554" i="16"/>
  <c r="AD554" i="16"/>
  <c r="AM554" i="16" s="1"/>
  <c r="AN554" i="16" s="1"/>
  <c r="AO554" i="16" s="1"/>
  <c r="Z554" i="16"/>
  <c r="Y554" i="16"/>
  <c r="X554" i="16"/>
  <c r="T554" i="16"/>
  <c r="U554" i="16" s="1"/>
  <c r="V554" i="16" s="1"/>
  <c r="AP553" i="16"/>
  <c r="AD553" i="16"/>
  <c r="Z553" i="16"/>
  <c r="Y553" i="16"/>
  <c r="X553" i="16"/>
  <c r="T553" i="16"/>
  <c r="U553" i="16" s="1"/>
  <c r="V553" i="16" s="1"/>
  <c r="AP552" i="16"/>
  <c r="AD552" i="16"/>
  <c r="Z552" i="16"/>
  <c r="Y552" i="16"/>
  <c r="X552" i="16"/>
  <c r="T552" i="16"/>
  <c r="U552" i="16" s="1"/>
  <c r="V552" i="16" s="1"/>
  <c r="AP551" i="16"/>
  <c r="AD551" i="16"/>
  <c r="AM551" i="16" s="1"/>
  <c r="AN551" i="16" s="1"/>
  <c r="AO551" i="16" s="1"/>
  <c r="Z551" i="16"/>
  <c r="Y551" i="16"/>
  <c r="X551" i="16"/>
  <c r="T551" i="16"/>
  <c r="U551" i="16" s="1"/>
  <c r="V551" i="16" s="1"/>
  <c r="AP550" i="16"/>
  <c r="AD550" i="16"/>
  <c r="AM550" i="16" s="1"/>
  <c r="AN550" i="16" s="1"/>
  <c r="AO550" i="16" s="1"/>
  <c r="Z550" i="16"/>
  <c r="Y550" i="16"/>
  <c r="X550" i="16"/>
  <c r="T550" i="16"/>
  <c r="U550" i="16" s="1"/>
  <c r="V550" i="16" s="1"/>
  <c r="AP549" i="16"/>
  <c r="AD549" i="16"/>
  <c r="Z549" i="16"/>
  <c r="Y549" i="16"/>
  <c r="X549" i="16"/>
  <c r="T549" i="16"/>
  <c r="U549" i="16" s="1"/>
  <c r="V549" i="16" s="1"/>
  <c r="AP548" i="16"/>
  <c r="AD548" i="16"/>
  <c r="Z548" i="16"/>
  <c r="Y548" i="16"/>
  <c r="X548" i="16"/>
  <c r="T548" i="16"/>
  <c r="U548" i="16" s="1"/>
  <c r="V548" i="16" s="1"/>
  <c r="AP547" i="16"/>
  <c r="AD547" i="16"/>
  <c r="AM547" i="16" s="1"/>
  <c r="Z547" i="16"/>
  <c r="Y547" i="16"/>
  <c r="X547" i="16"/>
  <c r="T547" i="16"/>
  <c r="U547" i="16" s="1"/>
  <c r="V547" i="16" s="1"/>
  <c r="AP546" i="16"/>
  <c r="AD546" i="16"/>
  <c r="Z546" i="16"/>
  <c r="Y546" i="16"/>
  <c r="X546" i="16"/>
  <c r="T546" i="16"/>
  <c r="U546" i="16" s="1"/>
  <c r="V546" i="16" s="1"/>
  <c r="AP545" i="16"/>
  <c r="AD545" i="16"/>
  <c r="Z545" i="16"/>
  <c r="Y545" i="16"/>
  <c r="X545" i="16"/>
  <c r="T545" i="16"/>
  <c r="U545" i="16" s="1"/>
  <c r="V545" i="16" s="1"/>
  <c r="AP544" i="16"/>
  <c r="AD544" i="16"/>
  <c r="AM544" i="16" s="1"/>
  <c r="AN544" i="16" s="1"/>
  <c r="AO544" i="16" s="1"/>
  <c r="Z544" i="16"/>
  <c r="Y544" i="16"/>
  <c r="X544" i="16"/>
  <c r="T544" i="16"/>
  <c r="U544" i="16" s="1"/>
  <c r="V544" i="16" s="1"/>
  <c r="AP543" i="16"/>
  <c r="AD543" i="16"/>
  <c r="Z543" i="16"/>
  <c r="Y543" i="16"/>
  <c r="X543" i="16"/>
  <c r="T543" i="16"/>
  <c r="U543" i="16" s="1"/>
  <c r="V543" i="16" s="1"/>
  <c r="AP542" i="16"/>
  <c r="AD542" i="16"/>
  <c r="AM542" i="16" s="1"/>
  <c r="AN542" i="16" s="1"/>
  <c r="AO542" i="16" s="1"/>
  <c r="Z542" i="16"/>
  <c r="Y542" i="16"/>
  <c r="X542" i="16"/>
  <c r="T542" i="16"/>
  <c r="U542" i="16" s="1"/>
  <c r="V542" i="16" s="1"/>
  <c r="AP541" i="16"/>
  <c r="AD541" i="16"/>
  <c r="AM541" i="16" s="1"/>
  <c r="Z541" i="16"/>
  <c r="Y541" i="16"/>
  <c r="X541" i="16"/>
  <c r="T541" i="16"/>
  <c r="U541" i="16" s="1"/>
  <c r="V541" i="16" s="1"/>
  <c r="AP540" i="16"/>
  <c r="AD540" i="16"/>
  <c r="Z540" i="16"/>
  <c r="Y540" i="16"/>
  <c r="X540" i="16"/>
  <c r="T540" i="16"/>
  <c r="U540" i="16" s="1"/>
  <c r="V540" i="16" s="1"/>
  <c r="AP539" i="16"/>
  <c r="AD539" i="16"/>
  <c r="AM539" i="16" s="1"/>
  <c r="AN539" i="16" s="1"/>
  <c r="AO539" i="16" s="1"/>
  <c r="Z539" i="16"/>
  <c r="Y539" i="16"/>
  <c r="X539" i="16"/>
  <c r="T539" i="16"/>
  <c r="U539" i="16" s="1"/>
  <c r="V539" i="16" s="1"/>
  <c r="AP538" i="16"/>
  <c r="AD538" i="16"/>
  <c r="Z538" i="16"/>
  <c r="Y538" i="16"/>
  <c r="X538" i="16"/>
  <c r="T538" i="16"/>
  <c r="U538" i="16" s="1"/>
  <c r="V538" i="16" s="1"/>
  <c r="AP537" i="16"/>
  <c r="AD537" i="16"/>
  <c r="Z537" i="16"/>
  <c r="Y537" i="16"/>
  <c r="X537" i="16"/>
  <c r="T537" i="16"/>
  <c r="U537" i="16" s="1"/>
  <c r="V537" i="16" s="1"/>
  <c r="AP536" i="16"/>
  <c r="AD536" i="16"/>
  <c r="Z536" i="16"/>
  <c r="Y536" i="16"/>
  <c r="X536" i="16"/>
  <c r="T536" i="16"/>
  <c r="U536" i="16" s="1"/>
  <c r="V536" i="16" s="1"/>
  <c r="AP535" i="16"/>
  <c r="AD535" i="16"/>
  <c r="AM535" i="16" s="1"/>
  <c r="Z535" i="16"/>
  <c r="Y535" i="16"/>
  <c r="X535" i="16"/>
  <c r="T535" i="16"/>
  <c r="U535" i="16" s="1"/>
  <c r="V535" i="16" s="1"/>
  <c r="AP534" i="16"/>
  <c r="AD534" i="16"/>
  <c r="Z534" i="16"/>
  <c r="Y534" i="16"/>
  <c r="X534" i="16"/>
  <c r="T534" i="16"/>
  <c r="U534" i="16" s="1"/>
  <c r="V534" i="16" s="1"/>
  <c r="AP533" i="16"/>
  <c r="AD533" i="16"/>
  <c r="Z533" i="16"/>
  <c r="Y533" i="16"/>
  <c r="X533" i="16"/>
  <c r="T533" i="16"/>
  <c r="U533" i="16" s="1"/>
  <c r="V533" i="16" s="1"/>
  <c r="AP532" i="16"/>
  <c r="AD532" i="16"/>
  <c r="Z532" i="16"/>
  <c r="Y532" i="16"/>
  <c r="X532" i="16"/>
  <c r="T532" i="16"/>
  <c r="U532" i="16" s="1"/>
  <c r="V532" i="16" s="1"/>
  <c r="AP531" i="16"/>
  <c r="AD531" i="16"/>
  <c r="Z531" i="16"/>
  <c r="Y531" i="16"/>
  <c r="X531" i="16"/>
  <c r="T531" i="16"/>
  <c r="U531" i="16" s="1"/>
  <c r="V531" i="16" s="1"/>
  <c r="AP530" i="16"/>
  <c r="AD530" i="16"/>
  <c r="AM530" i="16" s="1"/>
  <c r="Z530" i="16"/>
  <c r="Y530" i="16"/>
  <c r="X530" i="16"/>
  <c r="T530" i="16"/>
  <c r="U530" i="16" s="1"/>
  <c r="V530" i="16" s="1"/>
  <c r="AP529" i="16"/>
  <c r="AD529" i="16"/>
  <c r="AM529" i="16" s="1"/>
  <c r="Z529" i="16"/>
  <c r="Y529" i="16"/>
  <c r="X529" i="16"/>
  <c r="T529" i="16"/>
  <c r="U529" i="16" s="1"/>
  <c r="V529" i="16" s="1"/>
  <c r="AP528" i="16"/>
  <c r="AD528" i="16"/>
  <c r="Z528" i="16"/>
  <c r="Y528" i="16"/>
  <c r="X528" i="16"/>
  <c r="T528" i="16"/>
  <c r="U528" i="16" s="1"/>
  <c r="V528" i="16" s="1"/>
  <c r="AP527" i="16"/>
  <c r="AD527" i="16"/>
  <c r="AM527" i="16" s="1"/>
  <c r="Z527" i="16"/>
  <c r="Y527" i="16"/>
  <c r="X527" i="16"/>
  <c r="T527" i="16"/>
  <c r="U527" i="16" s="1"/>
  <c r="V527" i="16" s="1"/>
  <c r="AP526" i="16"/>
  <c r="AD526" i="16"/>
  <c r="AM526" i="16" s="1"/>
  <c r="AN526" i="16" s="1"/>
  <c r="AO526" i="16" s="1"/>
  <c r="Z526" i="16"/>
  <c r="Y526" i="16"/>
  <c r="X526" i="16"/>
  <c r="T526" i="16"/>
  <c r="U526" i="16" s="1"/>
  <c r="V526" i="16" s="1"/>
  <c r="AP525" i="16"/>
  <c r="AD525" i="16"/>
  <c r="Z525" i="16"/>
  <c r="Y525" i="16"/>
  <c r="X525" i="16"/>
  <c r="T525" i="16"/>
  <c r="U525" i="16" s="1"/>
  <c r="V525" i="16" s="1"/>
  <c r="AP524" i="16"/>
  <c r="AD524" i="16"/>
  <c r="AM524" i="16" s="1"/>
  <c r="Z524" i="16"/>
  <c r="Y524" i="16"/>
  <c r="X524" i="16"/>
  <c r="T524" i="16"/>
  <c r="U524" i="16" s="1"/>
  <c r="V524" i="16" s="1"/>
  <c r="AP523" i="16"/>
  <c r="AD523" i="16"/>
  <c r="AM523" i="16" s="1"/>
  <c r="AN523" i="16" s="1"/>
  <c r="AO523" i="16" s="1"/>
  <c r="Z523" i="16"/>
  <c r="Y523" i="16"/>
  <c r="X523" i="16"/>
  <c r="T523" i="16"/>
  <c r="U523" i="16" s="1"/>
  <c r="V523" i="16" s="1"/>
  <c r="AP522" i="16"/>
  <c r="AD522" i="16"/>
  <c r="Z522" i="16"/>
  <c r="Y522" i="16"/>
  <c r="X522" i="16"/>
  <c r="T522" i="16"/>
  <c r="U522" i="16" s="1"/>
  <c r="V522" i="16" s="1"/>
  <c r="AP521" i="16"/>
  <c r="AD521" i="16"/>
  <c r="Z521" i="16"/>
  <c r="Y521" i="16"/>
  <c r="X521" i="16"/>
  <c r="T521" i="16"/>
  <c r="U521" i="16" s="1"/>
  <c r="V521" i="16" s="1"/>
  <c r="AP520" i="16"/>
  <c r="AD520" i="16"/>
  <c r="AM520" i="16" s="1"/>
  <c r="AN520" i="16" s="1"/>
  <c r="AO520" i="16" s="1"/>
  <c r="Z520" i="16"/>
  <c r="Y520" i="16"/>
  <c r="X520" i="16"/>
  <c r="T520" i="16"/>
  <c r="U520" i="16" s="1"/>
  <c r="V520" i="16" s="1"/>
  <c r="AP519" i="16"/>
  <c r="AD519" i="16"/>
  <c r="AM519" i="16" s="1"/>
  <c r="AN519" i="16" s="1"/>
  <c r="AO519" i="16" s="1"/>
  <c r="Z519" i="16"/>
  <c r="Y519" i="16"/>
  <c r="X519" i="16"/>
  <c r="T519" i="16"/>
  <c r="U519" i="16" s="1"/>
  <c r="V519" i="16" s="1"/>
  <c r="AP518" i="16"/>
  <c r="AD518" i="16"/>
  <c r="AM518" i="16" s="1"/>
  <c r="Z518" i="16"/>
  <c r="Y518" i="16"/>
  <c r="X518" i="16"/>
  <c r="T518" i="16"/>
  <c r="U518" i="16" s="1"/>
  <c r="V518" i="16" s="1"/>
  <c r="AP517" i="16"/>
  <c r="AD517" i="16"/>
  <c r="AM517" i="16" s="1"/>
  <c r="AN517" i="16" s="1"/>
  <c r="AO517" i="16" s="1"/>
  <c r="Z517" i="16"/>
  <c r="Y517" i="16"/>
  <c r="X517" i="16"/>
  <c r="T517" i="16"/>
  <c r="U517" i="16" s="1"/>
  <c r="V517" i="16" s="1"/>
  <c r="AP516" i="16"/>
  <c r="AD516" i="16"/>
  <c r="Z516" i="16"/>
  <c r="Y516" i="16"/>
  <c r="X516" i="16"/>
  <c r="T516" i="16"/>
  <c r="U516" i="16" s="1"/>
  <c r="V516" i="16" s="1"/>
  <c r="AP515" i="16"/>
  <c r="AD515" i="16"/>
  <c r="AM515" i="16" s="1"/>
  <c r="Z515" i="16"/>
  <c r="Y515" i="16"/>
  <c r="X515" i="16"/>
  <c r="T515" i="16"/>
  <c r="U515" i="16" s="1"/>
  <c r="V515" i="16" s="1"/>
  <c r="AP514" i="16"/>
  <c r="AD514" i="16"/>
  <c r="AM514" i="16" s="1"/>
  <c r="AN514" i="16" s="1"/>
  <c r="AO514" i="16" s="1"/>
  <c r="Z514" i="16"/>
  <c r="Y514" i="16"/>
  <c r="X514" i="16"/>
  <c r="T514" i="16"/>
  <c r="U514" i="16" s="1"/>
  <c r="V514" i="16" s="1"/>
  <c r="AP513" i="16"/>
  <c r="AD513" i="16"/>
  <c r="Z513" i="16"/>
  <c r="Y513" i="16"/>
  <c r="X513" i="16"/>
  <c r="T513" i="16"/>
  <c r="U513" i="16" s="1"/>
  <c r="V513" i="16" s="1"/>
  <c r="AP512" i="16"/>
  <c r="AD512" i="16"/>
  <c r="AM512" i="16" s="1"/>
  <c r="Z512" i="16"/>
  <c r="Y512" i="16"/>
  <c r="X512" i="16"/>
  <c r="T512" i="16"/>
  <c r="U512" i="16" s="1"/>
  <c r="V512" i="16" s="1"/>
  <c r="AP511" i="16"/>
  <c r="AD511" i="16"/>
  <c r="AM511" i="16" s="1"/>
  <c r="AN511" i="16" s="1"/>
  <c r="AO511" i="16" s="1"/>
  <c r="Z511" i="16"/>
  <c r="Y511" i="16"/>
  <c r="X511" i="16"/>
  <c r="T511" i="16"/>
  <c r="U511" i="16" s="1"/>
  <c r="V511" i="16" s="1"/>
  <c r="AP510" i="16"/>
  <c r="AD510" i="16"/>
  <c r="Z510" i="16"/>
  <c r="Y510" i="16"/>
  <c r="X510" i="16"/>
  <c r="T510" i="16"/>
  <c r="U510" i="16" s="1"/>
  <c r="V510" i="16" s="1"/>
  <c r="AP509" i="16"/>
  <c r="AD509" i="16"/>
  <c r="Z509" i="16"/>
  <c r="Y509" i="16"/>
  <c r="X509" i="16"/>
  <c r="T509" i="16"/>
  <c r="U509" i="16" s="1"/>
  <c r="V509" i="16" s="1"/>
  <c r="AP508" i="16"/>
  <c r="AD508" i="16"/>
  <c r="Z508" i="16"/>
  <c r="Y508" i="16"/>
  <c r="X508" i="16"/>
  <c r="T508" i="16"/>
  <c r="U508" i="16" s="1"/>
  <c r="V508" i="16" s="1"/>
  <c r="AP507" i="16"/>
  <c r="AD507" i="16"/>
  <c r="AM507" i="16" s="1"/>
  <c r="AN507" i="16" s="1"/>
  <c r="AO507" i="16" s="1"/>
  <c r="Z507" i="16"/>
  <c r="Y507" i="16"/>
  <c r="X507" i="16"/>
  <c r="T507" i="16"/>
  <c r="U507" i="16" s="1"/>
  <c r="V507" i="16" s="1"/>
  <c r="AP506" i="16"/>
  <c r="AD506" i="16"/>
  <c r="AM506" i="16" s="1"/>
  <c r="AN506" i="16" s="1"/>
  <c r="AO506" i="16" s="1"/>
  <c r="Z506" i="16"/>
  <c r="Y506" i="16"/>
  <c r="X506" i="16"/>
  <c r="T506" i="16"/>
  <c r="U506" i="16" s="1"/>
  <c r="V506" i="16" s="1"/>
  <c r="AP505" i="16"/>
  <c r="AD505" i="16"/>
  <c r="AM505" i="16" s="1"/>
  <c r="Z505" i="16"/>
  <c r="Y505" i="16"/>
  <c r="X505" i="16"/>
  <c r="T505" i="16"/>
  <c r="U505" i="16" s="1"/>
  <c r="V505" i="16" s="1"/>
  <c r="AP504" i="16"/>
  <c r="AD504" i="16"/>
  <c r="Z504" i="16"/>
  <c r="Y504" i="16"/>
  <c r="X504" i="16"/>
  <c r="T504" i="16"/>
  <c r="U504" i="16" s="1"/>
  <c r="V504" i="16" s="1"/>
  <c r="AP503" i="16"/>
  <c r="AD503" i="16"/>
  <c r="AM503" i="16" s="1"/>
  <c r="AN503" i="16" s="1"/>
  <c r="AO503" i="16" s="1"/>
  <c r="Z503" i="16"/>
  <c r="Y503" i="16"/>
  <c r="X503" i="16"/>
  <c r="T503" i="16"/>
  <c r="U503" i="16" s="1"/>
  <c r="V503" i="16" s="1"/>
  <c r="AP502" i="16"/>
  <c r="AD502" i="16"/>
  <c r="AM502" i="16" s="1"/>
  <c r="Z502" i="16"/>
  <c r="Y502" i="16"/>
  <c r="X502" i="16"/>
  <c r="T502" i="16"/>
  <c r="U502" i="16" s="1"/>
  <c r="V502" i="16" s="1"/>
  <c r="AP501" i="16"/>
  <c r="AD501" i="16"/>
  <c r="Z501" i="16"/>
  <c r="Y501" i="16"/>
  <c r="X501" i="16"/>
  <c r="T501" i="16"/>
  <c r="U501" i="16" s="1"/>
  <c r="V501" i="16" s="1"/>
  <c r="AP500" i="16"/>
  <c r="AD500" i="16"/>
  <c r="AM500" i="16" s="1"/>
  <c r="Z500" i="16"/>
  <c r="Y500" i="16"/>
  <c r="X500" i="16"/>
  <c r="T500" i="16"/>
  <c r="U500" i="16" s="1"/>
  <c r="V500" i="16" s="1"/>
  <c r="AP499" i="16"/>
  <c r="AD499" i="16"/>
  <c r="Z499" i="16"/>
  <c r="Y499" i="16"/>
  <c r="X499" i="16"/>
  <c r="T499" i="16"/>
  <c r="U499" i="16" s="1"/>
  <c r="V499" i="16" s="1"/>
  <c r="AP498" i="16"/>
  <c r="AD498" i="16"/>
  <c r="Z498" i="16"/>
  <c r="Y498" i="16"/>
  <c r="X498" i="16"/>
  <c r="T498" i="16"/>
  <c r="U498" i="16" s="1"/>
  <c r="V498" i="16" s="1"/>
  <c r="AP497" i="16"/>
  <c r="AD497" i="16"/>
  <c r="Z497" i="16"/>
  <c r="Y497" i="16"/>
  <c r="X497" i="16"/>
  <c r="T497" i="16"/>
  <c r="U497" i="16" s="1"/>
  <c r="V497" i="16" s="1"/>
  <c r="AP496" i="16"/>
  <c r="AD496" i="16"/>
  <c r="Z496" i="16"/>
  <c r="Y496" i="16"/>
  <c r="X496" i="16"/>
  <c r="T496" i="16"/>
  <c r="U496" i="16" s="1"/>
  <c r="V496" i="16" s="1"/>
  <c r="AP495" i="16"/>
  <c r="AD495" i="16"/>
  <c r="AM495" i="16" s="1"/>
  <c r="AN495" i="16" s="1"/>
  <c r="AO495" i="16" s="1"/>
  <c r="Z495" i="16"/>
  <c r="Y495" i="16"/>
  <c r="X495" i="16"/>
  <c r="T495" i="16"/>
  <c r="U495" i="16" s="1"/>
  <c r="V495" i="16" s="1"/>
  <c r="AP494" i="16"/>
  <c r="AD494" i="16"/>
  <c r="AM494" i="16" s="1"/>
  <c r="AN494" i="16" s="1"/>
  <c r="AO494" i="16" s="1"/>
  <c r="Z494" i="16"/>
  <c r="Y494" i="16"/>
  <c r="X494" i="16"/>
  <c r="T494" i="16"/>
  <c r="U494" i="16" s="1"/>
  <c r="V494" i="16" s="1"/>
  <c r="AP493" i="16"/>
  <c r="AD493" i="16"/>
  <c r="AM493" i="16" s="1"/>
  <c r="Z493" i="16"/>
  <c r="Y493" i="16"/>
  <c r="X493" i="16"/>
  <c r="T493" i="16"/>
  <c r="U493" i="16" s="1"/>
  <c r="V493" i="16" s="1"/>
  <c r="AP492" i="16"/>
  <c r="AD492" i="16"/>
  <c r="Z492" i="16"/>
  <c r="Y492" i="16"/>
  <c r="X492" i="16"/>
  <c r="T492" i="16"/>
  <c r="U492" i="16" s="1"/>
  <c r="V492" i="16" s="1"/>
  <c r="AP491" i="16"/>
  <c r="AD491" i="16"/>
  <c r="AM491" i="16" s="1"/>
  <c r="AN491" i="16" s="1"/>
  <c r="AO491" i="16" s="1"/>
  <c r="Z491" i="16"/>
  <c r="Y491" i="16"/>
  <c r="X491" i="16"/>
  <c r="T491" i="16"/>
  <c r="U491" i="16" s="1"/>
  <c r="V491" i="16" s="1"/>
  <c r="AP490" i="16"/>
  <c r="AD490" i="16"/>
  <c r="AM490" i="16" s="1"/>
  <c r="AN490" i="16" s="1"/>
  <c r="AO490" i="16" s="1"/>
  <c r="Z490" i="16"/>
  <c r="Y490" i="16"/>
  <c r="X490" i="16"/>
  <c r="T490" i="16"/>
  <c r="U490" i="16" s="1"/>
  <c r="V490" i="16" s="1"/>
  <c r="AP489" i="16"/>
  <c r="AD489" i="16"/>
  <c r="Z489" i="16"/>
  <c r="Y489" i="16"/>
  <c r="X489" i="16"/>
  <c r="T489" i="16"/>
  <c r="U489" i="16" s="1"/>
  <c r="V489" i="16" s="1"/>
  <c r="AP488" i="16"/>
  <c r="AD488" i="16"/>
  <c r="AM488" i="16" s="1"/>
  <c r="Z488" i="16"/>
  <c r="Y488" i="16"/>
  <c r="X488" i="16"/>
  <c r="T488" i="16"/>
  <c r="U488" i="16" s="1"/>
  <c r="V488" i="16" s="1"/>
  <c r="AP487" i="16"/>
  <c r="AD487" i="16"/>
  <c r="AM487" i="16" s="1"/>
  <c r="Z487" i="16"/>
  <c r="Y487" i="16"/>
  <c r="X487" i="16"/>
  <c r="T487" i="16"/>
  <c r="U487" i="16" s="1"/>
  <c r="V487" i="16" s="1"/>
  <c r="AP486" i="16"/>
  <c r="AD486" i="16"/>
  <c r="Z486" i="16"/>
  <c r="Y486" i="16"/>
  <c r="X486" i="16"/>
  <c r="T486" i="16"/>
  <c r="U486" i="16" s="1"/>
  <c r="V486" i="16" s="1"/>
  <c r="AP485" i="16"/>
  <c r="AD485" i="16"/>
  <c r="Z485" i="16"/>
  <c r="Y485" i="16"/>
  <c r="X485" i="16"/>
  <c r="T485" i="16"/>
  <c r="U485" i="16" s="1"/>
  <c r="V485" i="16" s="1"/>
  <c r="AP484" i="16"/>
  <c r="AD484" i="16"/>
  <c r="Z484" i="16"/>
  <c r="Y484" i="16"/>
  <c r="X484" i="16"/>
  <c r="T484" i="16"/>
  <c r="U484" i="16" s="1"/>
  <c r="V484" i="16" s="1"/>
  <c r="AP483" i="16"/>
  <c r="AD483" i="16"/>
  <c r="Z483" i="16"/>
  <c r="Y483" i="16"/>
  <c r="X483" i="16"/>
  <c r="T483" i="16"/>
  <c r="U483" i="16" s="1"/>
  <c r="V483" i="16" s="1"/>
  <c r="AP482" i="16"/>
  <c r="AD482" i="16"/>
  <c r="AM482" i="16" s="1"/>
  <c r="AN482" i="16" s="1"/>
  <c r="AO482" i="16" s="1"/>
  <c r="Z482" i="16"/>
  <c r="Y482" i="16"/>
  <c r="X482" i="16"/>
  <c r="T482" i="16"/>
  <c r="U482" i="16" s="1"/>
  <c r="V482" i="16" s="1"/>
  <c r="AP481" i="16"/>
  <c r="AD481" i="16"/>
  <c r="AM481" i="16" s="1"/>
  <c r="AN481" i="16" s="1"/>
  <c r="AO481" i="16" s="1"/>
  <c r="Z481" i="16"/>
  <c r="Y481" i="16"/>
  <c r="X481" i="16"/>
  <c r="T481" i="16"/>
  <c r="U481" i="16" s="1"/>
  <c r="V481" i="16" s="1"/>
  <c r="AP480" i="16"/>
  <c r="AD480" i="16"/>
  <c r="Z480" i="16"/>
  <c r="Y480" i="16"/>
  <c r="X480" i="16"/>
  <c r="T480" i="16"/>
  <c r="U480" i="16" s="1"/>
  <c r="V480" i="16" s="1"/>
  <c r="AP479" i="16"/>
  <c r="AD479" i="16"/>
  <c r="AM479" i="16" s="1"/>
  <c r="AN479" i="16" s="1"/>
  <c r="AO479" i="16" s="1"/>
  <c r="Z479" i="16"/>
  <c r="Y479" i="16"/>
  <c r="X479" i="16"/>
  <c r="T479" i="16"/>
  <c r="U479" i="16" s="1"/>
  <c r="V479" i="16" s="1"/>
  <c r="AP478" i="16"/>
  <c r="AD478" i="16"/>
  <c r="AM478" i="16" s="1"/>
  <c r="Z478" i="16"/>
  <c r="Y478" i="16"/>
  <c r="X478" i="16"/>
  <c r="T478" i="16"/>
  <c r="U478" i="16" s="1"/>
  <c r="V478" i="16" s="1"/>
  <c r="AP477" i="16"/>
  <c r="AD477" i="16"/>
  <c r="Z477" i="16"/>
  <c r="Y477" i="16"/>
  <c r="X477" i="16"/>
  <c r="T477" i="16"/>
  <c r="U477" i="16" s="1"/>
  <c r="V477" i="16" s="1"/>
  <c r="AP476" i="16"/>
  <c r="AD476" i="16"/>
  <c r="AM476" i="16" s="1"/>
  <c r="Z476" i="16"/>
  <c r="Y476" i="16"/>
  <c r="X476" i="16"/>
  <c r="T476" i="16"/>
  <c r="U476" i="16" s="1"/>
  <c r="V476" i="16" s="1"/>
  <c r="AP475" i="16"/>
  <c r="AD475" i="16"/>
  <c r="AM475" i="16" s="1"/>
  <c r="Z475" i="16"/>
  <c r="Y475" i="16"/>
  <c r="X475" i="16"/>
  <c r="T475" i="16"/>
  <c r="U475" i="16" s="1"/>
  <c r="V475" i="16" s="1"/>
  <c r="AP474" i="16"/>
  <c r="AD474" i="16"/>
  <c r="Z474" i="16"/>
  <c r="Y474" i="16"/>
  <c r="X474" i="16"/>
  <c r="T474" i="16"/>
  <c r="U474" i="16" s="1"/>
  <c r="V474" i="16" s="1"/>
  <c r="AP473" i="16"/>
  <c r="AD473" i="16"/>
  <c r="AM473" i="16" s="1"/>
  <c r="AN473" i="16" s="1"/>
  <c r="AO473" i="16" s="1"/>
  <c r="Z473" i="16"/>
  <c r="Y473" i="16"/>
  <c r="X473" i="16"/>
  <c r="T473" i="16"/>
  <c r="U473" i="16" s="1"/>
  <c r="V473" i="16" s="1"/>
  <c r="AP472" i="16"/>
  <c r="AD472" i="16"/>
  <c r="Z472" i="16"/>
  <c r="Y472" i="16"/>
  <c r="X472" i="16"/>
  <c r="T472" i="16"/>
  <c r="U472" i="16" s="1"/>
  <c r="V472" i="16" s="1"/>
  <c r="AP471" i="16"/>
  <c r="AD471" i="16"/>
  <c r="Z471" i="16"/>
  <c r="Y471" i="16"/>
  <c r="X471" i="16"/>
  <c r="T471" i="16"/>
  <c r="U471" i="16" s="1"/>
  <c r="V471" i="16" s="1"/>
  <c r="AP470" i="16"/>
  <c r="AD470" i="16"/>
  <c r="AM470" i="16" s="1"/>
  <c r="AN470" i="16" s="1"/>
  <c r="AO470" i="16" s="1"/>
  <c r="Z470" i="16"/>
  <c r="Y470" i="16"/>
  <c r="X470" i="16"/>
  <c r="T470" i="16"/>
  <c r="U470" i="16" s="1"/>
  <c r="V470" i="16" s="1"/>
  <c r="AP469" i="16"/>
  <c r="AD469" i="16"/>
  <c r="AM469" i="16" s="1"/>
  <c r="Z469" i="16"/>
  <c r="Y469" i="16"/>
  <c r="X469" i="16"/>
  <c r="T469" i="16"/>
  <c r="U469" i="16" s="1"/>
  <c r="V469" i="16" s="1"/>
  <c r="AP468" i="16"/>
  <c r="AD468" i="16"/>
  <c r="Z468" i="16"/>
  <c r="Y468" i="16"/>
  <c r="X468" i="16"/>
  <c r="T468" i="16"/>
  <c r="U468" i="16" s="1"/>
  <c r="V468" i="16" s="1"/>
  <c r="AP467" i="16"/>
  <c r="AD467" i="16"/>
  <c r="Z467" i="16"/>
  <c r="Y467" i="16"/>
  <c r="X467" i="16"/>
  <c r="T467" i="16"/>
  <c r="U467" i="16" s="1"/>
  <c r="V467" i="16" s="1"/>
  <c r="AP466" i="16"/>
  <c r="AD466" i="16"/>
  <c r="AM466" i="16" s="1"/>
  <c r="AN466" i="16" s="1"/>
  <c r="AO466" i="16" s="1"/>
  <c r="Z466" i="16"/>
  <c r="Y466" i="16"/>
  <c r="X466" i="16"/>
  <c r="T466" i="16"/>
  <c r="U466" i="16" s="1"/>
  <c r="V466" i="16" s="1"/>
  <c r="AP465" i="16"/>
  <c r="AD465" i="16"/>
  <c r="Z465" i="16"/>
  <c r="Y465" i="16"/>
  <c r="X465" i="16"/>
  <c r="T465" i="16"/>
  <c r="U465" i="16" s="1"/>
  <c r="V465" i="16" s="1"/>
  <c r="AP464" i="16"/>
  <c r="AD464" i="16"/>
  <c r="AM464" i="16" s="1"/>
  <c r="AN464" i="16" s="1"/>
  <c r="AO464" i="16" s="1"/>
  <c r="Z464" i="16"/>
  <c r="Y464" i="16"/>
  <c r="X464" i="16"/>
  <c r="T464" i="16"/>
  <c r="U464" i="16" s="1"/>
  <c r="V464" i="16" s="1"/>
  <c r="AP463" i="16"/>
  <c r="AD463" i="16"/>
  <c r="AM463" i="16" s="1"/>
  <c r="Z463" i="16"/>
  <c r="Y463" i="16"/>
  <c r="X463" i="16"/>
  <c r="T463" i="16"/>
  <c r="U463" i="16" s="1"/>
  <c r="V463" i="16" s="1"/>
  <c r="AP462" i="16"/>
  <c r="AD462" i="16"/>
  <c r="Z462" i="16"/>
  <c r="Y462" i="16"/>
  <c r="X462" i="16"/>
  <c r="T462" i="16"/>
  <c r="U462" i="16" s="1"/>
  <c r="V462" i="16" s="1"/>
  <c r="AP461" i="16"/>
  <c r="AD461" i="16"/>
  <c r="AM461" i="16" s="1"/>
  <c r="AN461" i="16" s="1"/>
  <c r="AO461" i="16" s="1"/>
  <c r="Z461" i="16"/>
  <c r="Y461" i="16"/>
  <c r="X461" i="16"/>
  <c r="T461" i="16"/>
  <c r="U461" i="16" s="1"/>
  <c r="V461" i="16" s="1"/>
  <c r="AP460" i="16"/>
  <c r="AD460" i="16"/>
  <c r="AM460" i="16" s="1"/>
  <c r="Z460" i="16"/>
  <c r="Y460" i="16"/>
  <c r="X460" i="16"/>
  <c r="T460" i="16"/>
  <c r="U460" i="16" s="1"/>
  <c r="V460" i="16" s="1"/>
  <c r="AP459" i="16"/>
  <c r="AD459" i="16"/>
  <c r="Z459" i="16"/>
  <c r="Y459" i="16"/>
  <c r="X459" i="16"/>
  <c r="T459" i="16"/>
  <c r="U459" i="16" s="1"/>
  <c r="V459" i="16" s="1"/>
  <c r="AP458" i="16"/>
  <c r="AD458" i="16"/>
  <c r="Z458" i="16"/>
  <c r="Y458" i="16"/>
  <c r="X458" i="16"/>
  <c r="T458" i="16"/>
  <c r="U458" i="16" s="1"/>
  <c r="V458" i="16" s="1"/>
  <c r="AP457" i="16"/>
  <c r="AD457" i="16"/>
  <c r="Z457" i="16"/>
  <c r="Y457" i="16"/>
  <c r="X457" i="16"/>
  <c r="T457" i="16"/>
  <c r="U457" i="16" s="1"/>
  <c r="V457" i="16" s="1"/>
  <c r="AP456" i="16"/>
  <c r="AD456" i="16"/>
  <c r="Z456" i="16"/>
  <c r="Y456" i="16"/>
  <c r="X456" i="16"/>
  <c r="T456" i="16"/>
  <c r="U456" i="16" s="1"/>
  <c r="V456" i="16" s="1"/>
  <c r="AP455" i="16"/>
  <c r="AD455" i="16"/>
  <c r="AM455" i="16" s="1"/>
  <c r="Z455" i="16"/>
  <c r="Y455" i="16"/>
  <c r="X455" i="16"/>
  <c r="T455" i="16"/>
  <c r="U455" i="16" s="1"/>
  <c r="V455" i="16" s="1"/>
  <c r="AP454" i="16"/>
  <c r="AD454" i="16"/>
  <c r="AM454" i="16" s="1"/>
  <c r="AN454" i="16" s="1"/>
  <c r="AO454" i="16" s="1"/>
  <c r="Z454" i="16"/>
  <c r="Y454" i="16"/>
  <c r="X454" i="16"/>
  <c r="T454" i="16"/>
  <c r="U454" i="16" s="1"/>
  <c r="V454" i="16" s="1"/>
  <c r="AP453" i="16"/>
  <c r="AD453" i="16"/>
  <c r="Z453" i="16"/>
  <c r="Y453" i="16"/>
  <c r="X453" i="16"/>
  <c r="T453" i="16"/>
  <c r="U453" i="16" s="1"/>
  <c r="V453" i="16" s="1"/>
  <c r="AP452" i="16"/>
  <c r="AD452" i="16"/>
  <c r="AM452" i="16" s="1"/>
  <c r="Z452" i="16"/>
  <c r="Y452" i="16"/>
  <c r="X452" i="16"/>
  <c r="T452" i="16"/>
  <c r="U452" i="16" s="1"/>
  <c r="V452" i="16" s="1"/>
  <c r="AP451" i="16"/>
  <c r="AD451" i="16"/>
  <c r="AM451" i="16" s="1"/>
  <c r="Z451" i="16"/>
  <c r="Y451" i="16"/>
  <c r="X451" i="16"/>
  <c r="T451" i="16"/>
  <c r="U451" i="16" s="1"/>
  <c r="V451" i="16" s="1"/>
  <c r="AP450" i="16"/>
  <c r="AD450" i="16"/>
  <c r="Z450" i="16"/>
  <c r="Y450" i="16"/>
  <c r="X450" i="16"/>
  <c r="T450" i="16"/>
  <c r="U450" i="16" s="1"/>
  <c r="V450" i="16" s="1"/>
  <c r="AP449" i="16"/>
  <c r="AD449" i="16"/>
  <c r="AM449" i="16" s="1"/>
  <c r="AN449" i="16" s="1"/>
  <c r="AO449" i="16" s="1"/>
  <c r="Z449" i="16"/>
  <c r="Y449" i="16"/>
  <c r="X449" i="16"/>
  <c r="T449" i="16"/>
  <c r="U449" i="16" s="1"/>
  <c r="V449" i="16" s="1"/>
  <c r="AP448" i="16"/>
  <c r="AD448" i="16"/>
  <c r="Z448" i="16"/>
  <c r="Y448" i="16"/>
  <c r="X448" i="16"/>
  <c r="T448" i="16"/>
  <c r="U448" i="16" s="1"/>
  <c r="V448" i="16" s="1"/>
  <c r="AP447" i="16"/>
  <c r="AD447" i="16"/>
  <c r="Z447" i="16"/>
  <c r="Y447" i="16"/>
  <c r="X447" i="16"/>
  <c r="T447" i="16"/>
  <c r="U447" i="16" s="1"/>
  <c r="V447" i="16" s="1"/>
  <c r="AP446" i="16"/>
  <c r="AD446" i="16"/>
  <c r="AM446" i="16" s="1"/>
  <c r="AN446" i="16" s="1"/>
  <c r="AO446" i="16" s="1"/>
  <c r="Z446" i="16"/>
  <c r="Y446" i="16"/>
  <c r="X446" i="16"/>
  <c r="T446" i="16"/>
  <c r="U446" i="16" s="1"/>
  <c r="V446" i="16" s="1"/>
  <c r="AP445" i="16"/>
  <c r="AD445" i="16"/>
  <c r="AM445" i="16" s="1"/>
  <c r="Z445" i="16"/>
  <c r="Y445" i="16"/>
  <c r="X445" i="16"/>
  <c r="T445" i="16"/>
  <c r="U445" i="16" s="1"/>
  <c r="V445" i="16" s="1"/>
  <c r="AP444" i="16"/>
  <c r="AD444" i="16"/>
  <c r="Z444" i="16"/>
  <c r="Y444" i="16"/>
  <c r="X444" i="16"/>
  <c r="T444" i="16"/>
  <c r="U444" i="16" s="1"/>
  <c r="V444" i="16" s="1"/>
  <c r="AP443" i="16"/>
  <c r="AD443" i="16"/>
  <c r="Z443" i="16"/>
  <c r="Y443" i="16"/>
  <c r="X443" i="16"/>
  <c r="T443" i="16"/>
  <c r="U443" i="16" s="1"/>
  <c r="V443" i="16" s="1"/>
  <c r="AP442" i="16"/>
  <c r="AD442" i="16"/>
  <c r="AM442" i="16" s="1"/>
  <c r="AN442" i="16" s="1"/>
  <c r="AO442" i="16" s="1"/>
  <c r="Z442" i="16"/>
  <c r="Y442" i="16"/>
  <c r="X442" i="16"/>
  <c r="T442" i="16"/>
  <c r="U442" i="16" s="1"/>
  <c r="V442" i="16" s="1"/>
  <c r="AP441" i="16"/>
  <c r="AD441" i="16"/>
  <c r="Z441" i="16"/>
  <c r="Y441" i="16"/>
  <c r="X441" i="16"/>
  <c r="T441" i="16"/>
  <c r="U441" i="16" s="1"/>
  <c r="V441" i="16" s="1"/>
  <c r="AP440" i="16"/>
  <c r="AD440" i="16"/>
  <c r="AM440" i="16" s="1"/>
  <c r="AN440" i="16" s="1"/>
  <c r="AO440" i="16" s="1"/>
  <c r="Z440" i="16"/>
  <c r="Y440" i="16"/>
  <c r="X440" i="16"/>
  <c r="T440" i="16"/>
  <c r="U440" i="16" s="1"/>
  <c r="V440" i="16" s="1"/>
  <c r="AP439" i="16"/>
  <c r="AD439" i="16"/>
  <c r="AM439" i="16" s="1"/>
  <c r="AN439" i="16" s="1"/>
  <c r="AO439" i="16" s="1"/>
  <c r="Z439" i="16"/>
  <c r="Y439" i="16"/>
  <c r="X439" i="16"/>
  <c r="T439" i="16"/>
  <c r="U439" i="16" s="1"/>
  <c r="V439" i="16" s="1"/>
  <c r="AP438" i="16"/>
  <c r="AD438" i="16"/>
  <c r="Z438" i="16"/>
  <c r="Y438" i="16"/>
  <c r="X438" i="16"/>
  <c r="T438" i="16"/>
  <c r="U438" i="16" s="1"/>
  <c r="V438" i="16" s="1"/>
  <c r="AP437" i="16"/>
  <c r="AD437" i="16"/>
  <c r="Z437" i="16"/>
  <c r="Y437" i="16"/>
  <c r="X437" i="16"/>
  <c r="T437" i="16"/>
  <c r="U437" i="16" s="1"/>
  <c r="V437" i="16" s="1"/>
  <c r="AP436" i="16"/>
  <c r="AD436" i="16"/>
  <c r="Z436" i="16"/>
  <c r="Y436" i="16"/>
  <c r="X436" i="16"/>
  <c r="T436" i="16"/>
  <c r="U436" i="16" s="1"/>
  <c r="V436" i="16" s="1"/>
  <c r="AP435" i="16"/>
  <c r="AD435" i="16"/>
  <c r="Z435" i="16"/>
  <c r="Y435" i="16"/>
  <c r="X435" i="16"/>
  <c r="T435" i="16"/>
  <c r="U435" i="16" s="1"/>
  <c r="V435" i="16" s="1"/>
  <c r="AP434" i="16"/>
  <c r="AD434" i="16"/>
  <c r="AM434" i="16" s="1"/>
  <c r="AN434" i="16" s="1"/>
  <c r="AO434" i="16" s="1"/>
  <c r="Z434" i="16"/>
  <c r="Y434" i="16"/>
  <c r="X434" i="16"/>
  <c r="T434" i="16"/>
  <c r="U434" i="16" s="1"/>
  <c r="V434" i="16" s="1"/>
  <c r="AP433" i="16"/>
  <c r="AD433" i="16"/>
  <c r="Z433" i="16"/>
  <c r="Y433" i="16"/>
  <c r="X433" i="16"/>
  <c r="T433" i="16"/>
  <c r="U433" i="16" s="1"/>
  <c r="V433" i="16" s="1"/>
  <c r="AP432" i="16"/>
  <c r="AD432" i="16"/>
  <c r="Z432" i="16"/>
  <c r="Y432" i="16"/>
  <c r="X432" i="16"/>
  <c r="T432" i="16"/>
  <c r="U432" i="16" s="1"/>
  <c r="V432" i="16" s="1"/>
  <c r="AP431" i="16"/>
  <c r="AD431" i="16"/>
  <c r="AM431" i="16" s="1"/>
  <c r="AN431" i="16" s="1"/>
  <c r="AO431" i="16" s="1"/>
  <c r="Z431" i="16"/>
  <c r="Y431" i="16"/>
  <c r="X431" i="16"/>
  <c r="T431" i="16"/>
  <c r="U431" i="16" s="1"/>
  <c r="V431" i="16" s="1"/>
  <c r="AP430" i="16"/>
  <c r="AD430" i="16"/>
  <c r="AM430" i="16" s="1"/>
  <c r="AN430" i="16" s="1"/>
  <c r="AO430" i="16" s="1"/>
  <c r="Z430" i="16"/>
  <c r="Y430" i="16"/>
  <c r="X430" i="16"/>
  <c r="T430" i="16"/>
  <c r="U430" i="16" s="1"/>
  <c r="V430" i="16" s="1"/>
  <c r="AP429" i="16"/>
  <c r="AD429" i="16"/>
  <c r="Z429" i="16"/>
  <c r="Y429" i="16"/>
  <c r="X429" i="16"/>
  <c r="T429" i="16"/>
  <c r="U429" i="16" s="1"/>
  <c r="V429" i="16" s="1"/>
  <c r="AP428" i="16"/>
  <c r="AD428" i="16"/>
  <c r="AM428" i="16" s="1"/>
  <c r="AN428" i="16" s="1"/>
  <c r="AO428" i="16" s="1"/>
  <c r="Z428" i="16"/>
  <c r="Y428" i="16"/>
  <c r="X428" i="16"/>
  <c r="T428" i="16"/>
  <c r="U428" i="16" s="1"/>
  <c r="V428" i="16" s="1"/>
  <c r="AP427" i="16"/>
  <c r="AD427" i="16"/>
  <c r="AM427" i="16" s="1"/>
  <c r="AN427" i="16" s="1"/>
  <c r="AO427" i="16" s="1"/>
  <c r="Z427" i="16"/>
  <c r="Y427" i="16"/>
  <c r="X427" i="16"/>
  <c r="T427" i="16"/>
  <c r="U427" i="16" s="1"/>
  <c r="V427" i="16" s="1"/>
  <c r="AP426" i="16"/>
  <c r="AD426" i="16"/>
  <c r="Z426" i="16"/>
  <c r="Y426" i="16"/>
  <c r="X426" i="16"/>
  <c r="T426" i="16"/>
  <c r="U426" i="16" s="1"/>
  <c r="V426" i="16" s="1"/>
  <c r="AP425" i="16"/>
  <c r="AD425" i="16"/>
  <c r="Z425" i="16"/>
  <c r="Y425" i="16"/>
  <c r="X425" i="16"/>
  <c r="T425" i="16"/>
  <c r="U425" i="16" s="1"/>
  <c r="V425" i="16" s="1"/>
  <c r="AP424" i="16"/>
  <c r="AD424" i="16"/>
  <c r="AM424" i="16" s="1"/>
  <c r="AN424" i="16" s="1"/>
  <c r="AO424" i="16" s="1"/>
  <c r="Z424" i="16"/>
  <c r="Y424" i="16"/>
  <c r="X424" i="16"/>
  <c r="T424" i="16"/>
  <c r="U424" i="16" s="1"/>
  <c r="V424" i="16" s="1"/>
  <c r="AP423" i="16"/>
  <c r="AD423" i="16"/>
  <c r="Z423" i="16"/>
  <c r="Y423" i="16"/>
  <c r="X423" i="16"/>
  <c r="T423" i="16"/>
  <c r="U423" i="16" s="1"/>
  <c r="V423" i="16" s="1"/>
  <c r="AP422" i="16"/>
  <c r="AD422" i="16"/>
  <c r="AM422" i="16" s="1"/>
  <c r="AN422" i="16" s="1"/>
  <c r="AO422" i="16" s="1"/>
  <c r="Z422" i="16"/>
  <c r="Y422" i="16"/>
  <c r="X422" i="16"/>
  <c r="T422" i="16"/>
  <c r="U422" i="16" s="1"/>
  <c r="V422" i="16" s="1"/>
  <c r="AP421" i="16"/>
  <c r="AD421" i="16"/>
  <c r="AM421" i="16" s="1"/>
  <c r="Z421" i="16"/>
  <c r="Y421" i="16"/>
  <c r="X421" i="16"/>
  <c r="T421" i="16"/>
  <c r="U421" i="16" s="1"/>
  <c r="V421" i="16" s="1"/>
  <c r="AP420" i="16"/>
  <c r="AD420" i="16"/>
  <c r="Z420" i="16"/>
  <c r="Y420" i="16"/>
  <c r="X420" i="16"/>
  <c r="T420" i="16"/>
  <c r="U420" i="16" s="1"/>
  <c r="V420" i="16" s="1"/>
  <c r="AP419" i="16"/>
  <c r="AD419" i="16"/>
  <c r="AM419" i="16" s="1"/>
  <c r="AN419" i="16" s="1"/>
  <c r="AO419" i="16" s="1"/>
  <c r="Z419" i="16"/>
  <c r="Y419" i="16"/>
  <c r="X419" i="16"/>
  <c r="T419" i="16"/>
  <c r="U419" i="16" s="1"/>
  <c r="V419" i="16" s="1"/>
  <c r="AP418" i="16"/>
  <c r="AD418" i="16"/>
  <c r="AM418" i="16" s="1"/>
  <c r="AN418" i="16" s="1"/>
  <c r="AO418" i="16" s="1"/>
  <c r="Z418" i="16"/>
  <c r="Y418" i="16"/>
  <c r="X418" i="16"/>
  <c r="T418" i="16"/>
  <c r="U418" i="16" s="1"/>
  <c r="V418" i="16" s="1"/>
  <c r="AP417" i="16"/>
  <c r="AD417" i="16"/>
  <c r="Z417" i="16"/>
  <c r="Y417" i="16"/>
  <c r="X417" i="16"/>
  <c r="T417" i="16"/>
  <c r="U417" i="16" s="1"/>
  <c r="V417" i="16" s="1"/>
  <c r="AP416" i="16"/>
  <c r="AD416" i="16"/>
  <c r="AM416" i="16" s="1"/>
  <c r="AN416" i="16" s="1"/>
  <c r="AO416" i="16" s="1"/>
  <c r="Z416" i="16"/>
  <c r="Y416" i="16"/>
  <c r="X416" i="16"/>
  <c r="T416" i="16"/>
  <c r="U416" i="16" s="1"/>
  <c r="V416" i="16" s="1"/>
  <c r="AP415" i="16"/>
  <c r="AD415" i="16"/>
  <c r="AM415" i="16" s="1"/>
  <c r="AN415" i="16" s="1"/>
  <c r="AO415" i="16" s="1"/>
  <c r="Z415" i="16"/>
  <c r="Y415" i="16"/>
  <c r="X415" i="16"/>
  <c r="T415" i="16"/>
  <c r="U415" i="16" s="1"/>
  <c r="V415" i="16" s="1"/>
  <c r="AP414" i="16"/>
  <c r="AD414" i="16"/>
  <c r="Z414" i="16"/>
  <c r="Y414" i="16"/>
  <c r="X414" i="16"/>
  <c r="T414" i="16"/>
  <c r="U414" i="16" s="1"/>
  <c r="V414" i="16" s="1"/>
  <c r="AP413" i="16"/>
  <c r="AD413" i="16"/>
  <c r="Z413" i="16"/>
  <c r="Y413" i="16"/>
  <c r="X413" i="16"/>
  <c r="T413" i="16"/>
  <c r="U413" i="16" s="1"/>
  <c r="V413" i="16" s="1"/>
  <c r="AP412" i="16"/>
  <c r="AD412" i="16"/>
  <c r="Z412" i="16"/>
  <c r="Y412" i="16"/>
  <c r="X412" i="16"/>
  <c r="T412" i="16"/>
  <c r="U412" i="16" s="1"/>
  <c r="V412" i="16" s="1"/>
  <c r="AP411" i="16"/>
  <c r="AD411" i="16"/>
  <c r="AM411" i="16" s="1"/>
  <c r="AN411" i="16" s="1"/>
  <c r="AO411" i="16" s="1"/>
  <c r="Z411" i="16"/>
  <c r="Y411" i="16"/>
  <c r="X411" i="16"/>
  <c r="T411" i="16"/>
  <c r="U411" i="16" s="1"/>
  <c r="V411" i="16" s="1"/>
  <c r="AP410" i="16"/>
  <c r="AD410" i="16"/>
  <c r="AM410" i="16" s="1"/>
  <c r="AN410" i="16" s="1"/>
  <c r="AO410" i="16" s="1"/>
  <c r="Z410" i="16"/>
  <c r="Y410" i="16"/>
  <c r="X410" i="16"/>
  <c r="T410" i="16"/>
  <c r="U410" i="16" s="1"/>
  <c r="V410" i="16" s="1"/>
  <c r="AP409" i="16"/>
  <c r="AD409" i="16"/>
  <c r="Z409" i="16"/>
  <c r="Y409" i="16"/>
  <c r="X409" i="16"/>
  <c r="T409" i="16"/>
  <c r="U409" i="16" s="1"/>
  <c r="V409" i="16" s="1"/>
  <c r="AP408" i="16"/>
  <c r="AD408" i="16"/>
  <c r="Z408" i="16"/>
  <c r="Y408" i="16"/>
  <c r="X408" i="16"/>
  <c r="T408" i="16"/>
  <c r="U408" i="16" s="1"/>
  <c r="V408" i="16" s="1"/>
  <c r="AP407" i="16"/>
  <c r="AD407" i="16"/>
  <c r="AM407" i="16" s="1"/>
  <c r="AN407" i="16" s="1"/>
  <c r="AO407" i="16" s="1"/>
  <c r="Z407" i="16"/>
  <c r="Y407" i="16"/>
  <c r="X407" i="16"/>
  <c r="T407" i="16"/>
  <c r="U407" i="16" s="1"/>
  <c r="V407" i="16" s="1"/>
  <c r="AP406" i="16"/>
  <c r="AD406" i="16"/>
  <c r="Z406" i="16"/>
  <c r="Y406" i="16"/>
  <c r="X406" i="16"/>
  <c r="T406" i="16"/>
  <c r="U406" i="16" s="1"/>
  <c r="V406" i="16" s="1"/>
  <c r="AP405" i="16"/>
  <c r="AD405" i="16"/>
  <c r="AM405" i="16" s="1"/>
  <c r="Z405" i="16"/>
  <c r="Y405" i="16"/>
  <c r="X405" i="16"/>
  <c r="T405" i="16"/>
  <c r="U405" i="16" s="1"/>
  <c r="V405" i="16" s="1"/>
  <c r="AP404" i="16"/>
  <c r="AD404" i="16"/>
  <c r="AM404" i="16" s="1"/>
  <c r="Z404" i="16"/>
  <c r="Y404" i="16"/>
  <c r="X404" i="16"/>
  <c r="T404" i="16"/>
  <c r="U404" i="16" s="1"/>
  <c r="V404" i="16" s="1"/>
  <c r="AP403" i="16"/>
  <c r="AD403" i="16"/>
  <c r="AM403" i="16" s="1"/>
  <c r="AN403" i="16" s="1"/>
  <c r="AO403" i="16" s="1"/>
  <c r="Z403" i="16"/>
  <c r="Y403" i="16"/>
  <c r="X403" i="16"/>
  <c r="T403" i="16"/>
  <c r="U403" i="16" s="1"/>
  <c r="V403" i="16" s="1"/>
  <c r="AP402" i="16"/>
  <c r="AD402" i="16"/>
  <c r="Z402" i="16"/>
  <c r="Y402" i="16"/>
  <c r="X402" i="16"/>
  <c r="T402" i="16"/>
  <c r="U402" i="16" s="1"/>
  <c r="V402" i="16" s="1"/>
  <c r="AP401" i="16"/>
  <c r="AD401" i="16"/>
  <c r="Z401" i="16"/>
  <c r="Y401" i="16"/>
  <c r="X401" i="16"/>
  <c r="T401" i="16"/>
  <c r="U401" i="16" s="1"/>
  <c r="V401" i="16" s="1"/>
  <c r="AP400" i="16"/>
  <c r="AD400" i="16"/>
  <c r="Z400" i="16"/>
  <c r="Y400" i="16"/>
  <c r="X400" i="16"/>
  <c r="T400" i="16"/>
  <c r="U400" i="16" s="1"/>
  <c r="V400" i="16" s="1"/>
  <c r="AP399" i="16"/>
  <c r="AD399" i="16"/>
  <c r="Z399" i="16"/>
  <c r="Y399" i="16"/>
  <c r="X399" i="16"/>
  <c r="T399" i="16"/>
  <c r="U399" i="16" s="1"/>
  <c r="V399" i="16" s="1"/>
  <c r="AP398" i="16"/>
  <c r="AD398" i="16"/>
  <c r="AM398" i="16" s="1"/>
  <c r="Z398" i="16"/>
  <c r="Y398" i="16"/>
  <c r="X398" i="16"/>
  <c r="T398" i="16"/>
  <c r="U398" i="16" s="1"/>
  <c r="V398" i="16" s="1"/>
  <c r="AP397" i="16"/>
  <c r="AD397" i="16"/>
  <c r="Z397" i="16"/>
  <c r="Y397" i="16"/>
  <c r="X397" i="16"/>
  <c r="T397" i="16"/>
  <c r="U397" i="16" s="1"/>
  <c r="V397" i="16" s="1"/>
  <c r="AP396" i="16"/>
  <c r="AD396" i="16"/>
  <c r="Z396" i="16"/>
  <c r="Y396" i="16"/>
  <c r="X396" i="16"/>
  <c r="T396" i="16"/>
  <c r="U396" i="16" s="1"/>
  <c r="V396" i="16" s="1"/>
  <c r="AP395" i="16"/>
  <c r="AD395" i="16"/>
  <c r="AM395" i="16" s="1"/>
  <c r="Z395" i="16"/>
  <c r="Y395" i="16"/>
  <c r="X395" i="16"/>
  <c r="T395" i="16"/>
  <c r="U395" i="16" s="1"/>
  <c r="V395" i="16" s="1"/>
  <c r="AP394" i="16"/>
  <c r="AD394" i="16"/>
  <c r="AM394" i="16" s="1"/>
  <c r="Z394" i="16"/>
  <c r="Y394" i="16"/>
  <c r="X394" i="16"/>
  <c r="T394" i="16"/>
  <c r="U394" i="16" s="1"/>
  <c r="V394" i="16" s="1"/>
  <c r="AP393" i="16"/>
  <c r="AD393" i="16"/>
  <c r="Z393" i="16"/>
  <c r="Y393" i="16"/>
  <c r="X393" i="16"/>
  <c r="T393" i="16"/>
  <c r="U393" i="16" s="1"/>
  <c r="V393" i="16" s="1"/>
  <c r="AP392" i="16"/>
  <c r="AD392" i="16"/>
  <c r="Z392" i="16"/>
  <c r="Y392" i="16"/>
  <c r="X392" i="16"/>
  <c r="T392" i="16"/>
  <c r="U392" i="16" s="1"/>
  <c r="V392" i="16" s="1"/>
  <c r="AP391" i="16"/>
  <c r="AD391" i="16"/>
  <c r="AM391" i="16" s="1"/>
  <c r="AN391" i="16" s="1"/>
  <c r="AO391" i="16" s="1"/>
  <c r="Z391" i="16"/>
  <c r="Y391" i="16"/>
  <c r="X391" i="16"/>
  <c r="T391" i="16"/>
  <c r="U391" i="16" s="1"/>
  <c r="V391" i="16" s="1"/>
  <c r="AP390" i="16"/>
  <c r="AD390" i="16"/>
  <c r="Z390" i="16"/>
  <c r="Y390" i="16"/>
  <c r="X390" i="16"/>
  <c r="T390" i="16"/>
  <c r="U390" i="16" s="1"/>
  <c r="V390" i="16" s="1"/>
  <c r="AP389" i="16"/>
  <c r="AD389" i="16"/>
  <c r="Z389" i="16"/>
  <c r="Y389" i="16"/>
  <c r="X389" i="16"/>
  <c r="T389" i="16"/>
  <c r="U389" i="16" s="1"/>
  <c r="V389" i="16" s="1"/>
  <c r="AP388" i="16"/>
  <c r="AD388" i="16"/>
  <c r="AM388" i="16" s="1"/>
  <c r="Z388" i="16"/>
  <c r="Y388" i="16"/>
  <c r="X388" i="16"/>
  <c r="T388" i="16"/>
  <c r="U388" i="16" s="1"/>
  <c r="V388" i="16" s="1"/>
  <c r="AP387" i="16"/>
  <c r="AD387" i="16"/>
  <c r="AM387" i="16" s="1"/>
  <c r="AN387" i="16" s="1"/>
  <c r="AO387" i="16" s="1"/>
  <c r="Z387" i="16"/>
  <c r="Y387" i="16"/>
  <c r="X387" i="16"/>
  <c r="T387" i="16"/>
  <c r="U387" i="16" s="1"/>
  <c r="V387" i="16" s="1"/>
  <c r="AP386" i="16"/>
  <c r="AD386" i="16"/>
  <c r="Z386" i="16"/>
  <c r="Y386" i="16"/>
  <c r="X386" i="16"/>
  <c r="T386" i="16"/>
  <c r="U386" i="16" s="1"/>
  <c r="V386" i="16" s="1"/>
  <c r="AP385" i="16"/>
  <c r="AD385" i="16"/>
  <c r="AM385" i="16" s="1"/>
  <c r="Z385" i="16"/>
  <c r="Y385" i="16"/>
  <c r="X385" i="16"/>
  <c r="T385" i="16"/>
  <c r="U385" i="16" s="1"/>
  <c r="V385" i="16" s="1"/>
  <c r="AP384" i="16"/>
  <c r="AD384" i="16"/>
  <c r="AM384" i="16" s="1"/>
  <c r="AN384" i="16" s="1"/>
  <c r="AO384" i="16" s="1"/>
  <c r="Z384" i="16"/>
  <c r="Y384" i="16"/>
  <c r="X384" i="16"/>
  <c r="T384" i="16"/>
  <c r="U384" i="16" s="1"/>
  <c r="V384" i="16" s="1"/>
  <c r="AP383" i="16"/>
  <c r="AD383" i="16"/>
  <c r="AM383" i="16" s="1"/>
  <c r="AN383" i="16" s="1"/>
  <c r="AO383" i="16" s="1"/>
  <c r="Z383" i="16"/>
  <c r="Y383" i="16"/>
  <c r="X383" i="16"/>
  <c r="T383" i="16"/>
  <c r="U383" i="16" s="1"/>
  <c r="V383" i="16" s="1"/>
  <c r="AP382" i="16"/>
  <c r="Z382" i="16"/>
  <c r="Y382" i="16"/>
  <c r="X382" i="16"/>
  <c r="K382" i="16"/>
  <c r="AD382" i="16" s="1"/>
  <c r="AP381" i="16"/>
  <c r="AD381" i="16"/>
  <c r="AM381" i="16" s="1"/>
  <c r="Z381" i="16"/>
  <c r="Y381" i="16"/>
  <c r="X381" i="16"/>
  <c r="T381" i="16"/>
  <c r="U381" i="16" s="1"/>
  <c r="V381" i="16" s="1"/>
  <c r="AP380" i="16"/>
  <c r="AD380" i="16"/>
  <c r="Z380" i="16"/>
  <c r="Y380" i="16"/>
  <c r="X380" i="16"/>
  <c r="T380" i="16"/>
  <c r="U380" i="16" s="1"/>
  <c r="V380" i="16" s="1"/>
  <c r="AP379" i="16"/>
  <c r="AD379" i="16"/>
  <c r="Z379" i="16"/>
  <c r="Y379" i="16"/>
  <c r="X379" i="16"/>
  <c r="T379" i="16"/>
  <c r="U379" i="16" s="1"/>
  <c r="V379" i="16" s="1"/>
  <c r="AP378" i="16"/>
  <c r="AD378" i="16"/>
  <c r="AM378" i="16" s="1"/>
  <c r="AN378" i="16" s="1"/>
  <c r="AO378" i="16" s="1"/>
  <c r="Z378" i="16"/>
  <c r="Y378" i="16"/>
  <c r="X378" i="16"/>
  <c r="T378" i="16"/>
  <c r="U378" i="16" s="1"/>
  <c r="V378" i="16" s="1"/>
  <c r="AP377" i="16"/>
  <c r="AD377" i="16"/>
  <c r="Z377" i="16"/>
  <c r="Y377" i="16"/>
  <c r="X377" i="16"/>
  <c r="T377" i="16"/>
  <c r="U377" i="16" s="1"/>
  <c r="V377" i="16" s="1"/>
  <c r="AP376" i="16"/>
  <c r="AD376" i="16"/>
  <c r="Z376" i="16"/>
  <c r="Y376" i="16"/>
  <c r="X376" i="16"/>
  <c r="T376" i="16"/>
  <c r="U376" i="16" s="1"/>
  <c r="V376" i="16" s="1"/>
  <c r="AP375" i="16"/>
  <c r="AD375" i="16"/>
  <c r="AM375" i="16" s="1"/>
  <c r="Z375" i="16"/>
  <c r="Y375" i="16"/>
  <c r="X375" i="16"/>
  <c r="T375" i="16"/>
  <c r="U375" i="16" s="1"/>
  <c r="V375" i="16" s="1"/>
  <c r="AP374" i="16"/>
  <c r="AD374" i="16"/>
  <c r="AM374" i="16" s="1"/>
  <c r="AN374" i="16" s="1"/>
  <c r="AO374" i="16" s="1"/>
  <c r="Z374" i="16"/>
  <c r="Y374" i="16"/>
  <c r="X374" i="16"/>
  <c r="T374" i="16"/>
  <c r="U374" i="16" s="1"/>
  <c r="V374" i="16" s="1"/>
  <c r="AP373" i="16"/>
  <c r="AD373" i="16"/>
  <c r="AM373" i="16" s="1"/>
  <c r="AN373" i="16" s="1"/>
  <c r="AO373" i="16" s="1"/>
  <c r="Z373" i="16"/>
  <c r="Y373" i="16"/>
  <c r="X373" i="16"/>
  <c r="T373" i="16"/>
  <c r="U373" i="16" s="1"/>
  <c r="V373" i="16" s="1"/>
  <c r="AP372" i="16"/>
  <c r="AD372" i="16"/>
  <c r="AM372" i="16" s="1"/>
  <c r="Z372" i="16"/>
  <c r="Y372" i="16"/>
  <c r="X372" i="16"/>
  <c r="T372" i="16"/>
  <c r="U372" i="16" s="1"/>
  <c r="V372" i="16" s="1"/>
  <c r="AP371" i="16"/>
  <c r="AD371" i="16"/>
  <c r="AM371" i="16" s="1"/>
  <c r="AN371" i="16" s="1"/>
  <c r="AO371" i="16" s="1"/>
  <c r="Z371" i="16"/>
  <c r="Y371" i="16"/>
  <c r="X371" i="16"/>
  <c r="T371" i="16"/>
  <c r="U371" i="16" s="1"/>
  <c r="V371" i="16" s="1"/>
  <c r="AP370" i="16"/>
  <c r="AD370" i="16"/>
  <c r="Z370" i="16"/>
  <c r="Y370" i="16"/>
  <c r="X370" i="16"/>
  <c r="T370" i="16"/>
  <c r="U370" i="16" s="1"/>
  <c r="V370" i="16" s="1"/>
  <c r="AP369" i="16"/>
  <c r="AD369" i="16"/>
  <c r="AM369" i="16" s="1"/>
  <c r="Z369" i="16"/>
  <c r="Y369" i="16"/>
  <c r="X369" i="16"/>
  <c r="T369" i="16"/>
  <c r="U369" i="16" s="1"/>
  <c r="V369" i="16" s="1"/>
  <c r="AP368" i="16"/>
  <c r="AD368" i="16"/>
  <c r="Z368" i="16"/>
  <c r="Y368" i="16"/>
  <c r="X368" i="16"/>
  <c r="T368" i="16"/>
  <c r="U368" i="16" s="1"/>
  <c r="V368" i="16" s="1"/>
  <c r="AP367" i="16"/>
  <c r="AD367" i="16"/>
  <c r="Z367" i="16"/>
  <c r="Y367" i="16"/>
  <c r="X367" i="16"/>
  <c r="T367" i="16"/>
  <c r="U367" i="16" s="1"/>
  <c r="V367" i="16" s="1"/>
  <c r="AP366" i="16"/>
  <c r="AD366" i="16"/>
  <c r="AM366" i="16" s="1"/>
  <c r="AN366" i="16" s="1"/>
  <c r="AO366" i="16" s="1"/>
  <c r="Z366" i="16"/>
  <c r="Y366" i="16"/>
  <c r="X366" i="16"/>
  <c r="T366" i="16"/>
  <c r="U366" i="16" s="1"/>
  <c r="V366" i="16" s="1"/>
  <c r="AP365" i="16"/>
  <c r="AD365" i="16"/>
  <c r="Z365" i="16"/>
  <c r="Y365" i="16"/>
  <c r="X365" i="16"/>
  <c r="T365" i="16"/>
  <c r="U365" i="16" s="1"/>
  <c r="V365" i="16" s="1"/>
  <c r="AP364" i="16"/>
  <c r="AD364" i="16"/>
  <c r="AM364" i="16" s="1"/>
  <c r="AN364" i="16" s="1"/>
  <c r="AO364" i="16" s="1"/>
  <c r="Z364" i="16"/>
  <c r="Y364" i="16"/>
  <c r="X364" i="16"/>
  <c r="T364" i="16"/>
  <c r="U364" i="16" s="1"/>
  <c r="V364" i="16" s="1"/>
  <c r="AP363" i="16"/>
  <c r="AD363" i="16"/>
  <c r="Z363" i="16"/>
  <c r="Y363" i="16"/>
  <c r="X363" i="16"/>
  <c r="T363" i="16"/>
  <c r="U363" i="16" s="1"/>
  <c r="V363" i="16" s="1"/>
  <c r="AP362" i="16"/>
  <c r="AD362" i="16"/>
  <c r="AM362" i="16" s="1"/>
  <c r="AN362" i="16" s="1"/>
  <c r="AO362" i="16" s="1"/>
  <c r="Z362" i="16"/>
  <c r="Y362" i="16"/>
  <c r="X362" i="16"/>
  <c r="T362" i="16"/>
  <c r="U362" i="16" s="1"/>
  <c r="V362" i="16" s="1"/>
  <c r="AP361" i="16"/>
  <c r="AD361" i="16"/>
  <c r="AM361" i="16" s="1"/>
  <c r="AN361" i="16" s="1"/>
  <c r="AO361" i="16" s="1"/>
  <c r="Z361" i="16"/>
  <c r="Y361" i="16"/>
  <c r="X361" i="16"/>
  <c r="T361" i="16"/>
  <c r="U361" i="16" s="1"/>
  <c r="V361" i="16" s="1"/>
  <c r="AP360" i="16"/>
  <c r="AD360" i="16"/>
  <c r="Z360" i="16"/>
  <c r="Y360" i="16"/>
  <c r="X360" i="16"/>
  <c r="T360" i="16"/>
  <c r="U360" i="16" s="1"/>
  <c r="V360" i="16" s="1"/>
  <c r="AP359" i="16"/>
  <c r="AD359" i="16"/>
  <c r="AM359" i="16" s="1"/>
  <c r="AN359" i="16" s="1"/>
  <c r="AO359" i="16" s="1"/>
  <c r="Z359" i="16"/>
  <c r="Y359" i="16"/>
  <c r="X359" i="16"/>
  <c r="T359" i="16"/>
  <c r="U359" i="16" s="1"/>
  <c r="V359" i="16" s="1"/>
  <c r="AP358" i="16"/>
  <c r="AD358" i="16"/>
  <c r="Z358" i="16"/>
  <c r="Y358" i="16"/>
  <c r="X358" i="16"/>
  <c r="T358" i="16"/>
  <c r="U358" i="16" s="1"/>
  <c r="V358" i="16" s="1"/>
  <c r="AP357" i="16"/>
  <c r="AD357" i="16"/>
  <c r="Z357" i="16"/>
  <c r="Y357" i="16"/>
  <c r="X357" i="16"/>
  <c r="T357" i="16"/>
  <c r="U357" i="16" s="1"/>
  <c r="V357" i="16" s="1"/>
  <c r="AP356" i="16"/>
  <c r="AD356" i="16"/>
  <c r="Z356" i="16"/>
  <c r="Y356" i="16"/>
  <c r="X356" i="16"/>
  <c r="T356" i="16"/>
  <c r="U356" i="16" s="1"/>
  <c r="V356" i="16" s="1"/>
  <c r="AP355" i="16"/>
  <c r="AD355" i="16"/>
  <c r="Z355" i="16"/>
  <c r="Y355" i="16"/>
  <c r="X355" i="16"/>
  <c r="T355" i="16"/>
  <c r="U355" i="16" s="1"/>
  <c r="V355" i="16" s="1"/>
  <c r="AP354" i="16"/>
  <c r="AD354" i="16"/>
  <c r="AM354" i="16" s="1"/>
  <c r="AN354" i="16" s="1"/>
  <c r="AO354" i="16" s="1"/>
  <c r="Z354" i="16"/>
  <c r="Y354" i="16"/>
  <c r="X354" i="16"/>
  <c r="T354" i="16"/>
  <c r="U354" i="16" s="1"/>
  <c r="V354" i="16" s="1"/>
  <c r="AP353" i="16"/>
  <c r="AD353" i="16"/>
  <c r="Z353" i="16"/>
  <c r="Y353" i="16"/>
  <c r="X353" i="16"/>
  <c r="T353" i="16"/>
  <c r="U353" i="16" s="1"/>
  <c r="V353" i="16" s="1"/>
  <c r="AP352" i="16"/>
  <c r="AD352" i="16"/>
  <c r="AM352" i="16" s="1"/>
  <c r="AN352" i="16" s="1"/>
  <c r="AO352" i="16" s="1"/>
  <c r="Z352" i="16"/>
  <c r="Y352" i="16"/>
  <c r="X352" i="16"/>
  <c r="T352" i="16"/>
  <c r="U352" i="16" s="1"/>
  <c r="V352" i="16" s="1"/>
  <c r="AP351" i="16"/>
  <c r="AD351" i="16"/>
  <c r="Z351" i="16"/>
  <c r="Y351" i="16"/>
  <c r="X351" i="16"/>
  <c r="T351" i="16"/>
  <c r="U351" i="16" s="1"/>
  <c r="V351" i="16" s="1"/>
  <c r="AP350" i="16"/>
  <c r="AD350" i="16"/>
  <c r="AM350" i="16" s="1"/>
  <c r="AN350" i="16" s="1"/>
  <c r="AO350" i="16" s="1"/>
  <c r="Z350" i="16"/>
  <c r="Y350" i="16"/>
  <c r="X350" i="16"/>
  <c r="T350" i="16"/>
  <c r="U350" i="16" s="1"/>
  <c r="V350" i="16" s="1"/>
  <c r="AP349" i="16"/>
  <c r="AD349" i="16"/>
  <c r="Z349" i="16"/>
  <c r="Y349" i="16"/>
  <c r="X349" i="16"/>
  <c r="T349" i="16"/>
  <c r="U349" i="16" s="1"/>
  <c r="V349" i="16" s="1"/>
  <c r="AP348" i="16"/>
  <c r="AD348" i="16"/>
  <c r="Z348" i="16"/>
  <c r="Y348" i="16"/>
  <c r="X348" i="16"/>
  <c r="T348" i="16"/>
  <c r="U348" i="16" s="1"/>
  <c r="V348" i="16" s="1"/>
  <c r="AP347" i="16"/>
  <c r="AD347" i="16"/>
  <c r="AM347" i="16" s="1"/>
  <c r="Z347" i="16"/>
  <c r="Y347" i="16"/>
  <c r="X347" i="16"/>
  <c r="T347" i="16"/>
  <c r="U347" i="16" s="1"/>
  <c r="V347" i="16" s="1"/>
  <c r="AP346" i="16"/>
  <c r="AD346" i="16"/>
  <c r="AM346" i="16" s="1"/>
  <c r="AN346" i="16" s="1"/>
  <c r="AO346" i="16" s="1"/>
  <c r="Z346" i="16"/>
  <c r="Y346" i="16"/>
  <c r="X346" i="16"/>
  <c r="T346" i="16"/>
  <c r="U346" i="16" s="1"/>
  <c r="V346" i="16" s="1"/>
  <c r="AP345" i="16"/>
  <c r="AD345" i="16"/>
  <c r="AM345" i="16" s="1"/>
  <c r="Z345" i="16"/>
  <c r="Y345" i="16"/>
  <c r="X345" i="16"/>
  <c r="T345" i="16"/>
  <c r="U345" i="16" s="1"/>
  <c r="V345" i="16" s="1"/>
  <c r="AP344" i="16"/>
  <c r="AD344" i="16"/>
  <c r="Z344" i="16"/>
  <c r="Y344" i="16"/>
  <c r="X344" i="16"/>
  <c r="T344" i="16"/>
  <c r="U344" i="16" s="1"/>
  <c r="V344" i="16" s="1"/>
  <c r="AP343" i="16"/>
  <c r="AD343" i="16"/>
  <c r="Z343" i="16"/>
  <c r="Y343" i="16"/>
  <c r="X343" i="16"/>
  <c r="T343" i="16"/>
  <c r="U343" i="16" s="1"/>
  <c r="V343" i="16" s="1"/>
  <c r="AP342" i="16"/>
  <c r="AD342" i="16"/>
  <c r="AM342" i="16" s="1"/>
  <c r="AN342" i="16" s="1"/>
  <c r="AO342" i="16" s="1"/>
  <c r="Z342" i="16"/>
  <c r="Y342" i="16"/>
  <c r="X342" i="16"/>
  <c r="T342" i="16"/>
  <c r="U342" i="16" s="1"/>
  <c r="V342" i="16" s="1"/>
  <c r="AP341" i="16"/>
  <c r="AD341" i="16"/>
  <c r="Z341" i="16"/>
  <c r="Y341" i="16"/>
  <c r="X341" i="16"/>
  <c r="T341" i="16"/>
  <c r="U341" i="16" s="1"/>
  <c r="V341" i="16" s="1"/>
  <c r="AP340" i="16"/>
  <c r="AD340" i="16"/>
  <c r="AM340" i="16" s="1"/>
  <c r="AN340" i="16" s="1"/>
  <c r="AO340" i="16" s="1"/>
  <c r="Z340" i="16"/>
  <c r="Y340" i="16"/>
  <c r="X340" i="16"/>
  <c r="T340" i="16"/>
  <c r="U340" i="16" s="1"/>
  <c r="V340" i="16" s="1"/>
  <c r="AP339" i="16"/>
  <c r="AD339" i="16"/>
  <c r="Z339" i="16"/>
  <c r="Y339" i="16"/>
  <c r="X339" i="16"/>
  <c r="T339" i="16"/>
  <c r="U339" i="16" s="1"/>
  <c r="V339" i="16" s="1"/>
  <c r="AP338" i="16"/>
  <c r="AD338" i="16"/>
  <c r="AM338" i="16" s="1"/>
  <c r="AN338" i="16" s="1"/>
  <c r="AO338" i="16" s="1"/>
  <c r="Z338" i="16"/>
  <c r="Y338" i="16"/>
  <c r="X338" i="16"/>
  <c r="T338" i="16"/>
  <c r="U338" i="16" s="1"/>
  <c r="V338" i="16" s="1"/>
  <c r="AP337" i="16"/>
  <c r="AD337" i="16"/>
  <c r="AM337" i="16" s="1"/>
  <c r="AN337" i="16" s="1"/>
  <c r="AO337" i="16" s="1"/>
  <c r="Z337" i="16"/>
  <c r="Y337" i="16"/>
  <c r="X337" i="16"/>
  <c r="T337" i="16"/>
  <c r="U337" i="16" s="1"/>
  <c r="V337" i="16" s="1"/>
  <c r="AP336" i="16"/>
  <c r="AD336" i="16"/>
  <c r="AM336" i="16" s="1"/>
  <c r="Z336" i="16"/>
  <c r="Y336" i="16"/>
  <c r="X336" i="16"/>
  <c r="T336" i="16"/>
  <c r="U336" i="16" s="1"/>
  <c r="V336" i="16" s="1"/>
  <c r="AP335" i="16"/>
  <c r="AD335" i="16"/>
  <c r="AM335" i="16" s="1"/>
  <c r="AN335" i="16" s="1"/>
  <c r="AO335" i="16" s="1"/>
  <c r="Z335" i="16"/>
  <c r="Y335" i="16"/>
  <c r="X335" i="16"/>
  <c r="T335" i="16"/>
  <c r="U335" i="16" s="1"/>
  <c r="V335" i="16" s="1"/>
  <c r="AP334" i="16"/>
  <c r="AD334" i="16"/>
  <c r="Z334" i="16"/>
  <c r="Y334" i="16"/>
  <c r="X334" i="16"/>
  <c r="T334" i="16"/>
  <c r="U334" i="16" s="1"/>
  <c r="V334" i="16" s="1"/>
  <c r="AP333" i="16"/>
  <c r="AD333" i="16"/>
  <c r="AM333" i="16" s="1"/>
  <c r="Z333" i="16"/>
  <c r="Y333" i="16"/>
  <c r="X333" i="16"/>
  <c r="T333" i="16"/>
  <c r="U333" i="16" s="1"/>
  <c r="V333" i="16" s="1"/>
  <c r="AP332" i="16"/>
  <c r="AD332" i="16"/>
  <c r="Z332" i="16"/>
  <c r="Y332" i="16"/>
  <c r="X332" i="16"/>
  <c r="T332" i="16"/>
  <c r="U332" i="16" s="1"/>
  <c r="V332" i="16" s="1"/>
  <c r="AP331" i="16"/>
  <c r="AD331" i="16"/>
  <c r="Z331" i="16"/>
  <c r="Y331" i="16"/>
  <c r="X331" i="16"/>
  <c r="T331" i="16"/>
  <c r="U331" i="16" s="1"/>
  <c r="V331" i="16" s="1"/>
  <c r="AP330" i="16"/>
  <c r="AD330" i="16"/>
  <c r="AM330" i="16" s="1"/>
  <c r="AN330" i="16" s="1"/>
  <c r="AO330" i="16" s="1"/>
  <c r="Z330" i="16"/>
  <c r="Y330" i="16"/>
  <c r="X330" i="16"/>
  <c r="T330" i="16"/>
  <c r="U330" i="16" s="1"/>
  <c r="V330" i="16" s="1"/>
  <c r="AP329" i="16"/>
  <c r="AD329" i="16"/>
  <c r="Z329" i="16"/>
  <c r="Y329" i="16"/>
  <c r="X329" i="16"/>
  <c r="T329" i="16"/>
  <c r="U329" i="16" s="1"/>
  <c r="V329" i="16" s="1"/>
  <c r="AP328" i="16"/>
  <c r="AD328" i="16"/>
  <c r="AM328" i="16" s="1"/>
  <c r="AN328" i="16" s="1"/>
  <c r="AO328" i="16" s="1"/>
  <c r="Z328" i="16"/>
  <c r="Y328" i="16"/>
  <c r="X328" i="16"/>
  <c r="T328" i="16"/>
  <c r="U328" i="16" s="1"/>
  <c r="V328" i="16" s="1"/>
  <c r="AP327" i="16"/>
  <c r="AD327" i="16"/>
  <c r="AM327" i="16" s="1"/>
  <c r="AN327" i="16" s="1"/>
  <c r="AO327" i="16" s="1"/>
  <c r="Z327" i="16"/>
  <c r="Y327" i="16"/>
  <c r="X327" i="16"/>
  <c r="T327" i="16"/>
  <c r="U327" i="16" s="1"/>
  <c r="V327" i="16" s="1"/>
  <c r="AP326" i="16"/>
  <c r="AD326" i="16"/>
  <c r="AM326" i="16" s="1"/>
  <c r="AN326" i="16" s="1"/>
  <c r="AO326" i="16" s="1"/>
  <c r="Z326" i="16"/>
  <c r="Y326" i="16"/>
  <c r="X326" i="16"/>
  <c r="T326" i="16"/>
  <c r="U326" i="16" s="1"/>
  <c r="V326" i="16" s="1"/>
  <c r="AP325" i="16"/>
  <c r="AD325" i="16"/>
  <c r="AM325" i="16" s="1"/>
  <c r="AN325" i="16" s="1"/>
  <c r="AO325" i="16" s="1"/>
  <c r="Z325" i="16"/>
  <c r="Y325" i="16"/>
  <c r="X325" i="16"/>
  <c r="T325" i="16"/>
  <c r="U325" i="16" s="1"/>
  <c r="V325" i="16" s="1"/>
  <c r="AP324" i="16"/>
  <c r="AD324" i="16"/>
  <c r="Z324" i="16"/>
  <c r="Y324" i="16"/>
  <c r="X324" i="16"/>
  <c r="T324" i="16"/>
  <c r="U324" i="16" s="1"/>
  <c r="V324" i="16" s="1"/>
  <c r="AP323" i="16"/>
  <c r="AD323" i="16"/>
  <c r="AM323" i="16" s="1"/>
  <c r="AN323" i="16" s="1"/>
  <c r="AO323" i="16" s="1"/>
  <c r="Z323" i="16"/>
  <c r="Y323" i="16"/>
  <c r="X323" i="16"/>
  <c r="T323" i="16"/>
  <c r="U323" i="16" s="1"/>
  <c r="V323" i="16" s="1"/>
  <c r="AP322" i="16"/>
  <c r="AD322" i="16"/>
  <c r="Z322" i="16"/>
  <c r="Y322" i="16"/>
  <c r="X322" i="16"/>
  <c r="T322" i="16"/>
  <c r="U322" i="16" s="1"/>
  <c r="V322" i="16" s="1"/>
  <c r="AP321" i="16"/>
  <c r="AD321" i="16"/>
  <c r="Z321" i="16"/>
  <c r="Y321" i="16"/>
  <c r="X321" i="16"/>
  <c r="T321" i="16"/>
  <c r="U321" i="16" s="1"/>
  <c r="V321" i="16" s="1"/>
  <c r="AP320" i="16"/>
  <c r="AD320" i="16"/>
  <c r="Z320" i="16"/>
  <c r="Y320" i="16"/>
  <c r="X320" i="16"/>
  <c r="T320" i="16"/>
  <c r="U320" i="16" s="1"/>
  <c r="V320" i="16" s="1"/>
  <c r="AP319" i="16"/>
  <c r="AD319" i="16"/>
  <c r="Z319" i="16"/>
  <c r="Y319" i="16"/>
  <c r="X319" i="16"/>
  <c r="T319" i="16"/>
  <c r="U319" i="16" s="1"/>
  <c r="V319" i="16" s="1"/>
  <c r="AP318" i="16"/>
  <c r="AD318" i="16"/>
  <c r="AM318" i="16" s="1"/>
  <c r="AN318" i="16" s="1"/>
  <c r="AO318" i="16" s="1"/>
  <c r="Z318" i="16"/>
  <c r="Y318" i="16"/>
  <c r="X318" i="16"/>
  <c r="T318" i="16"/>
  <c r="U318" i="16" s="1"/>
  <c r="V318" i="16" s="1"/>
  <c r="AP317" i="16"/>
  <c r="AD317" i="16"/>
  <c r="Z317" i="16"/>
  <c r="Y317" i="16"/>
  <c r="X317" i="16"/>
  <c r="T317" i="16"/>
  <c r="U317" i="16" s="1"/>
  <c r="V317" i="16" s="1"/>
  <c r="AP316" i="16"/>
  <c r="AD316" i="16"/>
  <c r="AM316" i="16" s="1"/>
  <c r="Z316" i="16"/>
  <c r="Y316" i="16"/>
  <c r="X316" i="16"/>
  <c r="T316" i="16"/>
  <c r="U316" i="16" s="1"/>
  <c r="V316" i="16" s="1"/>
  <c r="AP315" i="16"/>
  <c r="AD315" i="16"/>
  <c r="Z315" i="16"/>
  <c r="Y315" i="16"/>
  <c r="X315" i="16"/>
  <c r="T315" i="16"/>
  <c r="U315" i="16" s="1"/>
  <c r="V315" i="16" s="1"/>
  <c r="AP314" i="16"/>
  <c r="AD314" i="16"/>
  <c r="AM314" i="16" s="1"/>
  <c r="AN314" i="16" s="1"/>
  <c r="AO314" i="16" s="1"/>
  <c r="Z314" i="16"/>
  <c r="Y314" i="16"/>
  <c r="X314" i="16"/>
  <c r="T314" i="16"/>
  <c r="U314" i="16" s="1"/>
  <c r="V314" i="16" s="1"/>
  <c r="AP313" i="16"/>
  <c r="AD313" i="16"/>
  <c r="AM313" i="16" s="1"/>
  <c r="AN313" i="16" s="1"/>
  <c r="AO313" i="16" s="1"/>
  <c r="Z313" i="16"/>
  <c r="Y313" i="16"/>
  <c r="X313" i="16"/>
  <c r="T313" i="16"/>
  <c r="U313" i="16" s="1"/>
  <c r="V313" i="16" s="1"/>
  <c r="AP312" i="16"/>
  <c r="AD312" i="16"/>
  <c r="Z312" i="16"/>
  <c r="Y312" i="16"/>
  <c r="X312" i="16"/>
  <c r="T312" i="16"/>
  <c r="U312" i="16" s="1"/>
  <c r="V312" i="16" s="1"/>
  <c r="AP311" i="16"/>
  <c r="AD311" i="16"/>
  <c r="AM311" i="16" s="1"/>
  <c r="Z311" i="16"/>
  <c r="Y311" i="16"/>
  <c r="X311" i="16"/>
  <c r="T311" i="16"/>
  <c r="U311" i="16" s="1"/>
  <c r="V311" i="16" s="1"/>
  <c r="AP310" i="16"/>
  <c r="AD310" i="16"/>
  <c r="AM310" i="16" s="1"/>
  <c r="AN310" i="16" s="1"/>
  <c r="AO310" i="16" s="1"/>
  <c r="Z310" i="16"/>
  <c r="Y310" i="16"/>
  <c r="X310" i="16"/>
  <c r="T310" i="16"/>
  <c r="U310" i="16" s="1"/>
  <c r="V310" i="16" s="1"/>
  <c r="AP309" i="16"/>
  <c r="AD309" i="16"/>
  <c r="Z309" i="16"/>
  <c r="Y309" i="16"/>
  <c r="X309" i="16"/>
  <c r="T309" i="16"/>
  <c r="U309" i="16" s="1"/>
  <c r="V309" i="16" s="1"/>
  <c r="AP308" i="16"/>
  <c r="AD308" i="16"/>
  <c r="Z308" i="16"/>
  <c r="Y308" i="16"/>
  <c r="X308" i="16"/>
  <c r="T308" i="16"/>
  <c r="U308" i="16" s="1"/>
  <c r="V308" i="16" s="1"/>
  <c r="AP307" i="16"/>
  <c r="AD307" i="16"/>
  <c r="Z307" i="16"/>
  <c r="Y307" i="16"/>
  <c r="X307" i="16"/>
  <c r="T307" i="16"/>
  <c r="U307" i="16" s="1"/>
  <c r="V307" i="16" s="1"/>
  <c r="AP306" i="16"/>
  <c r="AD306" i="16"/>
  <c r="AM306" i="16" s="1"/>
  <c r="AN306" i="16" s="1"/>
  <c r="AO306" i="16" s="1"/>
  <c r="Z306" i="16"/>
  <c r="Y306" i="16"/>
  <c r="X306" i="16"/>
  <c r="T306" i="16"/>
  <c r="U306" i="16" s="1"/>
  <c r="V306" i="16" s="1"/>
  <c r="AP305" i="16"/>
  <c r="AD305" i="16"/>
  <c r="AM305" i="16" s="1"/>
  <c r="AN305" i="16" s="1"/>
  <c r="AO305" i="16" s="1"/>
  <c r="Z305" i="16"/>
  <c r="Y305" i="16"/>
  <c r="X305" i="16"/>
  <c r="T305" i="16"/>
  <c r="U305" i="16" s="1"/>
  <c r="V305" i="16" s="1"/>
  <c r="AP304" i="16"/>
  <c r="AD304" i="16"/>
  <c r="AM304" i="16" s="1"/>
  <c r="Z304" i="16"/>
  <c r="Y304" i="16"/>
  <c r="X304" i="16"/>
  <c r="T304" i="16"/>
  <c r="U304" i="16" s="1"/>
  <c r="V304" i="16" s="1"/>
  <c r="AP303" i="16"/>
  <c r="AD303" i="16"/>
  <c r="Z303" i="16"/>
  <c r="Y303" i="16"/>
  <c r="X303" i="16"/>
  <c r="T303" i="16"/>
  <c r="U303" i="16" s="1"/>
  <c r="V303" i="16" s="1"/>
  <c r="AP302" i="16"/>
  <c r="AD302" i="16"/>
  <c r="Z302" i="16"/>
  <c r="Y302" i="16"/>
  <c r="X302" i="16"/>
  <c r="T302" i="16"/>
  <c r="U302" i="16" s="1"/>
  <c r="V302" i="16" s="1"/>
  <c r="AP301" i="16"/>
  <c r="AD301" i="16"/>
  <c r="AM301" i="16" s="1"/>
  <c r="AN301" i="16" s="1"/>
  <c r="AO301" i="16" s="1"/>
  <c r="Z301" i="16"/>
  <c r="Y301" i="16"/>
  <c r="X301" i="16"/>
  <c r="T301" i="16"/>
  <c r="U301" i="16" s="1"/>
  <c r="V301" i="16" s="1"/>
  <c r="AP300" i="16"/>
  <c r="AD300" i="16"/>
  <c r="AM300" i="16" s="1"/>
  <c r="AN300" i="16" s="1"/>
  <c r="AO300" i="16" s="1"/>
  <c r="Z300" i="16"/>
  <c r="Y300" i="16"/>
  <c r="X300" i="16"/>
  <c r="T300" i="16"/>
  <c r="U300" i="16" s="1"/>
  <c r="V300" i="16" s="1"/>
  <c r="AP299" i="16"/>
  <c r="AD299" i="16"/>
  <c r="AM299" i="16" s="1"/>
  <c r="Z299" i="16"/>
  <c r="Y299" i="16"/>
  <c r="X299" i="16"/>
  <c r="T299" i="16"/>
  <c r="U299" i="16" s="1"/>
  <c r="V299" i="16" s="1"/>
  <c r="AP298" i="16"/>
  <c r="AD298" i="16"/>
  <c r="AM298" i="16" s="1"/>
  <c r="Z298" i="16"/>
  <c r="Y298" i="16"/>
  <c r="X298" i="16"/>
  <c r="T298" i="16"/>
  <c r="U298" i="16" s="1"/>
  <c r="V298" i="16" s="1"/>
  <c r="AP297" i="16"/>
  <c r="AD297" i="16"/>
  <c r="AM297" i="16" s="1"/>
  <c r="Z297" i="16"/>
  <c r="Y297" i="16"/>
  <c r="X297" i="16"/>
  <c r="T297" i="16"/>
  <c r="U297" i="16" s="1"/>
  <c r="V297" i="16" s="1"/>
  <c r="AP296" i="16"/>
  <c r="AD296" i="16"/>
  <c r="Z296" i="16"/>
  <c r="Y296" i="16"/>
  <c r="X296" i="16"/>
  <c r="T296" i="16"/>
  <c r="U296" i="16" s="1"/>
  <c r="V296" i="16" s="1"/>
  <c r="AP295" i="16"/>
  <c r="AD295" i="16"/>
  <c r="Z295" i="16"/>
  <c r="Y295" i="16"/>
  <c r="X295" i="16"/>
  <c r="T295" i="16"/>
  <c r="U295" i="16" s="1"/>
  <c r="V295" i="16" s="1"/>
  <c r="AP294" i="16"/>
  <c r="AD294" i="16"/>
  <c r="Z294" i="16"/>
  <c r="Y294" i="16"/>
  <c r="X294" i="16"/>
  <c r="T294" i="16"/>
  <c r="U294" i="16" s="1"/>
  <c r="V294" i="16" s="1"/>
  <c r="AP293" i="16"/>
  <c r="AD293" i="16"/>
  <c r="Z293" i="16"/>
  <c r="Y293" i="16"/>
  <c r="X293" i="16"/>
  <c r="T293" i="16"/>
  <c r="U293" i="16" s="1"/>
  <c r="V293" i="16" s="1"/>
  <c r="AP292" i="16"/>
  <c r="AD292" i="16"/>
  <c r="AM292" i="16" s="1"/>
  <c r="Z292" i="16"/>
  <c r="Y292" i="16"/>
  <c r="X292" i="16"/>
  <c r="T292" i="16"/>
  <c r="U292" i="16" s="1"/>
  <c r="V292" i="16" s="1"/>
  <c r="AP291" i="16"/>
  <c r="AD291" i="16"/>
  <c r="Z291" i="16"/>
  <c r="Y291" i="16"/>
  <c r="X291" i="16"/>
  <c r="T291" i="16"/>
  <c r="U291" i="16" s="1"/>
  <c r="V291" i="16" s="1"/>
  <c r="AP290" i="16"/>
  <c r="AD290" i="16"/>
  <c r="Z290" i="16"/>
  <c r="Y290" i="16"/>
  <c r="X290" i="16"/>
  <c r="T290" i="16"/>
  <c r="U290" i="16" s="1"/>
  <c r="V290" i="16" s="1"/>
  <c r="AP289" i="16"/>
  <c r="AD289" i="16"/>
  <c r="AM289" i="16" s="1"/>
  <c r="AN289" i="16" s="1"/>
  <c r="AO289" i="16" s="1"/>
  <c r="Z289" i="16"/>
  <c r="Y289" i="16"/>
  <c r="X289" i="16"/>
  <c r="T289" i="16"/>
  <c r="U289" i="16" s="1"/>
  <c r="V289" i="16" s="1"/>
  <c r="AP288" i="16"/>
  <c r="AD288" i="16"/>
  <c r="AM288" i="16" s="1"/>
  <c r="AN288" i="16" s="1"/>
  <c r="AO288" i="16" s="1"/>
  <c r="Z288" i="16"/>
  <c r="Y288" i="16"/>
  <c r="X288" i="16"/>
  <c r="T288" i="16"/>
  <c r="U288" i="16" s="1"/>
  <c r="V288" i="16" s="1"/>
  <c r="AP287" i="16"/>
  <c r="AD287" i="16"/>
  <c r="AM287" i="16" s="1"/>
  <c r="AN287" i="16" s="1"/>
  <c r="AO287" i="16" s="1"/>
  <c r="Z287" i="16"/>
  <c r="Y287" i="16"/>
  <c r="X287" i="16"/>
  <c r="T287" i="16"/>
  <c r="U287" i="16" s="1"/>
  <c r="V287" i="16" s="1"/>
  <c r="AP286" i="16"/>
  <c r="AD286" i="16"/>
  <c r="Z286" i="16"/>
  <c r="Y286" i="16"/>
  <c r="X286" i="16"/>
  <c r="T286" i="16"/>
  <c r="U286" i="16" s="1"/>
  <c r="V286" i="16" s="1"/>
  <c r="AP285" i="16"/>
  <c r="AD285" i="16"/>
  <c r="Z285" i="16"/>
  <c r="Y285" i="16"/>
  <c r="X285" i="16"/>
  <c r="T285" i="16"/>
  <c r="U285" i="16" s="1"/>
  <c r="V285" i="16" s="1"/>
  <c r="AP284" i="16"/>
  <c r="AD284" i="16"/>
  <c r="Z284" i="16"/>
  <c r="Y284" i="16"/>
  <c r="X284" i="16"/>
  <c r="T284" i="16"/>
  <c r="U284" i="16" s="1"/>
  <c r="V284" i="16" s="1"/>
  <c r="AP283" i="16"/>
  <c r="AD283" i="16"/>
  <c r="AM283" i="16" s="1"/>
  <c r="AN283" i="16" s="1"/>
  <c r="AO283" i="16" s="1"/>
  <c r="Z283" i="16"/>
  <c r="Y283" i="16"/>
  <c r="X283" i="16"/>
  <c r="T283" i="16"/>
  <c r="U283" i="16" s="1"/>
  <c r="V283" i="16" s="1"/>
  <c r="AP282" i="16"/>
  <c r="AD282" i="16"/>
  <c r="AM282" i="16" s="1"/>
  <c r="AN282" i="16" s="1"/>
  <c r="AO282" i="16" s="1"/>
  <c r="Z282" i="16"/>
  <c r="Y282" i="16"/>
  <c r="X282" i="16"/>
  <c r="T282" i="16"/>
  <c r="U282" i="16" s="1"/>
  <c r="V282" i="16" s="1"/>
  <c r="AP281" i="16"/>
  <c r="AD281" i="16"/>
  <c r="AM281" i="16" s="1"/>
  <c r="AN281" i="16" s="1"/>
  <c r="AO281" i="16" s="1"/>
  <c r="Z281" i="16"/>
  <c r="Y281" i="16"/>
  <c r="X281" i="16"/>
  <c r="T281" i="16"/>
  <c r="U281" i="16" s="1"/>
  <c r="V281" i="16" s="1"/>
  <c r="AP280" i="16"/>
  <c r="AD280" i="16"/>
  <c r="AM280" i="16" s="1"/>
  <c r="AN280" i="16" s="1"/>
  <c r="AO280" i="16" s="1"/>
  <c r="Z280" i="16"/>
  <c r="Y280" i="16"/>
  <c r="X280" i="16"/>
  <c r="T280" i="16"/>
  <c r="U280" i="16" s="1"/>
  <c r="V280" i="16" s="1"/>
  <c r="AP279" i="16"/>
  <c r="AD279" i="16"/>
  <c r="Z279" i="16"/>
  <c r="Y279" i="16"/>
  <c r="X279" i="16"/>
  <c r="T279" i="16"/>
  <c r="U279" i="16" s="1"/>
  <c r="V279" i="16" s="1"/>
  <c r="AP278" i="16"/>
  <c r="AD278" i="16"/>
  <c r="Z278" i="16"/>
  <c r="Y278" i="16"/>
  <c r="X278" i="16"/>
  <c r="T278" i="16"/>
  <c r="U278" i="16" s="1"/>
  <c r="V278" i="16" s="1"/>
  <c r="AP277" i="16"/>
  <c r="AD277" i="16"/>
  <c r="Z277" i="16"/>
  <c r="Y277" i="16"/>
  <c r="X277" i="16"/>
  <c r="T277" i="16"/>
  <c r="U277" i="16" s="1"/>
  <c r="V277" i="16" s="1"/>
  <c r="AP276" i="16"/>
  <c r="AD276" i="16"/>
  <c r="AM276" i="16" s="1"/>
  <c r="AN276" i="16" s="1"/>
  <c r="AO276" i="16" s="1"/>
  <c r="Z276" i="16"/>
  <c r="Y276" i="16"/>
  <c r="X276" i="16"/>
  <c r="T276" i="16"/>
  <c r="U276" i="16" s="1"/>
  <c r="V276" i="16" s="1"/>
  <c r="AP275" i="16"/>
  <c r="AD275" i="16"/>
  <c r="Z275" i="16"/>
  <c r="Y275" i="16"/>
  <c r="X275" i="16"/>
  <c r="T275" i="16"/>
  <c r="U275" i="16" s="1"/>
  <c r="V275" i="16" s="1"/>
  <c r="AP274" i="16"/>
  <c r="AD274" i="16"/>
  <c r="AM274" i="16" s="1"/>
  <c r="AN274" i="16" s="1"/>
  <c r="AO274" i="16" s="1"/>
  <c r="Z274" i="16"/>
  <c r="Y274" i="16"/>
  <c r="X274" i="16"/>
  <c r="T274" i="16"/>
  <c r="U274" i="16" s="1"/>
  <c r="V274" i="16" s="1"/>
  <c r="AP273" i="16"/>
  <c r="AD273" i="16"/>
  <c r="Z273" i="16"/>
  <c r="Y273" i="16"/>
  <c r="X273" i="16"/>
  <c r="T273" i="16"/>
  <c r="U273" i="16" s="1"/>
  <c r="V273" i="16" s="1"/>
  <c r="AP272" i="16"/>
  <c r="AD272" i="16"/>
  <c r="Z272" i="16"/>
  <c r="Y272" i="16"/>
  <c r="X272" i="16"/>
  <c r="T272" i="16"/>
  <c r="U272" i="16" s="1"/>
  <c r="V272" i="16" s="1"/>
  <c r="AP271" i="16"/>
  <c r="AD271" i="16"/>
  <c r="AM271" i="16" s="1"/>
  <c r="AN271" i="16" s="1"/>
  <c r="AO271" i="16" s="1"/>
  <c r="Z271" i="16"/>
  <c r="Y271" i="16"/>
  <c r="X271" i="16"/>
  <c r="T271" i="16"/>
  <c r="U271" i="16" s="1"/>
  <c r="V271" i="16" s="1"/>
  <c r="AP270" i="16"/>
  <c r="AD270" i="16"/>
  <c r="AM270" i="16" s="1"/>
  <c r="AN270" i="16" s="1"/>
  <c r="AO270" i="16" s="1"/>
  <c r="Z270" i="16"/>
  <c r="Y270" i="16"/>
  <c r="X270" i="16"/>
  <c r="T270" i="16"/>
  <c r="U270" i="16" s="1"/>
  <c r="V270" i="16" s="1"/>
  <c r="AP269" i="16"/>
  <c r="AD269" i="16"/>
  <c r="AM269" i="16" s="1"/>
  <c r="AN269" i="16" s="1"/>
  <c r="AO269" i="16" s="1"/>
  <c r="Z269" i="16"/>
  <c r="Y269" i="16"/>
  <c r="X269" i="16"/>
  <c r="T269" i="16"/>
  <c r="U269" i="16" s="1"/>
  <c r="V269" i="16" s="1"/>
  <c r="AP268" i="16"/>
  <c r="AD268" i="16"/>
  <c r="AM268" i="16" s="1"/>
  <c r="Z268" i="16"/>
  <c r="Y268" i="16"/>
  <c r="X268" i="16"/>
  <c r="T268" i="16"/>
  <c r="U268" i="16" s="1"/>
  <c r="V268" i="16" s="1"/>
  <c r="AP267" i="16"/>
  <c r="AD267" i="16"/>
  <c r="Z267" i="16"/>
  <c r="Y267" i="16"/>
  <c r="X267" i="16"/>
  <c r="T267" i="16"/>
  <c r="U267" i="16" s="1"/>
  <c r="V267" i="16" s="1"/>
  <c r="AP266" i="16"/>
  <c r="AD266" i="16"/>
  <c r="AM266" i="16" s="1"/>
  <c r="AN266" i="16" s="1"/>
  <c r="AO266" i="16" s="1"/>
  <c r="Z266" i="16"/>
  <c r="Y266" i="16"/>
  <c r="X266" i="16"/>
  <c r="T266" i="16"/>
  <c r="U266" i="16" s="1"/>
  <c r="V266" i="16" s="1"/>
  <c r="AP265" i="16"/>
  <c r="AD265" i="16"/>
  <c r="AM265" i="16" s="1"/>
  <c r="AN265" i="16" s="1"/>
  <c r="AO265" i="16" s="1"/>
  <c r="Z265" i="16"/>
  <c r="Y265" i="16"/>
  <c r="X265" i="16"/>
  <c r="T265" i="16"/>
  <c r="U265" i="16" s="1"/>
  <c r="V265" i="16" s="1"/>
  <c r="AP264" i="16"/>
  <c r="AD264" i="16"/>
  <c r="Z264" i="16"/>
  <c r="Y264" i="16"/>
  <c r="X264" i="16"/>
  <c r="T264" i="16"/>
  <c r="U264" i="16" s="1"/>
  <c r="V264" i="16" s="1"/>
  <c r="AP263" i="16"/>
  <c r="AD263" i="16"/>
  <c r="Z263" i="16"/>
  <c r="Y263" i="16"/>
  <c r="X263" i="16"/>
  <c r="T263" i="16"/>
  <c r="U263" i="16" s="1"/>
  <c r="V263" i="16" s="1"/>
  <c r="AP262" i="16"/>
  <c r="AD262" i="16"/>
  <c r="AM262" i="16" s="1"/>
  <c r="AN262" i="16" s="1"/>
  <c r="AO262" i="16" s="1"/>
  <c r="Z262" i="16"/>
  <c r="Y262" i="16"/>
  <c r="X262" i="16"/>
  <c r="T262" i="16"/>
  <c r="U262" i="16" s="1"/>
  <c r="V262" i="16" s="1"/>
  <c r="AP261" i="16"/>
  <c r="AD261" i="16"/>
  <c r="AM261" i="16" s="1"/>
  <c r="Z261" i="16"/>
  <c r="Y261" i="16"/>
  <c r="X261" i="16"/>
  <c r="T261" i="16"/>
  <c r="U261" i="16" s="1"/>
  <c r="V261" i="16" s="1"/>
  <c r="AP260" i="16"/>
  <c r="AD260" i="16"/>
  <c r="Z260" i="16"/>
  <c r="Y260" i="16"/>
  <c r="X260" i="16"/>
  <c r="T260" i="16"/>
  <c r="U260" i="16" s="1"/>
  <c r="V260" i="16" s="1"/>
  <c r="AP259" i="16"/>
  <c r="AD259" i="16"/>
  <c r="AM259" i="16" s="1"/>
  <c r="AN259" i="16" s="1"/>
  <c r="AO259" i="16" s="1"/>
  <c r="Z259" i="16"/>
  <c r="Y259" i="16"/>
  <c r="X259" i="16"/>
  <c r="T259" i="16"/>
  <c r="U259" i="16" s="1"/>
  <c r="V259" i="16" s="1"/>
  <c r="AP258" i="16"/>
  <c r="AD258" i="16"/>
  <c r="Z258" i="16"/>
  <c r="Y258" i="16"/>
  <c r="X258" i="16"/>
  <c r="T258" i="16"/>
  <c r="U258" i="16" s="1"/>
  <c r="V258" i="16" s="1"/>
  <c r="AP257" i="16"/>
  <c r="AD257" i="16"/>
  <c r="AM257" i="16" s="1"/>
  <c r="AN257" i="16" s="1"/>
  <c r="AO257" i="16" s="1"/>
  <c r="Z257" i="16"/>
  <c r="Y257" i="16"/>
  <c r="X257" i="16"/>
  <c r="T257" i="16"/>
  <c r="U257" i="16" s="1"/>
  <c r="V257" i="16" s="1"/>
  <c r="AP256" i="16"/>
  <c r="AD256" i="16"/>
  <c r="Z256" i="16"/>
  <c r="Y256" i="16"/>
  <c r="X256" i="16"/>
  <c r="T256" i="16"/>
  <c r="U256" i="16" s="1"/>
  <c r="V256" i="16" s="1"/>
  <c r="AP255" i="16"/>
  <c r="AD255" i="16"/>
  <c r="Z255" i="16"/>
  <c r="Y255" i="16"/>
  <c r="X255" i="16"/>
  <c r="T255" i="16"/>
  <c r="U255" i="16" s="1"/>
  <c r="V255" i="16" s="1"/>
  <c r="AP254" i="16"/>
  <c r="AD254" i="16"/>
  <c r="Z254" i="16"/>
  <c r="Y254" i="16"/>
  <c r="X254" i="16"/>
  <c r="T254" i="16"/>
  <c r="U254" i="16" s="1"/>
  <c r="V254" i="16" s="1"/>
  <c r="AP253" i="16"/>
  <c r="AD253" i="16"/>
  <c r="Z253" i="16"/>
  <c r="Y253" i="16"/>
  <c r="X253" i="16"/>
  <c r="T253" i="16"/>
  <c r="U253" i="16" s="1"/>
  <c r="V253" i="16" s="1"/>
  <c r="AP252" i="16"/>
  <c r="AD252" i="16"/>
  <c r="AM252" i="16" s="1"/>
  <c r="AN252" i="16" s="1"/>
  <c r="AO252" i="16" s="1"/>
  <c r="Z252" i="16"/>
  <c r="Y252" i="16"/>
  <c r="X252" i="16"/>
  <c r="T252" i="16"/>
  <c r="U252" i="16" s="1"/>
  <c r="V252" i="16" s="1"/>
  <c r="AP251" i="16"/>
  <c r="AD251" i="16"/>
  <c r="Z251" i="16"/>
  <c r="Y251" i="16"/>
  <c r="X251" i="16"/>
  <c r="T251" i="16"/>
  <c r="U251" i="16" s="1"/>
  <c r="V251" i="16" s="1"/>
  <c r="AP250" i="16"/>
  <c r="AD250" i="16"/>
  <c r="AM250" i="16" s="1"/>
  <c r="AN250" i="16" s="1"/>
  <c r="AO250" i="16" s="1"/>
  <c r="Z250" i="16"/>
  <c r="Y250" i="16"/>
  <c r="X250" i="16"/>
  <c r="T250" i="16"/>
  <c r="U250" i="16" s="1"/>
  <c r="V250" i="16" s="1"/>
  <c r="AP249" i="16"/>
  <c r="AD249" i="16"/>
  <c r="AM249" i="16" s="1"/>
  <c r="Z249" i="16"/>
  <c r="Y249" i="16"/>
  <c r="X249" i="16"/>
  <c r="T249" i="16"/>
  <c r="U249" i="16" s="1"/>
  <c r="V249" i="16" s="1"/>
  <c r="AP248" i="16"/>
  <c r="AD248" i="16"/>
  <c r="Z248" i="16"/>
  <c r="Y248" i="16"/>
  <c r="X248" i="16"/>
  <c r="T248" i="16"/>
  <c r="U248" i="16" s="1"/>
  <c r="V248" i="16" s="1"/>
  <c r="AP247" i="16"/>
  <c r="AD247" i="16"/>
  <c r="Z247" i="16"/>
  <c r="Y247" i="16"/>
  <c r="X247" i="16"/>
  <c r="T247" i="16"/>
  <c r="U247" i="16" s="1"/>
  <c r="V247" i="16" s="1"/>
  <c r="AP246" i="16"/>
  <c r="AD246" i="16"/>
  <c r="AM246" i="16" s="1"/>
  <c r="AN246" i="16" s="1"/>
  <c r="AO246" i="16" s="1"/>
  <c r="Z246" i="16"/>
  <c r="Y246" i="16"/>
  <c r="X246" i="16"/>
  <c r="T246" i="16"/>
  <c r="U246" i="16" s="1"/>
  <c r="V246" i="16" s="1"/>
  <c r="AP245" i="16"/>
  <c r="AD245" i="16"/>
  <c r="AM245" i="16" s="1"/>
  <c r="Z245" i="16"/>
  <c r="Y245" i="16"/>
  <c r="X245" i="16"/>
  <c r="T245" i="16"/>
  <c r="U245" i="16" s="1"/>
  <c r="V245" i="16" s="1"/>
  <c r="AP244" i="16"/>
  <c r="AD244" i="16"/>
  <c r="AM244" i="16" s="1"/>
  <c r="Z244" i="16"/>
  <c r="Y244" i="16"/>
  <c r="X244" i="16"/>
  <c r="T244" i="16"/>
  <c r="U244" i="16" s="1"/>
  <c r="V244" i="16" s="1"/>
  <c r="AP243" i="16"/>
  <c r="AD243" i="16"/>
  <c r="Z243" i="16"/>
  <c r="Y243" i="16"/>
  <c r="X243" i="16"/>
  <c r="T243" i="16"/>
  <c r="U243" i="16" s="1"/>
  <c r="V243" i="16" s="1"/>
  <c r="AP242" i="16"/>
  <c r="AD242" i="16"/>
  <c r="Z242" i="16"/>
  <c r="Y242" i="16"/>
  <c r="X242" i="16"/>
  <c r="T242" i="16"/>
  <c r="U242" i="16" s="1"/>
  <c r="V242" i="16" s="1"/>
  <c r="AP241" i="16"/>
  <c r="AD241" i="16"/>
  <c r="AM241" i="16" s="1"/>
  <c r="Z241" i="16"/>
  <c r="Y241" i="16"/>
  <c r="X241" i="16"/>
  <c r="T241" i="16"/>
  <c r="U241" i="16" s="1"/>
  <c r="V241" i="16" s="1"/>
  <c r="AP240" i="16"/>
  <c r="AD240" i="16"/>
  <c r="AM240" i="16" s="1"/>
  <c r="AN240" i="16" s="1"/>
  <c r="AO240" i="16" s="1"/>
  <c r="Z240" i="16"/>
  <c r="Y240" i="16"/>
  <c r="X240" i="16"/>
  <c r="T240" i="16"/>
  <c r="U240" i="16" s="1"/>
  <c r="V240" i="16" s="1"/>
  <c r="AP239" i="16"/>
  <c r="AD239" i="16"/>
  <c r="AM239" i="16" s="1"/>
  <c r="AN239" i="16" s="1"/>
  <c r="AO239" i="16" s="1"/>
  <c r="Z239" i="16"/>
  <c r="Y239" i="16"/>
  <c r="X239" i="16"/>
  <c r="T239" i="16"/>
  <c r="U239" i="16" s="1"/>
  <c r="V239" i="16" s="1"/>
  <c r="AP238" i="16"/>
  <c r="AD238" i="16"/>
  <c r="Z238" i="16"/>
  <c r="Y238" i="16"/>
  <c r="X238" i="16"/>
  <c r="T238" i="16"/>
  <c r="U238" i="16" s="1"/>
  <c r="V238" i="16" s="1"/>
  <c r="AP237" i="16"/>
  <c r="AD237" i="16"/>
  <c r="AM237" i="16" s="1"/>
  <c r="Z237" i="16"/>
  <c r="Y237" i="16"/>
  <c r="X237" i="16"/>
  <c r="T237" i="16"/>
  <c r="U237" i="16" s="1"/>
  <c r="V237" i="16" s="1"/>
  <c r="AP236" i="16"/>
  <c r="AD236" i="16"/>
  <c r="Z236" i="16"/>
  <c r="Y236" i="16"/>
  <c r="X236" i="16"/>
  <c r="T236" i="16"/>
  <c r="U236" i="16" s="1"/>
  <c r="V236" i="16" s="1"/>
  <c r="AP235" i="16"/>
  <c r="AD235" i="16"/>
  <c r="Z235" i="16"/>
  <c r="Y235" i="16"/>
  <c r="X235" i="16"/>
  <c r="T235" i="16"/>
  <c r="U235" i="16" s="1"/>
  <c r="V235" i="16" s="1"/>
  <c r="AP234" i="16"/>
  <c r="AD234" i="16"/>
  <c r="AM234" i="16" s="1"/>
  <c r="AN234" i="16" s="1"/>
  <c r="AO234" i="16" s="1"/>
  <c r="Z234" i="16"/>
  <c r="Y234" i="16"/>
  <c r="X234" i="16"/>
  <c r="T234" i="16"/>
  <c r="U234" i="16" s="1"/>
  <c r="V234" i="16" s="1"/>
  <c r="AP233" i="16"/>
  <c r="AD233" i="16"/>
  <c r="AM233" i="16" s="1"/>
  <c r="AN233" i="16" s="1"/>
  <c r="AO233" i="16" s="1"/>
  <c r="Z233" i="16"/>
  <c r="Y233" i="16"/>
  <c r="X233" i="16"/>
  <c r="T233" i="16"/>
  <c r="U233" i="16" s="1"/>
  <c r="V233" i="16" s="1"/>
  <c r="AP232" i="16"/>
  <c r="AD232" i="16"/>
  <c r="AM232" i="16" s="1"/>
  <c r="Z232" i="16"/>
  <c r="Y232" i="16"/>
  <c r="X232" i="16"/>
  <c r="T232" i="16"/>
  <c r="U232" i="16" s="1"/>
  <c r="V232" i="16" s="1"/>
  <c r="AP231" i="16"/>
  <c r="AD231" i="16"/>
  <c r="Z231" i="16"/>
  <c r="Y231" i="16"/>
  <c r="X231" i="16"/>
  <c r="T231" i="16"/>
  <c r="U231" i="16" s="1"/>
  <c r="V231" i="16" s="1"/>
  <c r="AP230" i="16"/>
  <c r="AD230" i="16"/>
  <c r="AM230" i="16" s="1"/>
  <c r="AN230" i="16" s="1"/>
  <c r="AO230" i="16" s="1"/>
  <c r="Z230" i="16"/>
  <c r="Y230" i="16"/>
  <c r="X230" i="16"/>
  <c r="T230" i="16"/>
  <c r="U230" i="16" s="1"/>
  <c r="V230" i="16" s="1"/>
  <c r="AP229" i="16"/>
  <c r="AD229" i="16"/>
  <c r="AM229" i="16" s="1"/>
  <c r="AN229" i="16" s="1"/>
  <c r="AO229" i="16" s="1"/>
  <c r="Z229" i="16"/>
  <c r="Y229" i="16"/>
  <c r="X229" i="16"/>
  <c r="T229" i="16"/>
  <c r="U229" i="16" s="1"/>
  <c r="V229" i="16" s="1"/>
  <c r="AP228" i="16"/>
  <c r="AD228" i="16"/>
  <c r="Z228" i="16"/>
  <c r="Y228" i="16"/>
  <c r="X228" i="16"/>
  <c r="T228" i="16"/>
  <c r="U228" i="16" s="1"/>
  <c r="V228" i="16" s="1"/>
  <c r="AP227" i="16"/>
  <c r="AD227" i="16"/>
  <c r="Z227" i="16"/>
  <c r="Y227" i="16"/>
  <c r="X227" i="16"/>
  <c r="T227" i="16"/>
  <c r="U227" i="16" s="1"/>
  <c r="V227" i="16" s="1"/>
  <c r="AP226" i="16"/>
  <c r="AD226" i="16"/>
  <c r="AM226" i="16" s="1"/>
  <c r="AN226" i="16" s="1"/>
  <c r="AO226" i="16" s="1"/>
  <c r="Z226" i="16"/>
  <c r="Y226" i="16"/>
  <c r="X226" i="16"/>
  <c r="T226" i="16"/>
  <c r="U226" i="16" s="1"/>
  <c r="V226" i="16" s="1"/>
  <c r="AP225" i="16"/>
  <c r="AD225" i="16"/>
  <c r="AM225" i="16" s="1"/>
  <c r="AN225" i="16" s="1"/>
  <c r="AO225" i="16" s="1"/>
  <c r="Z225" i="16"/>
  <c r="Y225" i="16"/>
  <c r="X225" i="16"/>
  <c r="T225" i="16"/>
  <c r="U225" i="16" s="1"/>
  <c r="V225" i="16" s="1"/>
  <c r="AP224" i="16"/>
  <c r="AD224" i="16"/>
  <c r="Z224" i="16"/>
  <c r="Y224" i="16"/>
  <c r="X224" i="16"/>
  <c r="T224" i="16"/>
  <c r="U224" i="16" s="1"/>
  <c r="V224" i="16" s="1"/>
  <c r="AP223" i="16"/>
  <c r="AD223" i="16"/>
  <c r="AM223" i="16" s="1"/>
  <c r="AN223" i="16" s="1"/>
  <c r="AO223" i="16" s="1"/>
  <c r="Z223" i="16"/>
  <c r="Y223" i="16"/>
  <c r="X223" i="16"/>
  <c r="T223" i="16"/>
  <c r="U223" i="16" s="1"/>
  <c r="V223" i="16" s="1"/>
  <c r="AP222" i="16"/>
  <c r="AD222" i="16"/>
  <c r="AM222" i="16" s="1"/>
  <c r="Z222" i="16"/>
  <c r="Y222" i="16"/>
  <c r="X222" i="16"/>
  <c r="T222" i="16"/>
  <c r="U222" i="16" s="1"/>
  <c r="V222" i="16" s="1"/>
  <c r="AP221" i="16"/>
  <c r="AD221" i="16"/>
  <c r="Z221" i="16"/>
  <c r="Y221" i="16"/>
  <c r="X221" i="16"/>
  <c r="T221" i="16"/>
  <c r="U221" i="16" s="1"/>
  <c r="V221" i="16" s="1"/>
  <c r="AP220" i="16"/>
  <c r="AD220" i="16"/>
  <c r="AM220" i="16" s="1"/>
  <c r="AN220" i="16" s="1"/>
  <c r="AO220" i="16" s="1"/>
  <c r="Z220" i="16"/>
  <c r="Y220" i="16"/>
  <c r="X220" i="16"/>
  <c r="T220" i="16"/>
  <c r="U220" i="16" s="1"/>
  <c r="V220" i="16" s="1"/>
  <c r="AP219" i="16"/>
  <c r="AD219" i="16"/>
  <c r="AM219" i="16" s="1"/>
  <c r="Z219" i="16"/>
  <c r="Y219" i="16"/>
  <c r="X219" i="16"/>
  <c r="T219" i="16"/>
  <c r="U219" i="16" s="1"/>
  <c r="V219" i="16" s="1"/>
  <c r="AP218" i="16"/>
  <c r="AD218" i="16"/>
  <c r="AM218" i="16" s="1"/>
  <c r="AN218" i="16" s="1"/>
  <c r="AO218" i="16" s="1"/>
  <c r="Z218" i="16"/>
  <c r="Y218" i="16"/>
  <c r="X218" i="16"/>
  <c r="T218" i="16"/>
  <c r="U218" i="16" s="1"/>
  <c r="V218" i="16" s="1"/>
  <c r="AP217" i="16"/>
  <c r="AD217" i="16"/>
  <c r="AM217" i="16" s="1"/>
  <c r="AN217" i="16" s="1"/>
  <c r="AO217" i="16" s="1"/>
  <c r="Z217" i="16"/>
  <c r="Y217" i="16"/>
  <c r="X217" i="16"/>
  <c r="T217" i="16"/>
  <c r="U217" i="16" s="1"/>
  <c r="V217" i="16" s="1"/>
  <c r="AP216" i="16"/>
  <c r="AD216" i="16"/>
  <c r="Z216" i="16"/>
  <c r="Y216" i="16"/>
  <c r="X216" i="16"/>
  <c r="T216" i="16"/>
  <c r="U216" i="16" s="1"/>
  <c r="V216" i="16" s="1"/>
  <c r="AP215" i="16"/>
  <c r="AD215" i="16"/>
  <c r="Z215" i="16"/>
  <c r="Y215" i="16"/>
  <c r="X215" i="16"/>
  <c r="T215" i="16"/>
  <c r="U215" i="16" s="1"/>
  <c r="V215" i="16" s="1"/>
  <c r="AP214" i="16"/>
  <c r="AD214" i="16"/>
  <c r="Z214" i="16"/>
  <c r="Y214" i="16"/>
  <c r="X214" i="16"/>
  <c r="T214" i="16"/>
  <c r="U214" i="16" s="1"/>
  <c r="V214" i="16" s="1"/>
  <c r="AP213" i="16"/>
  <c r="AD213" i="16"/>
  <c r="AM213" i="16" s="1"/>
  <c r="AN213" i="16" s="1"/>
  <c r="AO213" i="16" s="1"/>
  <c r="Z213" i="16"/>
  <c r="Y213" i="16"/>
  <c r="X213" i="16"/>
  <c r="T213" i="16"/>
  <c r="U213" i="16" s="1"/>
  <c r="V213" i="16" s="1"/>
  <c r="AP212" i="16"/>
  <c r="AD212" i="16"/>
  <c r="Z212" i="16"/>
  <c r="Y212" i="16"/>
  <c r="X212" i="16"/>
  <c r="T212" i="16"/>
  <c r="U212" i="16" s="1"/>
  <c r="V212" i="16" s="1"/>
  <c r="AP211" i="16"/>
  <c r="AD211" i="16"/>
  <c r="Z211" i="16"/>
  <c r="Y211" i="16"/>
  <c r="X211" i="16"/>
  <c r="T211" i="16"/>
  <c r="U211" i="16" s="1"/>
  <c r="V211" i="16" s="1"/>
  <c r="AP210" i="16"/>
  <c r="AD210" i="16"/>
  <c r="AM210" i="16" s="1"/>
  <c r="Z210" i="16"/>
  <c r="Y210" i="16"/>
  <c r="X210" i="16"/>
  <c r="T210" i="16"/>
  <c r="U210" i="16" s="1"/>
  <c r="V210" i="16" s="1"/>
  <c r="AP209" i="16"/>
  <c r="AD209" i="16"/>
  <c r="Z209" i="16"/>
  <c r="Y209" i="16"/>
  <c r="X209" i="16"/>
  <c r="T209" i="16"/>
  <c r="U209" i="16" s="1"/>
  <c r="V209" i="16" s="1"/>
  <c r="AP208" i="16"/>
  <c r="AD208" i="16"/>
  <c r="Z208" i="16"/>
  <c r="Y208" i="16"/>
  <c r="X208" i="16"/>
  <c r="T208" i="16"/>
  <c r="U208" i="16" s="1"/>
  <c r="V208" i="16" s="1"/>
  <c r="AP207" i="16"/>
  <c r="AD207" i="16"/>
  <c r="Z207" i="16"/>
  <c r="Y207" i="16"/>
  <c r="X207" i="16"/>
  <c r="T207" i="16"/>
  <c r="U207" i="16" s="1"/>
  <c r="V207" i="16" s="1"/>
  <c r="AP206" i="16"/>
  <c r="AD206" i="16"/>
  <c r="AM206" i="16" s="1"/>
  <c r="AN206" i="16" s="1"/>
  <c r="AO206" i="16" s="1"/>
  <c r="Z206" i="16"/>
  <c r="Y206" i="16"/>
  <c r="X206" i="16"/>
  <c r="T206" i="16"/>
  <c r="U206" i="16" s="1"/>
  <c r="V206" i="16" s="1"/>
  <c r="AP205" i="16"/>
  <c r="AD205" i="16"/>
  <c r="AM205" i="16" s="1"/>
  <c r="AN205" i="16" s="1"/>
  <c r="AO205" i="16" s="1"/>
  <c r="Z205" i="16"/>
  <c r="Y205" i="16"/>
  <c r="X205" i="16"/>
  <c r="T205" i="16"/>
  <c r="U205" i="16" s="1"/>
  <c r="V205" i="16" s="1"/>
  <c r="AP204" i="16"/>
  <c r="AD204" i="16"/>
  <c r="Z204" i="16"/>
  <c r="Y204" i="16"/>
  <c r="X204" i="16"/>
  <c r="T204" i="16"/>
  <c r="U204" i="16" s="1"/>
  <c r="V204" i="16" s="1"/>
  <c r="AP203" i="16"/>
  <c r="AD203" i="16"/>
  <c r="Z203" i="16"/>
  <c r="Y203" i="16"/>
  <c r="X203" i="16"/>
  <c r="T203" i="16"/>
  <c r="U203" i="16" s="1"/>
  <c r="V203" i="16" s="1"/>
  <c r="AP202" i="16"/>
  <c r="AD202" i="16"/>
  <c r="Z202" i="16"/>
  <c r="Y202" i="16"/>
  <c r="X202" i="16"/>
  <c r="T202" i="16"/>
  <c r="U202" i="16" s="1"/>
  <c r="V202" i="16" s="1"/>
  <c r="AP201" i="16"/>
  <c r="AD201" i="16"/>
  <c r="AM201" i="16" s="1"/>
  <c r="Z201" i="16"/>
  <c r="Y201" i="16"/>
  <c r="X201" i="16"/>
  <c r="T201" i="16"/>
  <c r="U201" i="16" s="1"/>
  <c r="V201" i="16" s="1"/>
  <c r="AP200" i="16"/>
  <c r="AD200" i="16"/>
  <c r="Z200" i="16"/>
  <c r="Y200" i="16"/>
  <c r="X200" i="16"/>
  <c r="T200" i="16"/>
  <c r="U200" i="16" s="1"/>
  <c r="V200" i="16" s="1"/>
  <c r="AP199" i="16"/>
  <c r="AD199" i="16"/>
  <c r="AM199" i="16" s="1"/>
  <c r="AN199" i="16" s="1"/>
  <c r="AO199" i="16" s="1"/>
  <c r="Z199" i="16"/>
  <c r="Y199" i="16"/>
  <c r="X199" i="16"/>
  <c r="T199" i="16"/>
  <c r="U199" i="16" s="1"/>
  <c r="V199" i="16" s="1"/>
  <c r="AP198" i="16"/>
  <c r="AD198" i="16"/>
  <c r="AM198" i="16" s="1"/>
  <c r="Z198" i="16"/>
  <c r="Y198" i="16"/>
  <c r="X198" i="16"/>
  <c r="T198" i="16"/>
  <c r="U198" i="16" s="1"/>
  <c r="V198" i="16" s="1"/>
  <c r="AP197" i="16"/>
  <c r="AD197" i="16"/>
  <c r="Z197" i="16"/>
  <c r="Y197" i="16"/>
  <c r="X197" i="16"/>
  <c r="T197" i="16"/>
  <c r="U197" i="16" s="1"/>
  <c r="V197" i="16" s="1"/>
  <c r="AP196" i="16"/>
  <c r="AD196" i="16"/>
  <c r="Z196" i="16"/>
  <c r="Y196" i="16"/>
  <c r="X196" i="16"/>
  <c r="T196" i="16"/>
  <c r="U196" i="16" s="1"/>
  <c r="V196" i="16" s="1"/>
  <c r="AP195" i="16"/>
  <c r="AD195" i="16"/>
  <c r="Z195" i="16"/>
  <c r="Y195" i="16"/>
  <c r="X195" i="16"/>
  <c r="T195" i="16"/>
  <c r="U195" i="16" s="1"/>
  <c r="V195" i="16" s="1"/>
  <c r="AP194" i="16"/>
  <c r="AD194" i="16"/>
  <c r="AM194" i="16" s="1"/>
  <c r="Z194" i="16"/>
  <c r="Y194" i="16"/>
  <c r="X194" i="16"/>
  <c r="T194" i="16"/>
  <c r="U194" i="16" s="1"/>
  <c r="V194" i="16" s="1"/>
  <c r="AP193" i="16"/>
  <c r="AD193" i="16"/>
  <c r="AM193" i="16" s="1"/>
  <c r="AN193" i="16" s="1"/>
  <c r="AO193" i="16" s="1"/>
  <c r="Z193" i="16"/>
  <c r="Y193" i="16"/>
  <c r="X193" i="16"/>
  <c r="T193" i="16"/>
  <c r="U193" i="16" s="1"/>
  <c r="V193" i="16" s="1"/>
  <c r="AP192" i="16"/>
  <c r="AD192" i="16"/>
  <c r="Z192" i="16"/>
  <c r="Y192" i="16"/>
  <c r="X192" i="16"/>
  <c r="T192" i="16"/>
  <c r="U192" i="16" s="1"/>
  <c r="V192" i="16" s="1"/>
  <c r="AP191" i="16"/>
  <c r="AD191" i="16"/>
  <c r="Z191" i="16"/>
  <c r="Y191" i="16"/>
  <c r="X191" i="16"/>
  <c r="T191" i="16"/>
  <c r="U191" i="16" s="1"/>
  <c r="V191" i="16" s="1"/>
  <c r="AP190" i="16"/>
  <c r="AD190" i="16"/>
  <c r="AM190" i="16" s="1"/>
  <c r="AN190" i="16" s="1"/>
  <c r="AO190" i="16" s="1"/>
  <c r="Z190" i="16"/>
  <c r="Y190" i="16"/>
  <c r="X190" i="16"/>
  <c r="T190" i="16"/>
  <c r="U190" i="16" s="1"/>
  <c r="V190" i="16" s="1"/>
  <c r="AP189" i="16"/>
  <c r="AD189" i="16"/>
  <c r="AM189" i="16" s="1"/>
  <c r="AN189" i="16" s="1"/>
  <c r="AO189" i="16" s="1"/>
  <c r="Z189" i="16"/>
  <c r="Y189" i="16"/>
  <c r="X189" i="16"/>
  <c r="T189" i="16"/>
  <c r="U189" i="16" s="1"/>
  <c r="V189" i="16" s="1"/>
  <c r="AP188" i="16"/>
  <c r="AD188" i="16"/>
  <c r="Z188" i="16"/>
  <c r="Y188" i="16"/>
  <c r="X188" i="16"/>
  <c r="T188" i="16"/>
  <c r="U188" i="16" s="1"/>
  <c r="V188" i="16" s="1"/>
  <c r="AL187" i="16"/>
  <c r="AK187" i="16"/>
  <c r="AJ187" i="16"/>
  <c r="AI187" i="16"/>
  <c r="AH187" i="16"/>
  <c r="AG187" i="16"/>
  <c r="AF187" i="16"/>
  <c r="AE187" i="16"/>
  <c r="AC187" i="16"/>
  <c r="AB187" i="16"/>
  <c r="AA187" i="16"/>
  <c r="AP186" i="16"/>
  <c r="AL186" i="16"/>
  <c r="AK186" i="16"/>
  <c r="AJ186" i="16"/>
  <c r="AI186" i="16"/>
  <c r="AH186" i="16"/>
  <c r="AG186" i="16"/>
  <c r="AF186" i="16"/>
  <c r="AE186" i="16"/>
  <c r="AD186" i="16"/>
  <c r="AB186" i="16"/>
  <c r="AA186" i="16"/>
  <c r="Z186" i="16"/>
  <c r="Y186" i="16"/>
  <c r="X186" i="16"/>
  <c r="J186" i="16"/>
  <c r="AP185" i="16"/>
  <c r="AL185" i="16"/>
  <c r="AK185" i="16"/>
  <c r="AJ185" i="16"/>
  <c r="AI185" i="16"/>
  <c r="AH185" i="16"/>
  <c r="AG185" i="16"/>
  <c r="AF185" i="16"/>
  <c r="AE185" i="16"/>
  <c r="AD185" i="16"/>
  <c r="AB185" i="16"/>
  <c r="AA185" i="16"/>
  <c r="Z185" i="16"/>
  <c r="Y185" i="16"/>
  <c r="X185" i="16"/>
  <c r="J185" i="16"/>
  <c r="AC185" i="16" s="1"/>
  <c r="AP184" i="16"/>
  <c r="AL184" i="16"/>
  <c r="AK184" i="16"/>
  <c r="AJ184" i="16"/>
  <c r="AI184" i="16"/>
  <c r="AH184" i="16"/>
  <c r="AG184" i="16"/>
  <c r="AF184" i="16"/>
  <c r="AE184" i="16"/>
  <c r="AD184" i="16"/>
  <c r="AB184" i="16"/>
  <c r="AA184" i="16"/>
  <c r="Z184" i="16"/>
  <c r="Y184" i="16"/>
  <c r="X184" i="16"/>
  <c r="J184" i="16"/>
  <c r="T184" i="16" s="1"/>
  <c r="U184" i="16" s="1"/>
  <c r="V184" i="16" s="1"/>
  <c r="AP183" i="16"/>
  <c r="AL183" i="16"/>
  <c r="AK183" i="16"/>
  <c r="AJ183" i="16"/>
  <c r="AI183" i="16"/>
  <c r="AH183" i="16"/>
  <c r="AG183" i="16"/>
  <c r="AF183" i="16"/>
  <c r="AE183" i="16"/>
  <c r="AD183" i="16"/>
  <c r="AB183" i="16"/>
  <c r="AA183" i="16"/>
  <c r="Z183" i="16"/>
  <c r="Y183" i="16"/>
  <c r="X183" i="16"/>
  <c r="J183" i="16"/>
  <c r="AC183" i="16" s="1"/>
  <c r="AP182" i="16"/>
  <c r="AL182" i="16"/>
  <c r="AK182" i="16"/>
  <c r="AJ182" i="16"/>
  <c r="AI182" i="16"/>
  <c r="AH182" i="16"/>
  <c r="AG182" i="16"/>
  <c r="AF182" i="16"/>
  <c r="AE182" i="16"/>
  <c r="AB182" i="16"/>
  <c r="AA182" i="16"/>
  <c r="Z182" i="16"/>
  <c r="Y182" i="16"/>
  <c r="X182" i="16"/>
  <c r="K182" i="16"/>
  <c r="AD182" i="16" s="1"/>
  <c r="J182" i="16"/>
  <c r="AC182" i="16" s="1"/>
  <c r="AP181" i="16"/>
  <c r="AL181" i="16"/>
  <c r="AK181" i="16"/>
  <c r="AJ181" i="16"/>
  <c r="AI181" i="16"/>
  <c r="AH181" i="16"/>
  <c r="AG181" i="16"/>
  <c r="AF181" i="16"/>
  <c r="AE181" i="16"/>
  <c r="AB181" i="16"/>
  <c r="AA181" i="16"/>
  <c r="Z181" i="16"/>
  <c r="Y181" i="16"/>
  <c r="X181" i="16"/>
  <c r="K181" i="16"/>
  <c r="AD181" i="16" s="1"/>
  <c r="J181" i="16"/>
  <c r="AC181" i="16" s="1"/>
  <c r="AP180" i="16"/>
  <c r="AL180" i="16"/>
  <c r="AK180" i="16"/>
  <c r="AJ180" i="16"/>
  <c r="AI180" i="16"/>
  <c r="AH180" i="16"/>
  <c r="AG180" i="16"/>
  <c r="AF180" i="16"/>
  <c r="AE180" i="16"/>
  <c r="AD180" i="16"/>
  <c r="AB180" i="16"/>
  <c r="AA180" i="16"/>
  <c r="Z180" i="16"/>
  <c r="Y180" i="16"/>
  <c r="X180" i="16"/>
  <c r="J180" i="16"/>
  <c r="AC180" i="16" s="1"/>
  <c r="AP179" i="16"/>
  <c r="AL179" i="16"/>
  <c r="AK179" i="16"/>
  <c r="AJ179" i="16"/>
  <c r="AI179" i="16"/>
  <c r="AH179" i="16"/>
  <c r="AG179" i="16"/>
  <c r="AF179" i="16"/>
  <c r="AE179" i="16"/>
  <c r="AD179" i="16"/>
  <c r="AB179" i="16"/>
  <c r="AA179" i="16"/>
  <c r="Z179" i="16"/>
  <c r="Y179" i="16"/>
  <c r="X179" i="16"/>
  <c r="J179" i="16"/>
  <c r="T179" i="16" s="1"/>
  <c r="U179" i="16" s="1"/>
  <c r="V179" i="16" s="1"/>
  <c r="AP178" i="16"/>
  <c r="AK178" i="16"/>
  <c r="AJ178" i="16"/>
  <c r="AI178" i="16"/>
  <c r="AH178" i="16"/>
  <c r="AG178" i="16"/>
  <c r="AF178" i="16"/>
  <c r="AE178" i="16"/>
  <c r="AD178" i="16"/>
  <c r="AB178" i="16"/>
  <c r="AA178" i="16"/>
  <c r="Z178" i="16"/>
  <c r="Y178" i="16"/>
  <c r="X178" i="16"/>
  <c r="S178" i="16"/>
  <c r="AL178" i="16" s="1"/>
  <c r="J178" i="16"/>
  <c r="AC178" i="16" s="1"/>
  <c r="AP177" i="16"/>
  <c r="AK177" i="16"/>
  <c r="AJ177" i="16"/>
  <c r="AI177" i="16"/>
  <c r="AH177" i="16"/>
  <c r="AG177" i="16"/>
  <c r="AF177" i="16"/>
  <c r="AE177" i="16"/>
  <c r="AD177" i="16"/>
  <c r="AB177" i="16"/>
  <c r="AA177" i="16"/>
  <c r="Z177" i="16"/>
  <c r="Y177" i="16"/>
  <c r="X177" i="16"/>
  <c r="S177" i="16"/>
  <c r="AL177" i="16" s="1"/>
  <c r="J177" i="16"/>
  <c r="AC177" i="16" s="1"/>
  <c r="AP176" i="16"/>
  <c r="AK176" i="16"/>
  <c r="AJ176" i="16"/>
  <c r="AI176" i="16"/>
  <c r="AH176" i="16"/>
  <c r="AG176" i="16"/>
  <c r="AF176" i="16"/>
  <c r="AE176" i="16"/>
  <c r="AD176" i="16"/>
  <c r="AB176" i="16"/>
  <c r="AA176" i="16"/>
  <c r="Z176" i="16"/>
  <c r="Y176" i="16"/>
  <c r="X176" i="16"/>
  <c r="S176" i="16"/>
  <c r="AL176" i="16" s="1"/>
  <c r="J176" i="16"/>
  <c r="AC176" i="16" s="1"/>
  <c r="AP175" i="16"/>
  <c r="AK175" i="16"/>
  <c r="AJ175" i="16"/>
  <c r="AI175" i="16"/>
  <c r="AH175" i="16"/>
  <c r="AG175" i="16"/>
  <c r="AF175" i="16"/>
  <c r="AE175" i="16"/>
  <c r="AD175" i="16"/>
  <c r="AB175" i="16"/>
  <c r="AA175" i="16"/>
  <c r="Z175" i="16"/>
  <c r="Y175" i="16"/>
  <c r="X175" i="16"/>
  <c r="S175" i="16"/>
  <c r="AL175" i="16" s="1"/>
  <c r="J175" i="16"/>
  <c r="AC175" i="16" s="1"/>
  <c r="AP174" i="16"/>
  <c r="AK174" i="16"/>
  <c r="AJ174" i="16"/>
  <c r="AI174" i="16"/>
  <c r="AH174" i="16"/>
  <c r="AG174" i="16"/>
  <c r="AF174" i="16"/>
  <c r="AE174" i="16"/>
  <c r="AD174" i="16"/>
  <c r="AB174" i="16"/>
  <c r="AA174" i="16"/>
  <c r="Z174" i="16"/>
  <c r="Y174" i="16"/>
  <c r="X174" i="16"/>
  <c r="S174" i="16"/>
  <c r="AL174" i="16" s="1"/>
  <c r="J174" i="16"/>
  <c r="AC174" i="16" s="1"/>
  <c r="AP173" i="16"/>
  <c r="AL173" i="16"/>
  <c r="AK173" i="16"/>
  <c r="AJ173" i="16"/>
  <c r="AI173" i="16"/>
  <c r="AH173" i="16"/>
  <c r="AG173" i="16"/>
  <c r="AF173" i="16"/>
  <c r="AE173" i="16"/>
  <c r="AC173" i="16"/>
  <c r="AB173" i="16"/>
  <c r="AA173" i="16"/>
  <c r="Z173" i="16"/>
  <c r="Y173" i="16"/>
  <c r="X173" i="16"/>
  <c r="K173" i="16"/>
  <c r="AD173" i="16" s="1"/>
  <c r="AP172" i="16"/>
  <c r="AL172" i="16"/>
  <c r="AK172" i="16"/>
  <c r="AJ172" i="16"/>
  <c r="AI172" i="16"/>
  <c r="AH172" i="16"/>
  <c r="AG172" i="16"/>
  <c r="AF172" i="16"/>
  <c r="AE172" i="16"/>
  <c r="AC172" i="16"/>
  <c r="AB172" i="16"/>
  <c r="AA172" i="16"/>
  <c r="Z172" i="16"/>
  <c r="Y172" i="16"/>
  <c r="X172" i="16"/>
  <c r="K172" i="16"/>
  <c r="AP171" i="16"/>
  <c r="AL171" i="16"/>
  <c r="AK171" i="16"/>
  <c r="AJ171" i="16"/>
  <c r="AI171" i="16"/>
  <c r="AH171" i="16"/>
  <c r="AG171" i="16"/>
  <c r="AF171" i="16"/>
  <c r="AE171" i="16"/>
  <c r="AD171" i="16"/>
  <c r="AC171" i="16"/>
  <c r="AB171" i="16"/>
  <c r="AA171" i="16"/>
  <c r="Z171" i="16"/>
  <c r="Y171" i="16"/>
  <c r="X171" i="16"/>
  <c r="T171" i="16"/>
  <c r="U171" i="16" s="1"/>
  <c r="V171" i="16" s="1"/>
  <c r="AP170" i="16"/>
  <c r="AL170" i="16"/>
  <c r="AK170" i="16"/>
  <c r="AJ170" i="16"/>
  <c r="AI170" i="16"/>
  <c r="AH170" i="16"/>
  <c r="AG170" i="16"/>
  <c r="AF170" i="16"/>
  <c r="AE170" i="16"/>
  <c r="AD170" i="16"/>
  <c r="AB170" i="16"/>
  <c r="AA170" i="16"/>
  <c r="Z170" i="16"/>
  <c r="Y170" i="16"/>
  <c r="X170" i="16"/>
  <c r="J170" i="16"/>
  <c r="T170" i="16" s="1"/>
  <c r="AP169" i="16"/>
  <c r="AL169" i="16"/>
  <c r="AK169" i="16"/>
  <c r="AJ169" i="16"/>
  <c r="AI169" i="16"/>
  <c r="AH169" i="16"/>
  <c r="AG169" i="16"/>
  <c r="AF169" i="16"/>
  <c r="AE169" i="16"/>
  <c r="AD169" i="16"/>
  <c r="AB169" i="16"/>
  <c r="AA169" i="16"/>
  <c r="Z169" i="16"/>
  <c r="Y169" i="16"/>
  <c r="X169" i="16"/>
  <c r="J169" i="16"/>
  <c r="AC169" i="16" s="1"/>
  <c r="AP168" i="16"/>
  <c r="AL168" i="16"/>
  <c r="AK168" i="16"/>
  <c r="AJ168" i="16"/>
  <c r="AI168" i="16"/>
  <c r="AH168" i="16"/>
  <c r="AG168" i="16"/>
  <c r="AF168" i="16"/>
  <c r="AE168" i="16"/>
  <c r="AD168" i="16"/>
  <c r="AB168" i="16"/>
  <c r="AA168" i="16"/>
  <c r="Z168" i="16"/>
  <c r="Y168" i="16"/>
  <c r="X168" i="16"/>
  <c r="J168" i="16"/>
  <c r="AP167" i="16"/>
  <c r="AK167" i="16"/>
  <c r="AJ167" i="16"/>
  <c r="AI167" i="16"/>
  <c r="AH167" i="16"/>
  <c r="AG167" i="16"/>
  <c r="AF167" i="16"/>
  <c r="AE167" i="16"/>
  <c r="AD167" i="16"/>
  <c r="AB167" i="16"/>
  <c r="AA167" i="16"/>
  <c r="Z167" i="16"/>
  <c r="Y167" i="16"/>
  <c r="X167" i="16"/>
  <c r="S167" i="16"/>
  <c r="AL167" i="16" s="1"/>
  <c r="J167" i="16"/>
  <c r="AP166" i="16"/>
  <c r="AK166" i="16"/>
  <c r="AJ166" i="16"/>
  <c r="AI166" i="16"/>
  <c r="AH166" i="16"/>
  <c r="AG166" i="16"/>
  <c r="AF166" i="16"/>
  <c r="AE166" i="16"/>
  <c r="AD166" i="16"/>
  <c r="AB166" i="16"/>
  <c r="AA166" i="16"/>
  <c r="Z166" i="16"/>
  <c r="Y166" i="16"/>
  <c r="X166" i="16"/>
  <c r="S166" i="16"/>
  <c r="AL166" i="16" s="1"/>
  <c r="J166" i="16"/>
  <c r="AP165" i="16"/>
  <c r="AK165" i="16"/>
  <c r="AJ165" i="16"/>
  <c r="AI165" i="16"/>
  <c r="AH165" i="16"/>
  <c r="AG165" i="16"/>
  <c r="AF165" i="16"/>
  <c r="AE165" i="16"/>
  <c r="AD165" i="16"/>
  <c r="AB165" i="16"/>
  <c r="AA165" i="16"/>
  <c r="Z165" i="16"/>
  <c r="Y165" i="16"/>
  <c r="X165" i="16"/>
  <c r="S165" i="16"/>
  <c r="AL165" i="16" s="1"/>
  <c r="J165" i="16"/>
  <c r="AP164" i="16"/>
  <c r="AK164" i="16"/>
  <c r="AJ164" i="16"/>
  <c r="AI164" i="16"/>
  <c r="AH164" i="16"/>
  <c r="AG164" i="16"/>
  <c r="AF164" i="16"/>
  <c r="AE164" i="16"/>
  <c r="AD164" i="16"/>
  <c r="AB164" i="16"/>
  <c r="AA164" i="16"/>
  <c r="Z164" i="16"/>
  <c r="Y164" i="16"/>
  <c r="X164" i="16"/>
  <c r="S164" i="16"/>
  <c r="AL164" i="16" s="1"/>
  <c r="J164" i="16"/>
  <c r="AP163" i="16"/>
  <c r="AK163" i="16"/>
  <c r="AJ163" i="16"/>
  <c r="AI163" i="16"/>
  <c r="AH163" i="16"/>
  <c r="AG163" i="16"/>
  <c r="AF163" i="16"/>
  <c r="AE163" i="16"/>
  <c r="AB163" i="16"/>
  <c r="AA163" i="16"/>
  <c r="Z163" i="16"/>
  <c r="Y163" i="16"/>
  <c r="X163" i="16"/>
  <c r="S163" i="16"/>
  <c r="AL163" i="16" s="1"/>
  <c r="K163" i="16"/>
  <c r="AD163" i="16" s="1"/>
  <c r="J163" i="16"/>
  <c r="AP162" i="16"/>
  <c r="AK162" i="16"/>
  <c r="AJ162" i="16"/>
  <c r="AI162" i="16"/>
  <c r="AH162" i="16"/>
  <c r="AG162" i="16"/>
  <c r="AF162" i="16"/>
  <c r="AE162" i="16"/>
  <c r="AB162" i="16"/>
  <c r="AA162" i="16"/>
  <c r="Z162" i="16"/>
  <c r="Y162" i="16"/>
  <c r="X162" i="16"/>
  <c r="S162" i="16"/>
  <c r="AL162" i="16" s="1"/>
  <c r="K162" i="16"/>
  <c r="AD162" i="16" s="1"/>
  <c r="J162" i="16"/>
  <c r="AP161" i="16"/>
  <c r="AK161" i="16"/>
  <c r="AJ161" i="16"/>
  <c r="AI161" i="16"/>
  <c r="AH161" i="16"/>
  <c r="AG161" i="16"/>
  <c r="AF161" i="16"/>
  <c r="AE161" i="16"/>
  <c r="AD161" i="16"/>
  <c r="AB161" i="16"/>
  <c r="AA161" i="16"/>
  <c r="Z161" i="16"/>
  <c r="Y161" i="16"/>
  <c r="X161" i="16"/>
  <c r="S161" i="16"/>
  <c r="AL161" i="16" s="1"/>
  <c r="J161" i="16"/>
  <c r="AP160" i="16"/>
  <c r="AK160" i="16"/>
  <c r="AJ160" i="16"/>
  <c r="AI160" i="16"/>
  <c r="AH160" i="16"/>
  <c r="AG160" i="16"/>
  <c r="AF160" i="16"/>
  <c r="AE160" i="16"/>
  <c r="AD160" i="16"/>
  <c r="AB160" i="16"/>
  <c r="AA160" i="16"/>
  <c r="Z160" i="16"/>
  <c r="Y160" i="16"/>
  <c r="X160" i="16"/>
  <c r="S160" i="16"/>
  <c r="AL160" i="16" s="1"/>
  <c r="J160" i="16"/>
  <c r="AP159" i="16"/>
  <c r="AK159" i="16"/>
  <c r="AJ159" i="16"/>
  <c r="AI159" i="16"/>
  <c r="AH159" i="16"/>
  <c r="AG159" i="16"/>
  <c r="AF159" i="16"/>
  <c r="AE159" i="16"/>
  <c r="AD159" i="16"/>
  <c r="AB159" i="16"/>
  <c r="AA159" i="16"/>
  <c r="Z159" i="16"/>
  <c r="Y159" i="16"/>
  <c r="X159" i="16"/>
  <c r="S159" i="16"/>
  <c r="AL159" i="16" s="1"/>
  <c r="J159" i="16"/>
  <c r="AP158" i="16"/>
  <c r="AK158" i="16"/>
  <c r="AJ158" i="16"/>
  <c r="AI158" i="16"/>
  <c r="AH158" i="16"/>
  <c r="AG158" i="16"/>
  <c r="AF158" i="16"/>
  <c r="AE158" i="16"/>
  <c r="AD158" i="16"/>
  <c r="AB158" i="16"/>
  <c r="AA158" i="16"/>
  <c r="Z158" i="16"/>
  <c r="Y158" i="16"/>
  <c r="X158" i="16"/>
  <c r="S158" i="16"/>
  <c r="AL158" i="16" s="1"/>
  <c r="J158" i="16"/>
  <c r="AP157" i="16"/>
  <c r="AL157" i="16"/>
  <c r="AK157" i="16"/>
  <c r="AJ157" i="16"/>
  <c r="AI157" i="16"/>
  <c r="AH157" i="16"/>
  <c r="AG157" i="16"/>
  <c r="AF157" i="16"/>
  <c r="AE157" i="16"/>
  <c r="AD157" i="16"/>
  <c r="AB157" i="16"/>
  <c r="AA157" i="16"/>
  <c r="Z157" i="16"/>
  <c r="Y157" i="16"/>
  <c r="X157" i="16"/>
  <c r="J157" i="16"/>
  <c r="AP156" i="16"/>
  <c r="AL156" i="16"/>
  <c r="AK156" i="16"/>
  <c r="AJ156" i="16"/>
  <c r="AI156" i="16"/>
  <c r="AH156" i="16"/>
  <c r="AG156" i="16"/>
  <c r="AF156" i="16"/>
  <c r="AE156" i="16"/>
  <c r="AB156" i="16"/>
  <c r="AA156" i="16"/>
  <c r="Z156" i="16"/>
  <c r="Y156" i="16"/>
  <c r="X156" i="16"/>
  <c r="K156" i="16"/>
  <c r="AD156" i="16" s="1"/>
  <c r="J156" i="16"/>
  <c r="AP155" i="16"/>
  <c r="AL155" i="16"/>
  <c r="AK155" i="16"/>
  <c r="AJ155" i="16"/>
  <c r="AI155" i="16"/>
  <c r="AH155" i="16"/>
  <c r="AG155" i="16"/>
  <c r="AF155" i="16"/>
  <c r="AE155" i="16"/>
  <c r="AB155" i="16"/>
  <c r="AA155" i="16"/>
  <c r="Z155" i="16"/>
  <c r="Y155" i="16"/>
  <c r="X155" i="16"/>
  <c r="K155" i="16"/>
  <c r="AD155" i="16" s="1"/>
  <c r="J155" i="16"/>
  <c r="AP154" i="16"/>
  <c r="AL154" i="16"/>
  <c r="AK154" i="16"/>
  <c r="AJ154" i="16"/>
  <c r="AI154" i="16"/>
  <c r="AH154" i="16"/>
  <c r="AG154" i="16"/>
  <c r="AF154" i="16"/>
  <c r="AE154" i="16"/>
  <c r="AD154" i="16"/>
  <c r="AC154" i="16"/>
  <c r="AB154" i="16"/>
  <c r="AA154" i="16"/>
  <c r="Z154" i="16"/>
  <c r="Y154" i="16"/>
  <c r="X154" i="16"/>
  <c r="T154" i="16"/>
  <c r="U154" i="16" s="1"/>
  <c r="V154" i="16" s="1"/>
  <c r="AP153" i="16"/>
  <c r="AL153" i="16"/>
  <c r="AK153" i="16"/>
  <c r="AJ153" i="16"/>
  <c r="AI153" i="16"/>
  <c r="AH153" i="16"/>
  <c r="AG153" i="16"/>
  <c r="AF153" i="16"/>
  <c r="AE153" i="16"/>
  <c r="AD153" i="16"/>
  <c r="AC153" i="16"/>
  <c r="AB153" i="16"/>
  <c r="AA153" i="16"/>
  <c r="Z153" i="16"/>
  <c r="Y153" i="16"/>
  <c r="X153" i="16"/>
  <c r="T153" i="16"/>
  <c r="U153" i="16" s="1"/>
  <c r="V153" i="16" s="1"/>
  <c r="AP152" i="16"/>
  <c r="AL152" i="16"/>
  <c r="AK152" i="16"/>
  <c r="AJ152" i="16"/>
  <c r="AI152" i="16"/>
  <c r="AH152" i="16"/>
  <c r="AG152" i="16"/>
  <c r="AF152" i="16"/>
  <c r="AE152" i="16"/>
  <c r="AD152" i="16"/>
  <c r="AC152" i="16"/>
  <c r="AB152" i="16"/>
  <c r="AA152" i="16"/>
  <c r="Z152" i="16"/>
  <c r="Y152" i="16"/>
  <c r="X152" i="16"/>
  <c r="T152" i="16"/>
  <c r="U152" i="16" s="1"/>
  <c r="V152" i="16" s="1"/>
  <c r="AP151" i="16"/>
  <c r="AL151" i="16"/>
  <c r="AK151" i="16"/>
  <c r="AJ151" i="16"/>
  <c r="AI151" i="16"/>
  <c r="AH151" i="16"/>
  <c r="AG151" i="16"/>
  <c r="AF151" i="16"/>
  <c r="AE151" i="16"/>
  <c r="AD151" i="16"/>
  <c r="AC151" i="16"/>
  <c r="AB151" i="16"/>
  <c r="AA151" i="16"/>
  <c r="Z151" i="16"/>
  <c r="Y151" i="16"/>
  <c r="X151" i="16"/>
  <c r="T151" i="16"/>
  <c r="U151" i="16" s="1"/>
  <c r="V151" i="16" s="1"/>
  <c r="AP150" i="16"/>
  <c r="AL150" i="16"/>
  <c r="AK150" i="16"/>
  <c r="AJ150" i="16"/>
  <c r="AI150" i="16"/>
  <c r="AH150" i="16"/>
  <c r="AG150" i="16"/>
  <c r="AF150" i="16"/>
  <c r="AE150" i="16"/>
  <c r="AD150" i="16"/>
  <c r="AC150" i="16"/>
  <c r="AB150" i="16"/>
  <c r="AA150" i="16"/>
  <c r="Z150" i="16"/>
  <c r="Y150" i="16"/>
  <c r="X150" i="16"/>
  <c r="T150" i="16"/>
  <c r="U150" i="16" s="1"/>
  <c r="V150" i="16" s="1"/>
  <c r="AP149" i="16"/>
  <c r="AL149" i="16"/>
  <c r="AK149" i="16"/>
  <c r="AJ149" i="16"/>
  <c r="AI149" i="16"/>
  <c r="AH149" i="16"/>
  <c r="AG149" i="16"/>
  <c r="AF149" i="16"/>
  <c r="AE149" i="16"/>
  <c r="AD149" i="16"/>
  <c r="AC149" i="16"/>
  <c r="AB149" i="16"/>
  <c r="AA149" i="16"/>
  <c r="Z149" i="16"/>
  <c r="Y149" i="16"/>
  <c r="X149" i="16"/>
  <c r="T149" i="16"/>
  <c r="U149" i="16" s="1"/>
  <c r="V149" i="16" s="1"/>
  <c r="AP148" i="16"/>
  <c r="AL148" i="16"/>
  <c r="AK148" i="16"/>
  <c r="AJ148" i="16"/>
  <c r="AI148" i="16"/>
  <c r="AH148" i="16"/>
  <c r="AG148" i="16"/>
  <c r="AF148" i="16"/>
  <c r="AE148" i="16"/>
  <c r="AD148" i="16"/>
  <c r="AC148" i="16"/>
  <c r="AB148" i="16"/>
  <c r="AA148" i="16"/>
  <c r="Z148" i="16"/>
  <c r="Y148" i="16"/>
  <c r="X148" i="16"/>
  <c r="T148" i="16"/>
  <c r="U148" i="16" s="1"/>
  <c r="V148" i="16" s="1"/>
  <c r="AP147" i="16"/>
  <c r="AL147" i="16"/>
  <c r="AK147" i="16"/>
  <c r="AJ147" i="16"/>
  <c r="AI147" i="16"/>
  <c r="AH147" i="16"/>
  <c r="AG147" i="16"/>
  <c r="AF147" i="16"/>
  <c r="AE147" i="16"/>
  <c r="AD147" i="16"/>
  <c r="AC147" i="16"/>
  <c r="AB147" i="16"/>
  <c r="AA147" i="16"/>
  <c r="Z147" i="16"/>
  <c r="Y147" i="16"/>
  <c r="X147" i="16"/>
  <c r="T147" i="16"/>
  <c r="U147" i="16" s="1"/>
  <c r="V147" i="16" s="1"/>
  <c r="AP146" i="16"/>
  <c r="AL146" i="16"/>
  <c r="AK146" i="16"/>
  <c r="AJ146" i="16"/>
  <c r="AI146" i="16"/>
  <c r="AH146" i="16"/>
  <c r="AG146" i="16"/>
  <c r="AF146" i="16"/>
  <c r="AE146" i="16"/>
  <c r="AD146" i="16"/>
  <c r="AC146" i="16"/>
  <c r="AB146" i="16"/>
  <c r="AA146" i="16"/>
  <c r="Z146" i="16"/>
  <c r="Y146" i="16"/>
  <c r="X146" i="16"/>
  <c r="T146" i="16"/>
  <c r="U146" i="16" s="1"/>
  <c r="V146" i="16" s="1"/>
  <c r="AP145" i="16"/>
  <c r="AL145" i="16"/>
  <c r="AK145" i="16"/>
  <c r="AJ145" i="16"/>
  <c r="AI145" i="16"/>
  <c r="AH145" i="16"/>
  <c r="AG145" i="16"/>
  <c r="AF145" i="16"/>
  <c r="AE145" i="16"/>
  <c r="AD145" i="16"/>
  <c r="AC145" i="16"/>
  <c r="AB145" i="16"/>
  <c r="AA145" i="16"/>
  <c r="Z145" i="16"/>
  <c r="Y145" i="16"/>
  <c r="X145" i="16"/>
  <c r="T145" i="16"/>
  <c r="U145" i="16" s="1"/>
  <c r="V145" i="16" s="1"/>
  <c r="AP144" i="16"/>
  <c r="AL144" i="16"/>
  <c r="AK144" i="16"/>
  <c r="AJ144" i="16"/>
  <c r="AI144" i="16"/>
  <c r="AH144" i="16"/>
  <c r="AG144" i="16"/>
  <c r="AF144" i="16"/>
  <c r="AE144" i="16"/>
  <c r="AD144" i="16"/>
  <c r="AB144" i="16"/>
  <c r="AA144" i="16"/>
  <c r="Z144" i="16"/>
  <c r="Y144" i="16"/>
  <c r="X144" i="16"/>
  <c r="J144" i="16"/>
  <c r="T144" i="16" s="1"/>
  <c r="U144" i="16" s="1"/>
  <c r="V144" i="16" s="1"/>
  <c r="AP143" i="16"/>
  <c r="AL143" i="16"/>
  <c r="AK143" i="16"/>
  <c r="AJ143" i="16"/>
  <c r="AI143" i="16"/>
  <c r="AH143" i="16"/>
  <c r="AG143" i="16"/>
  <c r="AF143" i="16"/>
  <c r="AE143" i="16"/>
  <c r="AD143" i="16"/>
  <c r="AB143" i="16"/>
  <c r="AA143" i="16"/>
  <c r="Z143" i="16"/>
  <c r="Y143" i="16"/>
  <c r="X143" i="16"/>
  <c r="J143" i="16"/>
  <c r="AP142" i="16"/>
  <c r="AL142" i="16"/>
  <c r="AK142" i="16"/>
  <c r="AJ142" i="16"/>
  <c r="AI142" i="16"/>
  <c r="AH142" i="16"/>
  <c r="AG142" i="16"/>
  <c r="AF142" i="16"/>
  <c r="AE142" i="16"/>
  <c r="AD142" i="16"/>
  <c r="AB142" i="16"/>
  <c r="AA142" i="16"/>
  <c r="Z142" i="16"/>
  <c r="Y142" i="16"/>
  <c r="X142" i="16"/>
  <c r="J142" i="16"/>
  <c r="T142" i="16" s="1"/>
  <c r="AP141" i="16"/>
  <c r="AK141" i="16"/>
  <c r="AJ141" i="16"/>
  <c r="AI141" i="16"/>
  <c r="AH141" i="16"/>
  <c r="AG141" i="16"/>
  <c r="AF141" i="16"/>
  <c r="AE141" i="16"/>
  <c r="AD141" i="16"/>
  <c r="AB141" i="16"/>
  <c r="AA141" i="16"/>
  <c r="Z141" i="16"/>
  <c r="Y141" i="16"/>
  <c r="X141" i="16"/>
  <c r="S141" i="16"/>
  <c r="AL141" i="16" s="1"/>
  <c r="J141" i="16"/>
  <c r="AP140" i="16"/>
  <c r="AK140" i="16"/>
  <c r="AJ140" i="16"/>
  <c r="AI140" i="16"/>
  <c r="AH140" i="16"/>
  <c r="AG140" i="16"/>
  <c r="AF140" i="16"/>
  <c r="AE140" i="16"/>
  <c r="AD140" i="16"/>
  <c r="AB140" i="16"/>
  <c r="AA140" i="16"/>
  <c r="Z140" i="16"/>
  <c r="Y140" i="16"/>
  <c r="X140" i="16"/>
  <c r="S140" i="16"/>
  <c r="AL140" i="16" s="1"/>
  <c r="J140" i="16"/>
  <c r="AP139" i="16"/>
  <c r="AK139" i="16"/>
  <c r="AJ139" i="16"/>
  <c r="AI139" i="16"/>
  <c r="AH139" i="16"/>
  <c r="AG139" i="16"/>
  <c r="AF139" i="16"/>
  <c r="AE139" i="16"/>
  <c r="AD139" i="16"/>
  <c r="AB139" i="16"/>
  <c r="AA139" i="16"/>
  <c r="Z139" i="16"/>
  <c r="Y139" i="16"/>
  <c r="X139" i="16"/>
  <c r="S139" i="16"/>
  <c r="AL139" i="16" s="1"/>
  <c r="J139" i="16"/>
  <c r="AP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T138" i="16"/>
  <c r="U138" i="16" s="1"/>
  <c r="V138" i="16" s="1"/>
  <c r="AP137" i="16"/>
  <c r="AL137" i="16"/>
  <c r="AK137" i="16"/>
  <c r="AJ137" i="16"/>
  <c r="AI137" i="16"/>
  <c r="AH137" i="16"/>
  <c r="AG137" i="16"/>
  <c r="AF137" i="16"/>
  <c r="AE137" i="16"/>
  <c r="AD137" i="16"/>
  <c r="AB137" i="16"/>
  <c r="AA137" i="16"/>
  <c r="Z137" i="16"/>
  <c r="Y137" i="16"/>
  <c r="X137" i="16"/>
  <c r="J137" i="16"/>
  <c r="AC137" i="16" s="1"/>
  <c r="AP136" i="16"/>
  <c r="AL136" i="16"/>
  <c r="AK136" i="16"/>
  <c r="AJ136" i="16"/>
  <c r="AI136" i="16"/>
  <c r="AH136" i="16"/>
  <c r="AG136" i="16"/>
  <c r="AF136" i="16"/>
  <c r="AE136" i="16"/>
  <c r="AD136" i="16"/>
  <c r="AB136" i="16"/>
  <c r="AA136" i="16"/>
  <c r="Z136" i="16"/>
  <c r="Y136" i="16"/>
  <c r="X136" i="16"/>
  <c r="J136" i="16"/>
  <c r="AC136" i="16" s="1"/>
  <c r="AP135" i="16"/>
  <c r="AL135" i="16"/>
  <c r="AK135" i="16"/>
  <c r="AJ135" i="16"/>
  <c r="AI135" i="16"/>
  <c r="AH135" i="16"/>
  <c r="AG135" i="16"/>
  <c r="AF135" i="16"/>
  <c r="AE135" i="16"/>
  <c r="AD135" i="16"/>
  <c r="AB135" i="16"/>
  <c r="AA135" i="16"/>
  <c r="Z135" i="16"/>
  <c r="Y135" i="16"/>
  <c r="X135" i="16"/>
  <c r="J135" i="16"/>
  <c r="AP134" i="16"/>
  <c r="AL134" i="16"/>
  <c r="AK134" i="16"/>
  <c r="AJ134" i="16"/>
  <c r="AI134" i="16"/>
  <c r="AH134" i="16"/>
  <c r="AG134" i="16"/>
  <c r="AF134" i="16"/>
  <c r="AE134" i="16"/>
  <c r="AD134" i="16"/>
  <c r="AB134" i="16"/>
  <c r="AA134" i="16"/>
  <c r="Z134" i="16"/>
  <c r="Y134" i="16"/>
  <c r="X134" i="16"/>
  <c r="J134" i="16"/>
  <c r="AC134" i="16" s="1"/>
  <c r="AP133" i="16"/>
  <c r="AL133" i="16"/>
  <c r="AK133" i="16"/>
  <c r="AJ133" i="16"/>
  <c r="AI133" i="16"/>
  <c r="AH133" i="16"/>
  <c r="AG133" i="16"/>
  <c r="AF133" i="16"/>
  <c r="AE133" i="16"/>
  <c r="AD133" i="16"/>
  <c r="AB133" i="16"/>
  <c r="AA133" i="16"/>
  <c r="Z133" i="16"/>
  <c r="Y133" i="16"/>
  <c r="X133" i="16"/>
  <c r="J133" i="16"/>
  <c r="T133" i="16" s="1"/>
  <c r="U133" i="16" s="1"/>
  <c r="V133" i="16" s="1"/>
  <c r="AP132" i="16"/>
  <c r="AK132" i="16"/>
  <c r="AJ132" i="16"/>
  <c r="AI132" i="16"/>
  <c r="AH132" i="16"/>
  <c r="AG132" i="16"/>
  <c r="AF132" i="16"/>
  <c r="AE132" i="16"/>
  <c r="AB132" i="16"/>
  <c r="AA132" i="16"/>
  <c r="Z132" i="16"/>
  <c r="Y132" i="16"/>
  <c r="X132" i="16"/>
  <c r="S132" i="16"/>
  <c r="AL132" i="16" s="1"/>
  <c r="K132" i="16"/>
  <c r="AD132" i="16" s="1"/>
  <c r="J132" i="16"/>
  <c r="AC132" i="16" s="1"/>
  <c r="AP131" i="16"/>
  <c r="Z131" i="16"/>
  <c r="Y131" i="16"/>
  <c r="X131" i="16"/>
  <c r="S131" i="16"/>
  <c r="K131" i="16"/>
  <c r="J131" i="16"/>
  <c r="F131" i="16"/>
  <c r="AG131" i="16" s="1"/>
  <c r="AP130" i="16"/>
  <c r="AK130" i="16"/>
  <c r="AJ130" i="16"/>
  <c r="AI130" i="16"/>
  <c r="AH130" i="16"/>
  <c r="AG130" i="16"/>
  <c r="AF130" i="16"/>
  <c r="AE130" i="16"/>
  <c r="AD130" i="16"/>
  <c r="AB130" i="16"/>
  <c r="AA130" i="16"/>
  <c r="Z130" i="16"/>
  <c r="Y130" i="16"/>
  <c r="X130" i="16"/>
  <c r="S130" i="16"/>
  <c r="AL130" i="16" s="1"/>
  <c r="J130" i="16"/>
  <c r="AP129" i="16"/>
  <c r="AK129" i="16"/>
  <c r="AJ129" i="16"/>
  <c r="AI129" i="16"/>
  <c r="AH129" i="16"/>
  <c r="AG129" i="16"/>
  <c r="AF129" i="16"/>
  <c r="AE129" i="16"/>
  <c r="AD129" i="16"/>
  <c r="AB129" i="16"/>
  <c r="AA129" i="16"/>
  <c r="Z129" i="16"/>
  <c r="Y129" i="16"/>
  <c r="X129" i="16"/>
  <c r="S129" i="16"/>
  <c r="AL129" i="16" s="1"/>
  <c r="J129" i="16"/>
  <c r="AC129" i="16" s="1"/>
  <c r="AP128" i="16"/>
  <c r="AK128" i="16"/>
  <c r="AJ128" i="16"/>
  <c r="AI128" i="16"/>
  <c r="AH128" i="16"/>
  <c r="AG128" i="16"/>
  <c r="AF128" i="16"/>
  <c r="AE128" i="16"/>
  <c r="AD128" i="16"/>
  <c r="AB128" i="16"/>
  <c r="AA128" i="16"/>
  <c r="Z128" i="16"/>
  <c r="Y128" i="16"/>
  <c r="X128" i="16"/>
  <c r="S128" i="16"/>
  <c r="AL128" i="16" s="1"/>
  <c r="J128" i="16"/>
  <c r="AC128" i="16" s="1"/>
  <c r="AP127" i="16"/>
  <c r="AK127" i="16"/>
  <c r="AJ127" i="16"/>
  <c r="AI127" i="16"/>
  <c r="AH127" i="16"/>
  <c r="AG127" i="16"/>
  <c r="AF127" i="16"/>
  <c r="AE127" i="16"/>
  <c r="AD127" i="16"/>
  <c r="AB127" i="16"/>
  <c r="AA127" i="16"/>
  <c r="Z127" i="16"/>
  <c r="Y127" i="16"/>
  <c r="X127" i="16"/>
  <c r="S127" i="16"/>
  <c r="AL127" i="16" s="1"/>
  <c r="J127" i="16"/>
  <c r="AC127" i="16" s="1"/>
  <c r="AP126" i="16"/>
  <c r="AK126" i="16"/>
  <c r="AJ126" i="16"/>
  <c r="AI126" i="16"/>
  <c r="AH126" i="16"/>
  <c r="AG126" i="16"/>
  <c r="AF126" i="16"/>
  <c r="AE126" i="16"/>
  <c r="AD126" i="16"/>
  <c r="AB126" i="16"/>
  <c r="AA126" i="16"/>
  <c r="Z126" i="16"/>
  <c r="Y126" i="16"/>
  <c r="X126" i="16"/>
  <c r="S126" i="16"/>
  <c r="AL126" i="16" s="1"/>
  <c r="J126" i="16"/>
  <c r="AC126" i="16" s="1"/>
  <c r="AP125" i="16"/>
  <c r="AK125" i="16"/>
  <c r="AJ125" i="16"/>
  <c r="AI125" i="16"/>
  <c r="AH125" i="16"/>
  <c r="AG125" i="16"/>
  <c r="AF125" i="16"/>
  <c r="AE125" i="16"/>
  <c r="AD125" i="16"/>
  <c r="AB125" i="16"/>
  <c r="AA125" i="16"/>
  <c r="Z125" i="16"/>
  <c r="Y125" i="16"/>
  <c r="X125" i="16"/>
  <c r="S125" i="16"/>
  <c r="AL125" i="16" s="1"/>
  <c r="J125" i="16"/>
  <c r="AC125" i="16" s="1"/>
  <c r="AP124" i="16"/>
  <c r="AK124" i="16"/>
  <c r="AJ124" i="16"/>
  <c r="AI124" i="16"/>
  <c r="AH124" i="16"/>
  <c r="AG124" i="16"/>
  <c r="AF124" i="16"/>
  <c r="AE124" i="16"/>
  <c r="AD124" i="16"/>
  <c r="AB124" i="16"/>
  <c r="AA124" i="16"/>
  <c r="Z124" i="16"/>
  <c r="Y124" i="16"/>
  <c r="X124" i="16"/>
  <c r="S124" i="16"/>
  <c r="AL124" i="16" s="1"/>
  <c r="J124" i="16"/>
  <c r="AP123" i="16"/>
  <c r="AK123" i="16"/>
  <c r="AJ123" i="16"/>
  <c r="AI123" i="16"/>
  <c r="AH123" i="16"/>
  <c r="AG123" i="16"/>
  <c r="AF123" i="16"/>
  <c r="AE123" i="16"/>
  <c r="AD123" i="16"/>
  <c r="AB123" i="16"/>
  <c r="AA123" i="16"/>
  <c r="Z123" i="16"/>
  <c r="Y123" i="16"/>
  <c r="X123" i="16"/>
  <c r="S123" i="16"/>
  <c r="AL123" i="16" s="1"/>
  <c r="J123" i="16"/>
  <c r="AC123" i="16" s="1"/>
  <c r="AP122" i="16"/>
  <c r="AL122" i="16"/>
  <c r="AK122" i="16"/>
  <c r="AJ122" i="16"/>
  <c r="AI122" i="16"/>
  <c r="AH122" i="16"/>
  <c r="AG122" i="16"/>
  <c r="AF122" i="16"/>
  <c r="AE122" i="16"/>
  <c r="AD122" i="16"/>
  <c r="AB122" i="16"/>
  <c r="AA122" i="16"/>
  <c r="Z122" i="16"/>
  <c r="Y122" i="16"/>
  <c r="X122" i="16"/>
  <c r="J122" i="16"/>
  <c r="AP121" i="16"/>
  <c r="AL121" i="16"/>
  <c r="AK121" i="16"/>
  <c r="AJ121" i="16"/>
  <c r="AI121" i="16"/>
  <c r="AH121" i="16"/>
  <c r="AG121" i="16"/>
  <c r="AF121" i="16"/>
  <c r="AE121" i="16"/>
  <c r="AD121" i="16"/>
  <c r="AB121" i="16"/>
  <c r="AA121" i="16"/>
  <c r="Z121" i="16"/>
  <c r="Y121" i="16"/>
  <c r="X121" i="16"/>
  <c r="J121" i="16"/>
  <c r="AP120" i="16"/>
  <c r="AL120" i="16"/>
  <c r="AK120" i="16"/>
  <c r="AJ120" i="16"/>
  <c r="AI120" i="16"/>
  <c r="AH120" i="16"/>
  <c r="AG120" i="16"/>
  <c r="AF120" i="16"/>
  <c r="AE120" i="16"/>
  <c r="AD120" i="16"/>
  <c r="AB120" i="16"/>
  <c r="AA120" i="16"/>
  <c r="Z120" i="16"/>
  <c r="Y120" i="16"/>
  <c r="X120" i="16"/>
  <c r="J120" i="16"/>
  <c r="T120" i="16" s="1"/>
  <c r="U120" i="16" s="1"/>
  <c r="V120" i="16" s="1"/>
  <c r="AP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T119" i="16"/>
  <c r="U119" i="16" s="1"/>
  <c r="V119" i="16" s="1"/>
  <c r="AP118" i="16"/>
  <c r="AK118" i="16"/>
  <c r="AJ118" i="16"/>
  <c r="AI118" i="16"/>
  <c r="AH118" i="16"/>
  <c r="AG118" i="16"/>
  <c r="AF118" i="16"/>
  <c r="AE118" i="16"/>
  <c r="AD118" i="16"/>
  <c r="AB118" i="16"/>
  <c r="AA118" i="16"/>
  <c r="Z118" i="16"/>
  <c r="Y118" i="16"/>
  <c r="X118" i="16"/>
  <c r="S118" i="16"/>
  <c r="AL118" i="16" s="1"/>
  <c r="J118" i="16"/>
  <c r="AP117" i="16"/>
  <c r="AK117" i="16"/>
  <c r="AJ117" i="16"/>
  <c r="AI117" i="16"/>
  <c r="AH117" i="16"/>
  <c r="AG117" i="16"/>
  <c r="AF117" i="16"/>
  <c r="AE117" i="16"/>
  <c r="AD117" i="16"/>
  <c r="AB117" i="16"/>
  <c r="AA117" i="16"/>
  <c r="Z117" i="16"/>
  <c r="Y117" i="16"/>
  <c r="X117" i="16"/>
  <c r="S117" i="16"/>
  <c r="AL117" i="16" s="1"/>
  <c r="J117" i="16"/>
  <c r="AP116" i="16"/>
  <c r="AK116" i="16"/>
  <c r="AJ116" i="16"/>
  <c r="AI116" i="16"/>
  <c r="AH116" i="16"/>
  <c r="AG116" i="16"/>
  <c r="AF116" i="16"/>
  <c r="AE116" i="16"/>
  <c r="AD116" i="16"/>
  <c r="AB116" i="16"/>
  <c r="AA116" i="16"/>
  <c r="Z116" i="16"/>
  <c r="Y116" i="16"/>
  <c r="X116" i="16"/>
  <c r="S116" i="16"/>
  <c r="AL116" i="16" s="1"/>
  <c r="J116" i="16"/>
  <c r="AP115" i="16"/>
  <c r="AK115" i="16"/>
  <c r="AJ115" i="16"/>
  <c r="AI115" i="16"/>
  <c r="AH115" i="16"/>
  <c r="AG115" i="16"/>
  <c r="AF115" i="16"/>
  <c r="AE115" i="16"/>
  <c r="AD115" i="16"/>
  <c r="AB115" i="16"/>
  <c r="AA115" i="16"/>
  <c r="Z115" i="16"/>
  <c r="Y115" i="16"/>
  <c r="X115" i="16"/>
  <c r="S115" i="16"/>
  <c r="AL115" i="16" s="1"/>
  <c r="J115" i="16"/>
  <c r="AP114" i="16"/>
  <c r="AK114" i="16"/>
  <c r="AJ114" i="16"/>
  <c r="AI114" i="16"/>
  <c r="AH114" i="16"/>
  <c r="AG114" i="16"/>
  <c r="AF114" i="16"/>
  <c r="AE114" i="16"/>
  <c r="AD114" i="16"/>
  <c r="AC114" i="16"/>
  <c r="AB114" i="16"/>
  <c r="AA114" i="16"/>
  <c r="Z114" i="16"/>
  <c r="Y114" i="16"/>
  <c r="X114" i="16"/>
  <c r="S114" i="16"/>
  <c r="AL114" i="16" s="1"/>
  <c r="AP113" i="16"/>
  <c r="AL113" i="16"/>
  <c r="AK113" i="16"/>
  <c r="AJ113" i="16"/>
  <c r="AI113" i="16"/>
  <c r="AH113" i="16"/>
  <c r="AG113" i="16"/>
  <c r="AF113" i="16"/>
  <c r="AE113" i="16"/>
  <c r="AD113" i="16"/>
  <c r="AC113" i="16"/>
  <c r="AB113" i="16"/>
  <c r="AA113" i="16"/>
  <c r="Z113" i="16"/>
  <c r="Y113" i="16"/>
  <c r="X113" i="16"/>
  <c r="T113" i="16"/>
  <c r="U113" i="16" s="1"/>
  <c r="V113" i="16" s="1"/>
  <c r="AP112" i="16"/>
  <c r="AL112" i="16"/>
  <c r="AK112" i="16"/>
  <c r="AJ112" i="16"/>
  <c r="AI112" i="16"/>
  <c r="AH112" i="16"/>
  <c r="AG112" i="16"/>
  <c r="AF112" i="16"/>
  <c r="AE112" i="16"/>
  <c r="AD112" i="16"/>
  <c r="AC112" i="16"/>
  <c r="AB112" i="16"/>
  <c r="AA112" i="16"/>
  <c r="Z112" i="16"/>
  <c r="Y112" i="16"/>
  <c r="X112" i="16"/>
  <c r="T112" i="16"/>
  <c r="U112" i="16" s="1"/>
  <c r="V112" i="16" s="1"/>
  <c r="AP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T111" i="16"/>
  <c r="U111" i="16" s="1"/>
  <c r="V111" i="16" s="1"/>
  <c r="AP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T110" i="16"/>
  <c r="U110" i="16" s="1"/>
  <c r="V110" i="16" s="1"/>
  <c r="AP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T109" i="16"/>
  <c r="U109" i="16" s="1"/>
  <c r="V109" i="16" s="1"/>
  <c r="AP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T108" i="16"/>
  <c r="U108" i="16" s="1"/>
  <c r="V108" i="16" s="1"/>
  <c r="AP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T107" i="16"/>
  <c r="U107" i="16" s="1"/>
  <c r="V107" i="16" s="1"/>
  <c r="AP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T106" i="16"/>
  <c r="U106" i="16" s="1"/>
  <c r="V106" i="16" s="1"/>
  <c r="AP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T105" i="16"/>
  <c r="U105" i="16" s="1"/>
  <c r="V105" i="16" s="1"/>
  <c r="AP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T104" i="16"/>
  <c r="U104" i="16" s="1"/>
  <c r="V104" i="16" s="1"/>
  <c r="AP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T103" i="16"/>
  <c r="U103" i="16" s="1"/>
  <c r="V103" i="16" s="1"/>
  <c r="AP102" i="16"/>
  <c r="AL102" i="16"/>
  <c r="AK102" i="16"/>
  <c r="AJ102" i="16"/>
  <c r="AI102" i="16"/>
  <c r="AH102" i="16"/>
  <c r="AG102" i="16"/>
  <c r="AF102" i="16"/>
  <c r="AE102" i="16"/>
  <c r="AD102" i="16"/>
  <c r="AB102" i="16"/>
  <c r="AA102" i="16"/>
  <c r="Z102" i="16"/>
  <c r="Y102" i="16"/>
  <c r="X102" i="16"/>
  <c r="J102" i="16"/>
  <c r="AC102" i="16" s="1"/>
  <c r="AP101" i="16"/>
  <c r="AL101" i="16"/>
  <c r="AK101" i="16"/>
  <c r="AJ101" i="16"/>
  <c r="AI101" i="16"/>
  <c r="AH101" i="16"/>
  <c r="AG101" i="16"/>
  <c r="AF101" i="16"/>
  <c r="AE101" i="16"/>
  <c r="AD101" i="16"/>
  <c r="AB101" i="16"/>
  <c r="AA101" i="16"/>
  <c r="Z101" i="16"/>
  <c r="Y101" i="16"/>
  <c r="X101" i="16"/>
  <c r="J101" i="16"/>
  <c r="AP100" i="16"/>
  <c r="AL100" i="16"/>
  <c r="AK100" i="16"/>
  <c r="AJ100" i="16"/>
  <c r="AI100" i="16"/>
  <c r="AH100" i="16"/>
  <c r="AG100" i="16"/>
  <c r="AF100" i="16"/>
  <c r="AE100" i="16"/>
  <c r="AD100" i="16"/>
  <c r="AB100" i="16"/>
  <c r="AA100" i="16"/>
  <c r="Z100" i="16"/>
  <c r="Y100" i="16"/>
  <c r="X100" i="16"/>
  <c r="J100" i="16"/>
  <c r="T100" i="16" s="1"/>
  <c r="U100" i="16" s="1"/>
  <c r="V100" i="16" s="1"/>
  <c r="AP99" i="16"/>
  <c r="AL99" i="16"/>
  <c r="AK99" i="16"/>
  <c r="AJ99" i="16"/>
  <c r="AI99" i="16"/>
  <c r="AH99" i="16"/>
  <c r="AG99" i="16"/>
  <c r="AF99" i="16"/>
  <c r="AE99" i="16"/>
  <c r="AD99" i="16"/>
  <c r="AB99" i="16"/>
  <c r="AA99" i="16"/>
  <c r="Z99" i="16"/>
  <c r="Y99" i="16"/>
  <c r="X99" i="16"/>
  <c r="J99" i="16"/>
  <c r="T99" i="16" s="1"/>
  <c r="U99" i="16" s="1"/>
  <c r="V99" i="16" s="1"/>
  <c r="AP98" i="16"/>
  <c r="AL98" i="16"/>
  <c r="AK98" i="16"/>
  <c r="AJ98" i="16"/>
  <c r="AI98" i="16"/>
  <c r="AH98" i="16"/>
  <c r="AG98" i="16"/>
  <c r="AF98" i="16"/>
  <c r="AE98" i="16"/>
  <c r="AD98" i="16"/>
  <c r="AB98" i="16"/>
  <c r="AA98" i="16"/>
  <c r="Z98" i="16"/>
  <c r="Y98" i="16"/>
  <c r="X98" i="16"/>
  <c r="J98" i="16"/>
  <c r="AP97" i="16"/>
  <c r="AL97" i="16"/>
  <c r="AK97" i="16"/>
  <c r="AJ97" i="16"/>
  <c r="AI97" i="16"/>
  <c r="AH97" i="16"/>
  <c r="AG97" i="16"/>
  <c r="AF97" i="16"/>
  <c r="AE97" i="16"/>
  <c r="AD97" i="16"/>
  <c r="AB97" i="16"/>
  <c r="AA97" i="16"/>
  <c r="Z97" i="16"/>
  <c r="Y97" i="16"/>
  <c r="X97" i="16"/>
  <c r="J97" i="16"/>
  <c r="AC97" i="16" s="1"/>
  <c r="AP96" i="16"/>
  <c r="AL96" i="16"/>
  <c r="AK96" i="16"/>
  <c r="AJ96" i="16"/>
  <c r="AI96" i="16"/>
  <c r="AH96" i="16"/>
  <c r="AG96" i="16"/>
  <c r="AF96" i="16"/>
  <c r="AE96" i="16"/>
  <c r="AD96" i="16"/>
  <c r="AB96" i="16"/>
  <c r="AA96" i="16"/>
  <c r="Z96" i="16"/>
  <c r="Y96" i="16"/>
  <c r="X96" i="16"/>
  <c r="J96" i="16"/>
  <c r="AP95" i="16"/>
  <c r="AL95" i="16"/>
  <c r="AK95" i="16"/>
  <c r="AJ95" i="16"/>
  <c r="AI95" i="16"/>
  <c r="AH95" i="16"/>
  <c r="AG95" i="16"/>
  <c r="AF95" i="16"/>
  <c r="AE95" i="16"/>
  <c r="AD95" i="16"/>
  <c r="AB95" i="16"/>
  <c r="AA95" i="16"/>
  <c r="Z95" i="16"/>
  <c r="Y95" i="16"/>
  <c r="X95" i="16"/>
  <c r="J95" i="16"/>
  <c r="AP94" i="16"/>
  <c r="AL94" i="16"/>
  <c r="AK94" i="16"/>
  <c r="AJ94" i="16"/>
  <c r="AI94" i="16"/>
  <c r="AH94" i="16"/>
  <c r="AG94" i="16"/>
  <c r="AF94" i="16"/>
  <c r="AE94" i="16"/>
  <c r="AD94" i="16"/>
  <c r="AB94" i="16"/>
  <c r="AA94" i="16"/>
  <c r="Z94" i="16"/>
  <c r="Y94" i="16"/>
  <c r="X94" i="16"/>
  <c r="J94" i="16"/>
  <c r="T94" i="16" s="1"/>
  <c r="AP93" i="16"/>
  <c r="AL93" i="16"/>
  <c r="AK93" i="16"/>
  <c r="AJ93" i="16"/>
  <c r="AI93" i="16"/>
  <c r="AH93" i="16"/>
  <c r="AG93" i="16"/>
  <c r="AF93" i="16"/>
  <c r="AE93" i="16"/>
  <c r="AD93" i="16"/>
  <c r="AB93" i="16"/>
  <c r="AA93" i="16"/>
  <c r="Z93" i="16"/>
  <c r="Y93" i="16"/>
  <c r="X93" i="16"/>
  <c r="J93" i="16"/>
  <c r="T93" i="16" s="1"/>
  <c r="AP92" i="16"/>
  <c r="AK92" i="16"/>
  <c r="AJ92" i="16"/>
  <c r="AI92" i="16"/>
  <c r="AH92" i="16"/>
  <c r="AG92" i="16"/>
  <c r="AF92" i="16"/>
  <c r="AE92" i="16"/>
  <c r="AD92" i="16"/>
  <c r="AB92" i="16"/>
  <c r="AA92" i="16"/>
  <c r="Z92" i="16"/>
  <c r="Y92" i="16"/>
  <c r="X92" i="16"/>
  <c r="S92" i="16"/>
  <c r="AL92" i="16" s="1"/>
  <c r="J92" i="16"/>
  <c r="AP91" i="16"/>
  <c r="AK91" i="16"/>
  <c r="AJ91" i="16"/>
  <c r="AI91" i="16"/>
  <c r="AH91" i="16"/>
  <c r="AG91" i="16"/>
  <c r="AF91" i="16"/>
  <c r="AE91" i="16"/>
  <c r="AD91" i="16"/>
  <c r="AB91" i="16"/>
  <c r="AA91" i="16"/>
  <c r="Z91" i="16"/>
  <c r="Y91" i="16"/>
  <c r="X91" i="16"/>
  <c r="S91" i="16"/>
  <c r="AL91" i="16" s="1"/>
  <c r="J91" i="16"/>
  <c r="AP90" i="16"/>
  <c r="AK90" i="16"/>
  <c r="AJ90" i="16"/>
  <c r="AI90" i="16"/>
  <c r="AH90" i="16"/>
  <c r="AG90" i="16"/>
  <c r="AF90" i="16"/>
  <c r="AE90" i="16"/>
  <c r="AD90" i="16"/>
  <c r="AB90" i="16"/>
  <c r="AA90" i="16"/>
  <c r="Z90" i="16"/>
  <c r="Y90" i="16"/>
  <c r="X90" i="16"/>
  <c r="S90" i="16"/>
  <c r="AL90" i="16" s="1"/>
  <c r="J90" i="16"/>
  <c r="AC90" i="16" s="1"/>
  <c r="AP89" i="16"/>
  <c r="AK89" i="16"/>
  <c r="AJ89" i="16"/>
  <c r="AI89" i="16"/>
  <c r="AH89" i="16"/>
  <c r="AG89" i="16"/>
  <c r="AF89" i="16"/>
  <c r="AE89" i="16"/>
  <c r="AD89" i="16"/>
  <c r="AB89" i="16"/>
  <c r="AA89" i="16"/>
  <c r="Z89" i="16"/>
  <c r="Y89" i="16"/>
  <c r="X89" i="16"/>
  <c r="S89" i="16"/>
  <c r="AL89" i="16" s="1"/>
  <c r="J89" i="16"/>
  <c r="AP88" i="16"/>
  <c r="AK88" i="16"/>
  <c r="AJ88" i="16"/>
  <c r="AI88" i="16"/>
  <c r="AH88" i="16"/>
  <c r="AG88" i="16"/>
  <c r="AF88" i="16"/>
  <c r="AE88" i="16"/>
  <c r="AD88" i="16"/>
  <c r="AB88" i="16"/>
  <c r="AA88" i="16"/>
  <c r="Z88" i="16"/>
  <c r="Y88" i="16"/>
  <c r="X88" i="16"/>
  <c r="S88" i="16"/>
  <c r="AL88" i="16" s="1"/>
  <c r="J88" i="16"/>
  <c r="AP87" i="16"/>
  <c r="AK87" i="16"/>
  <c r="AJ87" i="16"/>
  <c r="AI87" i="16"/>
  <c r="AH87" i="16"/>
  <c r="AG87" i="16"/>
  <c r="AF87" i="16"/>
  <c r="AE87" i="16"/>
  <c r="AD87" i="16"/>
  <c r="AB87" i="16"/>
  <c r="AA87" i="16"/>
  <c r="Z87" i="16"/>
  <c r="Y87" i="16"/>
  <c r="X87" i="16"/>
  <c r="S87" i="16"/>
  <c r="AL87" i="16" s="1"/>
  <c r="J87" i="16"/>
  <c r="AP86" i="16"/>
  <c r="AK86" i="16"/>
  <c r="AJ86" i="16"/>
  <c r="AI86" i="16"/>
  <c r="AH86" i="16"/>
  <c r="AG86" i="16"/>
  <c r="AF86" i="16"/>
  <c r="AE86" i="16"/>
  <c r="AD86" i="16"/>
  <c r="AB86" i="16"/>
  <c r="AA86" i="16"/>
  <c r="Z86" i="16"/>
  <c r="Y86" i="16"/>
  <c r="X86" i="16"/>
  <c r="S86" i="16"/>
  <c r="AL86" i="16" s="1"/>
  <c r="J86" i="16"/>
  <c r="AP85" i="16"/>
  <c r="AK85" i="16"/>
  <c r="AJ85" i="16"/>
  <c r="AI85" i="16"/>
  <c r="AH85" i="16"/>
  <c r="AG85" i="16"/>
  <c r="AF85" i="16"/>
  <c r="AE85" i="16"/>
  <c r="AD85" i="16"/>
  <c r="AB85" i="16"/>
  <c r="AA85" i="16"/>
  <c r="Z85" i="16"/>
  <c r="Y85" i="16"/>
  <c r="X85" i="16"/>
  <c r="S85" i="16"/>
  <c r="AL85" i="16" s="1"/>
  <c r="J85" i="16"/>
  <c r="AC85" i="16" s="1"/>
  <c r="AP84" i="16"/>
  <c r="AK84" i="16"/>
  <c r="AJ84" i="16"/>
  <c r="AI84" i="16"/>
  <c r="AH84" i="16"/>
  <c r="AG84" i="16"/>
  <c r="AF84" i="16"/>
  <c r="AE84" i="16"/>
  <c r="AD84" i="16"/>
  <c r="AB84" i="16"/>
  <c r="AA84" i="16"/>
  <c r="Z84" i="16"/>
  <c r="Y84" i="16"/>
  <c r="X84" i="16"/>
  <c r="S84" i="16"/>
  <c r="AL84" i="16" s="1"/>
  <c r="J84" i="16"/>
  <c r="AC84" i="16" s="1"/>
  <c r="AP83" i="16"/>
  <c r="AL83" i="16"/>
  <c r="AK83" i="16"/>
  <c r="AJ83" i="16"/>
  <c r="AI83" i="16"/>
  <c r="AH83" i="16"/>
  <c r="AG83" i="16"/>
  <c r="AF83" i="16"/>
  <c r="AE83" i="16"/>
  <c r="AD83" i="16"/>
  <c r="AB83" i="16"/>
  <c r="AA83" i="16"/>
  <c r="Z83" i="16"/>
  <c r="Y83" i="16"/>
  <c r="X83" i="16"/>
  <c r="J83" i="16"/>
  <c r="AP82" i="16"/>
  <c r="AL82" i="16"/>
  <c r="AK82" i="16"/>
  <c r="AJ82" i="16"/>
  <c r="AI82" i="16"/>
  <c r="AH82" i="16"/>
  <c r="AG82" i="16"/>
  <c r="AF82" i="16"/>
  <c r="AE82" i="16"/>
  <c r="AD82" i="16"/>
  <c r="AB82" i="16"/>
  <c r="AA82" i="16"/>
  <c r="Z82" i="16"/>
  <c r="Y82" i="16"/>
  <c r="X82" i="16"/>
  <c r="J82" i="16"/>
  <c r="AC82" i="16" s="1"/>
  <c r="AP81" i="16"/>
  <c r="AL81" i="16"/>
  <c r="AK81" i="16"/>
  <c r="AJ81" i="16"/>
  <c r="AI81" i="16"/>
  <c r="AH81" i="16"/>
  <c r="AG81" i="16"/>
  <c r="AF81" i="16"/>
  <c r="AE81" i="16"/>
  <c r="AD81" i="16"/>
  <c r="AB81" i="16"/>
  <c r="AA81" i="16"/>
  <c r="Z81" i="16"/>
  <c r="Y81" i="16"/>
  <c r="X81" i="16"/>
  <c r="J81" i="16"/>
  <c r="T81" i="16" s="1"/>
  <c r="AP80" i="16"/>
  <c r="AK80" i="16"/>
  <c r="AJ80" i="16"/>
  <c r="AI80" i="16"/>
  <c r="AH80" i="16"/>
  <c r="AG80" i="16"/>
  <c r="AF80" i="16"/>
  <c r="AE80" i="16"/>
  <c r="AD80" i="16"/>
  <c r="AB80" i="16"/>
  <c r="AA80" i="16"/>
  <c r="Z80" i="16"/>
  <c r="Y80" i="16"/>
  <c r="X80" i="16"/>
  <c r="S80" i="16"/>
  <c r="AL80" i="16" s="1"/>
  <c r="J80" i="16"/>
  <c r="AC80" i="16" s="1"/>
  <c r="AP79" i="16"/>
  <c r="AK79" i="16"/>
  <c r="AJ79" i="16"/>
  <c r="AI79" i="16"/>
  <c r="AH79" i="16"/>
  <c r="AG79" i="16"/>
  <c r="AF79" i="16"/>
  <c r="AE79" i="16"/>
  <c r="AD79" i="16"/>
  <c r="AB79" i="16"/>
  <c r="AA79" i="16"/>
  <c r="Z79" i="16"/>
  <c r="Y79" i="16"/>
  <c r="X79" i="16"/>
  <c r="S79" i="16"/>
  <c r="AL79" i="16" s="1"/>
  <c r="J79" i="16"/>
  <c r="AC79" i="16" s="1"/>
  <c r="AP78" i="16"/>
  <c r="AK78" i="16"/>
  <c r="AJ78" i="16"/>
  <c r="AI78" i="16"/>
  <c r="AH78" i="16"/>
  <c r="AG78" i="16"/>
  <c r="AF78" i="16"/>
  <c r="AE78" i="16"/>
  <c r="AD78" i="16"/>
  <c r="AB78" i="16"/>
  <c r="AA78" i="16"/>
  <c r="Z78" i="16"/>
  <c r="Y78" i="16"/>
  <c r="X78" i="16"/>
  <c r="S78" i="16"/>
  <c r="AL78" i="16" s="1"/>
  <c r="J78" i="16"/>
  <c r="AC78" i="16" s="1"/>
  <c r="AP77" i="16"/>
  <c r="AK77" i="16"/>
  <c r="AJ77" i="16"/>
  <c r="AI77" i="16"/>
  <c r="AH77" i="16"/>
  <c r="AG77" i="16"/>
  <c r="AF77" i="16"/>
  <c r="AE77" i="16"/>
  <c r="AD77" i="16"/>
  <c r="AB77" i="16"/>
  <c r="AA77" i="16"/>
  <c r="Z77" i="16"/>
  <c r="Y77" i="16"/>
  <c r="X77" i="16"/>
  <c r="S77" i="16"/>
  <c r="AL77" i="16" s="1"/>
  <c r="J77" i="16"/>
  <c r="AC77" i="16" s="1"/>
  <c r="AP76" i="16"/>
  <c r="AL76" i="16"/>
  <c r="AK76" i="16"/>
  <c r="AJ76" i="16"/>
  <c r="AI76" i="16"/>
  <c r="AH76" i="16"/>
  <c r="AG76" i="16"/>
  <c r="AF76" i="16"/>
  <c r="AE76" i="16"/>
  <c r="AD76" i="16"/>
  <c r="AB76" i="16"/>
  <c r="AA76" i="16"/>
  <c r="Z76" i="16"/>
  <c r="Y76" i="16"/>
  <c r="X76" i="16"/>
  <c r="J76" i="16"/>
  <c r="AP75" i="16"/>
  <c r="AL75" i="16"/>
  <c r="AK75" i="16"/>
  <c r="AJ75" i="16"/>
  <c r="AI75" i="16"/>
  <c r="AH75" i="16"/>
  <c r="AG75" i="16"/>
  <c r="AF75" i="16"/>
  <c r="AE75" i="16"/>
  <c r="AD75" i="16"/>
  <c r="AB75" i="16"/>
  <c r="AA75" i="16"/>
  <c r="Z75" i="16"/>
  <c r="Y75" i="16"/>
  <c r="X75" i="16"/>
  <c r="J75" i="16"/>
  <c r="T75" i="16" s="1"/>
  <c r="U75" i="16" s="1"/>
  <c r="V75" i="16" s="1"/>
  <c r="AP74" i="16"/>
  <c r="AK74" i="16"/>
  <c r="AJ74" i="16"/>
  <c r="AI74" i="16"/>
  <c r="AH74" i="16"/>
  <c r="AG74" i="16"/>
  <c r="AF74" i="16"/>
  <c r="AE74" i="16"/>
  <c r="AD74" i="16"/>
  <c r="AB74" i="16"/>
  <c r="AA74" i="16"/>
  <c r="Z74" i="16"/>
  <c r="Y74" i="16"/>
  <c r="X74" i="16"/>
  <c r="S74" i="16"/>
  <c r="AL74" i="16" s="1"/>
  <c r="J74" i="16"/>
  <c r="AP73" i="16"/>
  <c r="AK73" i="16"/>
  <c r="AJ73" i="16"/>
  <c r="AI73" i="16"/>
  <c r="AH73" i="16"/>
  <c r="AG73" i="16"/>
  <c r="AF73" i="16"/>
  <c r="AE73" i="16"/>
  <c r="AD73" i="16"/>
  <c r="AB73" i="16"/>
  <c r="AA73" i="16"/>
  <c r="Z73" i="16"/>
  <c r="Y73" i="16"/>
  <c r="X73" i="16"/>
  <c r="S73" i="16"/>
  <c r="AL73" i="16" s="1"/>
  <c r="J73" i="16"/>
  <c r="AC73" i="16" s="1"/>
  <c r="AP72" i="16"/>
  <c r="AK72" i="16"/>
  <c r="AJ72" i="16"/>
  <c r="AI72" i="16"/>
  <c r="AH72" i="16"/>
  <c r="AG72" i="16"/>
  <c r="AF72" i="16"/>
  <c r="AE72" i="16"/>
  <c r="AD72" i="16"/>
  <c r="AB72" i="16"/>
  <c r="AA72" i="16"/>
  <c r="Z72" i="16"/>
  <c r="Y72" i="16"/>
  <c r="X72" i="16"/>
  <c r="S72" i="16"/>
  <c r="AL72" i="16" s="1"/>
  <c r="J72" i="16"/>
  <c r="AP71" i="16"/>
  <c r="AK71" i="16"/>
  <c r="AJ71" i="16"/>
  <c r="AI71" i="16"/>
  <c r="AH71" i="16"/>
  <c r="AG71" i="16"/>
  <c r="AF71" i="16"/>
  <c r="AE71" i="16"/>
  <c r="AD71" i="16"/>
  <c r="AB71" i="16"/>
  <c r="AA71" i="16"/>
  <c r="Z71" i="16"/>
  <c r="Y71" i="16"/>
  <c r="X71" i="16"/>
  <c r="S71" i="16"/>
  <c r="AL71" i="16" s="1"/>
  <c r="J71" i="16"/>
  <c r="AC71" i="16" s="1"/>
  <c r="AP70" i="16"/>
  <c r="AK70" i="16"/>
  <c r="AJ70" i="16"/>
  <c r="AI70" i="16"/>
  <c r="AH70" i="16"/>
  <c r="AG70" i="16"/>
  <c r="AF70" i="16"/>
  <c r="AE70" i="16"/>
  <c r="AB70" i="16"/>
  <c r="AA70" i="16"/>
  <c r="Z70" i="16"/>
  <c r="Y70" i="16"/>
  <c r="X70" i="16"/>
  <c r="S70" i="16"/>
  <c r="AL70" i="16" s="1"/>
  <c r="K70" i="16"/>
  <c r="AD70" i="16" s="1"/>
  <c r="J70" i="16"/>
  <c r="AC70" i="16" s="1"/>
  <c r="AP69" i="16"/>
  <c r="AK69" i="16"/>
  <c r="AJ69" i="16"/>
  <c r="AI69" i="16"/>
  <c r="AH69" i="16"/>
  <c r="AG69" i="16"/>
  <c r="AF69" i="16"/>
  <c r="AE69" i="16"/>
  <c r="AB69" i="16"/>
  <c r="AA69" i="16"/>
  <c r="Z69" i="16"/>
  <c r="Y69" i="16"/>
  <c r="X69" i="16"/>
  <c r="S69" i="16"/>
  <c r="AL69" i="16" s="1"/>
  <c r="K69" i="16"/>
  <c r="AD69" i="16" s="1"/>
  <c r="J69" i="16"/>
  <c r="AP68" i="16"/>
  <c r="AK68" i="16"/>
  <c r="AJ68" i="16"/>
  <c r="AI68" i="16"/>
  <c r="AH68" i="16"/>
  <c r="AG68" i="16"/>
  <c r="AF68" i="16"/>
  <c r="AE68" i="16"/>
  <c r="AD68" i="16"/>
  <c r="AB68" i="16"/>
  <c r="AA68" i="16"/>
  <c r="Z68" i="16"/>
  <c r="Y68" i="16"/>
  <c r="X68" i="16"/>
  <c r="S68" i="16"/>
  <c r="AL68" i="16" s="1"/>
  <c r="J68" i="16"/>
  <c r="AC68" i="16" s="1"/>
  <c r="AP67" i="16"/>
  <c r="AL67" i="16"/>
  <c r="AK67" i="16"/>
  <c r="AJ67" i="16"/>
  <c r="AI67" i="16"/>
  <c r="AH67" i="16"/>
  <c r="AG67" i="16"/>
  <c r="AF67" i="16"/>
  <c r="AE67" i="16"/>
  <c r="AD67" i="16"/>
  <c r="AB67" i="16"/>
  <c r="AA67" i="16"/>
  <c r="Z67" i="16"/>
  <c r="Y67" i="16"/>
  <c r="X67" i="16"/>
  <c r="J67" i="16"/>
  <c r="AP66" i="16"/>
  <c r="AK66" i="16"/>
  <c r="AJ66" i="16"/>
  <c r="AI66" i="16"/>
  <c r="AH66" i="16"/>
  <c r="AG66" i="16"/>
  <c r="AF66" i="16"/>
  <c r="AE66" i="16"/>
  <c r="AD66" i="16"/>
  <c r="AB66" i="16"/>
  <c r="AA66" i="16"/>
  <c r="Z66" i="16"/>
  <c r="Y66" i="16"/>
  <c r="X66" i="16"/>
  <c r="S66" i="16"/>
  <c r="AL66" i="16" s="1"/>
  <c r="J66" i="16"/>
  <c r="AP65" i="16"/>
  <c r="AK65" i="16"/>
  <c r="AJ65" i="16"/>
  <c r="AI65" i="16"/>
  <c r="AH65" i="16"/>
  <c r="AG65" i="16"/>
  <c r="AF65" i="16"/>
  <c r="AE65" i="16"/>
  <c r="AD65" i="16"/>
  <c r="AB65" i="16"/>
  <c r="AA65" i="16"/>
  <c r="Z65" i="16"/>
  <c r="Y65" i="16"/>
  <c r="X65" i="16"/>
  <c r="S65" i="16"/>
  <c r="AL65" i="16" s="1"/>
  <c r="J65" i="16"/>
  <c r="AP64" i="16"/>
  <c r="AK64" i="16"/>
  <c r="AJ64" i="16"/>
  <c r="AI64" i="16"/>
  <c r="AH64" i="16"/>
  <c r="AG64" i="16"/>
  <c r="AF64" i="16"/>
  <c r="AE64" i="16"/>
  <c r="AD64" i="16"/>
  <c r="AB64" i="16"/>
  <c r="AA64" i="16"/>
  <c r="Z64" i="16"/>
  <c r="Y64" i="16"/>
  <c r="X64" i="16"/>
  <c r="S64" i="16"/>
  <c r="AL64" i="16" s="1"/>
  <c r="J64" i="16"/>
  <c r="AP63" i="16"/>
  <c r="AK63" i="16"/>
  <c r="AJ63" i="16"/>
  <c r="AI63" i="16"/>
  <c r="AH63" i="16"/>
  <c r="AG63" i="16"/>
  <c r="AF63" i="16"/>
  <c r="AE63" i="16"/>
  <c r="AD63" i="16"/>
  <c r="AB63" i="16"/>
  <c r="AA63" i="16"/>
  <c r="Z63" i="16"/>
  <c r="Y63" i="16"/>
  <c r="X63" i="16"/>
  <c r="S63" i="16"/>
  <c r="AL63" i="16" s="1"/>
  <c r="J63" i="16"/>
  <c r="AP62" i="16"/>
  <c r="AL62" i="16"/>
  <c r="AK62" i="16"/>
  <c r="AJ62" i="16"/>
  <c r="AI62" i="16"/>
  <c r="AH62" i="16"/>
  <c r="AG62" i="16"/>
  <c r="AF62" i="16"/>
  <c r="AE62" i="16"/>
  <c r="AD62" i="16"/>
  <c r="AC62" i="16"/>
  <c r="AB62" i="16"/>
  <c r="AA62" i="16"/>
  <c r="Z62" i="16"/>
  <c r="Y62" i="16"/>
  <c r="X62" i="16"/>
  <c r="T62" i="16"/>
  <c r="U62" i="16" s="1"/>
  <c r="V62" i="16" s="1"/>
  <c r="AP61" i="16"/>
  <c r="AL61" i="16"/>
  <c r="AK61" i="16"/>
  <c r="AJ61" i="16"/>
  <c r="AI61" i="16"/>
  <c r="AH61" i="16"/>
  <c r="AG61" i="16"/>
  <c r="AF61" i="16"/>
  <c r="AE61" i="16"/>
  <c r="AD61" i="16"/>
  <c r="AB61" i="16"/>
  <c r="AA61" i="16"/>
  <c r="Z61" i="16"/>
  <c r="Y61" i="16"/>
  <c r="X61" i="16"/>
  <c r="J61" i="16"/>
  <c r="AC61" i="16" s="1"/>
  <c r="AP60" i="16"/>
  <c r="AK60" i="16"/>
  <c r="AJ60" i="16"/>
  <c r="AI60" i="16"/>
  <c r="AH60" i="16"/>
  <c r="AG60" i="16"/>
  <c r="AF60" i="16"/>
  <c r="AE60" i="16"/>
  <c r="AD60" i="16"/>
  <c r="AB60" i="16"/>
  <c r="AA60" i="16"/>
  <c r="Z60" i="16"/>
  <c r="Y60" i="16"/>
  <c r="X60" i="16"/>
  <c r="S60" i="16"/>
  <c r="AL60" i="16" s="1"/>
  <c r="J60" i="16"/>
  <c r="AC60" i="16" s="1"/>
  <c r="AP59" i="16"/>
  <c r="AL59" i="16"/>
  <c r="AK59" i="16"/>
  <c r="AJ59" i="16"/>
  <c r="AI59" i="16"/>
  <c r="AH59" i="16"/>
  <c r="AG59" i="16"/>
  <c r="AF59" i="16"/>
  <c r="AE59" i="16"/>
  <c r="AD59" i="16"/>
  <c r="AB59" i="16"/>
  <c r="AA59" i="16"/>
  <c r="Z59" i="16"/>
  <c r="Y59" i="16"/>
  <c r="X59" i="16"/>
  <c r="J59" i="16"/>
  <c r="AC59" i="16" s="1"/>
  <c r="AP58" i="16"/>
  <c r="AL58" i="16"/>
  <c r="AK58" i="16"/>
  <c r="AJ58" i="16"/>
  <c r="AI58" i="16"/>
  <c r="AH58" i="16"/>
  <c r="AG58" i="16"/>
  <c r="AF58" i="16"/>
  <c r="AE58" i="16"/>
  <c r="AD58" i="16"/>
  <c r="AB58" i="16"/>
  <c r="AA58" i="16"/>
  <c r="Z58" i="16"/>
  <c r="Y58" i="16"/>
  <c r="X58" i="16"/>
  <c r="J58" i="16"/>
  <c r="AP57" i="16"/>
  <c r="AL57" i="16"/>
  <c r="AK57" i="16"/>
  <c r="AJ57" i="16"/>
  <c r="AI57" i="16"/>
  <c r="AH57" i="16"/>
  <c r="AG57" i="16"/>
  <c r="AF57" i="16"/>
  <c r="AE57" i="16"/>
  <c r="AD57" i="16"/>
  <c r="AB57" i="16"/>
  <c r="AA57" i="16"/>
  <c r="Z57" i="16"/>
  <c r="Y57" i="16"/>
  <c r="X57" i="16"/>
  <c r="J57" i="16"/>
  <c r="AP56" i="16"/>
  <c r="AL56" i="16"/>
  <c r="AK56" i="16"/>
  <c r="AJ56" i="16"/>
  <c r="AI56" i="16"/>
  <c r="AH56" i="16"/>
  <c r="AG56" i="16"/>
  <c r="AF56" i="16"/>
  <c r="AE56" i="16"/>
  <c r="AD56" i="16"/>
  <c r="AB56" i="16"/>
  <c r="AA56" i="16"/>
  <c r="Z56" i="16"/>
  <c r="Y56" i="16"/>
  <c r="X56" i="16"/>
  <c r="J56" i="16"/>
  <c r="T56" i="16" s="1"/>
  <c r="U56" i="16" s="1"/>
  <c r="V56" i="16" s="1"/>
  <c r="AP55" i="16"/>
  <c r="AK55" i="16"/>
  <c r="AJ55" i="16"/>
  <c r="AI55" i="16"/>
  <c r="AH55" i="16"/>
  <c r="AG55" i="16"/>
  <c r="AF55" i="16"/>
  <c r="AE55" i="16"/>
  <c r="AD55" i="16"/>
  <c r="AB55" i="16"/>
  <c r="AA55" i="16"/>
  <c r="Z55" i="16"/>
  <c r="Y55" i="16"/>
  <c r="X55" i="16"/>
  <c r="S55" i="16"/>
  <c r="AL55" i="16" s="1"/>
  <c r="J55" i="16"/>
  <c r="AC55" i="16" s="1"/>
  <c r="AP54" i="16"/>
  <c r="AK54" i="16"/>
  <c r="AJ54" i="16"/>
  <c r="AI54" i="16"/>
  <c r="AH54" i="16"/>
  <c r="AG54" i="16"/>
  <c r="AF54" i="16"/>
  <c r="AE54" i="16"/>
  <c r="AD54" i="16"/>
  <c r="AB54" i="16"/>
  <c r="AA54" i="16"/>
  <c r="Z54" i="16"/>
  <c r="Y54" i="16"/>
  <c r="X54" i="16"/>
  <c r="S54" i="16"/>
  <c r="AL54" i="16" s="1"/>
  <c r="J54" i="16"/>
  <c r="AC54" i="16" s="1"/>
  <c r="AP53" i="16"/>
  <c r="AK53" i="16"/>
  <c r="AJ53" i="16"/>
  <c r="AI53" i="16"/>
  <c r="AH53" i="16"/>
  <c r="AG53" i="16"/>
  <c r="AF53" i="16"/>
  <c r="AE53" i="16"/>
  <c r="AD53" i="16"/>
  <c r="AB53" i="16"/>
  <c r="AA53" i="16"/>
  <c r="Z53" i="16"/>
  <c r="Y53" i="16"/>
  <c r="X53" i="16"/>
  <c r="S53" i="16"/>
  <c r="AL53" i="16" s="1"/>
  <c r="J53" i="16"/>
  <c r="AC53" i="16" s="1"/>
  <c r="AP52" i="16"/>
  <c r="AK52" i="16"/>
  <c r="AJ52" i="16"/>
  <c r="AI52" i="16"/>
  <c r="AH52" i="16"/>
  <c r="AG52" i="16"/>
  <c r="AF52" i="16"/>
  <c r="AE52" i="16"/>
  <c r="AD52" i="16"/>
  <c r="AB52" i="16"/>
  <c r="AA52" i="16"/>
  <c r="Z52" i="16"/>
  <c r="Y52" i="16"/>
  <c r="X52" i="16"/>
  <c r="S52" i="16"/>
  <c r="AL52" i="16" s="1"/>
  <c r="J52" i="16"/>
  <c r="AC52" i="16" s="1"/>
  <c r="AP51" i="16"/>
  <c r="AK51" i="16"/>
  <c r="AJ51" i="16"/>
  <c r="AI51" i="16"/>
  <c r="AH51" i="16"/>
  <c r="AG51" i="16"/>
  <c r="AF51" i="16"/>
  <c r="AE51" i="16"/>
  <c r="AD51" i="16"/>
  <c r="AB51" i="16"/>
  <c r="AA51" i="16"/>
  <c r="Z51" i="16"/>
  <c r="Y51" i="16"/>
  <c r="X51" i="16"/>
  <c r="S51" i="16"/>
  <c r="AL51" i="16" s="1"/>
  <c r="J51" i="16"/>
  <c r="AC51" i="16" s="1"/>
  <c r="AP50" i="16"/>
  <c r="AK50" i="16"/>
  <c r="AJ50" i="16"/>
  <c r="AI50" i="16"/>
  <c r="AH50" i="16"/>
  <c r="AG50" i="16"/>
  <c r="AF50" i="16"/>
  <c r="AE50" i="16"/>
  <c r="AD50" i="16"/>
  <c r="AB50" i="16"/>
  <c r="AA50" i="16"/>
  <c r="Z50" i="16"/>
  <c r="Y50" i="16"/>
  <c r="X50" i="16"/>
  <c r="S50" i="16"/>
  <c r="AL50" i="16" s="1"/>
  <c r="J50" i="16"/>
  <c r="AC50" i="16" s="1"/>
  <c r="AP49" i="16"/>
  <c r="AK49" i="16"/>
  <c r="AJ49" i="16"/>
  <c r="AI49" i="16"/>
  <c r="AH49" i="16"/>
  <c r="AG49" i="16"/>
  <c r="AF49" i="16"/>
  <c r="AE49" i="16"/>
  <c r="AD49" i="16"/>
  <c r="AB49" i="16"/>
  <c r="AA49" i="16"/>
  <c r="Z49" i="16"/>
  <c r="Y49" i="16"/>
  <c r="X49" i="16"/>
  <c r="S49" i="16"/>
  <c r="AL49" i="16" s="1"/>
  <c r="J49" i="16"/>
  <c r="AC49" i="16" s="1"/>
  <c r="AP48" i="16"/>
  <c r="AK48" i="16"/>
  <c r="AJ48" i="16"/>
  <c r="AI48" i="16"/>
  <c r="AH48" i="16"/>
  <c r="AG48" i="16"/>
  <c r="AF48" i="16"/>
  <c r="AE48" i="16"/>
  <c r="AD48" i="16"/>
  <c r="AB48" i="16"/>
  <c r="AA48" i="16"/>
  <c r="Z48" i="16"/>
  <c r="Y48" i="16"/>
  <c r="X48" i="16"/>
  <c r="S48" i="16"/>
  <c r="AL48" i="16" s="1"/>
  <c r="J48" i="16"/>
  <c r="AC48" i="16" s="1"/>
  <c r="AP47" i="16"/>
  <c r="AK47" i="16"/>
  <c r="AJ47" i="16"/>
  <c r="AI47" i="16"/>
  <c r="AH47" i="16"/>
  <c r="AG47" i="16"/>
  <c r="AF47" i="16"/>
  <c r="AE47" i="16"/>
  <c r="AD47" i="16"/>
  <c r="AB47" i="16"/>
  <c r="AA47" i="16"/>
  <c r="Z47" i="16"/>
  <c r="Y47" i="16"/>
  <c r="X47" i="16"/>
  <c r="S47" i="16"/>
  <c r="AL47" i="16" s="1"/>
  <c r="J47" i="16"/>
  <c r="AC47" i="16" s="1"/>
  <c r="AP46" i="16"/>
  <c r="AK46" i="16"/>
  <c r="AJ46" i="16"/>
  <c r="AI46" i="16"/>
  <c r="AH46" i="16"/>
  <c r="AG46" i="16"/>
  <c r="AF46" i="16"/>
  <c r="AE46" i="16"/>
  <c r="AD46" i="16"/>
  <c r="AB46" i="16"/>
  <c r="AA46" i="16"/>
  <c r="Z46" i="16"/>
  <c r="Y46" i="16"/>
  <c r="X46" i="16"/>
  <c r="S46" i="16"/>
  <c r="AL46" i="16" s="1"/>
  <c r="J46" i="16"/>
  <c r="AC46" i="16" s="1"/>
  <c r="AP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T45" i="16"/>
  <c r="U45" i="16" s="1"/>
  <c r="V45" i="16" s="1"/>
  <c r="AP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T44" i="16"/>
  <c r="U44" i="16" s="1"/>
  <c r="V44" i="16" s="1"/>
  <c r="AP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T43" i="16"/>
  <c r="U43" i="16" s="1"/>
  <c r="V43" i="16" s="1"/>
  <c r="AP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T42" i="16"/>
  <c r="U42" i="16" s="1"/>
  <c r="V42" i="16" s="1"/>
  <c r="AP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T41" i="16"/>
  <c r="U41" i="16" s="1"/>
  <c r="V41" i="16" s="1"/>
  <c r="AP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T40" i="16"/>
  <c r="U40" i="16" s="1"/>
  <c r="V40" i="16" s="1"/>
  <c r="AP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T39" i="16"/>
  <c r="U39" i="16" s="1"/>
  <c r="V39" i="16" s="1"/>
  <c r="AP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T38" i="16"/>
  <c r="U38" i="16" s="1"/>
  <c r="V38" i="16" s="1"/>
  <c r="AP37" i="16"/>
  <c r="AL37" i="16"/>
  <c r="AK37" i="16"/>
  <c r="AJ37" i="16"/>
  <c r="AI37" i="16"/>
  <c r="AH37" i="16"/>
  <c r="AG37" i="16"/>
  <c r="AF37" i="16"/>
  <c r="AE37" i="16"/>
  <c r="AD37" i="16"/>
  <c r="AB37" i="16"/>
  <c r="AA37" i="16"/>
  <c r="Z37" i="16"/>
  <c r="Y37" i="16"/>
  <c r="X37" i="16"/>
  <c r="J37" i="16"/>
  <c r="AC37" i="16" s="1"/>
  <c r="AP36" i="16"/>
  <c r="AL36" i="16"/>
  <c r="AK36" i="16"/>
  <c r="AJ36" i="16"/>
  <c r="AI36" i="16"/>
  <c r="AH36" i="16"/>
  <c r="AG36" i="16"/>
  <c r="AF36" i="16"/>
  <c r="AE36" i="16"/>
  <c r="AD36" i="16"/>
  <c r="AB36" i="16"/>
  <c r="AA36" i="16"/>
  <c r="Z36" i="16"/>
  <c r="Y36" i="16"/>
  <c r="X36" i="16"/>
  <c r="J36" i="16"/>
  <c r="AP35" i="16"/>
  <c r="AL35" i="16"/>
  <c r="AK35" i="16"/>
  <c r="AJ35" i="16"/>
  <c r="AI35" i="16"/>
  <c r="AH35" i="16"/>
  <c r="AG35" i="16"/>
  <c r="AF35" i="16"/>
  <c r="AE35" i="16"/>
  <c r="AD35" i="16"/>
  <c r="AB35" i="16"/>
  <c r="AA35" i="16"/>
  <c r="Z35" i="16"/>
  <c r="Y35" i="16"/>
  <c r="X35" i="16"/>
  <c r="J35" i="16"/>
  <c r="AC35" i="16" s="1"/>
  <c r="AP34" i="16"/>
  <c r="AK34" i="16"/>
  <c r="AJ34" i="16"/>
  <c r="AI34" i="16"/>
  <c r="AH34" i="16"/>
  <c r="AG34" i="16"/>
  <c r="AF34" i="16"/>
  <c r="AE34" i="16"/>
  <c r="AD34" i="16"/>
  <c r="AB34" i="16"/>
  <c r="AA34" i="16"/>
  <c r="Z34" i="16"/>
  <c r="Y34" i="16"/>
  <c r="X34" i="16"/>
  <c r="S34" i="16"/>
  <c r="AL34" i="16" s="1"/>
  <c r="J34" i="16"/>
  <c r="AC34" i="16" s="1"/>
  <c r="AP33" i="16"/>
  <c r="AL33" i="16"/>
  <c r="AK33" i="16"/>
  <c r="AJ33" i="16"/>
  <c r="AI33" i="16"/>
  <c r="AH33" i="16"/>
  <c r="AG33" i="16"/>
  <c r="AF33" i="16"/>
  <c r="AE33" i="16"/>
  <c r="AD33" i="16"/>
  <c r="AB33" i="16"/>
  <c r="AA33" i="16"/>
  <c r="Z33" i="16"/>
  <c r="Y33" i="16"/>
  <c r="X33" i="16"/>
  <c r="J33" i="16"/>
  <c r="AC33" i="16" s="1"/>
  <c r="AP32" i="16"/>
  <c r="AL32" i="16"/>
  <c r="AK32" i="16"/>
  <c r="AJ32" i="16"/>
  <c r="AI32" i="16"/>
  <c r="AH32" i="16"/>
  <c r="AG32" i="16"/>
  <c r="AF32" i="16"/>
  <c r="AE32" i="16"/>
  <c r="AD32" i="16"/>
  <c r="AB32" i="16"/>
  <c r="AA32" i="16"/>
  <c r="Z32" i="16"/>
  <c r="Y32" i="16"/>
  <c r="X32" i="16"/>
  <c r="J32" i="16"/>
  <c r="T32" i="16" s="1"/>
  <c r="AP31" i="16"/>
  <c r="AL31" i="16"/>
  <c r="AK31" i="16"/>
  <c r="AJ31" i="16"/>
  <c r="AI31" i="16"/>
  <c r="AH31" i="16"/>
  <c r="AG31" i="16"/>
  <c r="AF31" i="16"/>
  <c r="AE31" i="16"/>
  <c r="AB31" i="16"/>
  <c r="AA31" i="16"/>
  <c r="Z31" i="16"/>
  <c r="Y31" i="16"/>
  <c r="X31" i="16"/>
  <c r="K31" i="16"/>
  <c r="AD31" i="16" s="1"/>
  <c r="J31" i="16"/>
  <c r="AP30" i="16"/>
  <c r="AL30" i="16"/>
  <c r="AK30" i="16"/>
  <c r="AJ30" i="16"/>
  <c r="AI30" i="16"/>
  <c r="AH30" i="16"/>
  <c r="AG30" i="16"/>
  <c r="AF30" i="16"/>
  <c r="AE30" i="16"/>
  <c r="AB30" i="16"/>
  <c r="AA30" i="16"/>
  <c r="Z30" i="16"/>
  <c r="Y30" i="16"/>
  <c r="X30" i="16"/>
  <c r="K30" i="16"/>
  <c r="AD30" i="16" s="1"/>
  <c r="J30" i="16"/>
  <c r="AC30" i="16" s="1"/>
  <c r="AP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T29" i="16"/>
  <c r="U29" i="16" s="1"/>
  <c r="V29" i="16" s="1"/>
  <c r="AP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T28" i="16"/>
  <c r="U28" i="16" s="1"/>
  <c r="V28" i="16" s="1"/>
  <c r="AP27" i="16"/>
  <c r="AK27" i="16"/>
  <c r="AJ27" i="16"/>
  <c r="AI27" i="16"/>
  <c r="AH27" i="16"/>
  <c r="AG27" i="16"/>
  <c r="AF27" i="16"/>
  <c r="AE27" i="16"/>
  <c r="AD27" i="16"/>
  <c r="AB27" i="16"/>
  <c r="AA27" i="16"/>
  <c r="Z27" i="16"/>
  <c r="Y27" i="16"/>
  <c r="X27" i="16"/>
  <c r="S27" i="16"/>
  <c r="AL27" i="16" s="1"/>
  <c r="J27" i="16"/>
  <c r="AC27" i="16" s="1"/>
  <c r="AP26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T26" i="16"/>
  <c r="U26" i="16" s="1"/>
  <c r="V26" i="16" s="1"/>
  <c r="AP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T25" i="16"/>
  <c r="U25" i="16" s="1"/>
  <c r="V25" i="16" s="1"/>
  <c r="AP24" i="16"/>
  <c r="AL24" i="16"/>
  <c r="AK24" i="16"/>
  <c r="AJ24" i="16"/>
  <c r="AI24" i="16"/>
  <c r="AH24" i="16"/>
  <c r="AG24" i="16"/>
  <c r="AF24" i="16"/>
  <c r="AE24" i="16"/>
  <c r="AB24" i="16"/>
  <c r="AA24" i="16"/>
  <c r="Z24" i="16"/>
  <c r="Y24" i="16"/>
  <c r="X24" i="16"/>
  <c r="K24" i="16"/>
  <c r="AD24" i="16" s="1"/>
  <c r="J24" i="16"/>
  <c r="AP23" i="16"/>
  <c r="AL23" i="16"/>
  <c r="AK23" i="16"/>
  <c r="AJ23" i="16"/>
  <c r="AI23" i="16"/>
  <c r="AH23" i="16"/>
  <c r="AG23" i="16"/>
  <c r="AF23" i="16"/>
  <c r="AE23" i="16"/>
  <c r="AB23" i="16"/>
  <c r="AA23" i="16"/>
  <c r="Z23" i="16"/>
  <c r="Y23" i="16"/>
  <c r="X23" i="16"/>
  <c r="K23" i="16"/>
  <c r="AD23" i="16" s="1"/>
  <c r="J23" i="16"/>
  <c r="AP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T22" i="16"/>
  <c r="U22" i="16" s="1"/>
  <c r="V22" i="16" s="1"/>
  <c r="AP21" i="16"/>
  <c r="AL21" i="16"/>
  <c r="AK21" i="16"/>
  <c r="AJ21" i="16"/>
  <c r="AI21" i="16"/>
  <c r="AH21" i="16"/>
  <c r="AG21" i="16"/>
  <c r="AF21" i="16"/>
  <c r="AE21" i="16"/>
  <c r="AB21" i="16"/>
  <c r="AA21" i="16"/>
  <c r="Z21" i="16"/>
  <c r="Y21" i="16"/>
  <c r="X21" i="16"/>
  <c r="K21" i="16"/>
  <c r="AD21" i="16" s="1"/>
  <c r="J21" i="16"/>
  <c r="AC21" i="16" s="1"/>
  <c r="AP20" i="16"/>
  <c r="AL20" i="16"/>
  <c r="AK20" i="16"/>
  <c r="AJ20" i="16"/>
  <c r="AI20" i="16"/>
  <c r="AH20" i="16"/>
  <c r="AG20" i="16"/>
  <c r="AF20" i="16"/>
  <c r="AE20" i="16"/>
  <c r="AB20" i="16"/>
  <c r="AA20" i="16"/>
  <c r="Z20" i="16"/>
  <c r="Y20" i="16"/>
  <c r="X20" i="16"/>
  <c r="K20" i="16"/>
  <c r="AD20" i="16" s="1"/>
  <c r="J20" i="16"/>
  <c r="AC20" i="16" s="1"/>
  <c r="AP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T19" i="16"/>
  <c r="U19" i="16" s="1"/>
  <c r="V19" i="16" s="1"/>
  <c r="AP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T18" i="16"/>
  <c r="U18" i="16" s="1"/>
  <c r="V18" i="16" s="1"/>
  <c r="AP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T17" i="16"/>
  <c r="U17" i="16" s="1"/>
  <c r="V17" i="16" s="1"/>
  <c r="AP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T16" i="16"/>
  <c r="U16" i="16" s="1"/>
  <c r="V16" i="16" s="1"/>
  <c r="AP15" i="16"/>
  <c r="AL15" i="16"/>
  <c r="AK15" i="16"/>
  <c r="AJ15" i="16"/>
  <c r="AI15" i="16"/>
  <c r="AH15" i="16"/>
  <c r="AG15" i="16"/>
  <c r="AF15" i="16"/>
  <c r="AE15" i="16"/>
  <c r="AD15" i="16"/>
  <c r="AB15" i="16"/>
  <c r="AA15" i="16"/>
  <c r="Z15" i="16"/>
  <c r="Y15" i="16"/>
  <c r="X15" i="16"/>
  <c r="J15" i="16"/>
  <c r="T15" i="16" s="1"/>
  <c r="AP14" i="16"/>
  <c r="AL14" i="16"/>
  <c r="AK14" i="16"/>
  <c r="AJ14" i="16"/>
  <c r="AI14" i="16"/>
  <c r="AH14" i="16"/>
  <c r="AG14" i="16"/>
  <c r="AF14" i="16"/>
  <c r="AE14" i="16"/>
  <c r="AD14" i="16"/>
  <c r="AB14" i="16"/>
  <c r="AA14" i="16"/>
  <c r="Z14" i="16"/>
  <c r="Y14" i="16"/>
  <c r="X14" i="16"/>
  <c r="J14" i="16"/>
  <c r="AP13" i="16"/>
  <c r="AL13" i="16"/>
  <c r="AK13" i="16"/>
  <c r="AJ13" i="16"/>
  <c r="AI13" i="16"/>
  <c r="AH13" i="16"/>
  <c r="AG13" i="16"/>
  <c r="AF13" i="16"/>
  <c r="AE13" i="16"/>
  <c r="AD13" i="16"/>
  <c r="AB13" i="16"/>
  <c r="AA13" i="16"/>
  <c r="Z13" i="16"/>
  <c r="Y13" i="16"/>
  <c r="X13" i="16"/>
  <c r="J13" i="16"/>
  <c r="AP12" i="16"/>
  <c r="AL12" i="16"/>
  <c r="AK12" i="16"/>
  <c r="AJ12" i="16"/>
  <c r="AI12" i="16"/>
  <c r="AH12" i="16"/>
  <c r="AG12" i="16"/>
  <c r="AF12" i="16"/>
  <c r="AE12" i="16"/>
  <c r="AD12" i="16"/>
  <c r="AB12" i="16"/>
  <c r="AA12" i="16"/>
  <c r="Z12" i="16"/>
  <c r="Y12" i="16"/>
  <c r="X12" i="16"/>
  <c r="J12" i="16"/>
  <c r="AC12" i="16" s="1"/>
  <c r="AP11" i="16"/>
  <c r="AK11" i="16"/>
  <c r="AJ11" i="16"/>
  <c r="AI11" i="16"/>
  <c r="AH11" i="16"/>
  <c r="AG11" i="16"/>
  <c r="AF11" i="16"/>
  <c r="AE11" i="16"/>
  <c r="AD11" i="16"/>
  <c r="AB11" i="16"/>
  <c r="AA11" i="16"/>
  <c r="Z11" i="16"/>
  <c r="Y11" i="16"/>
  <c r="X11" i="16"/>
  <c r="S11" i="16"/>
  <c r="AL11" i="16" s="1"/>
  <c r="J11" i="16"/>
  <c r="AC11" i="16" s="1"/>
  <c r="AP10" i="16"/>
  <c r="AK10" i="16"/>
  <c r="AJ10" i="16"/>
  <c r="AI10" i="16"/>
  <c r="AH10" i="16"/>
  <c r="AG10" i="16"/>
  <c r="AF10" i="16"/>
  <c r="AE10" i="16"/>
  <c r="AD10" i="16"/>
  <c r="AB10" i="16"/>
  <c r="AA10" i="16"/>
  <c r="Z10" i="16"/>
  <c r="Y10" i="16"/>
  <c r="X10" i="16"/>
  <c r="S10" i="16"/>
  <c r="AL10" i="16" s="1"/>
  <c r="J10" i="16"/>
  <c r="AC10" i="16" s="1"/>
  <c r="AP9" i="16"/>
  <c r="AK9" i="16"/>
  <c r="AJ9" i="16"/>
  <c r="AI9" i="16"/>
  <c r="AH9" i="16"/>
  <c r="AG9" i="16"/>
  <c r="AF9" i="16"/>
  <c r="AE9" i="16"/>
  <c r="AD9" i="16"/>
  <c r="AB9" i="16"/>
  <c r="AA9" i="16"/>
  <c r="Z9" i="16"/>
  <c r="Y9" i="16"/>
  <c r="X9" i="16"/>
  <c r="S9" i="16"/>
  <c r="AL9" i="16" s="1"/>
  <c r="J9" i="16"/>
  <c r="AC9" i="16" s="1"/>
  <c r="AP8" i="16"/>
  <c r="AK8" i="16"/>
  <c r="AJ8" i="16"/>
  <c r="AI8" i="16"/>
  <c r="AH8" i="16"/>
  <c r="AG8" i="16"/>
  <c r="AF8" i="16"/>
  <c r="AE8" i="16"/>
  <c r="AD8" i="16"/>
  <c r="AB8" i="16"/>
  <c r="AA8" i="16"/>
  <c r="Z8" i="16"/>
  <c r="Y8" i="16"/>
  <c r="X8" i="16"/>
  <c r="S8" i="16"/>
  <c r="AL8" i="16" s="1"/>
  <c r="J8" i="16"/>
  <c r="AC8" i="16" s="1"/>
  <c r="AP7" i="16"/>
  <c r="AK7" i="16"/>
  <c r="AJ7" i="16"/>
  <c r="AI7" i="16"/>
  <c r="AH7" i="16"/>
  <c r="AG7" i="16"/>
  <c r="AF7" i="16"/>
  <c r="AE7" i="16"/>
  <c r="AD7" i="16"/>
  <c r="AB7" i="16"/>
  <c r="AA7" i="16"/>
  <c r="Z7" i="16"/>
  <c r="Y7" i="16"/>
  <c r="X7" i="16"/>
  <c r="S7" i="16"/>
  <c r="AL7" i="16" s="1"/>
  <c r="J7" i="16"/>
  <c r="AC7" i="16" s="1"/>
  <c r="AP6" i="16"/>
  <c r="AK6" i="16"/>
  <c r="AJ6" i="16"/>
  <c r="AI6" i="16"/>
  <c r="AH6" i="16"/>
  <c r="AG6" i="16"/>
  <c r="AF6" i="16"/>
  <c r="AE6" i="16"/>
  <c r="AD6" i="16"/>
  <c r="AB6" i="16"/>
  <c r="AA6" i="16"/>
  <c r="Z6" i="16"/>
  <c r="Y6" i="16"/>
  <c r="X6" i="16"/>
  <c r="S6" i="16"/>
  <c r="AL6" i="16" s="1"/>
  <c r="J6" i="16"/>
  <c r="AC6" i="16" s="1"/>
  <c r="AP5" i="16"/>
  <c r="AL5" i="16"/>
  <c r="AK5" i="16"/>
  <c r="AJ5" i="16"/>
  <c r="AI5" i="16"/>
  <c r="AH5" i="16"/>
  <c r="AG5" i="16"/>
  <c r="AF5" i="16"/>
  <c r="AE5" i="16"/>
  <c r="AB5" i="16"/>
  <c r="AA5" i="16"/>
  <c r="Z5" i="16"/>
  <c r="Y5" i="16"/>
  <c r="X5" i="16"/>
  <c r="K5" i="16"/>
  <c r="AD5" i="16" s="1"/>
  <c r="J5" i="16"/>
  <c r="AC5" i="16" s="1"/>
  <c r="AP4" i="16"/>
  <c r="AL4" i="16"/>
  <c r="AK4" i="16"/>
  <c r="AJ4" i="16"/>
  <c r="AI4" i="16"/>
  <c r="AH4" i="16"/>
  <c r="AG4" i="16"/>
  <c r="AF4" i="16"/>
  <c r="AE4" i="16"/>
  <c r="AB4" i="16"/>
  <c r="AA4" i="16"/>
  <c r="Z4" i="16"/>
  <c r="Y4" i="16"/>
  <c r="X4" i="16"/>
  <c r="K4" i="16"/>
  <c r="AD4" i="16" s="1"/>
  <c r="J4" i="16"/>
  <c r="AC4" i="16" s="1"/>
  <c r="AP3" i="16"/>
  <c r="AL3" i="16"/>
  <c r="AK3" i="16"/>
  <c r="AJ3" i="16"/>
  <c r="AI3" i="16"/>
  <c r="AH3" i="16"/>
  <c r="AG3" i="16"/>
  <c r="AF3" i="16"/>
  <c r="AE3" i="16"/>
  <c r="AD3" i="16"/>
  <c r="AB3" i="16"/>
  <c r="AA3" i="16"/>
  <c r="Z3" i="16"/>
  <c r="Y3" i="16"/>
  <c r="X3" i="16"/>
  <c r="J3" i="16"/>
  <c r="T3" i="16" s="1"/>
  <c r="U3" i="16" s="1"/>
  <c r="V3" i="16" s="1"/>
  <c r="T158" i="16" l="1"/>
  <c r="AN476" i="16"/>
  <c r="AO476" i="16" s="1"/>
  <c r="T89" i="16"/>
  <c r="AC93" i="16"/>
  <c r="T92" i="16"/>
  <c r="U92" i="16" s="1"/>
  <c r="V92" i="16" s="1"/>
  <c r="T61" i="16"/>
  <c r="U61" i="16" s="1"/>
  <c r="V61" i="16" s="1"/>
  <c r="T88" i="16"/>
  <c r="U88" i="16" s="1"/>
  <c r="V88" i="16" s="1"/>
  <c r="T91" i="16"/>
  <c r="U91" i="16" s="1"/>
  <c r="V91" i="16" s="1"/>
  <c r="T97" i="16"/>
  <c r="U97" i="16" s="1"/>
  <c r="V97" i="16" s="1"/>
  <c r="AM148" i="16"/>
  <c r="AN148" i="16" s="1"/>
  <c r="AO148" i="16" s="1"/>
  <c r="AM467" i="16"/>
  <c r="AN467" i="16" s="1"/>
  <c r="AO467" i="16" s="1"/>
  <c r="T124" i="16"/>
  <c r="U124" i="16" s="1"/>
  <c r="V124" i="16" s="1"/>
  <c r="T48" i="16"/>
  <c r="U48" i="16" s="1"/>
  <c r="V48" i="16" s="1"/>
  <c r="T86" i="16"/>
  <c r="U86" i="16" s="1"/>
  <c r="V86" i="16" s="1"/>
  <c r="AA131" i="16"/>
  <c r="AB131" i="16"/>
  <c r="T72" i="16"/>
  <c r="U72" i="16" s="1"/>
  <c r="V72" i="16" s="1"/>
  <c r="T127" i="16"/>
  <c r="U127" i="16" s="1"/>
  <c r="V127" i="16" s="1"/>
  <c r="AE131" i="16"/>
  <c r="AE610" i="16" s="1"/>
  <c r="AM293" i="16"/>
  <c r="AN293" i="16" s="1"/>
  <c r="AO293" i="16" s="1"/>
  <c r="T30" i="16"/>
  <c r="U30" i="16" s="1"/>
  <c r="V30" i="16" s="1"/>
  <c r="T87" i="16"/>
  <c r="U87" i="16" s="1"/>
  <c r="V87" i="16" s="1"/>
  <c r="T31" i="16"/>
  <c r="U31" i="16" s="1"/>
  <c r="V31" i="16" s="1"/>
  <c r="AC99" i="16"/>
  <c r="AM99" i="16" s="1"/>
  <c r="AC124" i="16"/>
  <c r="AM124" i="16" s="1"/>
  <c r="AN124" i="16" s="1"/>
  <c r="AO124" i="16" s="1"/>
  <c r="AM146" i="16"/>
  <c r="AN146" i="16" s="1"/>
  <c r="AO146" i="16" s="1"/>
  <c r="AM214" i="16"/>
  <c r="AN214" i="16" s="1"/>
  <c r="AO214" i="16" s="1"/>
  <c r="AN299" i="16"/>
  <c r="AO299" i="16" s="1"/>
  <c r="AM406" i="16"/>
  <c r="AN406" i="16" s="1"/>
  <c r="AO406" i="16" s="1"/>
  <c r="AN518" i="16"/>
  <c r="AO518" i="16" s="1"/>
  <c r="T49" i="16"/>
  <c r="U49" i="16" s="1"/>
  <c r="V49" i="16" s="1"/>
  <c r="AH131" i="16"/>
  <c r="AH610" i="16" s="1"/>
  <c r="AN245" i="16"/>
  <c r="AO245" i="16" s="1"/>
  <c r="AK131" i="16"/>
  <c r="AK610" i="16" s="1"/>
  <c r="AN194" i="16"/>
  <c r="AO194" i="16" s="1"/>
  <c r="AN298" i="16"/>
  <c r="AO298" i="16" s="1"/>
  <c r="AM602" i="16"/>
  <c r="AN602" i="16" s="1"/>
  <c r="AO602" i="16" s="1"/>
  <c r="T47" i="16"/>
  <c r="U47" i="16" s="1"/>
  <c r="V47" i="16" s="1"/>
  <c r="AM251" i="16"/>
  <c r="AN251" i="16" s="1"/>
  <c r="AO251" i="16" s="1"/>
  <c r="AM334" i="16"/>
  <c r="AN334" i="16" s="1"/>
  <c r="AO334" i="16" s="1"/>
  <c r="AN347" i="16"/>
  <c r="AO347" i="16" s="1"/>
  <c r="AN530" i="16"/>
  <c r="AO530" i="16" s="1"/>
  <c r="AN596" i="16"/>
  <c r="AO596" i="16" s="1"/>
  <c r="AM59" i="16"/>
  <c r="AN59" i="16" s="1"/>
  <c r="AO59" i="16" s="1"/>
  <c r="AM12" i="16"/>
  <c r="AN12" i="16" s="1"/>
  <c r="AO12" i="16" s="1"/>
  <c r="AM253" i="16"/>
  <c r="AN253" i="16" s="1"/>
  <c r="AO253" i="16" s="1"/>
  <c r="AN455" i="16"/>
  <c r="AO455" i="16" s="1"/>
  <c r="AM41" i="16"/>
  <c r="AN41" i="16" s="1"/>
  <c r="AO41" i="16" s="1"/>
  <c r="AM286" i="16"/>
  <c r="AN286" i="16" s="1"/>
  <c r="AO286" i="16" s="1"/>
  <c r="AN500" i="16"/>
  <c r="AO500" i="16" s="1"/>
  <c r="AM601" i="16"/>
  <c r="AN601" i="16" s="1"/>
  <c r="AO601" i="16" s="1"/>
  <c r="AM263" i="16"/>
  <c r="AN263" i="16" s="1"/>
  <c r="AO263" i="16" s="1"/>
  <c r="AM110" i="16"/>
  <c r="AN110" i="16" s="1"/>
  <c r="AO110" i="16" s="1"/>
  <c r="AN311" i="16"/>
  <c r="AO311" i="16" s="1"/>
  <c r="AM580" i="16"/>
  <c r="AN580" i="16" s="1"/>
  <c r="AO580" i="16" s="1"/>
  <c r="AM29" i="16"/>
  <c r="AN29" i="16" s="1"/>
  <c r="AO29" i="16" s="1"/>
  <c r="AM60" i="16"/>
  <c r="AN60" i="16" s="1"/>
  <c r="AO60" i="16" s="1"/>
  <c r="AM277" i="16"/>
  <c r="AN277" i="16" s="1"/>
  <c r="AO277" i="16" s="1"/>
  <c r="T74" i="16"/>
  <c r="U74" i="16" s="1"/>
  <c r="V74" i="16" s="1"/>
  <c r="AM97" i="16"/>
  <c r="AN97" i="16" s="1"/>
  <c r="AO97" i="16" s="1"/>
  <c r="AN394" i="16"/>
  <c r="AO394" i="16" s="1"/>
  <c r="AN469" i="16"/>
  <c r="AO469" i="16" s="1"/>
  <c r="AM180" i="16"/>
  <c r="AN180" i="16" s="1"/>
  <c r="AO180" i="16" s="1"/>
  <c r="AM6" i="16"/>
  <c r="AN6" i="16" s="1"/>
  <c r="AO6" i="16" s="1"/>
  <c r="AC31" i="16"/>
  <c r="AM31" i="16" s="1"/>
  <c r="AN31" i="16" s="1"/>
  <c r="AO31" i="16" s="1"/>
  <c r="U32" i="16"/>
  <c r="V32" i="16" s="1"/>
  <c r="T52" i="16"/>
  <c r="U52" i="16" s="1"/>
  <c r="V52" i="16" s="1"/>
  <c r="AC89" i="16"/>
  <c r="AM89" i="16" s="1"/>
  <c r="AN89" i="16" s="1"/>
  <c r="AO89" i="16" s="1"/>
  <c r="AC135" i="16"/>
  <c r="T183" i="16"/>
  <c r="U183" i="16" s="1"/>
  <c r="V183" i="16" s="1"/>
  <c r="AM235" i="16"/>
  <c r="AN235" i="16" s="1"/>
  <c r="AO235" i="16" s="1"/>
  <c r="AM238" i="16"/>
  <c r="AN238" i="16" s="1"/>
  <c r="AO238" i="16" s="1"/>
  <c r="AM247" i="16"/>
  <c r="AN247" i="16" s="1"/>
  <c r="AO247" i="16" s="1"/>
  <c r="AM349" i="16"/>
  <c r="AN349" i="16" s="1"/>
  <c r="AO349" i="16" s="1"/>
  <c r="AM370" i="16"/>
  <c r="AN370" i="16" s="1"/>
  <c r="AO370" i="16" s="1"/>
  <c r="AN524" i="16"/>
  <c r="AO524" i="16" s="1"/>
  <c r="AM536" i="16"/>
  <c r="AN536" i="16" s="1"/>
  <c r="AO536" i="16" s="1"/>
  <c r="AC3" i="16"/>
  <c r="AM3" i="16" s="1"/>
  <c r="AN3" i="16" s="1"/>
  <c r="AM25" i="16"/>
  <c r="AN25" i="16" s="1"/>
  <c r="AO25" i="16" s="1"/>
  <c r="AM42" i="16"/>
  <c r="AN42" i="16" s="1"/>
  <c r="AO42" i="16" s="1"/>
  <c r="AC56" i="16"/>
  <c r="AM56" i="16" s="1"/>
  <c r="AN56" i="16" s="1"/>
  <c r="AO56" i="16" s="1"/>
  <c r="AC87" i="16"/>
  <c r="AM87" i="16" s="1"/>
  <c r="AN87" i="16" s="1"/>
  <c r="AO87" i="16" s="1"/>
  <c r="T132" i="16"/>
  <c r="U132" i="16" s="1"/>
  <c r="V132" i="16" s="1"/>
  <c r="T173" i="16"/>
  <c r="U173" i="16" s="1"/>
  <c r="V173" i="16" s="1"/>
  <c r="T175" i="16"/>
  <c r="U175" i="16" s="1"/>
  <c r="V175" i="16" s="1"/>
  <c r="T177" i="16"/>
  <c r="U177" i="16" s="1"/>
  <c r="V177" i="16" s="1"/>
  <c r="AM258" i="16"/>
  <c r="AN258" i="16" s="1"/>
  <c r="AO258" i="16" s="1"/>
  <c r="AN488" i="16"/>
  <c r="AO488" i="16" s="1"/>
  <c r="AM18" i="16"/>
  <c r="AN18" i="16" s="1"/>
  <c r="AO18" i="16" s="1"/>
  <c r="T50" i="16"/>
  <c r="U50" i="16" s="1"/>
  <c r="V50" i="16" s="1"/>
  <c r="AC94" i="16"/>
  <c r="AM94" i="16" s="1"/>
  <c r="AN94" i="16" s="1"/>
  <c r="AO94" i="16" s="1"/>
  <c r="AC98" i="16"/>
  <c r="AM98" i="16" s="1"/>
  <c r="T122" i="16"/>
  <c r="U122" i="16" s="1"/>
  <c r="V122" i="16" s="1"/>
  <c r="AM154" i="16"/>
  <c r="AN154" i="16" s="1"/>
  <c r="AO154" i="16" s="1"/>
  <c r="AM195" i="16"/>
  <c r="AN195" i="16" s="1"/>
  <c r="AO195" i="16" s="1"/>
  <c r="AN372" i="16"/>
  <c r="AO372" i="16" s="1"/>
  <c r="AM443" i="16"/>
  <c r="AN443" i="16" s="1"/>
  <c r="AO443" i="16" s="1"/>
  <c r="AN375" i="16"/>
  <c r="AO375" i="16" s="1"/>
  <c r="T13" i="16"/>
  <c r="U13" i="16" s="1"/>
  <c r="V13" i="16" s="1"/>
  <c r="T55" i="16"/>
  <c r="T82" i="16"/>
  <c r="U82" i="16" s="1"/>
  <c r="V82" i="16" s="1"/>
  <c r="AC92" i="16"/>
  <c r="AM92" i="16" s="1"/>
  <c r="AN92" i="16" s="1"/>
  <c r="AO92" i="16" s="1"/>
  <c r="AM125" i="16"/>
  <c r="AN125" i="16" s="1"/>
  <c r="AO125" i="16" s="1"/>
  <c r="AC143" i="16"/>
  <c r="AM143" i="16" s="1"/>
  <c r="AN143" i="16" s="1"/>
  <c r="AO143" i="16" s="1"/>
  <c r="T161" i="16"/>
  <c r="U161" i="16" s="1"/>
  <c r="V161" i="16" s="1"/>
  <c r="AC170" i="16"/>
  <c r="AM170" i="16" s="1"/>
  <c r="AN170" i="16" s="1"/>
  <c r="AO170" i="16" s="1"/>
  <c r="AN268" i="16"/>
  <c r="AO268" i="16" s="1"/>
  <c r="AM351" i="16"/>
  <c r="AN351" i="16" s="1"/>
  <c r="AO351" i="16" s="1"/>
  <c r="AN395" i="16"/>
  <c r="AO395" i="16" s="1"/>
  <c r="AN398" i="16"/>
  <c r="AO398" i="16" s="1"/>
  <c r="AN487" i="16"/>
  <c r="AO487" i="16" s="1"/>
  <c r="AM538" i="16"/>
  <c r="AN538" i="16" s="1"/>
  <c r="AO538" i="16" s="1"/>
  <c r="AM548" i="16"/>
  <c r="AN548" i="16" s="1"/>
  <c r="AO548" i="16" s="1"/>
  <c r="AM553" i="16"/>
  <c r="AN553" i="16" s="1"/>
  <c r="AO553" i="16" s="1"/>
  <c r="AM565" i="16"/>
  <c r="AN565" i="16" s="1"/>
  <c r="AO565" i="16" s="1"/>
  <c r="AM10" i="16"/>
  <c r="AN10" i="16" s="1"/>
  <c r="AO10" i="16" s="1"/>
  <c r="T130" i="16"/>
  <c r="U130" i="16" s="1"/>
  <c r="V130" i="16" s="1"/>
  <c r="T135" i="16"/>
  <c r="U135" i="16" s="1"/>
  <c r="V135" i="16" s="1"/>
  <c r="T169" i="16"/>
  <c r="U169" i="16" s="1"/>
  <c r="V169" i="16" s="1"/>
  <c r="AM294" i="16"/>
  <c r="AN294" i="16" s="1"/>
  <c r="AO294" i="16" s="1"/>
  <c r="AM348" i="16"/>
  <c r="AN348" i="16" s="1"/>
  <c r="AO348" i="16" s="1"/>
  <c r="AN445" i="16"/>
  <c r="AO445" i="16" s="1"/>
  <c r="AM458" i="16"/>
  <c r="AN458" i="16" s="1"/>
  <c r="AO458" i="16" s="1"/>
  <c r="AM499" i="16"/>
  <c r="AN499" i="16" s="1"/>
  <c r="AO499" i="16" s="1"/>
  <c r="AN535" i="16"/>
  <c r="AO535" i="16" s="1"/>
  <c r="T53" i="16"/>
  <c r="U53" i="16" s="1"/>
  <c r="V53" i="16" s="1"/>
  <c r="T58" i="16"/>
  <c r="U58" i="16" s="1"/>
  <c r="V58" i="16" s="1"/>
  <c r="AM71" i="16"/>
  <c r="AN71" i="16" s="1"/>
  <c r="AO71" i="16" s="1"/>
  <c r="AM113" i="16"/>
  <c r="AN113" i="16" s="1"/>
  <c r="AO113" i="16" s="1"/>
  <c r="T126" i="16"/>
  <c r="U126" i="16" s="1"/>
  <c r="V126" i="16" s="1"/>
  <c r="T128" i="16"/>
  <c r="U128" i="16" s="1"/>
  <c r="V128" i="16" s="1"/>
  <c r="T159" i="16"/>
  <c r="U159" i="16" s="1"/>
  <c r="V159" i="16" s="1"/>
  <c r="AC179" i="16"/>
  <c r="AM181" i="16"/>
  <c r="AN181" i="16" s="1"/>
  <c r="AO181" i="16" s="1"/>
  <c r="AM211" i="16"/>
  <c r="AN211" i="16" s="1"/>
  <c r="AO211" i="16" s="1"/>
  <c r="AM275" i="16"/>
  <c r="AN275" i="16" s="1"/>
  <c r="AO275" i="16" s="1"/>
  <c r="AM312" i="16"/>
  <c r="AN312" i="16" s="1"/>
  <c r="AO312" i="16" s="1"/>
  <c r="AC32" i="16"/>
  <c r="AM32" i="16" s="1"/>
  <c r="AN32" i="16" s="1"/>
  <c r="AO32" i="16" s="1"/>
  <c r="T46" i="16"/>
  <c r="U46" i="16" s="1"/>
  <c r="V46" i="16" s="1"/>
  <c r="T60" i="16"/>
  <c r="U60" i="16" s="1"/>
  <c r="V60" i="16" s="1"/>
  <c r="AC88" i="16"/>
  <c r="AM88" i="16" s="1"/>
  <c r="AN88" i="16" s="1"/>
  <c r="AO88" i="16" s="1"/>
  <c r="U89" i="16"/>
  <c r="V89" i="16" s="1"/>
  <c r="T96" i="16"/>
  <c r="U96" i="16" s="1"/>
  <c r="V96" i="16" s="1"/>
  <c r="T98" i="16"/>
  <c r="U98" i="16" s="1"/>
  <c r="V98" i="16" s="1"/>
  <c r="AM151" i="16"/>
  <c r="AN219" i="16"/>
  <c r="AO219" i="16" s="1"/>
  <c r="AN222" i="16"/>
  <c r="AO222" i="16" s="1"/>
  <c r="AN304" i="16"/>
  <c r="AO304" i="16" s="1"/>
  <c r="AM322" i="16"/>
  <c r="AN322" i="16" s="1"/>
  <c r="AO322" i="16" s="1"/>
  <c r="AM358" i="16"/>
  <c r="AN358" i="16" s="1"/>
  <c r="AO358" i="16" s="1"/>
  <c r="AM363" i="16"/>
  <c r="AN363" i="16" s="1"/>
  <c r="AO363" i="16" s="1"/>
  <c r="AN460" i="16"/>
  <c r="AO460" i="16" s="1"/>
  <c r="AN515" i="16"/>
  <c r="AO515" i="16" s="1"/>
  <c r="AN572" i="16"/>
  <c r="AO572" i="16" s="1"/>
  <c r="T51" i="16"/>
  <c r="U51" i="16" s="1"/>
  <c r="V51" i="16" s="1"/>
  <c r="T73" i="16"/>
  <c r="U73" i="16" s="1"/>
  <c r="V73" i="16" s="1"/>
  <c r="AC74" i="16"/>
  <c r="AM74" i="16" s="1"/>
  <c r="AN74" i="16" s="1"/>
  <c r="AO74" i="16" s="1"/>
  <c r="AC86" i="16"/>
  <c r="AM86" i="16" s="1"/>
  <c r="AN86" i="16" s="1"/>
  <c r="AO86" i="16" s="1"/>
  <c r="T174" i="16"/>
  <c r="U174" i="16" s="1"/>
  <c r="V174" i="16" s="1"/>
  <c r="T176" i="16"/>
  <c r="U176" i="16" s="1"/>
  <c r="V176" i="16" s="1"/>
  <c r="T178" i="16"/>
  <c r="U178" i="16" s="1"/>
  <c r="V178" i="16" s="1"/>
  <c r="AM208" i="16"/>
  <c r="AN208" i="16" s="1"/>
  <c r="AO208" i="16" s="1"/>
  <c r="AM386" i="16"/>
  <c r="AN386" i="16" s="1"/>
  <c r="AO386" i="16" s="1"/>
  <c r="AN452" i="16"/>
  <c r="AO452" i="16" s="1"/>
  <c r="AM589" i="16"/>
  <c r="AN589" i="16" s="1"/>
  <c r="AO589" i="16" s="1"/>
  <c r="U94" i="16"/>
  <c r="V94" i="16" s="1"/>
  <c r="AM103" i="16"/>
  <c r="AN103" i="16" s="1"/>
  <c r="AO103" i="16" s="1"/>
  <c r="AC122" i="16"/>
  <c r="AM122" i="16" s="1"/>
  <c r="AN122" i="16" s="1"/>
  <c r="AO122" i="16" s="1"/>
  <c r="AL131" i="16"/>
  <c r="AL610" i="16" s="1"/>
  <c r="T143" i="16"/>
  <c r="U143" i="16" s="1"/>
  <c r="V143" i="16" s="1"/>
  <c r="AC144" i="16"/>
  <c r="AM144" i="16" s="1"/>
  <c r="AN144" i="16" s="1"/>
  <c r="AO144" i="16" s="1"/>
  <c r="AM202" i="16"/>
  <c r="AN202" i="16" s="1"/>
  <c r="AO202" i="16" s="1"/>
  <c r="AN388" i="16"/>
  <c r="AO388" i="16" s="1"/>
  <c r="AM397" i="16"/>
  <c r="AN397" i="16" s="1"/>
  <c r="AO397" i="16" s="1"/>
  <c r="AM457" i="16"/>
  <c r="AN457" i="16" s="1"/>
  <c r="AO457" i="16" s="1"/>
  <c r="AN505" i="16"/>
  <c r="AO505" i="16" s="1"/>
  <c r="AM20" i="16"/>
  <c r="AN20" i="16" s="1"/>
  <c r="AO20" i="16" s="1"/>
  <c r="AM30" i="16"/>
  <c r="AN30" i="16" s="1"/>
  <c r="AO30" i="16" s="1"/>
  <c r="T71" i="16"/>
  <c r="U71" i="16" s="1"/>
  <c r="V71" i="16" s="1"/>
  <c r="AC72" i="16"/>
  <c r="T123" i="16"/>
  <c r="U123" i="16" s="1"/>
  <c r="V123" i="16" s="1"/>
  <c r="T125" i="16"/>
  <c r="U125" i="16" s="1"/>
  <c r="V125" i="16" s="1"/>
  <c r="AM134" i="16"/>
  <c r="AN134" i="16" s="1"/>
  <c r="AO134" i="16" s="1"/>
  <c r="U170" i="16"/>
  <c r="V170" i="16" s="1"/>
  <c r="AM196" i="16"/>
  <c r="AN196" i="16" s="1"/>
  <c r="AO196" i="16" s="1"/>
  <c r="AM207" i="16"/>
  <c r="AN207" i="16" s="1"/>
  <c r="AO207" i="16" s="1"/>
  <c r="AM324" i="16"/>
  <c r="AN324" i="16" s="1"/>
  <c r="AO324" i="16" s="1"/>
  <c r="AM360" i="16"/>
  <c r="AN360" i="16" s="1"/>
  <c r="AO360" i="16" s="1"/>
  <c r="AM433" i="16"/>
  <c r="AN433" i="16" s="1"/>
  <c r="AO433" i="16" s="1"/>
  <c r="AN527" i="16"/>
  <c r="AO527" i="16" s="1"/>
  <c r="AN588" i="16"/>
  <c r="AO588" i="16" s="1"/>
  <c r="AM609" i="16"/>
  <c r="AN609" i="16" s="1"/>
  <c r="AO609" i="16" s="1"/>
  <c r="AN336" i="16"/>
  <c r="AO336" i="16" s="1"/>
  <c r="AN593" i="16"/>
  <c r="AO593" i="16" s="1"/>
  <c r="T54" i="16"/>
  <c r="U54" i="16" s="1"/>
  <c r="V54" i="16" s="1"/>
  <c r="T59" i="16"/>
  <c r="U59" i="16" s="1"/>
  <c r="V59" i="16" s="1"/>
  <c r="AC91" i="16"/>
  <c r="AM91" i="16" s="1"/>
  <c r="AN91" i="16" s="1"/>
  <c r="AO91" i="16" s="1"/>
  <c r="AM114" i="16"/>
  <c r="AN114" i="16" s="1"/>
  <c r="AO114" i="16" s="1"/>
  <c r="AC120" i="16"/>
  <c r="AM120" i="16" s="1"/>
  <c r="AN120" i="16" s="1"/>
  <c r="AO120" i="16" s="1"/>
  <c r="AC130" i="16"/>
  <c r="AM130" i="16" s="1"/>
  <c r="AN130" i="16" s="1"/>
  <c r="AO130" i="16" s="1"/>
  <c r="T131" i="16"/>
  <c r="U131" i="16" s="1"/>
  <c r="V131" i="16" s="1"/>
  <c r="U158" i="16"/>
  <c r="V158" i="16" s="1"/>
  <c r="T160" i="16"/>
  <c r="U160" i="16" s="1"/>
  <c r="V160" i="16" s="1"/>
  <c r="AN201" i="16"/>
  <c r="AO201" i="16" s="1"/>
  <c r="AM256" i="16"/>
  <c r="AN256" i="16" s="1"/>
  <c r="AO256" i="16" s="1"/>
  <c r="AN292" i="16"/>
  <c r="AO292" i="16" s="1"/>
  <c r="AN316" i="16"/>
  <c r="AO316" i="16" s="1"/>
  <c r="AM339" i="16"/>
  <c r="AN339" i="16" s="1"/>
  <c r="AO339" i="16" s="1"/>
  <c r="AN385" i="16"/>
  <c r="AO385" i="16" s="1"/>
  <c r="AM409" i="16"/>
  <c r="AN409" i="16" s="1"/>
  <c r="AO409" i="16" s="1"/>
  <c r="AN421" i="16"/>
  <c r="AO421" i="16" s="1"/>
  <c r="AN493" i="16"/>
  <c r="AO493" i="16" s="1"/>
  <c r="AN512" i="16"/>
  <c r="AO512" i="16" s="1"/>
  <c r="AN529" i="16"/>
  <c r="AO529" i="16" s="1"/>
  <c r="AN541" i="16"/>
  <c r="AO541" i="16" s="1"/>
  <c r="AM70" i="16"/>
  <c r="AN70" i="16" s="1"/>
  <c r="AO70" i="16" s="1"/>
  <c r="AM37" i="16"/>
  <c r="AN37" i="16" s="1"/>
  <c r="AO37" i="16" s="1"/>
  <c r="T14" i="16"/>
  <c r="U14" i="16" s="1"/>
  <c r="V14" i="16" s="1"/>
  <c r="T76" i="16"/>
  <c r="U76" i="16" s="1"/>
  <c r="V76" i="16" s="1"/>
  <c r="T78" i="16"/>
  <c r="U78" i="16" s="1"/>
  <c r="V78" i="16" s="1"/>
  <c r="T80" i="16"/>
  <c r="U80" i="16" s="1"/>
  <c r="V80" i="16" s="1"/>
  <c r="T84" i="16"/>
  <c r="U84" i="16" s="1"/>
  <c r="V84" i="16" s="1"/>
  <c r="T101" i="16"/>
  <c r="U101" i="16" s="1"/>
  <c r="V101" i="16" s="1"/>
  <c r="AM39" i="16"/>
  <c r="AN39" i="16" s="1"/>
  <c r="AO39" i="16" s="1"/>
  <c r="AM79" i="16"/>
  <c r="AN79" i="16" s="1"/>
  <c r="AO79" i="16" s="1"/>
  <c r="AM27" i="16"/>
  <c r="AN27" i="16" s="1"/>
  <c r="AO27" i="16" s="1"/>
  <c r="AM68" i="16"/>
  <c r="AN68" i="16" s="1"/>
  <c r="AO68" i="16" s="1"/>
  <c r="AM123" i="16"/>
  <c r="AN123" i="16" s="1"/>
  <c r="AO123" i="16" s="1"/>
  <c r="AM19" i="16"/>
  <c r="AN19" i="16" s="1"/>
  <c r="AO19" i="16" s="1"/>
  <c r="T23" i="16"/>
  <c r="U23" i="16" s="1"/>
  <c r="V23" i="16" s="1"/>
  <c r="AC23" i="16"/>
  <c r="AM43" i="16"/>
  <c r="AN43" i="16" s="1"/>
  <c r="AO43" i="16" s="1"/>
  <c r="AM46" i="16"/>
  <c r="AN46" i="16" s="1"/>
  <c r="AO46" i="16" s="1"/>
  <c r="AM48" i="16"/>
  <c r="AN48" i="16" s="1"/>
  <c r="AO48" i="16" s="1"/>
  <c r="AM50" i="16"/>
  <c r="AN50" i="16" s="1"/>
  <c r="AO50" i="16" s="1"/>
  <c r="AM52" i="16"/>
  <c r="AN52" i="16" s="1"/>
  <c r="AO52" i="16" s="1"/>
  <c r="AM54" i="16"/>
  <c r="AN54" i="16" s="1"/>
  <c r="AO54" i="16" s="1"/>
  <c r="T65" i="16"/>
  <c r="U65" i="16" s="1"/>
  <c r="V65" i="16" s="1"/>
  <c r="AC65" i="16"/>
  <c r="U93" i="16"/>
  <c r="V93" i="16" s="1"/>
  <c r="AM179" i="16"/>
  <c r="AN179" i="16" s="1"/>
  <c r="AO179" i="16" s="1"/>
  <c r="AM9" i="16"/>
  <c r="AN9" i="16" s="1"/>
  <c r="AO9" i="16" s="1"/>
  <c r="AM177" i="16"/>
  <c r="AN177" i="16" s="1"/>
  <c r="AO177" i="16" s="1"/>
  <c r="AM5" i="16"/>
  <c r="AN5" i="16" s="1"/>
  <c r="AO5" i="16" s="1"/>
  <c r="AM17" i="16"/>
  <c r="AN17" i="16" s="1"/>
  <c r="AO17" i="16" s="1"/>
  <c r="AM26" i="16"/>
  <c r="AN26" i="16" s="1"/>
  <c r="AO26" i="16" s="1"/>
  <c r="T27" i="16"/>
  <c r="U27" i="16" s="1"/>
  <c r="V27" i="16" s="1"/>
  <c r="T37" i="16"/>
  <c r="U37" i="16" s="1"/>
  <c r="V37" i="16" s="1"/>
  <c r="AM62" i="16"/>
  <c r="AN62" i="16" s="1"/>
  <c r="AO62" i="16" s="1"/>
  <c r="T63" i="16"/>
  <c r="U63" i="16" s="1"/>
  <c r="V63" i="16" s="1"/>
  <c r="AC63" i="16"/>
  <c r="AM107" i="16"/>
  <c r="AN107" i="16" s="1"/>
  <c r="AO107" i="16" s="1"/>
  <c r="AM127" i="16"/>
  <c r="AN127" i="16" s="1"/>
  <c r="AO127" i="16" s="1"/>
  <c r="AM22" i="16"/>
  <c r="AN22" i="16" s="1"/>
  <c r="AO22" i="16" s="1"/>
  <c r="AM34" i="16"/>
  <c r="AN34" i="16" s="1"/>
  <c r="AO34" i="16" s="1"/>
  <c r="AM175" i="16"/>
  <c r="AN175" i="16" s="1"/>
  <c r="AO175" i="16" s="1"/>
  <c r="AC14" i="16"/>
  <c r="AC15" i="16"/>
  <c r="U15" i="16"/>
  <c r="V15" i="16" s="1"/>
  <c r="AM38" i="16"/>
  <c r="AN38" i="16" s="1"/>
  <c r="AO38" i="16" s="1"/>
  <c r="AC76" i="16"/>
  <c r="T77" i="16"/>
  <c r="U77" i="16" s="1"/>
  <c r="V77" i="16" s="1"/>
  <c r="T79" i="16"/>
  <c r="U79" i="16" s="1"/>
  <c r="V79" i="16" s="1"/>
  <c r="AC81" i="16"/>
  <c r="U81" i="16"/>
  <c r="V81" i="16" s="1"/>
  <c r="AC83" i="16"/>
  <c r="T83" i="16"/>
  <c r="U83" i="16" s="1"/>
  <c r="V83" i="16" s="1"/>
  <c r="T90" i="16"/>
  <c r="U90" i="16" s="1"/>
  <c r="V90" i="16" s="1"/>
  <c r="AC101" i="16"/>
  <c r="AM109" i="16"/>
  <c r="AN109" i="16" s="1"/>
  <c r="AO109" i="16" s="1"/>
  <c r="AM149" i="16"/>
  <c r="AN149" i="16" s="1"/>
  <c r="AO149" i="16" s="1"/>
  <c r="T67" i="16"/>
  <c r="U67" i="16" s="1"/>
  <c r="V67" i="16" s="1"/>
  <c r="AC142" i="16"/>
  <c r="U142" i="16"/>
  <c r="V142" i="16" s="1"/>
  <c r="AM8" i="16"/>
  <c r="AN8" i="16" s="1"/>
  <c r="AO8" i="16" s="1"/>
  <c r="AC67" i="16"/>
  <c r="T68" i="16"/>
  <c r="U68" i="16" s="1"/>
  <c r="V68" i="16" s="1"/>
  <c r="T70" i="16"/>
  <c r="U70" i="16" s="1"/>
  <c r="V70" i="16" s="1"/>
  <c r="AM78" i="16"/>
  <c r="AN78" i="16" s="1"/>
  <c r="AO78" i="16" s="1"/>
  <c r="AM80" i="16"/>
  <c r="AN80" i="16" s="1"/>
  <c r="AO80" i="16" s="1"/>
  <c r="T85" i="16"/>
  <c r="U85" i="16" s="1"/>
  <c r="V85" i="16" s="1"/>
  <c r="AC140" i="16"/>
  <c r="T140" i="16"/>
  <c r="U140" i="16" s="1"/>
  <c r="V140" i="16" s="1"/>
  <c r="AM152" i="16"/>
  <c r="AN152" i="16" s="1"/>
  <c r="AO152" i="16" s="1"/>
  <c r="T69" i="16"/>
  <c r="U69" i="16" s="1"/>
  <c r="V69" i="16" s="1"/>
  <c r="AC69" i="16"/>
  <c r="AM16" i="16"/>
  <c r="AN16" i="16" s="1"/>
  <c r="AO16" i="16" s="1"/>
  <c r="AM33" i="16"/>
  <c r="AN33" i="16" s="1"/>
  <c r="AO33" i="16" s="1"/>
  <c r="AM129" i="16"/>
  <c r="AN129" i="16" s="1"/>
  <c r="AO129" i="16" s="1"/>
  <c r="AM21" i="16"/>
  <c r="AN21" i="16" s="1"/>
  <c r="AO21" i="16" s="1"/>
  <c r="T24" i="16"/>
  <c r="U24" i="16" s="1"/>
  <c r="V24" i="16" s="1"/>
  <c r="AC24" i="16"/>
  <c r="AM35" i="16"/>
  <c r="AN35" i="16" s="1"/>
  <c r="AO35" i="16" s="1"/>
  <c r="AM47" i="16"/>
  <c r="AN47" i="16" s="1"/>
  <c r="AO47" i="16" s="1"/>
  <c r="AM49" i="16"/>
  <c r="AN49" i="16" s="1"/>
  <c r="AO49" i="16" s="1"/>
  <c r="AM51" i="16"/>
  <c r="AN51" i="16" s="1"/>
  <c r="AO51" i="16" s="1"/>
  <c r="AM53" i="16"/>
  <c r="AN53" i="16" s="1"/>
  <c r="AO53" i="16" s="1"/>
  <c r="AM55" i="16"/>
  <c r="AN55" i="16" s="1"/>
  <c r="AO55" i="16" s="1"/>
  <c r="AM73" i="16"/>
  <c r="AN73" i="16" s="1"/>
  <c r="AO73" i="16" s="1"/>
  <c r="AM82" i="16"/>
  <c r="AN82" i="16" s="1"/>
  <c r="AO82" i="16" s="1"/>
  <c r="AM137" i="16"/>
  <c r="AN137" i="16" s="1"/>
  <c r="AO137" i="16" s="1"/>
  <c r="AM77" i="16"/>
  <c r="AN77" i="16" s="1"/>
  <c r="AO77" i="16" s="1"/>
  <c r="T66" i="16"/>
  <c r="U66" i="16" s="1"/>
  <c r="V66" i="16" s="1"/>
  <c r="AC66" i="16"/>
  <c r="AM169" i="16"/>
  <c r="AN169" i="16" s="1"/>
  <c r="AO169" i="16" s="1"/>
  <c r="AM4" i="16"/>
  <c r="AN4" i="16" s="1"/>
  <c r="AO4" i="16" s="1"/>
  <c r="AM7" i="16"/>
  <c r="AN7" i="16" s="1"/>
  <c r="AO7" i="16" s="1"/>
  <c r="AM11" i="16"/>
  <c r="AN11" i="16" s="1"/>
  <c r="AO11" i="16" s="1"/>
  <c r="AM28" i="16"/>
  <c r="AN28" i="16" s="1"/>
  <c r="AO28" i="16" s="1"/>
  <c r="AM44" i="16"/>
  <c r="AN44" i="16" s="1"/>
  <c r="AO44" i="16" s="1"/>
  <c r="AM61" i="16"/>
  <c r="AN61" i="16" s="1"/>
  <c r="AO61" i="16" s="1"/>
  <c r="T64" i="16"/>
  <c r="U64" i="16" s="1"/>
  <c r="V64" i="16" s="1"/>
  <c r="AC64" i="16"/>
  <c r="AM106" i="16"/>
  <c r="AN106" i="16" s="1"/>
  <c r="AO106" i="16" s="1"/>
  <c r="AM108" i="16"/>
  <c r="AN108" i="16" s="1"/>
  <c r="AO108" i="16" s="1"/>
  <c r="AM260" i="16"/>
  <c r="AN260" i="16" s="1"/>
  <c r="AO260" i="16" s="1"/>
  <c r="AC13" i="16"/>
  <c r="AC36" i="16"/>
  <c r="U55" i="16"/>
  <c r="V55" i="16" s="1"/>
  <c r="AC75" i="16"/>
  <c r="AC100" i="16"/>
  <c r="T102" i="16"/>
  <c r="U102" i="16" s="1"/>
  <c r="V102" i="16" s="1"/>
  <c r="AM111" i="16"/>
  <c r="AN111" i="16" s="1"/>
  <c r="AO111" i="16" s="1"/>
  <c r="AN151" i="16"/>
  <c r="AO151" i="16" s="1"/>
  <c r="T164" i="16"/>
  <c r="U164" i="16" s="1"/>
  <c r="V164" i="16" s="1"/>
  <c r="AC164" i="16"/>
  <c r="AM173" i="16"/>
  <c r="AN173" i="16" s="1"/>
  <c r="AO173" i="16" s="1"/>
  <c r="AM183" i="16"/>
  <c r="AN183" i="16" s="1"/>
  <c r="AO183" i="16" s="1"/>
  <c r="AM192" i="16"/>
  <c r="AN192" i="16" s="1"/>
  <c r="AO192" i="16" s="1"/>
  <c r="AP610" i="16"/>
  <c r="AM40" i="16"/>
  <c r="AN40" i="16" s="1"/>
  <c r="AO40" i="16" s="1"/>
  <c r="AC116" i="16"/>
  <c r="T116" i="16"/>
  <c r="U116" i="16" s="1"/>
  <c r="V116" i="16" s="1"/>
  <c r="AC118" i="16"/>
  <c r="T118" i="16"/>
  <c r="U118" i="16" s="1"/>
  <c r="V118" i="16" s="1"/>
  <c r="AM119" i="16"/>
  <c r="AN119" i="16" s="1"/>
  <c r="AO119" i="16" s="1"/>
  <c r="AM128" i="16"/>
  <c r="AN128" i="16" s="1"/>
  <c r="AO128" i="16" s="1"/>
  <c r="T156" i="16"/>
  <c r="U156" i="16" s="1"/>
  <c r="V156" i="16" s="1"/>
  <c r="AC156" i="16"/>
  <c r="T167" i="16"/>
  <c r="U167" i="16" s="1"/>
  <c r="V167" i="16" s="1"/>
  <c r="AC167" i="16"/>
  <c r="AM197" i="16"/>
  <c r="AN197" i="16" s="1"/>
  <c r="AO197" i="16" s="1"/>
  <c r="AM209" i="16"/>
  <c r="AN209" i="16" s="1"/>
  <c r="AO209" i="16" s="1"/>
  <c r="AM221" i="16"/>
  <c r="AN221" i="16" s="1"/>
  <c r="AO221" i="16" s="1"/>
  <c r="AM272" i="16"/>
  <c r="AN272" i="16" s="1"/>
  <c r="AO272" i="16" s="1"/>
  <c r="AM285" i="16"/>
  <c r="AN285" i="16" s="1"/>
  <c r="AO285" i="16" s="1"/>
  <c r="T36" i="16"/>
  <c r="U36" i="16" s="1"/>
  <c r="V36" i="16" s="1"/>
  <c r="AC58" i="16"/>
  <c r="AC96" i="16"/>
  <c r="AM132" i="16"/>
  <c r="AN132" i="16" s="1"/>
  <c r="AO132" i="16" s="1"/>
  <c r="AM153" i="16"/>
  <c r="AN153" i="16" s="1"/>
  <c r="AO153" i="16" s="1"/>
  <c r="AM248" i="16"/>
  <c r="AN248" i="16" s="1"/>
  <c r="AO248" i="16" s="1"/>
  <c r="T12" i="16"/>
  <c r="U12" i="16" s="1"/>
  <c r="V12" i="16" s="1"/>
  <c r="T35" i="16"/>
  <c r="U35" i="16" s="1"/>
  <c r="V35" i="16" s="1"/>
  <c r="AM45" i="16"/>
  <c r="AN45" i="16" s="1"/>
  <c r="AO45" i="16" s="1"/>
  <c r="AC57" i="16"/>
  <c r="AM93" i="16"/>
  <c r="AN93" i="16" s="1"/>
  <c r="AO93" i="16" s="1"/>
  <c r="AC95" i="16"/>
  <c r="AM105" i="16"/>
  <c r="AN105" i="16" s="1"/>
  <c r="AO105" i="16" s="1"/>
  <c r="T165" i="16"/>
  <c r="U165" i="16" s="1"/>
  <c r="V165" i="16" s="1"/>
  <c r="AC165" i="16"/>
  <c r="AM174" i="16"/>
  <c r="AN174" i="16" s="1"/>
  <c r="AO174" i="16" s="1"/>
  <c r="AM176" i="16"/>
  <c r="AN176" i="16" s="1"/>
  <c r="AO176" i="16" s="1"/>
  <c r="AM178" i="16"/>
  <c r="AN178" i="16" s="1"/>
  <c r="AO178" i="16" s="1"/>
  <c r="AM182" i="16"/>
  <c r="AN182" i="16" s="1"/>
  <c r="AO182" i="16" s="1"/>
  <c r="AM321" i="16"/>
  <c r="AN321" i="16" s="1"/>
  <c r="AO321" i="16" s="1"/>
  <c r="AG610" i="16"/>
  <c r="T4" i="16"/>
  <c r="U4" i="16" s="1"/>
  <c r="V4" i="16" s="1"/>
  <c r="T5" i="16"/>
  <c r="U5" i="16" s="1"/>
  <c r="V5" i="16" s="1"/>
  <c r="T6" i="16"/>
  <c r="U6" i="16" s="1"/>
  <c r="V6" i="16" s="1"/>
  <c r="T7" i="16"/>
  <c r="U7" i="16" s="1"/>
  <c r="V7" i="16" s="1"/>
  <c r="T8" i="16"/>
  <c r="U8" i="16" s="1"/>
  <c r="V8" i="16" s="1"/>
  <c r="T9" i="16"/>
  <c r="U9" i="16" s="1"/>
  <c r="V9" i="16" s="1"/>
  <c r="T10" i="16"/>
  <c r="U10" i="16" s="1"/>
  <c r="V10" i="16" s="1"/>
  <c r="T11" i="16"/>
  <c r="U11" i="16" s="1"/>
  <c r="V11" i="16" s="1"/>
  <c r="T20" i="16"/>
  <c r="U20" i="16" s="1"/>
  <c r="V20" i="16" s="1"/>
  <c r="T21" i="16"/>
  <c r="U21" i="16" s="1"/>
  <c r="V21" i="16" s="1"/>
  <c r="T33" i="16"/>
  <c r="U33" i="16" s="1"/>
  <c r="V33" i="16" s="1"/>
  <c r="T34" i="16"/>
  <c r="U34" i="16" s="1"/>
  <c r="V34" i="16" s="1"/>
  <c r="AM84" i="16"/>
  <c r="AN84" i="16" s="1"/>
  <c r="AO84" i="16" s="1"/>
  <c r="AM85" i="16"/>
  <c r="AN85" i="16" s="1"/>
  <c r="AO85" i="16" s="1"/>
  <c r="AM90" i="16"/>
  <c r="AN90" i="16" s="1"/>
  <c r="AO90" i="16" s="1"/>
  <c r="AM104" i="16"/>
  <c r="AN104" i="16" s="1"/>
  <c r="AO104" i="16" s="1"/>
  <c r="AM112" i="16"/>
  <c r="AN112" i="16" s="1"/>
  <c r="AO112" i="16" s="1"/>
  <c r="AM136" i="16"/>
  <c r="AN136" i="16" s="1"/>
  <c r="AO136" i="16" s="1"/>
  <c r="AM393" i="16"/>
  <c r="AN393" i="16" s="1"/>
  <c r="AO393" i="16" s="1"/>
  <c r="AM102" i="16"/>
  <c r="AN102" i="16" s="1"/>
  <c r="AO102" i="16" s="1"/>
  <c r="AC139" i="16"/>
  <c r="AC141" i="16"/>
  <c r="AM145" i="16"/>
  <c r="AN145" i="16" s="1"/>
  <c r="AO145" i="16" s="1"/>
  <c r="AC157" i="16"/>
  <c r="T168" i="16"/>
  <c r="U168" i="16" s="1"/>
  <c r="V168" i="16" s="1"/>
  <c r="AC168" i="16"/>
  <c r="AD172" i="16"/>
  <c r="AM172" i="16" s="1"/>
  <c r="T172" i="16"/>
  <c r="U172" i="16" s="1"/>
  <c r="V172" i="16" s="1"/>
  <c r="AM453" i="16"/>
  <c r="AN453" i="16" s="1"/>
  <c r="AO453" i="16" s="1"/>
  <c r="T57" i="16"/>
  <c r="U57" i="16" s="1"/>
  <c r="V57" i="16" s="1"/>
  <c r="T95" i="16"/>
  <c r="U95" i="16" s="1"/>
  <c r="V95" i="16" s="1"/>
  <c r="AC115" i="16"/>
  <c r="T115" i="16"/>
  <c r="U115" i="16" s="1"/>
  <c r="V115" i="16" s="1"/>
  <c r="AC117" i="16"/>
  <c r="T117" i="16"/>
  <c r="U117" i="16" s="1"/>
  <c r="V117" i="16" s="1"/>
  <c r="AM126" i="16"/>
  <c r="AN126" i="16" s="1"/>
  <c r="AO126" i="16" s="1"/>
  <c r="AM138" i="16"/>
  <c r="AN138" i="16" s="1"/>
  <c r="AO138" i="16" s="1"/>
  <c r="T139" i="16"/>
  <c r="U139" i="16" s="1"/>
  <c r="V139" i="16" s="1"/>
  <c r="T141" i="16"/>
  <c r="U141" i="16" s="1"/>
  <c r="V141" i="16" s="1"/>
  <c r="T157" i="16"/>
  <c r="U157" i="16" s="1"/>
  <c r="V157" i="16" s="1"/>
  <c r="T186" i="16"/>
  <c r="U186" i="16" s="1"/>
  <c r="V186" i="16" s="1"/>
  <c r="AC186" i="16"/>
  <c r="AN198" i="16"/>
  <c r="AO198" i="16" s="1"/>
  <c r="AN210" i="16"/>
  <c r="AO210" i="16" s="1"/>
  <c r="AM147" i="16"/>
  <c r="AN147" i="16" s="1"/>
  <c r="AO147" i="16" s="1"/>
  <c r="T155" i="16"/>
  <c r="U155" i="16" s="1"/>
  <c r="V155" i="16" s="1"/>
  <c r="AC155" i="16"/>
  <c r="T166" i="16"/>
  <c r="U166" i="16" s="1"/>
  <c r="V166" i="16" s="1"/>
  <c r="AC166" i="16"/>
  <c r="AM204" i="16"/>
  <c r="AN204" i="16" s="1"/>
  <c r="AO204" i="16" s="1"/>
  <c r="AM216" i="16"/>
  <c r="AN216" i="16" s="1"/>
  <c r="AO216" i="16" s="1"/>
  <c r="AM228" i="16"/>
  <c r="AN228" i="16" s="1"/>
  <c r="AO228" i="16" s="1"/>
  <c r="AI131" i="16"/>
  <c r="AI610" i="16" s="1"/>
  <c r="AC158" i="16"/>
  <c r="AC159" i="16"/>
  <c r="AC160" i="16"/>
  <c r="AC161" i="16"/>
  <c r="AM185" i="16"/>
  <c r="AN185" i="16" s="1"/>
  <c r="AO185" i="16" s="1"/>
  <c r="AM255" i="16"/>
  <c r="AN255" i="16" s="1"/>
  <c r="AO255" i="16" s="1"/>
  <c r="AN297" i="16"/>
  <c r="AO297" i="16" s="1"/>
  <c r="AM525" i="16"/>
  <c r="AN525" i="16" s="1"/>
  <c r="AO525" i="16" s="1"/>
  <c r="T114" i="16"/>
  <c r="U114" i="16" s="1"/>
  <c r="V114" i="16" s="1"/>
  <c r="AJ131" i="16"/>
  <c r="AJ610" i="16" s="1"/>
  <c r="AC162" i="16"/>
  <c r="AN333" i="16"/>
  <c r="AO333" i="16" s="1"/>
  <c r="AN381" i="16"/>
  <c r="AO381" i="16" s="1"/>
  <c r="AM401" i="16"/>
  <c r="AN401" i="16" s="1"/>
  <c r="AO401" i="16" s="1"/>
  <c r="AM477" i="16"/>
  <c r="AN477" i="16" s="1"/>
  <c r="AO477" i="16" s="1"/>
  <c r="AM522" i="16"/>
  <c r="AN522" i="16" s="1"/>
  <c r="AO522" i="16" s="1"/>
  <c r="AC163" i="16"/>
  <c r="AM308" i="16"/>
  <c r="AN308" i="16" s="1"/>
  <c r="AO308" i="16" s="1"/>
  <c r="AM344" i="16"/>
  <c r="AN344" i="16" s="1"/>
  <c r="AO344" i="16" s="1"/>
  <c r="AC184" i="16"/>
  <c r="AN232" i="16"/>
  <c r="AO232" i="16" s="1"/>
  <c r="AM236" i="16"/>
  <c r="AN236" i="16" s="1"/>
  <c r="AO236" i="16" s="1"/>
  <c r="AN369" i="16"/>
  <c r="AO369" i="16" s="1"/>
  <c r="AC121" i="16"/>
  <c r="T162" i="16"/>
  <c r="U162" i="16" s="1"/>
  <c r="V162" i="16" s="1"/>
  <c r="AM450" i="16"/>
  <c r="AN450" i="16" s="1"/>
  <c r="AO450" i="16" s="1"/>
  <c r="AC131" i="16"/>
  <c r="AC133" i="16"/>
  <c r="T137" i="16"/>
  <c r="U137" i="16" s="1"/>
  <c r="V137" i="16" s="1"/>
  <c r="T163" i="16"/>
  <c r="U163" i="16" s="1"/>
  <c r="V163" i="16" s="1"/>
  <c r="T185" i="16"/>
  <c r="U185" i="16" s="1"/>
  <c r="V185" i="16" s="1"/>
  <c r="AM191" i="16"/>
  <c r="AN191" i="16" s="1"/>
  <c r="AO191" i="16" s="1"/>
  <c r="AM203" i="16"/>
  <c r="AN203" i="16" s="1"/>
  <c r="AO203" i="16" s="1"/>
  <c r="AM215" i="16"/>
  <c r="AN215" i="16" s="1"/>
  <c r="AO215" i="16" s="1"/>
  <c r="AM227" i="16"/>
  <c r="AN227" i="16" s="1"/>
  <c r="AO227" i="16" s="1"/>
  <c r="AN244" i="16"/>
  <c r="AO244" i="16" s="1"/>
  <c r="AM273" i="16"/>
  <c r="AN273" i="16" s="1"/>
  <c r="AO273" i="16" s="1"/>
  <c r="AM296" i="16"/>
  <c r="AN296" i="16" s="1"/>
  <c r="AO296" i="16" s="1"/>
  <c r="AM332" i="16"/>
  <c r="AN332" i="16" s="1"/>
  <c r="AO332" i="16" s="1"/>
  <c r="AM357" i="16"/>
  <c r="AN357" i="16" s="1"/>
  <c r="AO357" i="16" s="1"/>
  <c r="AM380" i="16"/>
  <c r="AN380" i="16" s="1"/>
  <c r="AO380" i="16" s="1"/>
  <c r="AM413" i="16"/>
  <c r="AN413" i="16" s="1"/>
  <c r="AO413" i="16" s="1"/>
  <c r="AD131" i="16"/>
  <c r="T136" i="16"/>
  <c r="U136" i="16" s="1"/>
  <c r="V136" i="16" s="1"/>
  <c r="AM150" i="16"/>
  <c r="AN150" i="16" s="1"/>
  <c r="AO150" i="16" s="1"/>
  <c r="AM171" i="16"/>
  <c r="AN171" i="16" s="1"/>
  <c r="AO171" i="16" s="1"/>
  <c r="AM231" i="16"/>
  <c r="AN231" i="16" s="1"/>
  <c r="AO231" i="16" s="1"/>
  <c r="T129" i="16"/>
  <c r="U129" i="16" s="1"/>
  <c r="V129" i="16" s="1"/>
  <c r="AM368" i="16"/>
  <c r="AN368" i="16" s="1"/>
  <c r="AO368" i="16" s="1"/>
  <c r="AM585" i="16"/>
  <c r="AN585" i="16" s="1"/>
  <c r="AO585" i="16" s="1"/>
  <c r="T121" i="16"/>
  <c r="U121" i="16" s="1"/>
  <c r="V121" i="16" s="1"/>
  <c r="AF131" i="16"/>
  <c r="AF610" i="16" s="1"/>
  <c r="T134" i="16"/>
  <c r="U134" i="16" s="1"/>
  <c r="V134" i="16" s="1"/>
  <c r="T180" i="16"/>
  <c r="U180" i="16" s="1"/>
  <c r="V180" i="16" s="1"/>
  <c r="T181" i="16"/>
  <c r="U181" i="16" s="1"/>
  <c r="V181" i="16" s="1"/>
  <c r="T182" i="16"/>
  <c r="U182" i="16" s="1"/>
  <c r="V182" i="16" s="1"/>
  <c r="AM188" i="16"/>
  <c r="AN188" i="16" s="1"/>
  <c r="AO188" i="16" s="1"/>
  <c r="AM200" i="16"/>
  <c r="AN200" i="16" s="1"/>
  <c r="AO200" i="16" s="1"/>
  <c r="AM212" i="16"/>
  <c r="AN212" i="16" s="1"/>
  <c r="AO212" i="16" s="1"/>
  <c r="AM224" i="16"/>
  <c r="AN224" i="16" s="1"/>
  <c r="AO224" i="16" s="1"/>
  <c r="AN237" i="16"/>
  <c r="AO237" i="16" s="1"/>
  <c r="AM309" i="16"/>
  <c r="AN309" i="16" s="1"/>
  <c r="AO309" i="16" s="1"/>
  <c r="AN345" i="16"/>
  <c r="AO345" i="16" s="1"/>
  <c r="AM382" i="16"/>
  <c r="AN382" i="16" s="1"/>
  <c r="AO382" i="16" s="1"/>
  <c r="AM243" i="16"/>
  <c r="AN243" i="16" s="1"/>
  <c r="AO243" i="16" s="1"/>
  <c r="AN249" i="16"/>
  <c r="AO249" i="16" s="1"/>
  <c r="AN261" i="16"/>
  <c r="AO261" i="16" s="1"/>
  <c r="AM284" i="16"/>
  <c r="AN284" i="16" s="1"/>
  <c r="AO284" i="16" s="1"/>
  <c r="AM320" i="16"/>
  <c r="AN320" i="16" s="1"/>
  <c r="AO320" i="16" s="1"/>
  <c r="AM356" i="16"/>
  <c r="AN356" i="16" s="1"/>
  <c r="AO356" i="16" s="1"/>
  <c r="AN404" i="16"/>
  <c r="AO404" i="16" s="1"/>
  <c r="AN241" i="16"/>
  <c r="AO241" i="16" s="1"/>
  <c r="AM264" i="16"/>
  <c r="AN264" i="16" s="1"/>
  <c r="AO264" i="16" s="1"/>
  <c r="AM462" i="16"/>
  <c r="AN462" i="16" s="1"/>
  <c r="AO462" i="16" s="1"/>
  <c r="AM546" i="16"/>
  <c r="AN546" i="16" s="1"/>
  <c r="AO546" i="16" s="1"/>
  <c r="AM549" i="16"/>
  <c r="AN549" i="16" s="1"/>
  <c r="AO549" i="16" s="1"/>
  <c r="AM438" i="16"/>
  <c r="AN438" i="16" s="1"/>
  <c r="AO438" i="16" s="1"/>
  <c r="AN475" i="16"/>
  <c r="AO475" i="16" s="1"/>
  <c r="AN502" i="16"/>
  <c r="AO502" i="16" s="1"/>
  <c r="AN607" i="16"/>
  <c r="AO607" i="16" s="1"/>
  <c r="AM295" i="16"/>
  <c r="AN295" i="16" s="1"/>
  <c r="AO295" i="16" s="1"/>
  <c r="AM307" i="16"/>
  <c r="AN307" i="16" s="1"/>
  <c r="AO307" i="16" s="1"/>
  <c r="AM319" i="16"/>
  <c r="AN319" i="16" s="1"/>
  <c r="AO319" i="16" s="1"/>
  <c r="AM331" i="16"/>
  <c r="AN331" i="16" s="1"/>
  <c r="AO331" i="16" s="1"/>
  <c r="AM343" i="16"/>
  <c r="AN343" i="16" s="1"/>
  <c r="AO343" i="16" s="1"/>
  <c r="AM355" i="16"/>
  <c r="AN355" i="16" s="1"/>
  <c r="AO355" i="16" s="1"/>
  <c r="AM367" i="16"/>
  <c r="AN367" i="16" s="1"/>
  <c r="AO367" i="16" s="1"/>
  <c r="AM379" i="16"/>
  <c r="AN379" i="16" s="1"/>
  <c r="AO379" i="16" s="1"/>
  <c r="AM392" i="16"/>
  <c r="AN392" i="16" s="1"/>
  <c r="AO392" i="16" s="1"/>
  <c r="AM561" i="16"/>
  <c r="AN561" i="16" s="1"/>
  <c r="AO561" i="16" s="1"/>
  <c r="AM606" i="16"/>
  <c r="AN606" i="16" s="1"/>
  <c r="AO606" i="16" s="1"/>
  <c r="AM474" i="16"/>
  <c r="AN474" i="16" s="1"/>
  <c r="AO474" i="16" s="1"/>
  <c r="AM489" i="16"/>
  <c r="AN489" i="16" s="1"/>
  <c r="AO489" i="16" s="1"/>
  <c r="AM501" i="16"/>
  <c r="AN501" i="16" s="1"/>
  <c r="AO501" i="16" s="1"/>
  <c r="AM558" i="16"/>
  <c r="AN558" i="16" s="1"/>
  <c r="AO558" i="16" s="1"/>
  <c r="AM317" i="16"/>
  <c r="AN317" i="16" s="1"/>
  <c r="AO317" i="16" s="1"/>
  <c r="AM329" i="16"/>
  <c r="AN329" i="16" s="1"/>
  <c r="AO329" i="16" s="1"/>
  <c r="AM341" i="16"/>
  <c r="AN341" i="16" s="1"/>
  <c r="AO341" i="16" s="1"/>
  <c r="AM353" i="16"/>
  <c r="AN353" i="16" s="1"/>
  <c r="AO353" i="16" s="1"/>
  <c r="AM365" i="16"/>
  <c r="AN365" i="16" s="1"/>
  <c r="AO365" i="16" s="1"/>
  <c r="AM377" i="16"/>
  <c r="AN377" i="16" s="1"/>
  <c r="AO377" i="16" s="1"/>
  <c r="AM390" i="16"/>
  <c r="AN390" i="16" s="1"/>
  <c r="AO390" i="16" s="1"/>
  <c r="AM396" i="16"/>
  <c r="AN396" i="16" s="1"/>
  <c r="AO396" i="16" s="1"/>
  <c r="AM417" i="16"/>
  <c r="AN417" i="16" s="1"/>
  <c r="AO417" i="16" s="1"/>
  <c r="AN463" i="16"/>
  <c r="AO463" i="16" s="1"/>
  <c r="AM486" i="16"/>
  <c r="AN486" i="16" s="1"/>
  <c r="AO486" i="16" s="1"/>
  <c r="AM537" i="16"/>
  <c r="AN537" i="16" s="1"/>
  <c r="AO537" i="16" s="1"/>
  <c r="AN547" i="16"/>
  <c r="AO547" i="16" s="1"/>
  <c r="AM582" i="16"/>
  <c r="AN582" i="16" s="1"/>
  <c r="AO582" i="16" s="1"/>
  <c r="AM597" i="16"/>
  <c r="AN597" i="16" s="1"/>
  <c r="AO597" i="16" s="1"/>
  <c r="AM376" i="16"/>
  <c r="AN376" i="16" s="1"/>
  <c r="AO376" i="16" s="1"/>
  <c r="T382" i="16"/>
  <c r="U382" i="16" s="1"/>
  <c r="V382" i="16" s="1"/>
  <c r="AM389" i="16"/>
  <c r="AN389" i="16" s="1"/>
  <c r="AO389" i="16" s="1"/>
  <c r="AM414" i="16"/>
  <c r="AN414" i="16" s="1"/>
  <c r="AO414" i="16" s="1"/>
  <c r="AM534" i="16"/>
  <c r="AN534" i="16" s="1"/>
  <c r="AO534" i="16" s="1"/>
  <c r="AM267" i="16"/>
  <c r="AN267" i="16" s="1"/>
  <c r="AO267" i="16" s="1"/>
  <c r="AM279" i="16"/>
  <c r="AN279" i="16" s="1"/>
  <c r="AO279" i="16" s="1"/>
  <c r="AM291" i="16"/>
  <c r="AN291" i="16" s="1"/>
  <c r="AO291" i="16" s="1"/>
  <c r="AM303" i="16"/>
  <c r="AN303" i="16" s="1"/>
  <c r="AO303" i="16" s="1"/>
  <c r="AM315" i="16"/>
  <c r="AN315" i="16" s="1"/>
  <c r="AO315" i="16" s="1"/>
  <c r="AM429" i="16"/>
  <c r="AN429" i="16" s="1"/>
  <c r="AO429" i="16" s="1"/>
  <c r="AM498" i="16"/>
  <c r="AN498" i="16" s="1"/>
  <c r="AO498" i="16" s="1"/>
  <c r="AM513" i="16"/>
  <c r="AN513" i="16" s="1"/>
  <c r="AO513" i="16" s="1"/>
  <c r="AM242" i="16"/>
  <c r="AN242" i="16" s="1"/>
  <c r="AO242" i="16" s="1"/>
  <c r="AM254" i="16"/>
  <c r="AN254" i="16" s="1"/>
  <c r="AO254" i="16" s="1"/>
  <c r="AM278" i="16"/>
  <c r="AN278" i="16" s="1"/>
  <c r="AO278" i="16" s="1"/>
  <c r="AM290" i="16"/>
  <c r="AN290" i="16" s="1"/>
  <c r="AO290" i="16" s="1"/>
  <c r="AM302" i="16"/>
  <c r="AN302" i="16" s="1"/>
  <c r="AO302" i="16" s="1"/>
  <c r="AM402" i="16"/>
  <c r="AN402" i="16" s="1"/>
  <c r="AO402" i="16" s="1"/>
  <c r="AN405" i="16"/>
  <c r="AO405" i="16" s="1"/>
  <c r="AM441" i="16"/>
  <c r="AN441" i="16" s="1"/>
  <c r="AO441" i="16" s="1"/>
  <c r="AN451" i="16"/>
  <c r="AO451" i="16" s="1"/>
  <c r="AM510" i="16"/>
  <c r="AN510" i="16" s="1"/>
  <c r="AO510" i="16" s="1"/>
  <c r="AM570" i="16"/>
  <c r="AN570" i="16" s="1"/>
  <c r="AO570" i="16" s="1"/>
  <c r="AM426" i="16"/>
  <c r="AN426" i="16" s="1"/>
  <c r="AO426" i="16" s="1"/>
  <c r="AM465" i="16"/>
  <c r="AN465" i="16" s="1"/>
  <c r="AO465" i="16" s="1"/>
  <c r="AN478" i="16"/>
  <c r="AO478" i="16" s="1"/>
  <c r="AM573" i="16"/>
  <c r="AN573" i="16" s="1"/>
  <c r="AO573" i="16" s="1"/>
  <c r="AM594" i="16"/>
  <c r="AN594" i="16" s="1"/>
  <c r="AO594" i="16" s="1"/>
  <c r="AM608" i="16"/>
  <c r="AN608" i="16" s="1"/>
  <c r="AO608" i="16" s="1"/>
  <c r="AM425" i="16"/>
  <c r="AN425" i="16" s="1"/>
  <c r="AO425" i="16" s="1"/>
  <c r="AM437" i="16"/>
  <c r="AN437" i="16" s="1"/>
  <c r="AO437" i="16" s="1"/>
  <c r="AM485" i="16"/>
  <c r="AN485" i="16" s="1"/>
  <c r="AO485" i="16" s="1"/>
  <c r="AM497" i="16"/>
  <c r="AN497" i="16" s="1"/>
  <c r="AO497" i="16" s="1"/>
  <c r="AM509" i="16"/>
  <c r="AN509" i="16" s="1"/>
  <c r="AO509" i="16" s="1"/>
  <c r="AM521" i="16"/>
  <c r="AN521" i="16" s="1"/>
  <c r="AO521" i="16" s="1"/>
  <c r="AM533" i="16"/>
  <c r="AN533" i="16" s="1"/>
  <c r="AO533" i="16" s="1"/>
  <c r="AM545" i="16"/>
  <c r="AN545" i="16" s="1"/>
  <c r="AO545" i="16" s="1"/>
  <c r="AM557" i="16"/>
  <c r="AN557" i="16" s="1"/>
  <c r="AO557" i="16" s="1"/>
  <c r="AM569" i="16"/>
  <c r="AN569" i="16" s="1"/>
  <c r="AO569" i="16" s="1"/>
  <c r="AM581" i="16"/>
  <c r="AN581" i="16" s="1"/>
  <c r="AO581" i="16" s="1"/>
  <c r="AM605" i="16"/>
  <c r="AN605" i="16" s="1"/>
  <c r="AO605" i="16" s="1"/>
  <c r="AM400" i="16"/>
  <c r="AN400" i="16" s="1"/>
  <c r="AO400" i="16" s="1"/>
  <c r="AM412" i="16"/>
  <c r="AN412" i="16" s="1"/>
  <c r="AO412" i="16" s="1"/>
  <c r="AM436" i="16"/>
  <c r="AN436" i="16" s="1"/>
  <c r="AO436" i="16" s="1"/>
  <c r="AM448" i="16"/>
  <c r="AN448" i="16" s="1"/>
  <c r="AO448" i="16" s="1"/>
  <c r="AM472" i="16"/>
  <c r="AN472" i="16" s="1"/>
  <c r="AO472" i="16" s="1"/>
  <c r="AM484" i="16"/>
  <c r="AN484" i="16" s="1"/>
  <c r="AO484" i="16" s="1"/>
  <c r="AM496" i="16"/>
  <c r="AN496" i="16" s="1"/>
  <c r="AO496" i="16" s="1"/>
  <c r="AM508" i="16"/>
  <c r="AN508" i="16" s="1"/>
  <c r="AO508" i="16" s="1"/>
  <c r="AM532" i="16"/>
  <c r="AN532" i="16" s="1"/>
  <c r="AO532" i="16" s="1"/>
  <c r="AM568" i="16"/>
  <c r="AN568" i="16" s="1"/>
  <c r="AO568" i="16" s="1"/>
  <c r="AM592" i="16"/>
  <c r="AN592" i="16" s="1"/>
  <c r="AO592" i="16" s="1"/>
  <c r="AM604" i="16"/>
  <c r="AN604" i="16" s="1"/>
  <c r="AO604" i="16" s="1"/>
  <c r="AM399" i="16"/>
  <c r="AN399" i="16" s="1"/>
  <c r="AO399" i="16" s="1"/>
  <c r="AM423" i="16"/>
  <c r="AN423" i="16" s="1"/>
  <c r="AO423" i="16" s="1"/>
  <c r="AM435" i="16"/>
  <c r="AN435" i="16" s="1"/>
  <c r="AO435" i="16" s="1"/>
  <c r="AM447" i="16"/>
  <c r="AN447" i="16" s="1"/>
  <c r="AO447" i="16" s="1"/>
  <c r="AM459" i="16"/>
  <c r="AN459" i="16" s="1"/>
  <c r="AO459" i="16" s="1"/>
  <c r="AM471" i="16"/>
  <c r="AN471" i="16" s="1"/>
  <c r="AO471" i="16" s="1"/>
  <c r="AM483" i="16"/>
  <c r="AN483" i="16" s="1"/>
  <c r="AO483" i="16" s="1"/>
  <c r="AM531" i="16"/>
  <c r="AN531" i="16" s="1"/>
  <c r="AO531" i="16" s="1"/>
  <c r="AM543" i="16"/>
  <c r="AN543" i="16" s="1"/>
  <c r="AO543" i="16" s="1"/>
  <c r="AM555" i="16"/>
  <c r="AN555" i="16" s="1"/>
  <c r="AO555" i="16" s="1"/>
  <c r="AM603" i="16"/>
  <c r="AN603" i="16" s="1"/>
  <c r="AO603" i="16" s="1"/>
  <c r="AM578" i="16"/>
  <c r="AN578" i="16" s="1"/>
  <c r="AO578" i="16" s="1"/>
  <c r="AM590" i="16"/>
  <c r="AN590" i="16" s="1"/>
  <c r="AO590" i="16" s="1"/>
  <c r="AM577" i="16"/>
  <c r="AN577" i="16" s="1"/>
  <c r="AO577" i="16" s="1"/>
  <c r="AM408" i="16"/>
  <c r="AN408" i="16" s="1"/>
  <c r="AO408" i="16" s="1"/>
  <c r="AM420" i="16"/>
  <c r="AN420" i="16" s="1"/>
  <c r="AO420" i="16" s="1"/>
  <c r="AM432" i="16"/>
  <c r="AN432" i="16" s="1"/>
  <c r="AO432" i="16" s="1"/>
  <c r="AM444" i="16"/>
  <c r="AN444" i="16" s="1"/>
  <c r="AO444" i="16" s="1"/>
  <c r="AM456" i="16"/>
  <c r="AN456" i="16" s="1"/>
  <c r="AO456" i="16" s="1"/>
  <c r="AM468" i="16"/>
  <c r="AN468" i="16" s="1"/>
  <c r="AO468" i="16" s="1"/>
  <c r="AM480" i="16"/>
  <c r="AN480" i="16" s="1"/>
  <c r="AO480" i="16" s="1"/>
  <c r="AM492" i="16"/>
  <c r="AN492" i="16" s="1"/>
  <c r="AO492" i="16" s="1"/>
  <c r="AM504" i="16"/>
  <c r="AN504" i="16" s="1"/>
  <c r="AO504" i="16" s="1"/>
  <c r="AM516" i="16"/>
  <c r="AN516" i="16" s="1"/>
  <c r="AO516" i="16" s="1"/>
  <c r="AM528" i="16"/>
  <c r="AN528" i="16" s="1"/>
  <c r="AO528" i="16" s="1"/>
  <c r="AM540" i="16"/>
  <c r="AN540" i="16" s="1"/>
  <c r="AO540" i="16" s="1"/>
  <c r="AM552" i="16"/>
  <c r="AN552" i="16" s="1"/>
  <c r="AO552" i="16" s="1"/>
  <c r="AM564" i="16"/>
  <c r="AN564" i="16" s="1"/>
  <c r="AO564" i="16" s="1"/>
  <c r="AM576" i="16"/>
  <c r="AN576" i="16" s="1"/>
  <c r="AO576" i="16" s="1"/>
  <c r="AN98" i="16" l="1"/>
  <c r="AO98" i="16" s="1"/>
  <c r="AN99" i="16"/>
  <c r="AO99" i="16" s="1"/>
  <c r="AM135" i="16"/>
  <c r="AN135" i="16" s="1"/>
  <c r="AO135" i="16" s="1"/>
  <c r="AM72" i="16"/>
  <c r="AN72" i="16" s="1"/>
  <c r="AO72" i="16" s="1"/>
  <c r="AD610" i="16"/>
  <c r="AF613" i="16" s="1"/>
  <c r="AM58" i="16"/>
  <c r="AN58" i="16" s="1"/>
  <c r="AO58" i="16" s="1"/>
  <c r="AM100" i="16"/>
  <c r="AN100" i="16" s="1"/>
  <c r="AO100" i="16" s="1"/>
  <c r="AM36" i="16"/>
  <c r="AN36" i="16" s="1"/>
  <c r="AO36" i="16" s="1"/>
  <c r="AO3" i="16"/>
  <c r="AM67" i="16"/>
  <c r="AN67" i="16" s="1"/>
  <c r="AO67" i="16" s="1"/>
  <c r="AM141" i="16"/>
  <c r="AN141" i="16" s="1"/>
  <c r="AO141" i="16" s="1"/>
  <c r="AM75" i="16"/>
  <c r="AN75" i="16" s="1"/>
  <c r="AO75" i="16" s="1"/>
  <c r="AM13" i="16"/>
  <c r="AN13" i="16" s="1"/>
  <c r="AO13" i="16" s="1"/>
  <c r="AM69" i="16"/>
  <c r="AN69" i="16" s="1"/>
  <c r="AO69" i="16" s="1"/>
  <c r="AM121" i="16"/>
  <c r="AN121" i="16" s="1"/>
  <c r="AO121" i="16" s="1"/>
  <c r="AM64" i="16"/>
  <c r="AN64" i="16" s="1"/>
  <c r="AO64" i="16" s="1"/>
  <c r="AM161" i="16"/>
  <c r="AN161" i="16" s="1"/>
  <c r="AO161" i="16" s="1"/>
  <c r="AM139" i="16"/>
  <c r="AN139" i="16" s="1"/>
  <c r="AO139" i="16" s="1"/>
  <c r="AM118" i="16"/>
  <c r="AN118" i="16" s="1"/>
  <c r="AO118" i="16" s="1"/>
  <c r="AM164" i="16"/>
  <c r="AN164" i="16" s="1"/>
  <c r="AO164" i="16" s="1"/>
  <c r="AM76" i="16"/>
  <c r="AN76" i="16" s="1"/>
  <c r="AO76" i="16" s="1"/>
  <c r="AM66" i="16"/>
  <c r="AN66" i="16" s="1"/>
  <c r="AO66" i="16" s="1"/>
  <c r="AM142" i="16"/>
  <c r="AN142" i="16" s="1"/>
  <c r="AO142" i="16" s="1"/>
  <c r="AM163" i="16"/>
  <c r="AN163" i="16" s="1"/>
  <c r="AO163" i="16" s="1"/>
  <c r="AM131" i="16"/>
  <c r="AN131" i="16" s="1"/>
  <c r="AO131" i="16" s="1"/>
  <c r="AM159" i="16"/>
  <c r="AN159" i="16" s="1"/>
  <c r="AO159" i="16" s="1"/>
  <c r="AM117" i="16"/>
  <c r="AN117" i="16" s="1"/>
  <c r="AO117" i="16" s="1"/>
  <c r="AM95" i="16"/>
  <c r="AN95" i="16" s="1"/>
  <c r="AO95" i="16" s="1"/>
  <c r="AM167" i="16"/>
  <c r="AN167" i="16" s="1"/>
  <c r="AO167" i="16" s="1"/>
  <c r="AM116" i="16"/>
  <c r="AN116" i="16" s="1"/>
  <c r="AO116" i="16" s="1"/>
  <c r="AN172" i="16"/>
  <c r="AO172" i="16" s="1"/>
  <c r="AM65" i="16"/>
  <c r="AN65" i="16" s="1"/>
  <c r="AO65" i="16" s="1"/>
  <c r="AM133" i="16"/>
  <c r="AN133" i="16" s="1"/>
  <c r="AO133" i="16" s="1"/>
  <c r="AM160" i="16"/>
  <c r="AN160" i="16" s="1"/>
  <c r="AO160" i="16" s="1"/>
  <c r="AM186" i="16"/>
  <c r="AN186" i="16" s="1"/>
  <c r="AO186" i="16" s="1"/>
  <c r="AM168" i="16"/>
  <c r="AN168" i="16" s="1"/>
  <c r="AO168" i="16" s="1"/>
  <c r="AM162" i="16"/>
  <c r="AN162" i="16" s="1"/>
  <c r="AO162" i="16" s="1"/>
  <c r="AM158" i="16"/>
  <c r="AN158" i="16" s="1"/>
  <c r="AO158" i="16" s="1"/>
  <c r="AM15" i="16"/>
  <c r="AN15" i="16" s="1"/>
  <c r="AO15" i="16" s="1"/>
  <c r="AM184" i="16"/>
  <c r="AN184" i="16" s="1"/>
  <c r="AO184" i="16" s="1"/>
  <c r="AM155" i="16"/>
  <c r="AN155" i="16" s="1"/>
  <c r="AO155" i="16" s="1"/>
  <c r="AM115" i="16"/>
  <c r="AN115" i="16" s="1"/>
  <c r="AO115" i="16" s="1"/>
  <c r="AM157" i="16"/>
  <c r="AN157" i="16" s="1"/>
  <c r="AO157" i="16" s="1"/>
  <c r="AM57" i="16"/>
  <c r="AN57" i="16" s="1"/>
  <c r="AO57" i="16" s="1"/>
  <c r="AM14" i="16"/>
  <c r="AM156" i="16"/>
  <c r="AN156" i="16" s="1"/>
  <c r="AO156" i="16" s="1"/>
  <c r="AM83" i="16"/>
  <c r="AN83" i="16" s="1"/>
  <c r="AO83" i="16" s="1"/>
  <c r="AM23" i="16"/>
  <c r="AN23" i="16" s="1"/>
  <c r="AO23" i="16" s="1"/>
  <c r="AM101" i="16"/>
  <c r="AN101" i="16" s="1"/>
  <c r="AO101" i="16" s="1"/>
  <c r="AF614" i="16"/>
  <c r="AM140" i="16"/>
  <c r="AN140" i="16" s="1"/>
  <c r="AO140" i="16" s="1"/>
  <c r="AM63" i="16"/>
  <c r="AN63" i="16" s="1"/>
  <c r="AO63" i="16" s="1"/>
  <c r="AM96" i="16"/>
  <c r="AN96" i="16" s="1"/>
  <c r="AO96" i="16" s="1"/>
  <c r="AM24" i="16"/>
  <c r="AN24" i="16" s="1"/>
  <c r="AO24" i="16" s="1"/>
  <c r="AM81" i="16"/>
  <c r="AN81" i="16" s="1"/>
  <c r="AO81" i="16" s="1"/>
  <c r="AM166" i="16"/>
  <c r="AN166" i="16" s="1"/>
  <c r="AO166" i="16" s="1"/>
  <c r="AM165" i="16"/>
  <c r="AN165" i="16" s="1"/>
  <c r="AO165" i="16" s="1"/>
  <c r="AC610" i="16"/>
  <c r="AF612" i="16" s="1"/>
  <c r="AM610" i="16" l="1"/>
  <c r="AN14" i="16"/>
  <c r="AO14" i="16" s="1"/>
  <c r="AO610" i="16" s="1"/>
  <c r="AN610" i="16" l="1"/>
  <c r="AH26" i="11" l="1"/>
  <c r="W26" i="11"/>
  <c r="H110" i="15" l="1"/>
  <c r="H83" i="15"/>
  <c r="H82" i="15"/>
  <c r="H81" i="15"/>
  <c r="H80" i="15"/>
  <c r="I37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I38" i="15" l="1"/>
  <c r="I86" i="15" s="1"/>
  <c r="I90" i="15" s="1"/>
  <c r="AF615" i="16" l="1"/>
  <c r="AH615" i="16" s="1"/>
  <c r="AL637" i="17"/>
  <c r="AF616" i="16"/>
  <c r="AH616" i="16" s="1"/>
  <c r="AK26" i="11" l="1"/>
  <c r="AL636" i="17"/>
  <c r="AF618" i="16"/>
  <c r="AD26" i="11" l="1"/>
  <c r="AG26" i="11" l="1"/>
  <c r="AE26" i="11" l="1"/>
  <c r="AJ29" i="11" s="1"/>
  <c r="AI26" i="11"/>
  <c r="AJ30" i="11" s="1"/>
  <c r="AK186" i="25" l="1"/>
  <c r="AL186" i="25" s="1"/>
  <c r="AK183" i="27"/>
  <c r="AL183" i="27" s="1"/>
  <c r="AK183" i="26"/>
  <c r="AL183" i="26" s="1"/>
  <c r="AK184" i="25"/>
  <c r="AK181" i="27"/>
  <c r="AK181" i="26"/>
  <c r="AK159" i="23"/>
  <c r="AL159" i="23" s="1"/>
  <c r="AK159" i="24"/>
  <c r="AL159" i="24" s="1"/>
  <c r="AK157" i="23"/>
  <c r="AK157" i="24"/>
  <c r="AL184" i="25" l="1"/>
  <c r="AL181" i="26"/>
  <c r="AL187" i="26" s="1"/>
  <c r="AL181" i="27"/>
  <c r="AL187" i="27" s="1"/>
  <c r="AL157" i="24"/>
  <c r="AL157" i="23"/>
  <c r="AM26" i="11"/>
  <c r="AF26" i="11"/>
  <c r="AJ28" i="11" s="1"/>
  <c r="AG612" i="16"/>
  <c r="AH612" i="16" s="1"/>
  <c r="AK633" i="17"/>
  <c r="AL29" i="11"/>
  <c r="AK182" i="27" l="1"/>
  <c r="AK187" i="27" s="1"/>
  <c r="AK182" i="26"/>
  <c r="AK187" i="26" s="1"/>
  <c r="AL28" i="11"/>
  <c r="AK185" i="25"/>
  <c r="AK190" i="25" s="1"/>
  <c r="AK158" i="23"/>
  <c r="AK163" i="23" s="1"/>
  <c r="AK158" i="24"/>
  <c r="AK163" i="24" s="1"/>
  <c r="AL26" i="11"/>
  <c r="AL30" i="11"/>
  <c r="AK635" i="17"/>
  <c r="AL635" i="17" s="1"/>
  <c r="AG614" i="16"/>
  <c r="AH614" i="16" s="1"/>
  <c r="AL633" i="17"/>
  <c r="AL182" i="26" l="1"/>
  <c r="AJ190" i="26"/>
  <c r="AL182" i="27"/>
  <c r="AJ190" i="27"/>
  <c r="AL185" i="25"/>
  <c r="AL190" i="25" s="1"/>
  <c r="AJ193" i="25"/>
  <c r="AL158" i="24"/>
  <c r="AL163" i="24" s="1"/>
  <c r="AJ166" i="24"/>
  <c r="AL158" i="23"/>
  <c r="AL163" i="23" s="1"/>
  <c r="AJ166" i="23"/>
  <c r="AJ31" i="11"/>
  <c r="AL31" i="11" s="1"/>
  <c r="AG613" i="16"/>
  <c r="AH613" i="16" s="1"/>
  <c r="AK634" i="17"/>
  <c r="AJ642" i="17" s="1"/>
  <c r="AG618" i="16" l="1"/>
  <c r="AF621" i="16"/>
  <c r="AL634" i="17"/>
  <c r="AL642" i="17" s="1"/>
  <c r="AK639" i="17"/>
  <c r="AH621" i="16"/>
  <c r="AH618" i="16"/>
  <c r="AL639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tc={22560F92-7A84-442A-9D39-E4A030039389}</author>
    <author>tc={0A6C0793-995F-41EA-AFD6-DDC04E38A448}</author>
    <author>tc={1A5E7F48-3C23-4CB7-9B85-77B8EDF99EA1}</author>
  </authors>
  <commentList>
    <comment ref="C10" authorId="0" shapeId="0" xr:uid="{00000000-0006-0000-00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LÔ HÀNG GỒM 8 PALLET: 3 PALLET GỖ + 5 PALLET GIẤY -ĐI 2 XE 5 TẤN</t>
        </r>
      </text>
    </comment>
    <comment ref="C131" authorId="1" shapeId="0" xr:uid="{00000000-0006-0000-00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LÔ HÀNG GỒM 18 PALLET ĐI 3 XE 5 TẤN VÀ  1 XE 2 TẤN</t>
        </r>
      </text>
    </comment>
    <comment ref="B187" authorId="2" shapeId="0" xr:uid="{00000000-0006-0000-00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THU BS PHÍ BỐC XẾP KHO THÀNH LONG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tc={62193550-EC3F-494B-BFEF-D82795F8FDB0}</author>
    <author>tc={4B970279-F918-4C8E-84AE-839676E7868D}</author>
    <author>tc={120B9152-F279-4BDC-BA85-5A85D2C4AF1A}</author>
  </authors>
  <commentList>
    <comment ref="C9" authorId="0" shapeId="0" xr:uid="{00000000-0006-0000-01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PHIẾU XÁC NHẬN VẬN CHUYỂN 2 XE 5 TẤN</t>
        </r>
      </text>
    </comment>
    <comment ref="F94" authorId="1" shapeId="0" xr:uid="{00000000-0006-0000-01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141" authorId="2" shapeId="0" xr:uid="{00000000-0006-0000-01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tc={19773280-6A21-4745-B1DD-C3D8C02D8F3E}</author>
    <author>tc={D97DF1A8-9897-4D91-B58E-1536CB7F372A}</author>
    <author>tc={D165A358-7250-406F-965D-0E20271CCB21}</author>
  </authors>
  <commentList>
    <comment ref="C9" authorId="0" shapeId="0" xr:uid="{00000000-0006-0000-02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PHIẾU XÁC NHẬN VẬN CHUYỂN 2 XE 5 TẤN</t>
        </r>
      </text>
    </comment>
    <comment ref="F94" authorId="1" shapeId="0" xr:uid="{00000000-0006-0000-02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141" authorId="2" shapeId="0" xr:uid="{00000000-0006-0000-02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tc={5317D4FB-3203-4F79-8BAA-8CF0EDCBC9A7}</author>
    <author>tc={BF69DB16-ADE4-485D-AABC-DDE45D066951}</author>
    <author>tc={A0F74A42-870C-40BE-90F0-CE5429EA9DCA}</author>
    <author>tc={70ED8C16-3E12-4E2F-9A0C-DC37C0273032}</author>
    <author>tc={851F61D4-63DE-43E7-9388-A2978F95A9FD}</author>
  </authors>
  <commentList>
    <comment ref="C24" authorId="0" shapeId="0" xr:uid="{00000000-0006-0000-0300-000001000000}">
      <text>
        <r>
          <rPr>
            <sz val="11"/>
            <color indexed="8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Có XNVC - NHÀ MÁY YC GIAO HÀNG DHL
</t>
        </r>
      </text>
    </comment>
    <comment ref="C53" authorId="1" shapeId="0" xr:uid="{00000000-0006-0000-03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XNVC ĐI 1 XE TẢI 5 TẤN + 1 XE TẢI 2 TẤN</t>
        </r>
      </text>
    </comment>
    <comment ref="C55" authorId="2" shapeId="0" xr:uid="{00000000-0006-0000-03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PHIẾU XNVC LẤY HÀNG DHL GẤP</t>
        </r>
      </text>
    </comment>
    <comment ref="M95" authorId="3" shapeId="0" xr:uid="{00000000-0006-0000-0300-00000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M157" authorId="4" shapeId="0" xr:uid="{00000000-0006-0000-03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tc={4AC5B24D-F0CE-455B-9672-900A34E2CD94}</author>
    <author>tc={C9E659DD-7FE8-4D56-AFD1-03B2DBF5D6C4}</author>
    <author>tc={E5AB0E44-231A-4A9C-9727-7C0D3BD0860C}</author>
    <author>tc={AE8DEF4A-32C3-4132-B165-71797D7605F8}</author>
    <author>tc={4803ECBA-1B8E-461D-AF70-B549610274CA}</author>
  </authors>
  <commentList>
    <comment ref="F27" authorId="0" shapeId="0" xr:uid="{00000000-0006-0000-04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 TK NHÁNH</t>
        </r>
      </text>
    </comment>
    <comment ref="M77" authorId="1" shapeId="0" xr:uid="{00000000-0006-0000-04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M91" authorId="2" shapeId="0" xr:uid="{00000000-0006-0000-04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M92" authorId="3" shapeId="0" xr:uid="{00000000-0006-0000-0400-00000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M102" authorId="4" shapeId="0" xr:uid="{00000000-0006-0000-04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tc={BFEBEC59-8FD6-447B-A8E0-D250AA87A6CC}</author>
    <author>tc={F198DB46-4D07-406F-8304-78E143817153}</author>
    <author>tc={E2E3A959-9AB9-4817-91D0-82EAD035D555}</author>
    <author>tc={865330BC-6D59-47E5-893A-7DC4D01BBBE7}</author>
    <author>tc={8C23B460-B044-4187-B283-74215F19D6D0}</author>
  </authors>
  <commentList>
    <comment ref="F27" authorId="0" shapeId="0" xr:uid="{00000000-0006-0000-05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 TK NHÁNH</t>
        </r>
      </text>
    </comment>
    <comment ref="M77" authorId="1" shapeId="0" xr:uid="{00000000-0006-0000-05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M91" authorId="2" shapeId="0" xr:uid="{00000000-0006-0000-05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M92" authorId="3" shapeId="0" xr:uid="{00000000-0006-0000-0500-00000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M102" authorId="4" shapeId="0" xr:uid="{00000000-0006-0000-05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tc={DC943864-FA3D-4C15-BCA2-F088B69CC442}</author>
    <author>tc={D402A486-0704-4D10-AA14-2082D9C9173F}</author>
    <author>tc={23AF8E7C-C8BB-4E2E-B51B-0F37C87C5BEB}</author>
    <author>tc={012149CC-4666-479B-8C8E-6C6B493437FE}</author>
    <author>tc={72D7CDBA-037A-41CD-93C4-281943E59E82}</author>
    <author>tc={6E267DF8-C33E-4788-A0F6-09A3086FA487}</author>
    <author>tc={91AB7F3F-0705-4A3F-B8F5-AE839F4BEEEF}</author>
    <author>tc={25F10DB6-1A34-4B45-87E6-58ACA82F0EC5}</author>
    <author>tc={D063F2EC-3FA4-43A7-AA82-F4C0874B0039}</author>
    <author>tc={9F2819E9-18C0-4B84-869C-5DC03046D11E}</author>
    <author>tc={A7563461-3958-447D-9960-C984045C8E4A}</author>
  </authors>
  <commentList>
    <comment ref="Q31" authorId="0" shapeId="0" xr:uid="{00000000-0006-0000-06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+ 2 TK NHÁNH</t>
        </r>
      </text>
    </comment>
    <comment ref="Q32" authorId="1" shapeId="0" xr:uid="{00000000-0006-0000-06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+ 2 TK NHÁNH</t>
        </r>
      </text>
    </comment>
    <comment ref="Q33" authorId="2" shapeId="0" xr:uid="{00000000-0006-0000-06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+ 2 TK NHÁNH</t>
        </r>
      </text>
    </comment>
    <comment ref="P57" authorId="3" shapeId="0" xr:uid="{00000000-0006-0000-0600-000004000000}">
      <text>
        <r>
          <rPr>
            <sz val="11"/>
            <color indexed="8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CÓ GIẤY XÁC NHẬN VÂN CHUYỂN </t>
        </r>
      </text>
    </comment>
    <comment ref="Q67" authorId="4" shapeId="0" xr:uid="{00000000-0006-0000-06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+ 1 TK NHÁNH</t>
        </r>
      </text>
    </comment>
    <comment ref="Q74" authorId="5" shapeId="0" xr:uid="{00000000-0006-0000-0600-00000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+1 TK NHÁNH</t>
        </r>
      </text>
    </comment>
    <comment ref="Q75" authorId="6" shapeId="0" xr:uid="{00000000-0006-0000-0600-00000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+1 TK NHÁNH</t>
        </r>
      </text>
    </comment>
    <comment ref="Q141" authorId="7" shapeId="0" xr:uid="{00000000-0006-0000-0600-00000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Q179" authorId="8" shapeId="0" xr:uid="{00000000-0006-0000-0600-00000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Q194" authorId="9" shapeId="0" xr:uid="{00000000-0006-0000-0600-00000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Q198" authorId="10" shapeId="0" xr:uid="{00000000-0006-0000-0600-00000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tc={AD979FC9-2270-4A58-A015-007CBE936250}</author>
    <author>tc={D62D209D-5535-44F7-AEF4-72908B681624}</author>
    <author>tc={E7F995A1-E38A-44BB-B9AE-CD647B51C83E}</author>
    <author>tc={52204C50-806D-43A2-A054-54C3DFAB1DA2}</author>
    <author>tc={C3A91D81-DAE2-40D6-AFA7-E8062D688254}</author>
    <author>tc={E68C3E68-C974-43C0-BDE6-BE263CC5C256}</author>
  </authors>
  <commentList>
    <comment ref="B9" authorId="0" shapeId="0" xr:uid="{00000000-0006-0000-07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Hàng DHL gấp - có PHIẾU XNVC</t>
        </r>
      </text>
    </comment>
    <comment ref="B41" authorId="1" shapeId="0" xr:uid="{00000000-0006-0000-07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Hàng DHL gấp - có PHIẾU XNVC</t>
        </r>
      </text>
    </comment>
    <comment ref="C42" authorId="2" shapeId="0" xr:uid="{00000000-0006-0000-07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PHIẾU XNVC</t>
        </r>
      </text>
    </comment>
    <comment ref="B50" authorId="3" shapeId="0" xr:uid="{00000000-0006-0000-0700-00000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GIẤY XNVC</t>
        </r>
      </text>
    </comment>
    <comment ref="B75" authorId="4" shapeId="0" xr:uid="{00000000-0006-0000-07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XNVC</t>
        </r>
      </text>
    </comment>
    <comment ref="Q122" authorId="5" shapeId="0" xr:uid="{00000000-0006-0000-0700-00000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tc={2E69445B-EC13-4A2F-84DF-CB2F95F5AE78}</author>
    <author>tc={AC32DF3D-3383-446D-B859-C447B93ADAF9}</author>
    <author>tc={8511EF64-39F5-4FD9-BA55-C0B4B9C0B4BC}</author>
    <author>tc={024DF601-A867-4A41-BC8D-B0CDBFB5721A}</author>
    <author>tc={85494E87-A8B4-43CA-9A36-A94A03AE5F65}</author>
    <author>tc={8FD8728A-2F10-495B-A7FF-6CCD05F67198}</author>
    <author>tc={2A8C3B48-9647-4E7C-A14C-317CADFD8668}</author>
    <author>tc={55A59020-B09D-47C6-8A2B-D139EB15B007}</author>
  </authors>
  <commentList>
    <comment ref="M18" authorId="0" shapeId="0" xr:uid="{00000000-0006-0000-08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XNVC KHO A HOÀNG</t>
        </r>
      </text>
    </comment>
    <comment ref="P21" authorId="1" shapeId="0" xr:uid="{00000000-0006-0000-08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Xe IMO có XNVC kho a Hoàng</t>
        </r>
      </text>
    </comment>
    <comment ref="M36" authorId="2" shapeId="0" xr:uid="{00000000-0006-0000-08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XNVC KHO A THÀNH</t>
        </r>
      </text>
    </comment>
    <comment ref="M62" authorId="3" shapeId="0" xr:uid="{00000000-0006-0000-0800-00000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XNVC KHO A HOÀNG</t>
        </r>
      </text>
    </comment>
    <comment ref="M72" authorId="4" shapeId="0" xr:uid="{00000000-0006-0000-08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XNVC KHO A THÀNH</t>
        </r>
      </text>
    </comment>
    <comment ref="M74" authorId="5" shapeId="0" xr:uid="{00000000-0006-0000-0800-00000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XNVC KHO A THÀNH</t>
        </r>
      </text>
    </comment>
    <comment ref="M89" authorId="6" shapeId="0" xr:uid="{00000000-0006-0000-0800-00000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XNVC KHO A THÀNH</t>
        </r>
      </text>
    </comment>
    <comment ref="M105" authorId="7" shapeId="0" xr:uid="{00000000-0006-0000-0800-00000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XMVC KHO A THÀNH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tc={B9229F3D-9550-4315-B287-FF50273FC8E9}</author>
    <author>tc={BD7F1434-8FF7-400B-BBDA-3621BB50B04B}</author>
    <author>tc={6341A017-E3BB-487C-80CD-46F52F9480CB}</author>
    <author>tc={F402F85D-5A08-44E3-95CD-E9477F3113F4}</author>
    <author>tc={B04EEC76-DD6F-4C79-9A7B-71185116DB09}</author>
    <author>tc={8B2816C5-4BF8-40D7-829B-7105CFFE7268}</author>
    <author>tc={360837AA-EF3D-4180-8926-178E6DEC95D1}</author>
    <author>tc={68F6B782-3267-4145-92BD-6D2033989769}</author>
    <author>tc={FC4F134C-E9C4-4BAD-9183-4B8D9474F4CD}</author>
    <author>tc={0AEFEB99-35D3-4CB0-8304-2F60202A3B95}</author>
    <author>tc={52B2CD46-3CB4-466D-A745-A7A05824A482}</author>
    <author>tc={C15D74FB-8145-4E6A-B62B-64B6B74287A1}</author>
    <author>tc={51A131CE-A308-4A27-92B3-4A4D1BC41BA0}</author>
    <author>tc={2B478C5E-04B5-4E16-9FFD-5FD0866945A8}</author>
    <author>tc={32CC2585-88BA-4F99-A3ED-8C6BC883C8D4}</author>
    <author>tc={C10A5DB9-D935-4299-BD1D-27BECE7C0FF0}</author>
    <author>tc={26AA32D4-7886-45B4-9DD9-FA8519B92F63}</author>
    <author>tc={F3C452D4-A785-4629-84A7-4F39D1DD479B}</author>
    <author>tc={27AAADAC-4AE6-4490-B5EC-7FD92941D0F0}</author>
    <author>tc={D4010378-5A3B-4FDE-8DE5-177F9CC71DA3}</author>
    <author>tc={E3FEA8BE-F37C-4904-8EB1-E19835B184BE}</author>
    <author>tc={6AC33C72-FEB4-4599-B751-40E4CDAD8136}</author>
    <author>tc={056572AD-89CC-466B-9F2E-96FB00AEB869}</author>
    <author>tc={0A9CB0D4-C4A0-4C0A-9323-E401F3A4EC4C}</author>
    <author>tc={25AE8B87-A883-461A-A272-A9F1CC195011}</author>
    <author>tc={57B38A48-3984-460C-BD66-508A5FBC03B2}</author>
    <author>tc={D81E30D7-DE08-46C8-A511-723AE963CB0E}</author>
    <author>tc={60887873-7C1B-4186-819E-E009E9C817A7}</author>
    <author>tc={3D9A7D2F-C5D5-4CF9-883E-1452C586CEA5}</author>
    <author>tc={16D0795B-0F11-4527-9909-36FA0158F848}</author>
    <author>tc={2D75F7AB-2EA7-439F-B740-C25CB3E69941}</author>
    <author>tc={428A2250-D9DC-48C8-A966-17BB214C30ED}</author>
    <author>tc={194A4263-8FF4-4235-8DDE-C97CD0D11DB8}</author>
    <author>tc={5DCD0DE3-589F-4942-BB5D-B70E2898AF0B}</author>
    <author>tc={33FF93D2-8AEB-4435-BB9B-B686CABFA2DA}</author>
    <author>tc={AF3ECF32-F665-40B4-931C-2BF14456316B}</author>
    <author>tc={32DFF7DF-EEC0-49F7-964A-CA0985AE60F4}</author>
    <author>tc={1A621BC6-F5CC-4D99-B540-949B33AFBBC7}</author>
    <author>tc={6DDD74B5-AC66-4BC5-BA6F-11C59AFF6F2A}</author>
    <author>tc={48C69C99-DAB2-4F9A-8DBB-0A56100DEB4D}</author>
    <author>tc={E87BE042-76AE-4A6F-A530-A99612527FA6}</author>
    <author>tc={E7038CC0-F57F-4BA9-B3FB-6B6A3FA08B27}</author>
    <author>tc={FF3D05E1-238C-4D5F-8AE6-D0EC6BBD2DB0}</author>
    <author>tc={C62B6AEA-288D-4765-964E-1C07B4099C5A}</author>
    <author>tc={2EF86D25-6D3A-4952-86C4-EF3B9C33B5BA}</author>
    <author>tc={F4A2A19E-D51B-4776-981A-EFB45A3520DD}</author>
    <author>tc={69D46AD1-4A8B-46BF-820A-2626AD0608B9}</author>
    <author>tc={02EC5219-313F-4691-83E7-3F95D6DFB367}</author>
    <author>tc={2C1D90D7-803E-4A9F-AB80-2FA419FDB8C6}</author>
    <author>tc={E6A5300F-85F5-4533-898E-22D2D88F125B}</author>
    <author>tc={6FE44F2C-3B92-400D-B212-6011C24F4957}</author>
    <author>tc={73463B2B-2330-4230-BF08-E838A6E09538}</author>
    <author>tc={27794DA7-B279-4D63-B6F1-4F9C1A23DD3F}</author>
    <author>tc={6EE5E180-F1E5-472D-A101-28187C1DBEC6}</author>
    <author>tc={F34AC428-B2B7-4335-BC66-75CF1248E146}</author>
    <author>tc={6ADAB302-42DE-4FFD-9F2C-AC2117788B14}</author>
    <author>tc={4C5E07D2-CD14-4B9F-BE00-87D91D2051AD}</author>
    <author>tc={BE8BC452-E4BD-4593-8349-4CD9A56CB82D}</author>
    <author>tc={4CE79AAD-B50B-4D8B-8D4D-4795A4059E74}</author>
    <author>tc={79B90EE2-313B-4146-94C9-DF0C5CFEDAB0}</author>
    <author>tc={BEB268D3-8EA8-4960-AD41-2DEBE0E37453}</author>
    <author>tc={BFF0A3C8-46D4-41F8-8A32-DAAD9290514E}</author>
    <author>tc={34862B98-7B79-4161-8B2D-73BC89A55C01}</author>
    <author>tc={E506C443-48E7-4B60-8CA2-B4FCDA1126D5}</author>
    <author>tc={C9191348-3811-46ED-B088-2C5067C4DF7B}</author>
    <author>tc={220FC40F-DB8C-44A6-AAFB-D1C0154579C5}</author>
    <author>tc={021D378F-1C16-4592-8C72-EE4E785BD4D6}</author>
    <author>tc={6E1DC9E0-4B5B-470C-A220-13BE9A474E9B}</author>
    <author>tc={4F904714-3A87-4903-A12B-64EDE0068FE4}</author>
    <author>tc={B3709814-9A9A-48E1-8949-739EDD92A958}</author>
    <author>tc={C1205AB5-D36C-4609-9B46-4125807C147B}</author>
    <author>tc={BFFB39D6-BAE9-4681-BA92-1640D25964A9}</author>
    <author>tc={E14D08E2-0C24-48A6-9E72-875655A2A473}</author>
    <author>tc={252A417E-81FB-4966-9E7D-963CBF160760}</author>
    <author>tc={8B469691-3084-4CF1-8E42-772BCE1C35FD}</author>
    <author>tc={65C8730E-3452-42EC-9FF1-714ED1732DF5}</author>
    <author>tc={2B19B822-4714-44ED-A5D5-384C14A93897}</author>
    <author>tc={2BFF442B-A838-4D31-8713-15D03C56B848}</author>
    <author>tc={6D43C1D8-4BC6-4D64-ACD2-8FCCFB0855AF}</author>
    <author>tc={58048E7F-B060-4480-BF9F-FB208086D63D}</author>
    <author>tc={21751BE1-A11B-4477-A4AE-3C46F217F49D}</author>
    <author>tc={A471F7E9-B91C-42BB-9607-CB773B275A12}</author>
    <author>tc={2DD136E8-1F7F-4767-A5BB-AC1ACB7AC401}</author>
    <author>tc={75753AD2-8586-415C-9AA3-4BC09F948AA8}</author>
    <author>tc={ECCF51DD-890A-4FCA-97FB-D1D4FDF9312B}</author>
    <author>tc={A5AFD8AA-10B6-43F2-AE12-9758C29754DD}</author>
    <author>tc={56499431-6B66-4F96-9E52-12AFFCB1FF22}</author>
    <author>tc={A3A6B968-AAC2-48B4-8471-D47B458BFF23}</author>
    <author>tc={02448A99-D8A7-41DB-BCDE-48F76CB1C396}</author>
    <author>tc={88DC6F4A-0EDF-4784-9F42-BC1A8A8975DD}</author>
    <author>tc={36E4BC39-5FE6-4C1E-982D-F45295D3B5BB}</author>
    <author>tc={C92FF206-0C3F-4101-9EF2-BD44E0AA5F04}</author>
    <author>tc={DFEA655F-DDFA-47F4-8C52-FD309C987312}</author>
    <author>tc={E7DC1112-C10F-43FD-8847-971034B9BB53}</author>
    <author>tc={015B77D2-746E-4B4F-92D9-68A68754DCB4}</author>
    <author>tc={D502F153-2E3F-42FB-9465-3A1387587754}</author>
    <author>tc={2B6D0293-EC66-4C1E-9E5E-4F3A2427F2AF}</author>
    <author>tc={2059CA67-AA69-4290-B6BB-F1D3ABB8D9C8}</author>
    <author>tc={AB7353F6-C674-48D3-974D-AD93FB790B85}</author>
    <author>tc={D56318ED-90EE-457D-9380-61783ABFC079}</author>
    <author>tc={687EA0E0-9984-4D59-BB41-0A1AB4543CC7}</author>
    <author>tc={8AE7C3E1-75C7-4CC7-8C49-2C4981ABDACE}</author>
    <author>tc={F8EA6E8A-411B-4025-8F66-CFA17C40FA0B}</author>
    <author>tc={BB86484D-6461-4ABD-A050-BD6B36A71EE6}</author>
    <author>tc={0E457B44-A6AA-4D29-B07E-E030964F3B49}</author>
    <author>tc={AEFA4D62-BB45-4B03-92A7-38244A6D17DA}</author>
    <author>tc={585D63BF-F11F-46AE-911B-6E53F3B75296}</author>
    <author>tc={F439E7A1-B6D4-4CE8-8806-4DB63589BDC1}</author>
    <author>tc={11851613-9754-442A-B5AE-68513460C167}</author>
    <author>tc={DE95D7F6-F4E2-41F7-95B1-4B673E63D31D}</author>
    <author>tc={CBCD3086-7DAB-432E-9ED3-F09A692FA815}</author>
    <author>tc={1C60EDB0-DCE3-4BC3-A221-DD934FDEBF4A}</author>
    <author>tc={C11E99FE-CA7A-4B71-AEB7-58242495FF51}</author>
    <author>tc={6E7C36B0-2FF7-4FEE-9A9E-FD092FBDEEE0}</author>
    <author>tc={9AF9D097-14C7-4637-B919-4A3D09CB6F19}</author>
    <author>tc={97EB78A9-F9BF-4AFA-9376-0EB4036E8659}</author>
    <author>tc={3D907322-1B29-4793-B5D6-FC6B9F5AE30A}</author>
    <author>tc={8DAC4C02-723D-48F7-A249-75C3CC8069F7}</author>
  </authors>
  <commentList>
    <comment ref="C5" authorId="0" shapeId="0" xr:uid="{00000000-0006-0000-0A00-000001000000}">
      <text>
        <r>
          <rPr>
            <sz val="11"/>
            <color indexed="8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LÔ HÀNG 9 PALLET GIẤY + 3RL + 2CTN : ĐI 2 XE 5 TẤN </t>
        </r>
      </text>
    </comment>
    <comment ref="F35" authorId="1" shapeId="0" xr:uid="{00000000-0006-0000-0A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C49" authorId="2" shapeId="0" xr:uid="{00000000-0006-0000-0A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LÔ HÀNG 11.98 CBM ĐI  1 X 5MT</t>
        </r>
      </text>
    </comment>
    <comment ref="F69" authorId="3" shapeId="0" xr:uid="{00000000-0006-0000-0A00-00000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72" authorId="4" shapeId="0" xr:uid="{00000000-0006-0000-0A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73" authorId="5" shapeId="0" xr:uid="{00000000-0006-0000-0A00-00000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77" authorId="6" shapeId="0" xr:uid="{00000000-0006-0000-0A00-00000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C94" authorId="7" shapeId="0" xr:uid="{00000000-0006-0000-0A00-00000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LÔ HÀNG 5.670 KG - ĐI 1 XE 5 TẤN + 1 XE 1  TẤN</t>
        </r>
      </text>
    </comment>
    <comment ref="C157" authorId="8" shapeId="0" xr:uid="{00000000-0006-0000-0A00-00000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Lô hàng 12 PALLET GIẤY : ĐI 2 XE 5 TẤN + 1 XE 1 TÁN</t>
        </r>
      </text>
    </comment>
    <comment ref="F174" authorId="9" shapeId="0" xr:uid="{00000000-0006-0000-0A00-00000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189" authorId="10" shapeId="0" xr:uid="{00000000-0006-0000-0A00-00000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04" authorId="11" shapeId="0" xr:uid="{00000000-0006-0000-0A00-00000C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C226" authorId="12" shapeId="0" xr:uid="{00000000-0006-0000-0A00-00000D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Lô hàng 12 pallet giấy đi :  2 xe 5 tấn</t>
        </r>
      </text>
    </comment>
    <comment ref="F236" authorId="13" shapeId="0" xr:uid="{00000000-0006-0000-0A00-00000E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C249" authorId="14" shapeId="0" xr:uid="{00000000-0006-0000-0A00-00000F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ĐI 2 XE 5 TẤN</t>
        </r>
      </text>
    </comment>
    <comment ref="F261" authorId="15" shapeId="0" xr:uid="{00000000-0006-0000-0A00-000010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64" authorId="16" shapeId="0" xr:uid="{00000000-0006-0000-0A00-00001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65" authorId="17" shapeId="0" xr:uid="{00000000-0006-0000-0A00-00001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66" authorId="18" shapeId="0" xr:uid="{00000000-0006-0000-0A00-00001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67" authorId="19" shapeId="0" xr:uid="{00000000-0006-0000-0A00-00001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73" authorId="20" shapeId="0" xr:uid="{00000000-0006-0000-0A00-00001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74" authorId="21" shapeId="0" xr:uid="{00000000-0006-0000-0A00-00001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293" authorId="22" shapeId="0" xr:uid="{00000000-0006-0000-0A00-00001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00" authorId="23" shapeId="0" xr:uid="{00000000-0006-0000-0A00-00001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04" authorId="24" shapeId="0" xr:uid="{00000000-0006-0000-0A00-00001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05" authorId="25" shapeId="0" xr:uid="{00000000-0006-0000-0A00-00001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20" authorId="26" shapeId="0" xr:uid="{00000000-0006-0000-0A00-00001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31" authorId="27" shapeId="0" xr:uid="{00000000-0006-0000-0A00-00001C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32" authorId="28" shapeId="0" xr:uid="{00000000-0006-0000-0A00-00001D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35" authorId="29" shapeId="0" xr:uid="{00000000-0006-0000-0A00-00001E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45" authorId="30" shapeId="0" xr:uid="{00000000-0006-0000-0A00-00001F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49" authorId="31" shapeId="0" xr:uid="{00000000-0006-0000-0A00-000020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51" authorId="32" shapeId="0" xr:uid="{00000000-0006-0000-0A00-00002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53" authorId="33" shapeId="0" xr:uid="{00000000-0006-0000-0A00-00002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54" authorId="34" shapeId="0" xr:uid="{00000000-0006-0000-0A00-00002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55" authorId="35" shapeId="0" xr:uid="{00000000-0006-0000-0A00-00002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56" authorId="36" shapeId="0" xr:uid="{00000000-0006-0000-0A00-00002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63" authorId="37" shapeId="0" xr:uid="{00000000-0006-0000-0A00-00002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64" authorId="38" shapeId="0" xr:uid="{00000000-0006-0000-0A00-00002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66" authorId="39" shapeId="0" xr:uid="{00000000-0006-0000-0A00-00002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80" authorId="40" shapeId="0" xr:uid="{00000000-0006-0000-0A00-00002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81" authorId="41" shapeId="0" xr:uid="{00000000-0006-0000-0A00-00002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88" authorId="42" shapeId="0" xr:uid="{00000000-0006-0000-0A00-00002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89" authorId="43" shapeId="0" xr:uid="{00000000-0006-0000-0A00-00002C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91" authorId="44" shapeId="0" xr:uid="{00000000-0006-0000-0A00-00002D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92" authorId="45" shapeId="0" xr:uid="{00000000-0006-0000-0A00-00002E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93" authorId="46" shapeId="0" xr:uid="{00000000-0006-0000-0A00-00002F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399" authorId="47" shapeId="0" xr:uid="{00000000-0006-0000-0A00-000030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00" authorId="48" shapeId="0" xr:uid="{00000000-0006-0000-0A00-00003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01" authorId="49" shapeId="0" xr:uid="{00000000-0006-0000-0A00-00003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02" authorId="50" shapeId="0" xr:uid="{00000000-0006-0000-0A00-00003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03" authorId="51" shapeId="0" xr:uid="{00000000-0006-0000-0A00-00003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04" authorId="52" shapeId="0" xr:uid="{00000000-0006-0000-0A00-00003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12" authorId="53" shapeId="0" xr:uid="{00000000-0006-0000-0A00-00003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14" authorId="54" shapeId="0" xr:uid="{00000000-0006-0000-0A00-00003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19" authorId="55" shapeId="0" xr:uid="{00000000-0006-0000-0A00-00003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0" authorId="56" shapeId="0" xr:uid="{00000000-0006-0000-0A00-00003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2" authorId="57" shapeId="0" xr:uid="{00000000-0006-0000-0A00-00003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3" authorId="58" shapeId="0" xr:uid="{00000000-0006-0000-0A00-00003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4" authorId="59" shapeId="0" xr:uid="{00000000-0006-0000-0A00-00003C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5" authorId="60" shapeId="0" xr:uid="{00000000-0006-0000-0A00-00003D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6" authorId="61" shapeId="0" xr:uid="{00000000-0006-0000-0A00-00003E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7" authorId="62" shapeId="0" xr:uid="{00000000-0006-0000-0A00-00003F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28" authorId="63" shapeId="0" xr:uid="{00000000-0006-0000-0A00-000040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33" authorId="64" shapeId="0" xr:uid="{00000000-0006-0000-0A00-00004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34" authorId="65" shapeId="0" xr:uid="{00000000-0006-0000-0A00-00004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48" authorId="66" shapeId="0" xr:uid="{00000000-0006-0000-0A00-00004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49" authorId="67" shapeId="0" xr:uid="{00000000-0006-0000-0A00-00004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50" authorId="68" shapeId="0" xr:uid="{00000000-0006-0000-0A00-00004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51" authorId="69" shapeId="0" xr:uid="{00000000-0006-0000-0A00-00004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52" authorId="70" shapeId="0" xr:uid="{00000000-0006-0000-0A00-00004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58" authorId="71" shapeId="0" xr:uid="{00000000-0006-0000-0A00-00004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60" authorId="72" shapeId="0" xr:uid="{00000000-0006-0000-0A00-00004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61" authorId="73" shapeId="0" xr:uid="{00000000-0006-0000-0A00-00004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62" authorId="74" shapeId="0" xr:uid="{00000000-0006-0000-0A00-00004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86" authorId="75" shapeId="0" xr:uid="{00000000-0006-0000-0A00-00004C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88" authorId="76" shapeId="0" xr:uid="{00000000-0006-0000-0A00-00004D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0" authorId="77" shapeId="0" xr:uid="{00000000-0006-0000-0A00-00004E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2" authorId="78" shapeId="0" xr:uid="{00000000-0006-0000-0A00-00004F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3" authorId="79" shapeId="0" xr:uid="{00000000-0006-0000-0A00-000050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4" authorId="80" shapeId="0" xr:uid="{00000000-0006-0000-0A00-00005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5" authorId="81" shapeId="0" xr:uid="{00000000-0006-0000-0A00-00005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6" authorId="82" shapeId="0" xr:uid="{00000000-0006-0000-0A00-00005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7" authorId="83" shapeId="0" xr:uid="{00000000-0006-0000-0A00-00005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498" authorId="84" shapeId="0" xr:uid="{00000000-0006-0000-0A00-00005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01" authorId="85" shapeId="0" xr:uid="{00000000-0006-0000-0A00-00005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02" authorId="86" shapeId="0" xr:uid="{00000000-0006-0000-0A00-00005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03" authorId="87" shapeId="0" xr:uid="{00000000-0006-0000-0A00-00005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04" authorId="88" shapeId="0" xr:uid="{00000000-0006-0000-0A00-00005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06" authorId="89" shapeId="0" xr:uid="{00000000-0006-0000-0A00-00005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07" authorId="90" shapeId="0" xr:uid="{00000000-0006-0000-0A00-00005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08" authorId="91" shapeId="0" xr:uid="{00000000-0006-0000-0A00-00005C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28" authorId="92" shapeId="0" xr:uid="{00000000-0006-0000-0A00-00005D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32" authorId="93" shapeId="0" xr:uid="{00000000-0006-0000-0A00-00005E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33" authorId="94" shapeId="0" xr:uid="{00000000-0006-0000-0A00-00005F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39" authorId="95" shapeId="0" xr:uid="{00000000-0006-0000-0A00-000060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55" authorId="96" shapeId="0" xr:uid="{00000000-0006-0000-0A00-00006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57" authorId="97" shapeId="0" xr:uid="{00000000-0006-0000-0A00-00006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59" authorId="98" shapeId="0" xr:uid="{00000000-0006-0000-0A00-00006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62" authorId="99" shapeId="0" xr:uid="{00000000-0006-0000-0A00-00006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63" authorId="100" shapeId="0" xr:uid="{00000000-0006-0000-0A00-00006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64" authorId="101" shapeId="0" xr:uid="{00000000-0006-0000-0A00-00006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78" authorId="102" shapeId="0" xr:uid="{00000000-0006-0000-0A00-00006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79" authorId="103" shapeId="0" xr:uid="{00000000-0006-0000-0A00-00006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81" authorId="104" shapeId="0" xr:uid="{00000000-0006-0000-0A00-00006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86" authorId="105" shapeId="0" xr:uid="{00000000-0006-0000-0A00-00006A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87" authorId="106" shapeId="0" xr:uid="{00000000-0006-0000-0A00-00006B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88" authorId="107" shapeId="0" xr:uid="{00000000-0006-0000-0A00-00006C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89" authorId="108" shapeId="0" xr:uid="{00000000-0006-0000-0A00-00006D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90" authorId="109" shapeId="0" xr:uid="{00000000-0006-0000-0A00-00006E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591" authorId="110" shapeId="0" xr:uid="{00000000-0006-0000-0A00-00006F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608" authorId="111" shapeId="0" xr:uid="{00000000-0006-0000-0A00-000070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610" authorId="112" shapeId="0" xr:uid="{00000000-0006-0000-0A00-00007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611" authorId="113" shapeId="0" xr:uid="{00000000-0006-0000-0A00-00007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620" authorId="114" shapeId="0" xr:uid="{00000000-0006-0000-0A00-00007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621" authorId="115" shapeId="0" xr:uid="{00000000-0006-0000-0A00-00007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624" authorId="116" shapeId="0" xr:uid="{00000000-0006-0000-0A00-00007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F626" authorId="117" shapeId="0" xr:uid="{00000000-0006-0000-0A00-00007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tc={04705C18-57B4-40D7-9677-773ED881ABB4}</author>
    <author>tc={DC4A0537-A4B8-41C4-BAE6-05B38F12B527}</author>
    <author>tc={E2AD992B-CE09-448E-8526-8FD066255C26}</author>
    <author>tc={BB3A1F3D-EDF4-457F-9078-9FE52C9BE146}</author>
    <author>tc={E5682873-46A2-4506-B52A-7D2538F669A6}</author>
    <author>tc={D45D507D-0708-4A4D-8B3D-18B6DF4117C5}</author>
    <author>tc={CDB0FEA9-BAFA-4F82-89E7-1819A5CCCD54}</author>
    <author>tc={FA7EEFDB-E989-448A-9AD6-DB4C31D8FB3D}</author>
  </authors>
  <commentList>
    <comment ref="P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PHÍ LƯU CONT, PHÍ SỬA CHỮA, PHÍ KHÁC,...</t>
        </r>
      </text>
    </comment>
    <comment ref="I12" authorId="1" shapeId="0" xr:uid="{00000000-0006-0000-0B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I13" authorId="2" shapeId="0" xr:uid="{00000000-0006-0000-0B00-000003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I14" authorId="3" shapeId="0" xr:uid="{00000000-0006-0000-0B00-000004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I15" authorId="4" shapeId="0" xr:uid="{00000000-0006-0000-0B00-000005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I16" authorId="5" shapeId="0" xr:uid="{00000000-0006-0000-0B00-000006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I17" authorId="6" shapeId="0" xr:uid="{00000000-0006-0000-0B00-000007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TK NHÁNH</t>
        </r>
      </text>
    </comment>
    <comment ref="C24" authorId="7" shapeId="0" xr:uid="{00000000-0006-0000-0B00-000008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THU BS HĐ GIA HẠN CONT</t>
        </r>
      </text>
    </comment>
    <comment ref="X24" authorId="8" shapeId="0" xr:uid="{00000000-0006-0000-0B00-000009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THU BS HĐ GIA HẠN CONT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P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PHÍ LƯU CONT, PHÍ SỬA CHỮA, PHÍ KHÁC,...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<sst xmlns="http://schemas.openxmlformats.org/spreadsheetml/2006/main" count="16859" uniqueCount="7239">
  <si>
    <t>LCL + LOCAL</t>
  </si>
  <si>
    <t>No</t>
  </si>
  <si>
    <t>INVOICE No</t>
  </si>
  <si>
    <t>AWB,B/L No</t>
  </si>
  <si>
    <t>DATE</t>
  </si>
  <si>
    <t>KGS</t>
  </si>
  <si>
    <t>KGS OF BL</t>
  </si>
  <si>
    <t>CBM</t>
  </si>
  <si>
    <t>FREIGHT AIR</t>
  </si>
  <si>
    <t>FREIGHT SEA</t>
  </si>
  <si>
    <t>TRUCKING FEE</t>
  </si>
  <si>
    <t>SERVICE FEE</t>
  </si>
  <si>
    <t xml:space="preserve">CFS </t>
  </si>
  <si>
    <t>CIC</t>
  </si>
  <si>
    <t xml:space="preserve">THC </t>
  </si>
  <si>
    <t>D/O</t>
  </si>
  <si>
    <t>HANDLING</t>
  </si>
  <si>
    <t>STORAGE</t>
  </si>
  <si>
    <t>CSHT</t>
  </si>
  <si>
    <t>INCURRED</t>
  </si>
  <si>
    <t>VAT PASS THROUGH</t>
  </si>
  <si>
    <t>CLEARING EXPENSE</t>
  </si>
  <si>
    <t>TOTAL</t>
  </si>
  <si>
    <t>PORT</t>
  </si>
  <si>
    <t>FREIGHT AIR PER P/L</t>
  </si>
  <si>
    <t>FREIGHT SEA PER P/L</t>
  </si>
  <si>
    <t>CFS</t>
  </si>
  <si>
    <t>THC</t>
  </si>
  <si>
    <t>CLEARING EXPENSE PER P/L</t>
  </si>
  <si>
    <t>trucking charge</t>
  </si>
  <si>
    <t>Not include VAT</t>
  </si>
  <si>
    <t>service charge</t>
  </si>
  <si>
    <t>passthrough - FREIGHT</t>
  </si>
  <si>
    <t>service air export</t>
  </si>
  <si>
    <t>trucking air export</t>
  </si>
  <si>
    <t>FCL</t>
  </si>
  <si>
    <t>File No</t>
  </si>
  <si>
    <t>CUSTOMS SHEET CHARGE</t>
  </si>
  <si>
    <t>SERVICE CHARGE</t>
  </si>
  <si>
    <t>LIFT ON/OFF FEE</t>
  </si>
  <si>
    <t>D/O, H/L, THC,CIC FEE</t>
  </si>
  <si>
    <t>DEMURRAGE</t>
  </si>
  <si>
    <t>20'</t>
  </si>
  <si>
    <t>40'</t>
  </si>
  <si>
    <t>Cont no</t>
  </si>
  <si>
    <t>extra custom sheet</t>
  </si>
  <si>
    <t>SERVICE ALL</t>
  </si>
  <si>
    <t>BẢNG KÊ PHÍ VẬN CHUYỂN HÀNG XUẤT AIR</t>
  </si>
  <si>
    <t>STT</t>
  </si>
  <si>
    <t>SO LOT</t>
  </si>
  <si>
    <t>SO INVOICE</t>
  </si>
  <si>
    <t>SO TO KHAI</t>
  </si>
  <si>
    <t>NGÀY 
ĐÓNG HÀNG</t>
  </si>
  <si>
    <t xml:space="preserve">PORT </t>
  </si>
  <si>
    <t>SO LUONG VAN CHUYEN</t>
  </si>
  <si>
    <t>SO LUONG
 (PRS)</t>
  </si>
  <si>
    <t>Kgs</t>
  </si>
  <si>
    <t>PHI DICH VU</t>
  </si>
  <si>
    <t>PHI VAN CHUYEN</t>
  </si>
  <si>
    <t>PHAT SINH</t>
  </si>
  <si>
    <t>GHI CHU</t>
  </si>
  <si>
    <t>40"</t>
  </si>
  <si>
    <t>20"</t>
  </si>
  <si>
    <t>TAI</t>
  </si>
  <si>
    <t>DON GIA</t>
  </si>
  <si>
    <t>THANH TIEN</t>
  </si>
  <si>
    <t>TONG</t>
  </si>
  <si>
    <t>TC:</t>
  </si>
  <si>
    <t>NTC</t>
  </si>
  <si>
    <t>VAT</t>
  </si>
  <si>
    <t>PSV0810544169</t>
  </si>
  <si>
    <t>PSV0810544170</t>
  </si>
  <si>
    <t>TCS</t>
  </si>
  <si>
    <t>KNQ TBS</t>
  </si>
  <si>
    <t>CÁT LÁI</t>
  </si>
  <si>
    <t>DHL</t>
  </si>
  <si>
    <t>SCSC</t>
  </si>
  <si>
    <t>ICD BIEN HOA</t>
  </si>
  <si>
    <t>KNQ TÂN THUẬN</t>
  </si>
  <si>
    <t>AIR</t>
  </si>
  <si>
    <t>LCL</t>
  </si>
  <si>
    <t>LCL-KNQ</t>
  </si>
  <si>
    <t>EXP</t>
  </si>
  <si>
    <t>ko xóa</t>
  </si>
  <si>
    <t>xe cont</t>
  </si>
  <si>
    <t>INVOICE</t>
  </si>
  <si>
    <t>SỐ TIỀN</t>
  </si>
  <si>
    <t xml:space="preserve">Cước vận chuyển hàng nhập T06/2025, </t>
  </si>
  <si>
    <t>số invocie</t>
  </si>
  <si>
    <t>, số xe</t>
  </si>
  <si>
    <t>, từ Bầu Xéo đến Kho TCS</t>
  </si>
  <si>
    <t>Cước vận chuyển hàng nhập T06/2025, cont</t>
  </si>
  <si>
    <t>, từ Bầu xéo đến SOWATCO Long Bình</t>
  </si>
  <si>
    <t>, từ Bầu xéo đến cảng Đồng Nai</t>
  </si>
  <si>
    <t>UETU5204755</t>
  </si>
  <si>
    <t>50H52737</t>
  </si>
  <si>
    <t>RFCU4072257</t>
  </si>
  <si>
    <t xml:space="preserve">50H53437 </t>
  </si>
  <si>
    <t>OOLU9240458</t>
  </si>
  <si>
    <t xml:space="preserve">51D32842 </t>
  </si>
  <si>
    <t>DFSU7169059</t>
  </si>
  <si>
    <t>51D49294</t>
  </si>
  <si>
    <t>TIIU6432705</t>
  </si>
  <si>
    <t xml:space="preserve">51D47861 </t>
  </si>
  <si>
    <t>CSNU7885975</t>
  </si>
  <si>
    <t xml:space="preserve">51D32945 </t>
  </si>
  <si>
    <t>BEAU6050496</t>
  </si>
  <si>
    <t xml:space="preserve">51D32806 </t>
  </si>
  <si>
    <t>CSNU8022583</t>
  </si>
  <si>
    <t>50H-53492</t>
  </si>
  <si>
    <t>CSNU6849145</t>
  </si>
  <si>
    <t xml:space="preserve">50H51639 </t>
  </si>
  <si>
    <t>TGBU7774771</t>
  </si>
  <si>
    <t>TGBU5870903</t>
  </si>
  <si>
    <t>CCLU7602974</t>
  </si>
  <si>
    <t>OOLU8979952</t>
  </si>
  <si>
    <t>SUDU5974080</t>
  </si>
  <si>
    <t xml:space="preserve">50H51848 </t>
  </si>
  <si>
    <t>MRKU6081868</t>
  </si>
  <si>
    <t xml:space="preserve">50H51823 </t>
  </si>
  <si>
    <t>TCLU8478904</t>
  </si>
  <si>
    <t>CSLU6045284</t>
  </si>
  <si>
    <t>SEKU4543566</t>
  </si>
  <si>
    <t>50H-52737</t>
  </si>
  <si>
    <t>OOCU6544511</t>
  </si>
  <si>
    <t xml:space="preserve">51D49294 </t>
  </si>
  <si>
    <t>TIIU5799300</t>
  </si>
  <si>
    <t>OOCU6808825</t>
  </si>
  <si>
    <t>TGBU9265562</t>
  </si>
  <si>
    <t>CSNU8860307</t>
  </si>
  <si>
    <t>TRHU6000183</t>
  </si>
  <si>
    <t xml:space="preserve">51D32887 </t>
  </si>
  <si>
    <t>CSNU8803565</t>
  </si>
  <si>
    <t>BMOU5066785</t>
  </si>
  <si>
    <t>DFSU7047750</t>
  </si>
  <si>
    <t>CSNU8359044</t>
  </si>
  <si>
    <t>50H51823</t>
  </si>
  <si>
    <t>FFAU1793663</t>
  </si>
  <si>
    <t>1 xe tải 5 tấn và 1 xe tải 2 tấn</t>
  </si>
  <si>
    <t>Phí neo xe  hàng nhập T06/2025</t>
  </si>
  <si>
    <t>50H70505 và 51D17709</t>
  </si>
  <si>
    <t>50H69559 và 51D17284</t>
  </si>
  <si>
    <t>TÂN TẠO</t>
  </si>
  <si>
    <t>KNQ LF LOGISTICS</t>
  </si>
  <si>
    <t>TÂN CẢNG PHÚ HỮU</t>
  </si>
  <si>
    <t>ADC</t>
  </si>
  <si>
    <t>PS254498</t>
  </si>
  <si>
    <t>PS254506</t>
  </si>
  <si>
    <t>PS254395</t>
  </si>
  <si>
    <t>PS254381</t>
  </si>
  <si>
    <t>PS254208</t>
  </si>
  <si>
    <t>PS254496</t>
  </si>
  <si>
    <t>PS254504</t>
  </si>
  <si>
    <t>PS254491</t>
  </si>
  <si>
    <t>PS254536</t>
  </si>
  <si>
    <t>PS254508</t>
  </si>
  <si>
    <t>PS254507</t>
  </si>
  <si>
    <t>PS254537</t>
  </si>
  <si>
    <t>PS254500</t>
  </si>
  <si>
    <t>PS254448</t>
  </si>
  <si>
    <t>PS254449</t>
  </si>
  <si>
    <t>PS254505</t>
  </si>
  <si>
    <t>PS254503</t>
  </si>
  <si>
    <t>PS254527</t>
  </si>
  <si>
    <t>PS254526</t>
  </si>
  <si>
    <t>PS254543</t>
  </si>
  <si>
    <t>PS254545</t>
  </si>
  <si>
    <t>PS254493</t>
  </si>
  <si>
    <t>PS254492</t>
  </si>
  <si>
    <t>PS254540</t>
  </si>
  <si>
    <t>PS254566</t>
  </si>
  <si>
    <t>PS254565</t>
  </si>
  <si>
    <t>PS254564</t>
  </si>
  <si>
    <t>PS254520</t>
  </si>
  <si>
    <t>PS254598</t>
  </si>
  <si>
    <t>PS254591</t>
  </si>
  <si>
    <t>PS254592</t>
  </si>
  <si>
    <t>PS254544</t>
  </si>
  <si>
    <t>PS254556</t>
  </si>
  <si>
    <t>PS254569</t>
  </si>
  <si>
    <t>PS254570</t>
  </si>
  <si>
    <t>PS254568</t>
  </si>
  <si>
    <t>PS254581</t>
  </si>
  <si>
    <t>PS254582</t>
  </si>
  <si>
    <t>PS254583</t>
  </si>
  <si>
    <t>PS254563</t>
  </si>
  <si>
    <t>PS254485</t>
  </si>
  <si>
    <t>PS254541</t>
  </si>
  <si>
    <t>PS254528</t>
  </si>
  <si>
    <t>PS254557</t>
  </si>
  <si>
    <t>PS254558</t>
  </si>
  <si>
    <t>PS254559</t>
  </si>
  <si>
    <t>PS254567</t>
  </si>
  <si>
    <t>PS254578</t>
  </si>
  <si>
    <t>PS254616</t>
  </si>
  <si>
    <t>PS254612</t>
  </si>
  <si>
    <t>PS254613</t>
  </si>
  <si>
    <t>PS254629</t>
  </si>
  <si>
    <t>PS254626</t>
  </si>
  <si>
    <t>PS254577</t>
  </si>
  <si>
    <t>PS254665</t>
  </si>
  <si>
    <t>PS254668</t>
  </si>
  <si>
    <t>PS254608</t>
  </si>
  <si>
    <t>PS254607</t>
  </si>
  <si>
    <t>PS254604</t>
  </si>
  <si>
    <t>PS254606</t>
  </si>
  <si>
    <t>PS254671</t>
  </si>
  <si>
    <t>PS254605</t>
  </si>
  <si>
    <t>PS254597</t>
  </si>
  <si>
    <t>PS254600</t>
  </si>
  <si>
    <t>PS254644</t>
  </si>
  <si>
    <t>PS254649</t>
  </si>
  <si>
    <t>PS254646</t>
  </si>
  <si>
    <t>PS254689</t>
  </si>
  <si>
    <t>PS254687</t>
  </si>
  <si>
    <t>PS254654</t>
  </si>
  <si>
    <t>PS254580</t>
  </si>
  <si>
    <t>PS254684</t>
  </si>
  <si>
    <t>PS254690</t>
  </si>
  <si>
    <t>PS254718</t>
  </si>
  <si>
    <t>PS254726</t>
  </si>
  <si>
    <t>PS254727</t>
  </si>
  <si>
    <t>PS254667</t>
  </si>
  <si>
    <t>PS254666</t>
  </si>
  <si>
    <t>PS254636</t>
  </si>
  <si>
    <t>PS254691</t>
  </si>
  <si>
    <t>PS254645</t>
  </si>
  <si>
    <t>PS254722</t>
  </si>
  <si>
    <t>PS254664</t>
  </si>
  <si>
    <t>PS254655</t>
  </si>
  <si>
    <t>PS254620</t>
  </si>
  <si>
    <t>PS254693</t>
  </si>
  <si>
    <t>PS254694</t>
  </si>
  <si>
    <t>PS254721</t>
  </si>
  <si>
    <t>PS254695</t>
  </si>
  <si>
    <t>PS254751</t>
  </si>
  <si>
    <t>PS254752</t>
  </si>
  <si>
    <t>PS254756</t>
  </si>
  <si>
    <t>PS254757</t>
  </si>
  <si>
    <t>PS254758</t>
  </si>
  <si>
    <t>PS254763</t>
  </si>
  <si>
    <t>PS254601</t>
  </si>
  <si>
    <t>PS254602</t>
  </si>
  <si>
    <t>PS254618</t>
  </si>
  <si>
    <t>PS254648</t>
  </si>
  <si>
    <t>PS254647</t>
  </si>
  <si>
    <t>PS254635</t>
  </si>
  <si>
    <t>PS254617</t>
  </si>
  <si>
    <t>PS254641</t>
  </si>
  <si>
    <t>PS254674</t>
  </si>
  <si>
    <t>PS254766</t>
  </si>
  <si>
    <t>PS254767</t>
  </si>
  <si>
    <t>PS254775</t>
  </si>
  <si>
    <t>PS254692</t>
  </si>
  <si>
    <t>PS254720</t>
  </si>
  <si>
    <t>PS254719</t>
  </si>
  <si>
    <t>PS254776</t>
  </si>
  <si>
    <t>PS254638</t>
  </si>
  <si>
    <t>PS254790</t>
  </si>
  <si>
    <t>PS254793</t>
  </si>
  <si>
    <t>PS254816</t>
  </si>
  <si>
    <t>PS254778</t>
  </si>
  <si>
    <t>PS254745</t>
  </si>
  <si>
    <t>PS254741</t>
  </si>
  <si>
    <t>PS254675</t>
  </si>
  <si>
    <t>PS254764</t>
  </si>
  <si>
    <t>PS254761</t>
  </si>
  <si>
    <t>PS254777</t>
  </si>
  <si>
    <t>PS254760</t>
  </si>
  <si>
    <t>PS254599</t>
  </si>
  <si>
    <t>PS254838</t>
  </si>
  <si>
    <t>PS254839</t>
  </si>
  <si>
    <t>PS254851</t>
  </si>
  <si>
    <t>PS254819</t>
  </si>
  <si>
    <t>PS254840</t>
  </si>
  <si>
    <t>PS254815</t>
  </si>
  <si>
    <t>PS254769</t>
  </si>
  <si>
    <t>PS254827</t>
  </si>
  <si>
    <t>PS254800</t>
  </si>
  <si>
    <t>PS254882</t>
  </si>
  <si>
    <t>PS254881</t>
  </si>
  <si>
    <t>PS254880</t>
  </si>
  <si>
    <t>PS254803</t>
  </si>
  <si>
    <t>PS254795</t>
  </si>
  <si>
    <t>PS254768</t>
  </si>
  <si>
    <t>PS254818</t>
  </si>
  <si>
    <t>PS254817</t>
  </si>
  <si>
    <t>PS254843</t>
  </si>
  <si>
    <t>PS254852</t>
  </si>
  <si>
    <t>PS254868</t>
  </si>
  <si>
    <t>PS254845</t>
  </si>
  <si>
    <t>PS254844</t>
  </si>
  <si>
    <t>PS254688</t>
  </si>
  <si>
    <t>PS254907</t>
  </si>
  <si>
    <t>PS254723</t>
  </si>
  <si>
    <t>PS254869</t>
  </si>
  <si>
    <t>PS254810</t>
  </si>
  <si>
    <t>PS254853</t>
  </si>
  <si>
    <t>PS254871</t>
  </si>
  <si>
    <t>PS254856</t>
  </si>
  <si>
    <t>PS254885</t>
  </si>
  <si>
    <t>PS254908</t>
  </si>
  <si>
    <t>PS254836</t>
  </si>
  <si>
    <t>PS254920</t>
  </si>
  <si>
    <t>PS254936</t>
  </si>
  <si>
    <t>PS254919</t>
  </si>
  <si>
    <t>PS254637</t>
  </si>
  <si>
    <t>PS254905</t>
  </si>
  <si>
    <t>PS254947</t>
  </si>
  <si>
    <t>PS254939</t>
  </si>
  <si>
    <t>PS254938</t>
  </si>
  <si>
    <t>PS254899</t>
  </si>
  <si>
    <t>PS254969</t>
  </si>
  <si>
    <t>PS254989</t>
  </si>
  <si>
    <t>PS254966</t>
  </si>
  <si>
    <t>PS254954</t>
  </si>
  <si>
    <t>PS254955</t>
  </si>
  <si>
    <t>PS255016</t>
  </si>
  <si>
    <t>PS254999</t>
  </si>
  <si>
    <t>PS254992</t>
  </si>
  <si>
    <t>IE20250716073</t>
  </si>
  <si>
    <t>SJS5071963</t>
  </si>
  <si>
    <t>0884325264</t>
  </si>
  <si>
    <t>JWE4151001</t>
  </si>
  <si>
    <t>IE20250710103</t>
  </si>
  <si>
    <t>XMNSGN25070195</t>
  </si>
  <si>
    <t>T250713Y1</t>
  </si>
  <si>
    <t>SPOE2507063</t>
  </si>
  <si>
    <t>T250710Y1</t>
  </si>
  <si>
    <t>SPOE2507049</t>
  </si>
  <si>
    <t>INV25070795</t>
  </si>
  <si>
    <t>SZVLE2500639</t>
  </si>
  <si>
    <t>MLHCM2507016</t>
  </si>
  <si>
    <t>250710JHJ05A</t>
  </si>
  <si>
    <t>SPOE2507058</t>
  </si>
  <si>
    <t>PC250722VY</t>
  </si>
  <si>
    <t>JWE4151014</t>
  </si>
  <si>
    <t>PC250721VY</t>
  </si>
  <si>
    <t>JWE4151003</t>
  </si>
  <si>
    <t>G820250721 VY (B)</t>
  </si>
  <si>
    <t>JWE4150998</t>
  </si>
  <si>
    <t>G820250722 VY (B)</t>
  </si>
  <si>
    <t>JWE4151008</t>
  </si>
  <si>
    <t>0001300107928</t>
  </si>
  <si>
    <t>6518707451</t>
  </si>
  <si>
    <t>OHTY250894</t>
  </si>
  <si>
    <t>7671539315</t>
  </si>
  <si>
    <t>ZSSCIPSO2507003</t>
  </si>
  <si>
    <t>7671846114</t>
  </si>
  <si>
    <t>INV25070863</t>
  </si>
  <si>
    <t>7671273341</t>
  </si>
  <si>
    <t>DJL250718027</t>
  </si>
  <si>
    <t>7671997583</t>
  </si>
  <si>
    <t>EX25070108</t>
  </si>
  <si>
    <t>6037520510</t>
  </si>
  <si>
    <t>HF250719</t>
  </si>
  <si>
    <t>7672071606</t>
  </si>
  <si>
    <t>SO42008</t>
  </si>
  <si>
    <t>7672182372</t>
  </si>
  <si>
    <t>4794463</t>
  </si>
  <si>
    <t>6674889852</t>
  </si>
  <si>
    <t>INJF250709</t>
  </si>
  <si>
    <t>DGPE25070055</t>
  </si>
  <si>
    <t>4780698</t>
  </si>
  <si>
    <t>112500034967156</t>
  </si>
  <si>
    <t>A25060676</t>
  </si>
  <si>
    <t>112500035315500</t>
  </si>
  <si>
    <t>0884335886</t>
  </si>
  <si>
    <t>JWE4151018</t>
  </si>
  <si>
    <t>PC250723VY</t>
  </si>
  <si>
    <t>JWE4151020</t>
  </si>
  <si>
    <t>G820250723 VY (B)</t>
  </si>
  <si>
    <t>JWE4151017</t>
  </si>
  <si>
    <t>D214530</t>
  </si>
  <si>
    <t>GXSAG25070765</t>
  </si>
  <si>
    <t>T250723Y2</t>
  </si>
  <si>
    <t>SPX2507028</t>
  </si>
  <si>
    <t>PC250724VY</t>
  </si>
  <si>
    <t>JWE4151027</t>
  </si>
  <si>
    <t>G820250724VY (B)</t>
  </si>
  <si>
    <t>JWE4151029</t>
  </si>
  <si>
    <t>DJL250721028</t>
  </si>
  <si>
    <t>7672150485</t>
  </si>
  <si>
    <t>1045/2025</t>
  </si>
  <si>
    <t>5597048995</t>
  </si>
  <si>
    <t>INV25071002</t>
  </si>
  <si>
    <t>610971955290</t>
  </si>
  <si>
    <t>25072201</t>
  </si>
  <si>
    <t>7672394402</t>
  </si>
  <si>
    <t>0001300108358</t>
  </si>
  <si>
    <t>3764914414</t>
  </si>
  <si>
    <t>INV25071003</t>
  </si>
  <si>
    <t>1164173275</t>
  </si>
  <si>
    <t>INV25070978</t>
  </si>
  <si>
    <t>7672138574</t>
  </si>
  <si>
    <t>INV25070997</t>
  </si>
  <si>
    <t>7672315556</t>
  </si>
  <si>
    <t>SL2025071101</t>
  </si>
  <si>
    <t>HTHC25072424</t>
  </si>
  <si>
    <t>0884302206</t>
  </si>
  <si>
    <t>TXGCLI2507T00025</t>
  </si>
  <si>
    <t>MAYAS25050710</t>
  </si>
  <si>
    <t>HTHC25072457</t>
  </si>
  <si>
    <t>INV25070886</t>
  </si>
  <si>
    <t>SZVLE2500661</t>
  </si>
  <si>
    <t>XR20250716001</t>
  </si>
  <si>
    <t>DGPE25070076</t>
  </si>
  <si>
    <t>DL202507141</t>
  </si>
  <si>
    <t>DGPE25070079</t>
  </si>
  <si>
    <t>DL20250714</t>
  </si>
  <si>
    <t>DGPE25070078</t>
  </si>
  <si>
    <t>DL20250717</t>
  </si>
  <si>
    <t>DGPE25070090</t>
  </si>
  <si>
    <t>D215978</t>
  </si>
  <si>
    <t>GXSAG25071361</t>
  </si>
  <si>
    <t>INV25070069</t>
  </si>
  <si>
    <t>HOEX25070199</t>
  </si>
  <si>
    <t>PC250725VY</t>
  </si>
  <si>
    <t>JWE4151032</t>
  </si>
  <si>
    <t>G820250725 VY(B)</t>
  </si>
  <si>
    <t>JWE4151034</t>
  </si>
  <si>
    <t>T250725Y4</t>
  </si>
  <si>
    <t>SPX2507033</t>
  </si>
  <si>
    <t>T250725Y2</t>
  </si>
  <si>
    <t>SPX2507034</t>
  </si>
  <si>
    <t>LW25061</t>
  </si>
  <si>
    <t>SWF25079624</t>
  </si>
  <si>
    <t>PC250728VY</t>
  </si>
  <si>
    <t>JWE4151044</t>
  </si>
  <si>
    <t>7672947590</t>
  </si>
  <si>
    <t>INJF2507141</t>
  </si>
  <si>
    <t>DGPE25070072</t>
  </si>
  <si>
    <t>INJF250714</t>
  </si>
  <si>
    <t>DGPE25070071</t>
  </si>
  <si>
    <t>1813728094</t>
  </si>
  <si>
    <t>08SEA2507062</t>
  </si>
  <si>
    <t xml:space="preserve"> IE20250718095</t>
  </si>
  <si>
    <t>AWSXMLCL25070661</t>
  </si>
  <si>
    <t>IE20250723108</t>
  </si>
  <si>
    <t>XMNA006249</t>
  </si>
  <si>
    <t>HP2284G</t>
  </si>
  <si>
    <t>SZHTHCM2507079</t>
  </si>
  <si>
    <t>T250720Y1</t>
  </si>
  <si>
    <t>SPOE2507120</t>
  </si>
  <si>
    <t>250715JHJ03A</t>
  </si>
  <si>
    <t>SPOE2507088</t>
  </si>
  <si>
    <t>T250717Y1</t>
  </si>
  <si>
    <t>SPOE2507091</t>
  </si>
  <si>
    <t>DJL250711025</t>
  </si>
  <si>
    <t>20SEA25070113</t>
  </si>
  <si>
    <t>OHTY250861</t>
  </si>
  <si>
    <t>08SEA2507054</t>
  </si>
  <si>
    <t>G820250729 VY (B)</t>
  </si>
  <si>
    <t>JWE4151047</t>
  </si>
  <si>
    <t>PC250729VY</t>
  </si>
  <si>
    <t>JWE4151052</t>
  </si>
  <si>
    <t xml:space="preserve">VY250724TTICD
</t>
  </si>
  <si>
    <t>112500035573280</t>
  </si>
  <si>
    <t>BE25070002</t>
  </si>
  <si>
    <t>AMIGL250301445A</t>
  </si>
  <si>
    <t>MLHCM2507023</t>
  </si>
  <si>
    <t>08SEA2507044</t>
  </si>
  <si>
    <t>1817727374</t>
  </si>
  <si>
    <t>CEI228713</t>
  </si>
  <si>
    <t>PC250730VY</t>
  </si>
  <si>
    <t>JWE4151056</t>
  </si>
  <si>
    <t>PC2507302VY</t>
  </si>
  <si>
    <t>JWE4151057</t>
  </si>
  <si>
    <t>DSHK2025071701</t>
  </si>
  <si>
    <t>20SEA25070161</t>
  </si>
  <si>
    <t>DJL250718026</t>
  </si>
  <si>
    <t>20SEA25070162</t>
  </si>
  <si>
    <t>08SEA2507059</t>
  </si>
  <si>
    <t>IE25070618</t>
  </si>
  <si>
    <t xml:space="preserve">08SEA2507073 </t>
  </si>
  <si>
    <t>MLHCM2507018</t>
  </si>
  <si>
    <t>1004/2025</t>
  </si>
  <si>
    <t>MLHCM2507019</t>
  </si>
  <si>
    <t xml:space="preserve"> APSV0201021</t>
  </si>
  <si>
    <t>HPSCL25071565</t>
  </si>
  <si>
    <t>OR20250712</t>
  </si>
  <si>
    <t>HTHC25072425</t>
  </si>
  <si>
    <t>2510/SLTWPS</t>
  </si>
  <si>
    <t>112500035511849</t>
  </si>
  <si>
    <t xml:space="preserve">EX25070145
</t>
  </si>
  <si>
    <t xml:space="preserve">6865623402 </t>
  </si>
  <si>
    <t>CHDG2025072901</t>
  </si>
  <si>
    <t>4743339521</t>
  </si>
  <si>
    <t>IE20250728075</t>
  </si>
  <si>
    <t>7673307865</t>
  </si>
  <si>
    <t>25ESMVNPJ511</t>
  </si>
  <si>
    <t>7672546615</t>
  </si>
  <si>
    <t>T250730Y2</t>
  </si>
  <si>
    <t>SPX2507038</t>
  </si>
  <si>
    <t>T250730Y4</t>
  </si>
  <si>
    <t>SPX2507039</t>
  </si>
  <si>
    <t>PC2507312VY</t>
  </si>
  <si>
    <t>JWE4151066</t>
  </si>
  <si>
    <t>G820250731 VY (B)</t>
  </si>
  <si>
    <t>JWE4151065</t>
  </si>
  <si>
    <t>PC250731VY</t>
  </si>
  <si>
    <t>JWE4151064</t>
  </si>
  <si>
    <t>INV25071174</t>
  </si>
  <si>
    <t xml:space="preserve">NNR15214832 </t>
  </si>
  <si>
    <t>SO42076</t>
  </si>
  <si>
    <t>7672730015</t>
  </si>
  <si>
    <t>SO42049</t>
  </si>
  <si>
    <t>7672562413</t>
  </si>
  <si>
    <t>SVN03125072401</t>
  </si>
  <si>
    <t>7672788163</t>
  </si>
  <si>
    <t>4807833</t>
  </si>
  <si>
    <t>5419832014</t>
  </si>
  <si>
    <t>INV25071092</t>
  </si>
  <si>
    <t>7672896055</t>
  </si>
  <si>
    <t>IE20250724112</t>
  </si>
  <si>
    <t>7672812593</t>
  </si>
  <si>
    <t>IE20250723075</t>
  </si>
  <si>
    <t>7672573241</t>
  </si>
  <si>
    <t>OHTY250919</t>
  </si>
  <si>
    <t>7672749534</t>
  </si>
  <si>
    <t>25072801</t>
  </si>
  <si>
    <t>7673294274</t>
  </si>
  <si>
    <t>INV25071154</t>
  </si>
  <si>
    <t>4166709396</t>
  </si>
  <si>
    <t xml:space="preserve">IE25070774
</t>
  </si>
  <si>
    <t>9993704932</t>
  </si>
  <si>
    <t xml:space="preserve">DJL250730031
</t>
  </si>
  <si>
    <t xml:space="preserve">7673609462 </t>
  </si>
  <si>
    <t>SVLCL202507313</t>
  </si>
  <si>
    <t>TS20250718</t>
  </si>
  <si>
    <t>HTCK25072010</t>
  </si>
  <si>
    <t>KS20250725001</t>
  </si>
  <si>
    <t>HTHC25072533</t>
  </si>
  <si>
    <t>25071701</t>
  </si>
  <si>
    <t>20SEA25070134</t>
  </si>
  <si>
    <t>112500035226630</t>
  </si>
  <si>
    <t>PC250801VY</t>
  </si>
  <si>
    <t>JWE4151069</t>
  </si>
  <si>
    <t>0884376062</t>
  </si>
  <si>
    <t>JWE4151070</t>
  </si>
  <si>
    <t>INV25080649</t>
  </si>
  <si>
    <t>NNR15214864</t>
  </si>
  <si>
    <t>LG20250724001</t>
  </si>
  <si>
    <t>20SEA25070200</t>
  </si>
  <si>
    <t>IE20250725076</t>
  </si>
  <si>
    <t>AWSXMLCL25070836</t>
  </si>
  <si>
    <t>25JP1017</t>
  </si>
  <si>
    <t>LLLHCM25717111</t>
  </si>
  <si>
    <t>VY250728TTICD</t>
  </si>
  <si>
    <t>112500035258520</t>
  </si>
  <si>
    <t>INV25071061</t>
  </si>
  <si>
    <t>SZVLE2500716</t>
  </si>
  <si>
    <t>IE20250731136</t>
  </si>
  <si>
    <t>XMNSGN25070673</t>
  </si>
  <si>
    <t>DJL250722029</t>
  </si>
  <si>
    <t>20SEA25070163</t>
  </si>
  <si>
    <t xml:space="preserve">CHDG2025072201
</t>
  </si>
  <si>
    <t>10SEA2507089</t>
  </si>
  <si>
    <t>INV251062</t>
  </si>
  <si>
    <t>SESGN2507019503-02</t>
  </si>
  <si>
    <t>SESGN2507019503-01</t>
  </si>
  <si>
    <t>G820250804 VY (B)</t>
  </si>
  <si>
    <t>JWE4151080</t>
  </si>
  <si>
    <t>PC250804VY</t>
  </si>
  <si>
    <t>JWE4151083</t>
  </si>
  <si>
    <t>0884385407</t>
  </si>
  <si>
    <t>JWE4151079</t>
  </si>
  <si>
    <t>2507/163/VY</t>
  </si>
  <si>
    <t>MAC31321065</t>
  </si>
  <si>
    <t>KASINC2507311</t>
  </si>
  <si>
    <t>7919250301</t>
  </si>
  <si>
    <t>4824935</t>
  </si>
  <si>
    <t>1449499284</t>
  </si>
  <si>
    <t>CWK0156175T0001</t>
  </si>
  <si>
    <t>30094918</t>
  </si>
  <si>
    <t>V9808</t>
  </si>
  <si>
    <t>112500035258818</t>
  </si>
  <si>
    <t>T250724Y1</t>
  </si>
  <si>
    <t>SPOE2507130</t>
  </si>
  <si>
    <t>G820250805 VY (B)</t>
  </si>
  <si>
    <t>JWE4151087</t>
  </si>
  <si>
    <t>PC2508052VY</t>
  </si>
  <si>
    <t>JWE4151092</t>
  </si>
  <si>
    <t>PC250805VY</t>
  </si>
  <si>
    <t>JWE4151091</t>
  </si>
  <si>
    <t>4824904</t>
  </si>
  <si>
    <t>5451670700</t>
  </si>
  <si>
    <t>ZS250801001</t>
  </si>
  <si>
    <t>5451804573</t>
  </si>
  <si>
    <t>EXD125VY0728</t>
  </si>
  <si>
    <t>7673292922</t>
  </si>
  <si>
    <t>SVN03125080306</t>
  </si>
  <si>
    <t>7674108982</t>
  </si>
  <si>
    <t>SVN03125080205</t>
  </si>
  <si>
    <t>7674109030</t>
  </si>
  <si>
    <t>F25VY002</t>
  </si>
  <si>
    <t>4149037745</t>
  </si>
  <si>
    <t>F25VY003</t>
  </si>
  <si>
    <t>4569955213</t>
  </si>
  <si>
    <t>DJL250804032</t>
  </si>
  <si>
    <t>7674216045</t>
  </si>
  <si>
    <t>OHTY250921</t>
  </si>
  <si>
    <t>7673548466</t>
  </si>
  <si>
    <t>DSHK2025080101</t>
  </si>
  <si>
    <t>7674059374</t>
  </si>
  <si>
    <t>0884363947</t>
  </si>
  <si>
    <t>JWE4151048</t>
  </si>
  <si>
    <t>PC250806VY</t>
  </si>
  <si>
    <t>JWE4151097</t>
  </si>
  <si>
    <t>DL20250723</t>
  </si>
  <si>
    <t>DGPE25070101</t>
  </si>
  <si>
    <t>1815309014</t>
  </si>
  <si>
    <t>08SEA2507093</t>
  </si>
  <si>
    <t>4805855</t>
  </si>
  <si>
    <t>S02015293</t>
  </si>
  <si>
    <t>DJL250726030</t>
  </si>
  <si>
    <t>20SEA25080005</t>
  </si>
  <si>
    <t>T250727Y1</t>
  </si>
  <si>
    <t>SPOE2507161</t>
  </si>
  <si>
    <t>DI25G03272</t>
  </si>
  <si>
    <t>20SEA25080002</t>
  </si>
  <si>
    <t>IE25070680</t>
  </si>
  <si>
    <t>08SEA2507088</t>
  </si>
  <si>
    <t>OHTY250899</t>
  </si>
  <si>
    <t>08SEA2507083</t>
  </si>
  <si>
    <t>0825PQRPS</t>
  </si>
  <si>
    <t>112500035898295</t>
  </si>
  <si>
    <t>T250806Y2</t>
  </si>
  <si>
    <t>SPX2508001</t>
  </si>
  <si>
    <t>PC250807VY</t>
  </si>
  <si>
    <t>JWE4151106</t>
  </si>
  <si>
    <t>T250806Y4</t>
  </si>
  <si>
    <t>SPX2508002</t>
  </si>
  <si>
    <t>112500035226703</t>
  </si>
  <si>
    <t>4804207</t>
  </si>
  <si>
    <t>112500035828231</t>
  </si>
  <si>
    <t>INV25080604</t>
  </si>
  <si>
    <t>SZVLE2500736</t>
  </si>
  <si>
    <t>20SEA25080004</t>
  </si>
  <si>
    <t>YCT25080160</t>
  </si>
  <si>
    <t>LPEX2508613</t>
  </si>
  <si>
    <t>VV07141/6066/25</t>
  </si>
  <si>
    <t>122500036072617</t>
  </si>
  <si>
    <t>VY250808TTICD</t>
  </si>
  <si>
    <t>112500036071267</t>
  </si>
  <si>
    <t>T250808Y2</t>
  </si>
  <si>
    <t>SPX2508008</t>
  </si>
  <si>
    <t>INV25080755</t>
  </si>
  <si>
    <t>NNR15214923</t>
  </si>
  <si>
    <t>0884406728</t>
  </si>
  <si>
    <t>JWE4151110</t>
  </si>
  <si>
    <t>PC250808VY</t>
  </si>
  <si>
    <t>JWE4151109</t>
  </si>
  <si>
    <t>PC250811VY</t>
  </si>
  <si>
    <t>JWE4151118</t>
  </si>
  <si>
    <t>DSHK2025080701</t>
  </si>
  <si>
    <t>7675089170</t>
  </si>
  <si>
    <t>DI25H03588</t>
  </si>
  <si>
    <t>7675036342</t>
  </si>
  <si>
    <t>3.529</t>
  </si>
  <si>
    <t>6.215</t>
  </si>
  <si>
    <t>0.243</t>
  </si>
  <si>
    <t>0.48</t>
  </si>
  <si>
    <t>1.531</t>
  </si>
  <si>
    <t>0.598</t>
  </si>
  <si>
    <t>1.228</t>
  </si>
  <si>
    <t>0.524</t>
  </si>
  <si>
    <t>0.3</t>
  </si>
  <si>
    <t>1</t>
  </si>
  <si>
    <t>0.595</t>
  </si>
  <si>
    <t>1.083</t>
  </si>
  <si>
    <t>18.568</t>
  </si>
  <si>
    <t>0.91</t>
  </si>
  <si>
    <t>1.685</t>
  </si>
  <si>
    <t>0.37</t>
  </si>
  <si>
    <t>1.05</t>
  </si>
  <si>
    <t>1.382</t>
  </si>
  <si>
    <t>2.535</t>
  </si>
  <si>
    <t>0.658</t>
  </si>
  <si>
    <t>0.28</t>
  </si>
  <si>
    <t>0.07</t>
  </si>
  <si>
    <t>1.626</t>
  </si>
  <si>
    <t>KNQ CANG DN</t>
  </si>
  <si>
    <t>FEDEX</t>
  </si>
  <si>
    <t>HIỆP PHƯỚC</t>
  </si>
  <si>
    <t>Nơi đi - Nơi đến</t>
  </si>
  <si>
    <t>Ngày giao hàng</t>
  </si>
  <si>
    <t>Nơi đi- Nơi đến</t>
  </si>
  <si>
    <t xml:space="preserve">50H93043
</t>
  </si>
  <si>
    <t xml:space="preserve">51D60937
</t>
  </si>
  <si>
    <t>KC</t>
  </si>
  <si>
    <t>50H69181</t>
  </si>
  <si>
    <t>50H69350</t>
  </si>
  <si>
    <t xml:space="preserve">50H69350
</t>
  </si>
  <si>
    <t xml:space="preserve">50H93234
</t>
  </si>
  <si>
    <t xml:space="preserve">50H66757
</t>
  </si>
  <si>
    <t xml:space="preserve">50H69181
</t>
  </si>
  <si>
    <t xml:space="preserve">50H69104
</t>
  </si>
  <si>
    <t xml:space="preserve">51D17284
</t>
  </si>
  <si>
    <t xml:space="preserve">51D17709
</t>
  </si>
  <si>
    <t xml:space="preserve">60H11265
</t>
  </si>
  <si>
    <t xml:space="preserve">50E14909
</t>
  </si>
  <si>
    <t xml:space="preserve">50H70505
</t>
  </si>
  <si>
    <t>50H24363</t>
  </si>
  <si>
    <t>50H69559</t>
  </si>
  <si>
    <t xml:space="preserve">50H69559
</t>
  </si>
  <si>
    <t xml:space="preserve">50H24363
</t>
  </si>
  <si>
    <t xml:space="preserve">60H11265
50H66757
51D17709
50H69350
</t>
  </si>
  <si>
    <t>51D17284</t>
  </si>
  <si>
    <t>50H66757</t>
  </si>
  <si>
    <t>Từ Kho TCS, Hồ Chí Minh đến Bàu Xéo, Hồ Chí Minh</t>
  </si>
  <si>
    <t>Từ Cảng CÁT LÁI đến BÀU XÉO, Đồng Nai</t>
  </si>
  <si>
    <t>Từ KNQ ICD Biên Hòa đến Bàu Xéo, Đồng Nai</t>
  </si>
  <si>
    <t>Từ kho Tân Thuận đến Bàu Xéo, Đồng Nai</t>
  </si>
  <si>
    <t>Từ Kho DHL, Hồ Chí Minh đến Bàu Xéo, Đồng Nai</t>
  </si>
  <si>
    <t>Từ Cảng Hiệp Phước đến Bàu Xéo, Đồng Nai</t>
  </si>
  <si>
    <t>Từ KNQ Tân Tạo đến Bàu Xéo, Hò Chí Minh</t>
  </si>
  <si>
    <t>Biển số xe</t>
  </si>
  <si>
    <t>NGỌC HẠNH</t>
  </si>
  <si>
    <t>PS254203</t>
  </si>
  <si>
    <t>4771149</t>
  </si>
  <si>
    <t>112500035041369</t>
  </si>
  <si>
    <t>PS254518</t>
  </si>
  <si>
    <t>PS254512</t>
  </si>
  <si>
    <t>PS254409</t>
  </si>
  <si>
    <t>PS254501</t>
  </si>
  <si>
    <t>PS254532</t>
  </si>
  <si>
    <t>PS254531</t>
  </si>
  <si>
    <t>PS254530</t>
  </si>
  <si>
    <t>PS254515</t>
  </si>
  <si>
    <t>PS254511</t>
  </si>
  <si>
    <t>PS254516</t>
  </si>
  <si>
    <t>PS254514</t>
  </si>
  <si>
    <t>PS254533</t>
  </si>
  <si>
    <t>PS254534</t>
  </si>
  <si>
    <t>PS254535</t>
  </si>
  <si>
    <t>PS254517</t>
  </si>
  <si>
    <t>PS254521</t>
  </si>
  <si>
    <t>PS254513</t>
  </si>
  <si>
    <t>PS254546</t>
  </si>
  <si>
    <t>PS254562</t>
  </si>
  <si>
    <t>PS254538</t>
  </si>
  <si>
    <t>PS254548</t>
  </si>
  <si>
    <t>PS254550</t>
  </si>
  <si>
    <t>PS254549</t>
  </si>
  <si>
    <t>PS254554</t>
  </si>
  <si>
    <t>PS254542</t>
  </si>
  <si>
    <t>PS254560</t>
  </si>
  <si>
    <t>PS254574</t>
  </si>
  <si>
    <t>PS254575</t>
  </si>
  <si>
    <t>PS254561</t>
  </si>
  <si>
    <t>PS254579</t>
  </si>
  <si>
    <t>PS254553</t>
  </si>
  <si>
    <t>PS254576</t>
  </si>
  <si>
    <t>PS254586</t>
  </si>
  <si>
    <t>PS254590</t>
  </si>
  <si>
    <t>PS254547</t>
  </si>
  <si>
    <t>PS254571</t>
  </si>
  <si>
    <t>PS254588</t>
  </si>
  <si>
    <t>PS254585</t>
  </si>
  <si>
    <t>PS254589</t>
  </si>
  <si>
    <t>PS254555</t>
  </si>
  <si>
    <t>PS254529</t>
  </si>
  <si>
    <t>PS254572</t>
  </si>
  <si>
    <t>PS254573</t>
  </si>
  <si>
    <t>PS254584</t>
  </si>
  <si>
    <t>PS254628</t>
  </si>
  <si>
    <t>PS254619</t>
  </si>
  <si>
    <t>PS254621</t>
  </si>
  <si>
    <t>PS254625</t>
  </si>
  <si>
    <t>PS254624</t>
  </si>
  <si>
    <t>PS254630</t>
  </si>
  <si>
    <t>PS254631</t>
  </si>
  <si>
    <t>PS254615</t>
  </si>
  <si>
    <t>PS254595</t>
  </si>
  <si>
    <t>PS254611</t>
  </si>
  <si>
    <t>PS254627</t>
  </si>
  <si>
    <t>PS254661</t>
  </si>
  <si>
    <t>PS254596</t>
  </si>
  <si>
    <t>PS254623</t>
  </si>
  <si>
    <t>PS254594</t>
  </si>
  <si>
    <t>PS254603</t>
  </si>
  <si>
    <t>PS254622</t>
  </si>
  <si>
    <t>PS254658</t>
  </si>
  <si>
    <t>PS254659</t>
  </si>
  <si>
    <t>PS254656</t>
  </si>
  <si>
    <t>PS254634</t>
  </si>
  <si>
    <t>PS254633</t>
  </si>
  <si>
    <t>PS254632</t>
  </si>
  <si>
    <t>PS254639</t>
  </si>
  <si>
    <t>PS254643</t>
  </si>
  <si>
    <t>PS254657</t>
  </si>
  <si>
    <t>PS254652</t>
  </si>
  <si>
    <t>PS254662</t>
  </si>
  <si>
    <t>PS254680</t>
  </si>
  <si>
    <t>PS254685</t>
  </si>
  <si>
    <t>PS254653</t>
  </si>
  <si>
    <t>PS254669</t>
  </si>
  <si>
    <t>PS254670</t>
  </si>
  <si>
    <t>PS254682</t>
  </si>
  <si>
    <t>PS254683</t>
  </si>
  <si>
    <t>PS254725</t>
  </si>
  <si>
    <t>PS254686</t>
  </si>
  <si>
    <t>PS254697</t>
  </si>
  <si>
    <t>PS254696</t>
  </si>
  <si>
    <t>PS254711</t>
  </si>
  <si>
    <t>PS254708</t>
  </si>
  <si>
    <t>PS254698</t>
  </si>
  <si>
    <t>PS254710</t>
  </si>
  <si>
    <t>PS254712</t>
  </si>
  <si>
    <t>PS254702</t>
  </si>
  <si>
    <t>PS254704</t>
  </si>
  <si>
    <t>PS254705</t>
  </si>
  <si>
    <t>PS254703</t>
  </si>
  <si>
    <t>PS254714</t>
  </si>
  <si>
    <t>PS254709</t>
  </si>
  <si>
    <t>PS254713</t>
  </si>
  <si>
    <t>PS254734</t>
  </si>
  <si>
    <t>PS254742</t>
  </si>
  <si>
    <t>PS254747</t>
  </si>
  <si>
    <t>PS254728</t>
  </si>
  <si>
    <t>PS254755</t>
  </si>
  <si>
    <t>PS254715</t>
  </si>
  <si>
    <t>PS254716</t>
  </si>
  <si>
    <t>PS254717</t>
  </si>
  <si>
    <t>PS254729</t>
  </si>
  <si>
    <t>PS254730</t>
  </si>
  <si>
    <t>PS254731</t>
  </si>
  <si>
    <t>PS254733</t>
  </si>
  <si>
    <t>PS254732</t>
  </si>
  <si>
    <t>PS254737</t>
  </si>
  <si>
    <t>PS254736</t>
  </si>
  <si>
    <t>PS254743</t>
  </si>
  <si>
    <t>PS254748</t>
  </si>
  <si>
    <t>PS254762</t>
  </si>
  <si>
    <t>PS254735</t>
  </si>
  <si>
    <t>PS254738</t>
  </si>
  <si>
    <t>PS254749</t>
  </si>
  <si>
    <t>PS254754</t>
  </si>
  <si>
    <t>PS254699</t>
  </si>
  <si>
    <t>PS254700</t>
  </si>
  <si>
    <t>PS254701</t>
  </si>
  <si>
    <t>PS254706</t>
  </si>
  <si>
    <t>PS254707</t>
  </si>
  <si>
    <t>PS254770</t>
  </si>
  <si>
    <t>PS254786</t>
  </si>
  <si>
    <t>PS254787</t>
  </si>
  <si>
    <t>PS254788</t>
  </si>
  <si>
    <t>PS254789</t>
  </si>
  <si>
    <t>PS254811</t>
  </si>
  <si>
    <t>PS254782</t>
  </si>
  <si>
    <t>PS254808</t>
  </si>
  <si>
    <t>PS254779</t>
  </si>
  <si>
    <t>PS254802</t>
  </si>
  <si>
    <t>PS254801</t>
  </si>
  <si>
    <t>PS254799</t>
  </si>
  <si>
    <t>PS254796</t>
  </si>
  <si>
    <t>PS254794</t>
  </si>
  <si>
    <t>PS254792</t>
  </si>
  <si>
    <t>PS254765</t>
  </si>
  <si>
    <t>PS254806</t>
  </si>
  <si>
    <t>PS254832</t>
  </si>
  <si>
    <t>PS254833</t>
  </si>
  <si>
    <t>PS254834</t>
  </si>
  <si>
    <t>PS254835</t>
  </si>
  <si>
    <t>PS254822</t>
  </si>
  <si>
    <t>PS254837</t>
  </si>
  <si>
    <t>PS254828</t>
  </si>
  <si>
    <t>PS254829</t>
  </si>
  <si>
    <t>PS254784</t>
  </si>
  <si>
    <t>PS254813</t>
  </si>
  <si>
    <t>PS254820</t>
  </si>
  <si>
    <t>PS254804</t>
  </si>
  <si>
    <t>PS254791</t>
  </si>
  <si>
    <t>PS254785</t>
  </si>
  <si>
    <t>PS254831</t>
  </si>
  <si>
    <t>PS254830</t>
  </si>
  <si>
    <t>PS254809</t>
  </si>
  <si>
    <t>PS254807</t>
  </si>
  <si>
    <t>PS254783</t>
  </si>
  <si>
    <t>PS254781</t>
  </si>
  <si>
    <t>PS254780</t>
  </si>
  <si>
    <t>PS254797</t>
  </si>
  <si>
    <t>PS254805</t>
  </si>
  <si>
    <t>PS254824</t>
  </si>
  <si>
    <t>PS254823</t>
  </si>
  <si>
    <t>PS254847</t>
  </si>
  <si>
    <t>PS254846</t>
  </si>
  <si>
    <t>PS254848</t>
  </si>
  <si>
    <t>PS254849</t>
  </si>
  <si>
    <t>PS254850</t>
  </si>
  <si>
    <t>PS254821</t>
  </si>
  <si>
    <t>PS254867</t>
  </si>
  <si>
    <t>PS254876</t>
  </si>
  <si>
    <t>PS254877</t>
  </si>
  <si>
    <t>PS254874</t>
  </si>
  <si>
    <t>PS254873</t>
  </si>
  <si>
    <t>PS254855</t>
  </si>
  <si>
    <t>PS254854</t>
  </si>
  <si>
    <t>PS254866</t>
  </si>
  <si>
    <t>PS254870</t>
  </si>
  <si>
    <t>PS254862</t>
  </si>
  <si>
    <t>PS254861</t>
  </si>
  <si>
    <t>PS254860</t>
  </si>
  <si>
    <t>PS254878</t>
  </si>
  <si>
    <t>PS254884</t>
  </si>
  <si>
    <t>PS254887</t>
  </si>
  <si>
    <t>PS254891</t>
  </si>
  <si>
    <t>PS254889</t>
  </si>
  <si>
    <t>PS254888</t>
  </si>
  <si>
    <t>PS254897</t>
  </si>
  <si>
    <t>PS254896</t>
  </si>
  <si>
    <t>PS254898</t>
  </si>
  <si>
    <t>PS254879</t>
  </si>
  <si>
    <t>PS254872</t>
  </si>
  <si>
    <t>PS254864</t>
  </si>
  <si>
    <t>PS254865</t>
  </si>
  <si>
    <t>PS254863</t>
  </si>
  <si>
    <t>PS254883</t>
  </si>
  <si>
    <t>PS254894</t>
  </si>
  <si>
    <t>PS254892</t>
  </si>
  <si>
    <t>PS254812</t>
  </si>
  <si>
    <t>PS254904</t>
  </si>
  <si>
    <t>PS254916</t>
  </si>
  <si>
    <t>PS254915</t>
  </si>
  <si>
    <t>PS254914</t>
  </si>
  <si>
    <t>PS254931</t>
  </si>
  <si>
    <t>PS254932</t>
  </si>
  <si>
    <t>PS254927</t>
  </si>
  <si>
    <t>PS254929</t>
  </si>
  <si>
    <t>PS254909</t>
  </si>
  <si>
    <t>PS254930</t>
  </si>
  <si>
    <t>PS254924</t>
  </si>
  <si>
    <t>PS254918</t>
  </si>
  <si>
    <t>PS254906</t>
  </si>
  <si>
    <t>PS254934</t>
  </si>
  <si>
    <t>PS254917</t>
  </si>
  <si>
    <t>PS254928</t>
  </si>
  <si>
    <t>PS254912</t>
  </si>
  <si>
    <t>PS254911</t>
  </si>
  <si>
    <t>PS254910</t>
  </si>
  <si>
    <t>PS254941</t>
  </si>
  <si>
    <t>PS254935</t>
  </si>
  <si>
    <t>PS254913</t>
  </si>
  <si>
    <t>PS254943</t>
  </si>
  <si>
    <t>PS254942</t>
  </si>
  <si>
    <t>PS254957</t>
  </si>
  <si>
    <t>PS254958</t>
  </si>
  <si>
    <t>PS254959</t>
  </si>
  <si>
    <t>PS254960</t>
  </si>
  <si>
    <t>PS254961</t>
  </si>
  <si>
    <t>PS254962</t>
  </si>
  <si>
    <t>PS255001</t>
  </si>
  <si>
    <t>PS255009</t>
  </si>
  <si>
    <t>PS254987</t>
  </si>
  <si>
    <t>PS254953</t>
  </si>
  <si>
    <t>PS254986</t>
  </si>
  <si>
    <t>PS254985</t>
  </si>
  <si>
    <t>PS254946</t>
  </si>
  <si>
    <t>PS254945</t>
  </si>
  <si>
    <t>PS254952</t>
  </si>
  <si>
    <t>PS254944</t>
  </si>
  <si>
    <t>PS255000</t>
  </si>
  <si>
    <t>PS254983</t>
  </si>
  <si>
    <t>PS254982</t>
  </si>
  <si>
    <t>PS254981</t>
  </si>
  <si>
    <t>PS255007</t>
  </si>
  <si>
    <t>PS254890</t>
  </si>
  <si>
    <t>PS254974</t>
  </si>
  <si>
    <t>PS254975</t>
  </si>
  <si>
    <t>PS254976</t>
  </si>
  <si>
    <t>PS254977</t>
  </si>
  <si>
    <t>PS254978</t>
  </si>
  <si>
    <t>PS254979</t>
  </si>
  <si>
    <t>PS254980</t>
  </si>
  <si>
    <t>PS255005</t>
  </si>
  <si>
    <t>PS255004</t>
  </si>
  <si>
    <t>PS254988</t>
  </si>
  <si>
    <t>PS254973</t>
  </si>
  <si>
    <t>PS255010</t>
  </si>
  <si>
    <t>PS255025</t>
  </si>
  <si>
    <t>PS255026</t>
  </si>
  <si>
    <t>PS255024</t>
  </si>
  <si>
    <t>PS255029</t>
  </si>
  <si>
    <t>PS254990</t>
  </si>
  <si>
    <t>PS255008</t>
  </si>
  <si>
    <t>PS254984</t>
  </si>
  <si>
    <t>PS255019</t>
  </si>
  <si>
    <t>PS255018</t>
  </si>
  <si>
    <t>PS255011</t>
  </si>
  <si>
    <t>PS255012</t>
  </si>
  <si>
    <t>PS255013</t>
  </si>
  <si>
    <t>PS255014</t>
  </si>
  <si>
    <t>PS255015</t>
  </si>
  <si>
    <t>PS255034</t>
  </si>
  <si>
    <t>PS255028</t>
  </si>
  <si>
    <t>PS254614</t>
  </si>
  <si>
    <t>4794394</t>
  </si>
  <si>
    <t>4795446</t>
  </si>
  <si>
    <t>4786118</t>
  </si>
  <si>
    <t>4789954</t>
  </si>
  <si>
    <t>4791179</t>
  </si>
  <si>
    <t>4795381</t>
  </si>
  <si>
    <t>O2-2507-00479</t>
  </si>
  <si>
    <t>2025/GLJ-VY 096</t>
  </si>
  <si>
    <t>KSPS07-210725</t>
  </si>
  <si>
    <t>153/PSHK/25</t>
  </si>
  <si>
    <t>VY/161-2025</t>
  </si>
  <si>
    <t>VY/162-2025</t>
  </si>
  <si>
    <t>EBD-PSINJ250724</t>
  </si>
  <si>
    <t>VY-250722-TEX</t>
  </si>
  <si>
    <t>4795658</t>
  </si>
  <si>
    <t>B34X25072205VY</t>
  </si>
  <si>
    <t>18/BG-PS-34</t>
  </si>
  <si>
    <t>19/BG-PS-34</t>
  </si>
  <si>
    <t>20/BG-PS-34</t>
  </si>
  <si>
    <t>B34X25072208VY</t>
  </si>
  <si>
    <t>850C250701197</t>
  </si>
  <si>
    <t>4798586</t>
  </si>
  <si>
    <t>4795791</t>
  </si>
  <si>
    <t>XJ-VY-20250722</t>
  </si>
  <si>
    <t>4795415</t>
  </si>
  <si>
    <t>154/PSHK/25</t>
  </si>
  <si>
    <t>HT-PS25073762</t>
  </si>
  <si>
    <t>O2-2507-00548</t>
  </si>
  <si>
    <t>VY-250723-1</t>
  </si>
  <si>
    <t>155/PSHK/25</t>
  </si>
  <si>
    <t>VY/163-2025</t>
  </si>
  <si>
    <t>EBD-PSTPU250724</t>
  </si>
  <si>
    <t>4799333</t>
  </si>
  <si>
    <t>BSV250722-208092</t>
  </si>
  <si>
    <t>IV25070940</t>
  </si>
  <si>
    <t>DSVN-250723-POU</t>
  </si>
  <si>
    <t>2025/GLJ-VY 097</t>
  </si>
  <si>
    <t>2025/GLJ-VY 098</t>
  </si>
  <si>
    <t>O2-2507-00532</t>
  </si>
  <si>
    <t>HT-PS25073690</t>
  </si>
  <si>
    <t>4801868</t>
  </si>
  <si>
    <t>4799916</t>
  </si>
  <si>
    <t>850C250701370</t>
  </si>
  <si>
    <t>4799384</t>
  </si>
  <si>
    <t>VY/164-2025</t>
  </si>
  <si>
    <t>VY/165-2025</t>
  </si>
  <si>
    <t>156/PSHK/25</t>
  </si>
  <si>
    <t>157/PSHK/25</t>
  </si>
  <si>
    <t>KJ-VY250801</t>
  </si>
  <si>
    <t>4805083</t>
  </si>
  <si>
    <t>4802327</t>
  </si>
  <si>
    <t>21/BG-PS-34</t>
  </si>
  <si>
    <t>22/BG-PS-34</t>
  </si>
  <si>
    <t>23/BG-PS-34</t>
  </si>
  <si>
    <t>24/BG-PS-34</t>
  </si>
  <si>
    <t>4805694</t>
  </si>
  <si>
    <t>4800528</t>
  </si>
  <si>
    <t>THVN-MIN2507038</t>
  </si>
  <si>
    <t>4805781</t>
  </si>
  <si>
    <t>4807954</t>
  </si>
  <si>
    <t>HT-PS25073841</t>
  </si>
  <si>
    <t>O2-2507-00644</t>
  </si>
  <si>
    <t>4807371</t>
  </si>
  <si>
    <t>2507PS-07</t>
  </si>
  <si>
    <t>4803667</t>
  </si>
  <si>
    <t>HT-PS25073798</t>
  </si>
  <si>
    <t>4799385</t>
  </si>
  <si>
    <t>158/PSHK/25</t>
  </si>
  <si>
    <t>4806663</t>
  </si>
  <si>
    <t>EBD-PSTPU250728</t>
  </si>
  <si>
    <t>VY/166-2025</t>
  </si>
  <si>
    <t>159/PSHK/25</t>
  </si>
  <si>
    <t>EBD-PSINJ250730</t>
  </si>
  <si>
    <t>EBD-PSTPU250729</t>
  </si>
  <si>
    <t>4812999</t>
  </si>
  <si>
    <t>4800536</t>
  </si>
  <si>
    <t>25/BG-PS-34</t>
  </si>
  <si>
    <t>THVN-MIN2507044</t>
  </si>
  <si>
    <t>VY/167-2025</t>
  </si>
  <si>
    <t>EBD-PSTPU250730</t>
  </si>
  <si>
    <t>EBD-PSINJ250731</t>
  </si>
  <si>
    <t>EBD-PSSP250729</t>
  </si>
  <si>
    <t>O2-2507-00676</t>
  </si>
  <si>
    <t>4812460</t>
  </si>
  <si>
    <t>4813876</t>
  </si>
  <si>
    <t>O2-2507-00674</t>
  </si>
  <si>
    <t>O2-2507-00695</t>
  </si>
  <si>
    <t>4815388</t>
  </si>
  <si>
    <t>4812550</t>
  </si>
  <si>
    <t>850C250701602</t>
  </si>
  <si>
    <t>LH-PS125</t>
  </si>
  <si>
    <t>IC-PS250728</t>
  </si>
  <si>
    <t>MTCVY-R2508-001</t>
  </si>
  <si>
    <t>PS25-4713</t>
  </si>
  <si>
    <t>THVN-MIN2508002</t>
  </si>
  <si>
    <t>4819308</t>
  </si>
  <si>
    <t>27/BG-PS-34</t>
  </si>
  <si>
    <t>26/BG-PS-34</t>
  </si>
  <si>
    <t>THVN-MIN2508003</t>
  </si>
  <si>
    <t>4814654</t>
  </si>
  <si>
    <t>4814591</t>
  </si>
  <si>
    <t>4814674</t>
  </si>
  <si>
    <t>4819424</t>
  </si>
  <si>
    <t>IFHVN-2507290014</t>
  </si>
  <si>
    <t>4816450</t>
  </si>
  <si>
    <t>4819379</t>
  </si>
  <si>
    <t>160/PSHK/25</t>
  </si>
  <si>
    <t>IV25070902</t>
  </si>
  <si>
    <t>4816975</t>
  </si>
  <si>
    <t>2025/GLJ-VY 100</t>
  </si>
  <si>
    <t>2025/GLJ-VY 099</t>
  </si>
  <si>
    <t>BSV250731-208714</t>
  </si>
  <si>
    <t>4817187</t>
  </si>
  <si>
    <t>XJ-VY-20250730</t>
  </si>
  <si>
    <t>O2-2507-00747</t>
  </si>
  <si>
    <t>O2-2507-00673</t>
  </si>
  <si>
    <t>4773191</t>
  </si>
  <si>
    <t>4773206</t>
  </si>
  <si>
    <t>4786478</t>
  </si>
  <si>
    <t>4802843</t>
  </si>
  <si>
    <t>4802893</t>
  </si>
  <si>
    <t>4816059</t>
  </si>
  <si>
    <t>DWVN-25-26PS</t>
  </si>
  <si>
    <t>161/PSHK/25</t>
  </si>
  <si>
    <t>4825069</t>
  </si>
  <si>
    <t>4825055</t>
  </si>
  <si>
    <t>VP250037-VN</t>
  </si>
  <si>
    <t>4786497</t>
  </si>
  <si>
    <t>4823534</t>
  </si>
  <si>
    <t>BL-250731/PS</t>
  </si>
  <si>
    <t>4821759</t>
  </si>
  <si>
    <t>KJ-VY250802</t>
  </si>
  <si>
    <t>VY-250802</t>
  </si>
  <si>
    <t>EBD-PSTPU250801</t>
  </si>
  <si>
    <t>162/PSHK/25</t>
  </si>
  <si>
    <t>4824814</t>
  </si>
  <si>
    <t>528/TN-NV</t>
  </si>
  <si>
    <t>20350141</t>
  </si>
  <si>
    <t>GF25-0804</t>
  </si>
  <si>
    <t>EBD-PSINJ250805</t>
  </si>
  <si>
    <t>EBD-PSTPU250804</t>
  </si>
  <si>
    <t>4828916</t>
  </si>
  <si>
    <t>VY/168-2025</t>
  </si>
  <si>
    <t>4828939</t>
  </si>
  <si>
    <t>IV25080071</t>
  </si>
  <si>
    <t>IV25080068</t>
  </si>
  <si>
    <t>28/BG-PS-34</t>
  </si>
  <si>
    <t>29/BG-PS-34</t>
  </si>
  <si>
    <t>30/BG-PS-34</t>
  </si>
  <si>
    <t>4816490</t>
  </si>
  <si>
    <t>4824495</t>
  </si>
  <si>
    <t>4822989</t>
  </si>
  <si>
    <t>2508PS-01</t>
  </si>
  <si>
    <t>4827692</t>
  </si>
  <si>
    <t>HT-PS25073969</t>
  </si>
  <si>
    <t>4803490</t>
  </si>
  <si>
    <t>850C250800003</t>
  </si>
  <si>
    <t>4803487</t>
  </si>
  <si>
    <t>O2-2507-00713</t>
  </si>
  <si>
    <t>B34X25080101VY</t>
  </si>
  <si>
    <t>B34X25080114VY</t>
  </si>
  <si>
    <t>33X25080106</t>
  </si>
  <si>
    <t>B33X25080105</t>
  </si>
  <si>
    <t>KSPS01-040825</t>
  </si>
  <si>
    <t>HKPS01-040825</t>
  </si>
  <si>
    <t>4826415</t>
  </si>
  <si>
    <t>2025/GLJ-VY 101</t>
  </si>
  <si>
    <t>2025/GLJ-VY 102</t>
  </si>
  <si>
    <t>VY-250802-SPL</t>
  </si>
  <si>
    <t>EBD-PSINJ250806</t>
  </si>
  <si>
    <t>163/PSHK/25</t>
  </si>
  <si>
    <t>164/PSHK/25</t>
  </si>
  <si>
    <t>HT-PS25084012</t>
  </si>
  <si>
    <t>4827868</t>
  </si>
  <si>
    <t>4803062</t>
  </si>
  <si>
    <t>4802938</t>
  </si>
  <si>
    <t>850C250800219</t>
  </si>
  <si>
    <t>31/BG-PS-34</t>
  </si>
  <si>
    <t>4828401</t>
  </si>
  <si>
    <t>4828418</t>
  </si>
  <si>
    <t>4828432</t>
  </si>
  <si>
    <t>165/PSHK/25</t>
  </si>
  <si>
    <t>MTCVY-R2508-002</t>
  </si>
  <si>
    <t>BSV250804-209000</t>
  </si>
  <si>
    <t>VY/170-2025</t>
  </si>
  <si>
    <t>EBD-PSTPU250805</t>
  </si>
  <si>
    <t>VY/169-2025</t>
  </si>
  <si>
    <t>EBD-PSTPU250806</t>
  </si>
  <si>
    <t>32/BG-PS-34</t>
  </si>
  <si>
    <t>4833272</t>
  </si>
  <si>
    <t>4833584</t>
  </si>
  <si>
    <t>092/XNK/PS/2025</t>
  </si>
  <si>
    <t>O2-2508-00083</t>
  </si>
  <si>
    <t>O2-2508-00084</t>
  </si>
  <si>
    <t>O2-2508-00085</t>
  </si>
  <si>
    <t>O2-2508-00118</t>
  </si>
  <si>
    <t>O2-2508-00138</t>
  </si>
  <si>
    <t>4834332</t>
  </si>
  <si>
    <t>VP25028/RE</t>
  </si>
  <si>
    <t>4833289</t>
  </si>
  <si>
    <t>850C250800359</t>
  </si>
  <si>
    <t>4821934</t>
  </si>
  <si>
    <t>4834109</t>
  </si>
  <si>
    <t>HT-PS25084068</t>
  </si>
  <si>
    <t>O2-2508-00185</t>
  </si>
  <si>
    <t>33/BG-PS-34</t>
  </si>
  <si>
    <t>B34X25080604VY</t>
  </si>
  <si>
    <t>VPSI2025080504</t>
  </si>
  <si>
    <t>166/PSHK/25</t>
  </si>
  <si>
    <t>4824329</t>
  </si>
  <si>
    <t>VY/171-2025</t>
  </si>
  <si>
    <t>DWVN-25-27PS</t>
  </si>
  <si>
    <t>EBD-PSTPU250807</t>
  </si>
  <si>
    <t>4838041</t>
  </si>
  <si>
    <t>2025/GLJVY 105</t>
  </si>
  <si>
    <t>IV25080207</t>
  </si>
  <si>
    <t>2025/GLJVY 104</t>
  </si>
  <si>
    <t>2025/GLJVY 103</t>
  </si>
  <si>
    <t>BSV250806209146</t>
  </si>
  <si>
    <t>BL250807/PS</t>
  </si>
  <si>
    <t>XJVY20250806</t>
  </si>
  <si>
    <t>VY/1722025</t>
  </si>
  <si>
    <t>167/PSHK/25</t>
  </si>
  <si>
    <t>EBDPSINJ250811</t>
  </si>
  <si>
    <t>KJVY250803</t>
  </si>
  <si>
    <t>4840798</t>
  </si>
  <si>
    <t>VY/1732025</t>
  </si>
  <si>
    <t>4844591</t>
  </si>
  <si>
    <t>4840806</t>
  </si>
  <si>
    <t>36/BGPS34</t>
  </si>
  <si>
    <t>35/BGPS34</t>
  </si>
  <si>
    <t>34/BGPS34</t>
  </si>
  <si>
    <t>4834269</t>
  </si>
  <si>
    <t>4846579</t>
  </si>
  <si>
    <t>THVNMIN2508013</t>
  </si>
  <si>
    <t>4841413</t>
  </si>
  <si>
    <t>4843949</t>
  </si>
  <si>
    <t>4841093</t>
  </si>
  <si>
    <t>4816974</t>
  </si>
  <si>
    <t>4834115</t>
  </si>
  <si>
    <t>4836411</t>
  </si>
  <si>
    <t>4840707</t>
  </si>
  <si>
    <t>4846641</t>
  </si>
  <si>
    <t>PS0107/25</t>
  </si>
  <si>
    <t>2025/GLJVY 106</t>
  </si>
  <si>
    <t>2025/GLJVY 107</t>
  </si>
  <si>
    <t>2025/GLJVY 108</t>
  </si>
  <si>
    <t>IV25080363</t>
  </si>
  <si>
    <t>ICPS250807</t>
  </si>
  <si>
    <t>4840879</t>
  </si>
  <si>
    <t>4840869</t>
  </si>
  <si>
    <t>EBDPSSP250812</t>
  </si>
  <si>
    <t>EBDPSINJ250816</t>
  </si>
  <si>
    <t>VY/1742025</t>
  </si>
  <si>
    <t>B34X25080805VY</t>
  </si>
  <si>
    <t>VY250811</t>
  </si>
  <si>
    <t>4845444</t>
  </si>
  <si>
    <t>4845431</t>
  </si>
  <si>
    <t>37/BGPS34</t>
  </si>
  <si>
    <t>4849750</t>
  </si>
  <si>
    <t>KSPS02110825</t>
  </si>
  <si>
    <t>O2250800282</t>
  </si>
  <si>
    <t>850C250800559</t>
  </si>
  <si>
    <t>4843289</t>
  </si>
  <si>
    <t>HTPS25084118</t>
  </si>
  <si>
    <t>168/PSHK/25</t>
  </si>
  <si>
    <t>169/PSHK/25</t>
  </si>
  <si>
    <t>170/PSHK/25</t>
  </si>
  <si>
    <t>4850046</t>
  </si>
  <si>
    <t>EBDPSTPU250811</t>
  </si>
  <si>
    <t>VY/1752025</t>
  </si>
  <si>
    <t>B33X25081203</t>
  </si>
  <si>
    <t>EBD-PSTPU250725</t>
  </si>
  <si>
    <t>local</t>
  </si>
  <si>
    <t>THÀNH LONG</t>
  </si>
  <si>
    <t>50H69104</t>
  </si>
  <si>
    <t>50H93043</t>
  </si>
  <si>
    <t>50H70505</t>
  </si>
  <si>
    <t>từ kho Bàu Xéo, Đồng Nai đến kho SCSC, Hồ Chính Minh</t>
  </si>
  <si>
    <t>60H11265</t>
  </si>
  <si>
    <t>JOB FILE ADC</t>
  </si>
  <si>
    <t>SỐ XE</t>
  </si>
  <si>
    <t>JOB FILE OF ADC</t>
  </si>
  <si>
    <t>SỐ JOB FILE OF ADC</t>
  </si>
  <si>
    <t>0.18</t>
  </si>
  <si>
    <t>NGÀY GIAO HÀNG</t>
  </si>
  <si>
    <t>SO LUONG TK</t>
  </si>
  <si>
    <t>NGÀY TỜ KHAI</t>
  </si>
  <si>
    <t>50E46291</t>
  </si>
  <si>
    <t>Declaration</t>
  </si>
  <si>
    <t>Number of CD</t>
  </si>
  <si>
    <t>4</t>
  </si>
  <si>
    <t>0.16</t>
  </si>
  <si>
    <t>1.5</t>
  </si>
  <si>
    <t>5</t>
  </si>
  <si>
    <t>3.791</t>
  </si>
  <si>
    <t>, từ kho TCS đến KCN Bàu Xéo, Đồng Nai</t>
  </si>
  <si>
    <t>TOLL FEE</t>
  </si>
  <si>
    <t>PS257684</t>
  </si>
  <si>
    <t>PS257691</t>
  </si>
  <si>
    <t>PS257693</t>
  </si>
  <si>
    <t>PS257552</t>
  </si>
  <si>
    <t>PS257601</t>
  </si>
  <si>
    <t>PS257648</t>
  </si>
  <si>
    <t>PS257640</t>
  </si>
  <si>
    <t>PS257641</t>
  </si>
  <si>
    <t>PS257591</t>
  </si>
  <si>
    <t>PS257662</t>
  </si>
  <si>
    <t>PS257722</t>
  </si>
  <si>
    <t>PS257728</t>
  </si>
  <si>
    <t>PS257727</t>
  </si>
  <si>
    <t>PS257685</t>
  </si>
  <si>
    <t>PS257686</t>
  </si>
  <si>
    <t>PS257687</t>
  </si>
  <si>
    <t>PS257719</t>
  </si>
  <si>
    <t>PS257718</t>
  </si>
  <si>
    <t>PS257720</t>
  </si>
  <si>
    <t>PS257672</t>
  </si>
  <si>
    <t>PS257696</t>
  </si>
  <si>
    <t>PS257663</t>
  </si>
  <si>
    <t>PS257629</t>
  </si>
  <si>
    <t>PS257655</t>
  </si>
  <si>
    <t>PS257699</t>
  </si>
  <si>
    <t>PS257634</t>
  </si>
  <si>
    <t>PS257694</t>
  </si>
  <si>
    <t>PS257695</t>
  </si>
  <si>
    <t>PS257721</t>
  </si>
  <si>
    <t>PS257759</t>
  </si>
  <si>
    <t>PS257737</t>
  </si>
  <si>
    <t>PS257761</t>
  </si>
  <si>
    <t>PS257748</t>
  </si>
  <si>
    <t>PS257739</t>
  </si>
  <si>
    <t>PS257741</t>
  </si>
  <si>
    <t>PS257740</t>
  </si>
  <si>
    <t>PS257738</t>
  </si>
  <si>
    <t>PS257742</t>
  </si>
  <si>
    <t>PS257755</t>
  </si>
  <si>
    <t>PS257756</t>
  </si>
  <si>
    <t>PS257757</t>
  </si>
  <si>
    <t>PS257605</t>
  </si>
  <si>
    <t>PS257743</t>
  </si>
  <si>
    <t>PS257673</t>
  </si>
  <si>
    <t>PS257730</t>
  </si>
  <si>
    <t>PS257709</t>
  </si>
  <si>
    <t>PS257827</t>
  </si>
  <si>
    <t>PS257781</t>
  </si>
  <si>
    <t>PS257845</t>
  </si>
  <si>
    <t>PS257848</t>
  </si>
  <si>
    <t>PS257773</t>
  </si>
  <si>
    <t>PS257800</t>
  </si>
  <si>
    <t>PS257793</t>
  </si>
  <si>
    <t>PS257792</t>
  </si>
  <si>
    <t>PS257805</t>
  </si>
  <si>
    <t>PS257789</t>
  </si>
  <si>
    <t>PS257788</t>
  </si>
  <si>
    <t>PS257787</t>
  </si>
  <si>
    <t>PS257786</t>
  </si>
  <si>
    <t>PS257785</t>
  </si>
  <si>
    <t>PS257784</t>
  </si>
  <si>
    <t>PS257783</t>
  </si>
  <si>
    <t>PS257796</t>
  </si>
  <si>
    <t>PS257797</t>
  </si>
  <si>
    <t>PS257520</t>
  </si>
  <si>
    <t>PS257795</t>
  </si>
  <si>
    <t>PS257815</t>
  </si>
  <si>
    <t>PS257817</t>
  </si>
  <si>
    <t>PS257850</t>
  </si>
  <si>
    <t>PS257867</t>
  </si>
  <si>
    <t>PS257864</t>
  </si>
  <si>
    <t>PS257865</t>
  </si>
  <si>
    <t>PS257842</t>
  </si>
  <si>
    <t>PS257775</t>
  </si>
  <si>
    <t>PS257828</t>
  </si>
  <si>
    <t>PS257816</t>
  </si>
  <si>
    <t>PS257813</t>
  </si>
  <si>
    <t>PS257812</t>
  </si>
  <si>
    <t>PS257869</t>
  </si>
  <si>
    <t>PS257814</t>
  </si>
  <si>
    <t>PS257868</t>
  </si>
  <si>
    <t>PS257849</t>
  </si>
  <si>
    <t>PS257804</t>
  </si>
  <si>
    <t>PS257798</t>
  </si>
  <si>
    <t>PS257726</t>
  </si>
  <si>
    <t>PS257731</t>
  </si>
  <si>
    <t>PS257688</t>
  </si>
  <si>
    <t>PS257689</t>
  </si>
  <si>
    <t>PS257853</t>
  </si>
  <si>
    <t>PS257852</t>
  </si>
  <si>
    <t>PS257854</t>
  </si>
  <si>
    <t>PS257806</t>
  </si>
  <si>
    <t>PS257681</t>
  </si>
  <si>
    <t>PS257829</t>
  </si>
  <si>
    <t>PS257855</t>
  </si>
  <si>
    <t>PS257903</t>
  </si>
  <si>
    <t>PS257790</t>
  </si>
  <si>
    <t>PS257871</t>
  </si>
  <si>
    <t>PS257884</t>
  </si>
  <si>
    <t>PS257799</t>
  </si>
  <si>
    <t>PS257803</t>
  </si>
  <si>
    <t>PS257791</t>
  </si>
  <si>
    <t>PS257826</t>
  </si>
  <si>
    <t>PS257794</t>
  </si>
  <si>
    <t>PS257920</t>
  </si>
  <si>
    <t>PS257921</t>
  </si>
  <si>
    <t>PS257952</t>
  </si>
  <si>
    <t>PS257878</t>
  </si>
  <si>
    <t>PS257872</t>
  </si>
  <si>
    <t>PS257873</t>
  </si>
  <si>
    <t>PS257922</t>
  </si>
  <si>
    <t>PS257930</t>
  </si>
  <si>
    <t>PS257927</t>
  </si>
  <si>
    <t>PS257932</t>
  </si>
  <si>
    <t>PS257851</t>
  </si>
  <si>
    <t>PS257889</t>
  </si>
  <si>
    <t>PS257887</t>
  </si>
  <si>
    <t>PS257885</t>
  </si>
  <si>
    <t>PS257881</t>
  </si>
  <si>
    <t>PS257876</t>
  </si>
  <si>
    <t>PS257771</t>
  </si>
  <si>
    <t>PS257926</t>
  </si>
  <si>
    <t>PS257990</t>
  </si>
  <si>
    <t>PS257976</t>
  </si>
  <si>
    <t>PS257977</t>
  </si>
  <si>
    <t>PS258006</t>
  </si>
  <si>
    <t>PS257963</t>
  </si>
  <si>
    <t>PS257919</t>
  </si>
  <si>
    <t>PS257929</t>
  </si>
  <si>
    <t>PS257964</t>
  </si>
  <si>
    <t>PS257965</t>
  </si>
  <si>
    <t>PS257859</t>
  </si>
  <si>
    <t>PS257879</t>
  </si>
  <si>
    <t>PS257802</t>
  </si>
  <si>
    <t>PS257971</t>
  </si>
  <si>
    <t>PS257928</t>
  </si>
  <si>
    <t>PS257937</t>
  </si>
  <si>
    <t>PS257940</t>
  </si>
  <si>
    <t>PS257939</t>
  </si>
  <si>
    <t>PS257938</t>
  </si>
  <si>
    <t>PS258040</t>
  </si>
  <si>
    <t>PS258039</t>
  </si>
  <si>
    <t>PS257992</t>
  </si>
  <si>
    <t>PS258036</t>
  </si>
  <si>
    <t>PS258044</t>
  </si>
  <si>
    <t>PS258046</t>
  </si>
  <si>
    <t>PS258089</t>
  </si>
  <si>
    <t>PS258053</t>
  </si>
  <si>
    <t>PS258047</t>
  </si>
  <si>
    <t>PS257944</t>
  </si>
  <si>
    <t>PS257935</t>
  </si>
  <si>
    <t>PS257941</t>
  </si>
  <si>
    <t>PS257984</t>
  </si>
  <si>
    <t>PS257981</t>
  </si>
  <si>
    <t>PS257983</t>
  </si>
  <si>
    <t>PS257801</t>
  </si>
  <si>
    <t>PS257888</t>
  </si>
  <si>
    <t>PS258001</t>
  </si>
  <si>
    <t>PS258032</t>
  </si>
  <si>
    <t>PS258045</t>
  </si>
  <si>
    <t>PS257967</t>
  </si>
  <si>
    <t>PS258034</t>
  </si>
  <si>
    <t>PS257931</t>
  </si>
  <si>
    <t>PS258003</t>
  </si>
  <si>
    <t>PS258002</t>
  </si>
  <si>
    <t>PS258056</t>
  </si>
  <si>
    <t>PS258008</t>
  </si>
  <si>
    <t>PS258009</t>
  </si>
  <si>
    <t>PS258010</t>
  </si>
  <si>
    <t>PS258011</t>
  </si>
  <si>
    <t>PS258012</t>
  </si>
  <si>
    <t>PS258007</t>
  </si>
  <si>
    <t>PS257933</t>
  </si>
  <si>
    <t>PS257995</t>
  </si>
  <si>
    <t>PS257994</t>
  </si>
  <si>
    <t>PS257943</t>
  </si>
  <si>
    <t>PS257942</t>
  </si>
  <si>
    <t>PS257982</t>
  </si>
  <si>
    <t>PS257980</t>
  </si>
  <si>
    <t>PS257936</t>
  </si>
  <si>
    <t>PS257966</t>
  </si>
  <si>
    <t>PS258052</t>
  </si>
  <si>
    <t>PS258075</t>
  </si>
  <si>
    <t>PS258161</t>
  </si>
  <si>
    <t>PS258127</t>
  </si>
  <si>
    <t>PS258122</t>
  </si>
  <si>
    <t>PS258123</t>
  </si>
  <si>
    <t>PS258125</t>
  </si>
  <si>
    <t>PS258124</t>
  </si>
  <si>
    <t>PS258126</t>
  </si>
  <si>
    <t>PS258058</t>
  </si>
  <si>
    <t>PS258041</t>
  </si>
  <si>
    <t>PS258120</t>
  </si>
  <si>
    <t>PS258121</t>
  </si>
  <si>
    <t>PS257996</t>
  </si>
  <si>
    <t>PS257997</t>
  </si>
  <si>
    <t>PS258097</t>
  </si>
  <si>
    <t>PS258076</t>
  </si>
  <si>
    <t>PS258160</t>
  </si>
  <si>
    <t>PS258177</t>
  </si>
  <si>
    <t>PS258057</t>
  </si>
  <si>
    <t>PS258151</t>
  </si>
  <si>
    <t>PS258152</t>
  </si>
  <si>
    <t>PS258155</t>
  </si>
  <si>
    <t>PS258150</t>
  </si>
  <si>
    <t>PS258148</t>
  </si>
  <si>
    <t>PS258147</t>
  </si>
  <si>
    <t>PS258154</t>
  </si>
  <si>
    <t>PS258163</t>
  </si>
  <si>
    <t>PS257999</t>
  </si>
  <si>
    <t>PS258138</t>
  </si>
  <si>
    <t>PS258096</t>
  </si>
  <si>
    <t>PS258095</t>
  </si>
  <si>
    <t>PS258093</t>
  </si>
  <si>
    <t>PS258234</t>
  </si>
  <si>
    <t>PS258139</t>
  </si>
  <si>
    <t>PS258222</t>
  </si>
  <si>
    <t>PS258223</t>
  </si>
  <si>
    <t>PS258129</t>
  </si>
  <si>
    <t>PS258128</t>
  </si>
  <si>
    <t>PS258153</t>
  </si>
  <si>
    <t>PS257993</t>
  </si>
  <si>
    <t>PS257998</t>
  </si>
  <si>
    <t>PS258094</t>
  </si>
  <si>
    <t>PS258262</t>
  </si>
  <si>
    <t>PS258264</t>
  </si>
  <si>
    <t>PS258263</t>
  </si>
  <si>
    <t>PS258179</t>
  </si>
  <si>
    <t>PS258251</t>
  </si>
  <si>
    <t>PS258214</t>
  </si>
  <si>
    <t>PS258260</t>
  </si>
  <si>
    <t>PS258261</t>
  </si>
  <si>
    <t>PS258259</t>
  </si>
  <si>
    <t>PS258236</t>
  </si>
  <si>
    <t>PS258235</t>
  </si>
  <si>
    <t>PS258137</t>
  </si>
  <si>
    <t>PS258136</t>
  </si>
  <si>
    <t>PS258229</t>
  </si>
  <si>
    <t>PS258237</t>
  </si>
  <si>
    <t>PS258092</t>
  </si>
  <si>
    <t>PS258143</t>
  </si>
  <si>
    <t>PS258178</t>
  </si>
  <si>
    <t>PS258050</t>
  </si>
  <si>
    <t>PS258051</t>
  </si>
  <si>
    <t>DI25J05805</t>
  </si>
  <si>
    <t>20SEA25110036</t>
  </si>
  <si>
    <t>8160073859</t>
  </si>
  <si>
    <t>CGH/HCM-319/25A</t>
  </si>
  <si>
    <t>PS25-7693</t>
  </si>
  <si>
    <t>CGH/HCM-319/25B</t>
  </si>
  <si>
    <t>2511/038/VY</t>
  </si>
  <si>
    <t>HOEX25110106</t>
  </si>
  <si>
    <t>PS25-7601</t>
  </si>
  <si>
    <t>SVLCL202511108</t>
  </si>
  <si>
    <t>HN20251106001</t>
  </si>
  <si>
    <t>DGPE25110070</t>
  </si>
  <si>
    <t>GCC-251111</t>
  </si>
  <si>
    <t>20SEA25110096</t>
  </si>
  <si>
    <t>OR20251107A</t>
  </si>
  <si>
    <t>HTHC25112247</t>
  </si>
  <si>
    <t>XR20251110001</t>
  </si>
  <si>
    <t>DGPE25110088</t>
  </si>
  <si>
    <t>T251119-YH1</t>
  </si>
  <si>
    <t>8316657532</t>
  </si>
  <si>
    <t>IE20251120078</t>
  </si>
  <si>
    <t>PEN98572504</t>
  </si>
  <si>
    <t>T251121-Y2</t>
  </si>
  <si>
    <t>SPX2511055</t>
  </si>
  <si>
    <t>T251119-Y2</t>
  </si>
  <si>
    <t>SPX2511044</t>
  </si>
  <si>
    <t>AT25110443</t>
  </si>
  <si>
    <t>7032442620</t>
  </si>
  <si>
    <t>8160073923</t>
  </si>
  <si>
    <t>6836084780</t>
  </si>
  <si>
    <t>2511/152/VY</t>
  </si>
  <si>
    <t>3537972546</t>
  </si>
  <si>
    <t>IE20251120098</t>
  </si>
  <si>
    <t>2949181933</t>
  </si>
  <si>
    <t>5076662</t>
  </si>
  <si>
    <t>1623352382</t>
  </si>
  <si>
    <t>5074599</t>
  </si>
  <si>
    <t>1448157476</t>
  </si>
  <si>
    <t>SL2025110701</t>
  </si>
  <si>
    <t>HTHC25112262</t>
  </si>
  <si>
    <t>HY20251111001</t>
  </si>
  <si>
    <t>HTHC25112330</t>
  </si>
  <si>
    <t>MAYA-S-25051111</t>
  </si>
  <si>
    <t>DGPE25110129</t>
  </si>
  <si>
    <t>V9982</t>
  </si>
  <si>
    <t>112500039141950</t>
  </si>
  <si>
    <t>20357256</t>
  </si>
  <si>
    <t>112500040192001</t>
  </si>
  <si>
    <t>20357405</t>
  </si>
  <si>
    <t>112500040192018</t>
  </si>
  <si>
    <t>IE20251114058</t>
  </si>
  <si>
    <t>XMNSGN25110428</t>
  </si>
  <si>
    <t>1616/2025</t>
  </si>
  <si>
    <t>MLHCM2511011</t>
  </si>
  <si>
    <t>Y251112LCL</t>
  </si>
  <si>
    <t>MLHCM2511005</t>
  </si>
  <si>
    <t>5055980</t>
  </si>
  <si>
    <t>S02068443</t>
  </si>
  <si>
    <t>PC251124VY</t>
  </si>
  <si>
    <t>JWE4151665</t>
  </si>
  <si>
    <t>T251121-Y4</t>
  </si>
  <si>
    <t>SPX2511056</t>
  </si>
  <si>
    <t>0884827359</t>
  </si>
  <si>
    <t>JWE4151662</t>
  </si>
  <si>
    <t>OHTY251543</t>
  </si>
  <si>
    <t>2949052702</t>
  </si>
  <si>
    <t>DJL-251122-060</t>
  </si>
  <si>
    <t>2949504526</t>
  </si>
  <si>
    <t>TL-VY251121</t>
  </si>
  <si>
    <t>2949336434</t>
  </si>
  <si>
    <t>006/IEM/XI/25</t>
  </si>
  <si>
    <t>8316737214</t>
  </si>
  <si>
    <t>DSHK2025112002</t>
  </si>
  <si>
    <t>2949185190</t>
  </si>
  <si>
    <t>1688/2025</t>
  </si>
  <si>
    <t>3207059052</t>
  </si>
  <si>
    <t>5080121</t>
  </si>
  <si>
    <t>5080122</t>
  </si>
  <si>
    <t>5080123</t>
  </si>
  <si>
    <t>EXD1-25-C1186</t>
  </si>
  <si>
    <t>HTHC25112157</t>
  </si>
  <si>
    <t>PS25-7743</t>
  </si>
  <si>
    <t>08SEA2511058</t>
  </si>
  <si>
    <t>SL2025110702</t>
  </si>
  <si>
    <t>HTHC25112263</t>
  </si>
  <si>
    <t>KS20251107001</t>
  </si>
  <si>
    <t>HTHC25112167</t>
  </si>
  <si>
    <t>0884760003</t>
  </si>
  <si>
    <t>TXGCLI2511T00008</t>
  </si>
  <si>
    <t>PC251126VY</t>
  </si>
  <si>
    <t>JWE4151681</t>
  </si>
  <si>
    <t>PC251125VY</t>
  </si>
  <si>
    <t>JWE4151676</t>
  </si>
  <si>
    <t>ZSSCIPSO2511001</t>
  </si>
  <si>
    <t>5646255252</t>
  </si>
  <si>
    <t>EXD1-25-VY1119</t>
  </si>
  <si>
    <t>2948795975</t>
  </si>
  <si>
    <t>251120-228358</t>
  </si>
  <si>
    <t>2949187043</t>
  </si>
  <si>
    <t>XJB251162</t>
  </si>
  <si>
    <t>2949261965</t>
  </si>
  <si>
    <t>INV-25111174</t>
  </si>
  <si>
    <t>4086720960</t>
  </si>
  <si>
    <t>EXD1 -25-VY1120</t>
  </si>
  <si>
    <t>2949205895</t>
  </si>
  <si>
    <t>1849869165</t>
  </si>
  <si>
    <t>08SEA2511057</t>
  </si>
  <si>
    <t>1849529743</t>
  </si>
  <si>
    <t>08SEA2511056</t>
  </si>
  <si>
    <t>1849067938</t>
  </si>
  <si>
    <t>08SEA2511055</t>
  </si>
  <si>
    <t>1848767404</t>
  </si>
  <si>
    <t>08SEA2511054</t>
  </si>
  <si>
    <t>1848394562</t>
  </si>
  <si>
    <t>08SEA2511053</t>
  </si>
  <si>
    <t>1848123555</t>
  </si>
  <si>
    <t>08SEA2511052</t>
  </si>
  <si>
    <t>1847243094</t>
  </si>
  <si>
    <t>08SEA2511051</t>
  </si>
  <si>
    <t>1847068670</t>
  </si>
  <si>
    <t>08SEA2511050</t>
  </si>
  <si>
    <t>EX-014/11/25</t>
  </si>
  <si>
    <t>AJKTOE5B0027</t>
  </si>
  <si>
    <t>EXD1-25-C1255</t>
  </si>
  <si>
    <t>HTHC25112417</t>
  </si>
  <si>
    <t>T251113 -Y1</t>
  </si>
  <si>
    <t>SPOE2511072</t>
  </si>
  <si>
    <t>SHSAEF1251100029</t>
  </si>
  <si>
    <t>CES-2511000374</t>
  </si>
  <si>
    <t>PS25-7815</t>
  </si>
  <si>
    <t>08SEA2511042</t>
  </si>
  <si>
    <t>SL2025111501</t>
  </si>
  <si>
    <t>HTHC25112419</t>
  </si>
  <si>
    <t>INV- 25111287</t>
  </si>
  <si>
    <t>NNR15216446</t>
  </si>
  <si>
    <t>0884841941</t>
  </si>
  <si>
    <t>JWE4151685</t>
  </si>
  <si>
    <t>G8-20251127 VY (B)</t>
  </si>
  <si>
    <t>JWE4151693</t>
  </si>
  <si>
    <t>PC251127VY</t>
  </si>
  <si>
    <t>JWE4151690</t>
  </si>
  <si>
    <t>T251126-Y2</t>
  </si>
  <si>
    <t>SPX2511065</t>
  </si>
  <si>
    <t>D242979</t>
  </si>
  <si>
    <t>2948496353</t>
  </si>
  <si>
    <t>SVN03125112506</t>
  </si>
  <si>
    <t>2949683133</t>
  </si>
  <si>
    <t>251125-01</t>
  </si>
  <si>
    <t>2949902756</t>
  </si>
  <si>
    <t>DJL-251125-062</t>
  </si>
  <si>
    <t>2949899610</t>
  </si>
  <si>
    <t>Y251124A</t>
  </si>
  <si>
    <t>2949733581</t>
  </si>
  <si>
    <t>00013-00123703</t>
  </si>
  <si>
    <t>3539631056</t>
  </si>
  <si>
    <t>8160073970</t>
  </si>
  <si>
    <t>1465542595</t>
  </si>
  <si>
    <t>PS25-7868</t>
  </si>
  <si>
    <t>3539419940</t>
  </si>
  <si>
    <t>INV- 25111226</t>
  </si>
  <si>
    <t>2949582683</t>
  </si>
  <si>
    <t>DSHK2025111202</t>
  </si>
  <si>
    <t>20SEA25110117</t>
  </si>
  <si>
    <t>IE25110373</t>
  </si>
  <si>
    <t>08SEA2511072</t>
  </si>
  <si>
    <t>T251116-Y1</t>
  </si>
  <si>
    <t>SPOE2511108</t>
  </si>
  <si>
    <t>0000098</t>
  </si>
  <si>
    <t>HH584051</t>
  </si>
  <si>
    <t>251111JHJ01A</t>
  </si>
  <si>
    <t>SPOE2511068</t>
  </si>
  <si>
    <t>251111JHJ02A</t>
  </si>
  <si>
    <t>SPOE2511067</t>
  </si>
  <si>
    <t>5088993</t>
  </si>
  <si>
    <t>5088990</t>
  </si>
  <si>
    <t>5088992</t>
  </si>
  <si>
    <t>HN20251119001</t>
  </si>
  <si>
    <t>DGPE25110248</t>
  </si>
  <si>
    <t>IN-JF251114</t>
  </si>
  <si>
    <t>DGPE25110186</t>
  </si>
  <si>
    <t>KS20251120001</t>
  </si>
  <si>
    <t>HTHC25112320</t>
  </si>
  <si>
    <t>1850088931</t>
  </si>
  <si>
    <t>08SEA2511077</t>
  </si>
  <si>
    <t>ZSSCIPSO2511002</t>
  </si>
  <si>
    <t>5646840076</t>
  </si>
  <si>
    <t>VY251124TTTL</t>
  </si>
  <si>
    <t>TS20251117</t>
  </si>
  <si>
    <t>HTCK25112021</t>
  </si>
  <si>
    <t>PC251128VY</t>
  </si>
  <si>
    <t>JWE4151697</t>
  </si>
  <si>
    <t>PS25-7799</t>
  </si>
  <si>
    <t>08SEA2511083</t>
  </si>
  <si>
    <t>VY251120LCL</t>
  </si>
  <si>
    <t>MLHCM2511015</t>
  </si>
  <si>
    <t>PS25-7791</t>
  </si>
  <si>
    <t>08SEA2511038</t>
  </si>
  <si>
    <t>T251120-Y1</t>
  </si>
  <si>
    <t>SPOE2511117</t>
  </si>
  <si>
    <t>SO42616</t>
  </si>
  <si>
    <t>20SEA25110089</t>
  </si>
  <si>
    <t>PC251201VY</t>
  </si>
  <si>
    <t>JWE4151709</t>
  </si>
  <si>
    <t>G8-20251201 VY (B)</t>
  </si>
  <si>
    <t>JWE4151702</t>
  </si>
  <si>
    <t>T251128 -Y2</t>
  </si>
  <si>
    <t>SPX2511068</t>
  </si>
  <si>
    <t>SO42762</t>
  </si>
  <si>
    <t>5646595850</t>
  </si>
  <si>
    <t>IE20251122056</t>
  </si>
  <si>
    <t>2949518740</t>
  </si>
  <si>
    <t>IE20251125081</t>
  </si>
  <si>
    <t>5646253863</t>
  </si>
  <si>
    <t>T251126- YH1</t>
  </si>
  <si>
    <t>4167630515</t>
  </si>
  <si>
    <t>IE25110572</t>
  </si>
  <si>
    <t>6368976073</t>
  </si>
  <si>
    <t>EX-25110140</t>
  </si>
  <si>
    <t>4167585424</t>
  </si>
  <si>
    <t>DSHK2025120101</t>
  </si>
  <si>
    <t>5647349190</t>
  </si>
  <si>
    <t>TL- VY251110</t>
  </si>
  <si>
    <t>SZXS25110380</t>
  </si>
  <si>
    <t>EX-25110075</t>
  </si>
  <si>
    <t>SE25110036/002</t>
  </si>
  <si>
    <t>5072796</t>
  </si>
  <si>
    <t>S02071942</t>
  </si>
  <si>
    <t>HK20251115</t>
  </si>
  <si>
    <t>20SEA25110108</t>
  </si>
  <si>
    <t>OR20251114</t>
  </si>
  <si>
    <t>HTHC25112384</t>
  </si>
  <si>
    <t>HN20251111001</t>
  </si>
  <si>
    <t>DGPE25110105</t>
  </si>
  <si>
    <t>PS25-7771</t>
  </si>
  <si>
    <t>112500040192400</t>
  </si>
  <si>
    <t>IE20251129021</t>
  </si>
  <si>
    <t>XMNA006923</t>
  </si>
  <si>
    <t>0884858280</t>
  </si>
  <si>
    <t>JWE4151719</t>
  </si>
  <si>
    <t>PC251202VY</t>
  </si>
  <si>
    <t>JWE4151718</t>
  </si>
  <si>
    <t>G8-20251202 VY (B)</t>
  </si>
  <si>
    <t>JWE4151715</t>
  </si>
  <si>
    <t>KT/M-9212(ELA)</t>
  </si>
  <si>
    <t>NNR15216480</t>
  </si>
  <si>
    <t>20251201001VY</t>
  </si>
  <si>
    <t>5647349864</t>
  </si>
  <si>
    <t>PS25-7919</t>
  </si>
  <si>
    <t>1393961925</t>
  </si>
  <si>
    <t>SO42753B</t>
  </si>
  <si>
    <t>5646800095</t>
  </si>
  <si>
    <t>OHTY251588</t>
  </si>
  <si>
    <t>5646604342</t>
  </si>
  <si>
    <t>00013-00124150</t>
  </si>
  <si>
    <t>2203050032</t>
  </si>
  <si>
    <t>D244333</t>
  </si>
  <si>
    <t>2949679681</t>
  </si>
  <si>
    <t>EXD1-25-C1292</t>
  </si>
  <si>
    <t>HTHC25112555</t>
  </si>
  <si>
    <t>WY2511080</t>
  </si>
  <si>
    <t>20SEA25110137</t>
  </si>
  <si>
    <t>DJL- 251118-059</t>
  </si>
  <si>
    <t>20SEA25110155</t>
  </si>
  <si>
    <t>IE20251120137</t>
  </si>
  <si>
    <t>XMNSGN25110639</t>
  </si>
  <si>
    <t>HP2301G</t>
  </si>
  <si>
    <t>SZHTHCM2511093</t>
  </si>
  <si>
    <t>DL20251113-2</t>
  </si>
  <si>
    <t>DGPE25110153</t>
  </si>
  <si>
    <t>DL20251113-1</t>
  </si>
  <si>
    <t>DGPE25110151</t>
  </si>
  <si>
    <t>DL20251113</t>
  </si>
  <si>
    <t>DGPE25110152</t>
  </si>
  <si>
    <t>PC251203VY</t>
  </si>
  <si>
    <t>JWE4151726</t>
  </si>
  <si>
    <t>G8-20251203 VY( B)</t>
  </si>
  <si>
    <t>JWE4151722</t>
  </si>
  <si>
    <t>T251202- YH1</t>
  </si>
  <si>
    <t>5770919431</t>
  </si>
  <si>
    <t>EXD1-25-VY1201</t>
  </si>
  <si>
    <t>5647370304</t>
  </si>
  <si>
    <t>INV-25110206</t>
  </si>
  <si>
    <t>5646601542</t>
  </si>
  <si>
    <t>5101285</t>
  </si>
  <si>
    <t>5407144385</t>
  </si>
  <si>
    <t>INV- 25110210</t>
  </si>
  <si>
    <t>5646742253</t>
  </si>
  <si>
    <t>DI25L06646</t>
  </si>
  <si>
    <t>5647617150</t>
  </si>
  <si>
    <t>5098743</t>
  </si>
  <si>
    <t>1138615844</t>
  </si>
  <si>
    <t>INV-251770</t>
  </si>
  <si>
    <t>SESGN25110125-13</t>
  </si>
  <si>
    <t>12-1113/PQR- PS/2025</t>
  </si>
  <si>
    <t>12500040792523</t>
  </si>
  <si>
    <t>SL2025111901</t>
  </si>
  <si>
    <t>HTHC25112492</t>
  </si>
  <si>
    <t>OR20251119</t>
  </si>
  <si>
    <t>HTHC25112497</t>
  </si>
  <si>
    <t>HL20251114001</t>
  </si>
  <si>
    <t>HTHC25112283</t>
  </si>
  <si>
    <t>D243015</t>
  </si>
  <si>
    <t>HTHC25112383</t>
  </si>
  <si>
    <t>2511/098/VY</t>
  </si>
  <si>
    <t>HOEX25110198</t>
  </si>
  <si>
    <t>INV- 25110093</t>
  </si>
  <si>
    <t>HOEX25110200</t>
  </si>
  <si>
    <t>PS25-8001</t>
  </si>
  <si>
    <t>FHKHCM25028879</t>
  </si>
  <si>
    <t>PS25-8032</t>
  </si>
  <si>
    <t>112500040764960</t>
  </si>
  <si>
    <t>00013-00124100</t>
  </si>
  <si>
    <t>CGH/HCM-336/25</t>
  </si>
  <si>
    <t>DSHK2025112001</t>
  </si>
  <si>
    <t>20SEA25110181</t>
  </si>
  <si>
    <t>DI25K06318</t>
  </si>
  <si>
    <t>20SEA25110174</t>
  </si>
  <si>
    <t>251120-01</t>
  </si>
  <si>
    <t>20SEA25110152</t>
  </si>
  <si>
    <t>1707/2025</t>
  </si>
  <si>
    <t>MLHCM2511027</t>
  </si>
  <si>
    <t>VY251129LCL</t>
  </si>
  <si>
    <t>MLHCM2511025</t>
  </si>
  <si>
    <t>T251123-Y1</t>
  </si>
  <si>
    <t>SPOE2511147</t>
  </si>
  <si>
    <t>DL20251120</t>
  </si>
  <si>
    <t>DGPE25110257</t>
  </si>
  <si>
    <t>DL20251120-1</t>
  </si>
  <si>
    <t>DGPE25110256</t>
  </si>
  <si>
    <t>DL20251120-2</t>
  </si>
  <si>
    <t>DGPE25110259</t>
  </si>
  <si>
    <t>DL20251120-3</t>
  </si>
  <si>
    <t>DGPE25110258</t>
  </si>
  <si>
    <t>DL20251120-4</t>
  </si>
  <si>
    <t>DGPE25110260</t>
  </si>
  <si>
    <t>LG20251119</t>
  </si>
  <si>
    <t>20SEA25110173</t>
  </si>
  <si>
    <t>PS25-7933</t>
  </si>
  <si>
    <t>CGH/HCM- 325/25B</t>
  </si>
  <si>
    <t>PS25-7995</t>
  </si>
  <si>
    <t>CGH/HCM- 325/25</t>
  </si>
  <si>
    <t>PS25-7994</t>
  </si>
  <si>
    <t>CGH/HCM- 325/25C</t>
  </si>
  <si>
    <t>SL2025111903</t>
  </si>
  <si>
    <t>HTHC25112484</t>
  </si>
  <si>
    <t>SL2025111902</t>
  </si>
  <si>
    <t>HTHC25112493</t>
  </si>
  <si>
    <t>SL2025112101</t>
  </si>
  <si>
    <t>HTHC25112536</t>
  </si>
  <si>
    <t>KS20251125001</t>
  </si>
  <si>
    <t>HTHC25112522</t>
  </si>
  <si>
    <t>183155-58-61-270</t>
  </si>
  <si>
    <t>101442</t>
  </si>
  <si>
    <t>5083810</t>
  </si>
  <si>
    <t>S02072809</t>
  </si>
  <si>
    <t>IE20251128069</t>
  </si>
  <si>
    <t>XMNSGN25120030</t>
  </si>
  <si>
    <t>VV07455/6393/25</t>
  </si>
  <si>
    <t>112500040897193</t>
  </si>
  <si>
    <t>T251205-Y4</t>
  </si>
  <si>
    <t>SPX2512014</t>
  </si>
  <si>
    <t>PC2512042VY</t>
  </si>
  <si>
    <t>JWE4151738</t>
  </si>
  <si>
    <t>PC2512052VY</t>
  </si>
  <si>
    <t>JWE4151749</t>
  </si>
  <si>
    <t>G8-20251205 VY(B)</t>
  </si>
  <si>
    <t>JWE4151746</t>
  </si>
  <si>
    <t>G8-20251204 VY(B)</t>
  </si>
  <si>
    <t>JWE4151739</t>
  </si>
  <si>
    <t>PC251205VY</t>
  </si>
  <si>
    <t>JWE4151745</t>
  </si>
  <si>
    <t>PC251204VY</t>
  </si>
  <si>
    <t>JWE4151737</t>
  </si>
  <si>
    <t>T251203-Y4</t>
  </si>
  <si>
    <t>SPX2512008</t>
  </si>
  <si>
    <t>T251203-Y2</t>
  </si>
  <si>
    <t>SPX2512007</t>
  </si>
  <si>
    <t>0884872104</t>
  </si>
  <si>
    <t>JWE4151743</t>
  </si>
  <si>
    <t>0884866640</t>
  </si>
  <si>
    <t>JWE4151730</t>
  </si>
  <si>
    <t>SO42774</t>
  </si>
  <si>
    <t>20SEA25120015</t>
  </si>
  <si>
    <t>PS25-7997</t>
  </si>
  <si>
    <t>20SEA25110131</t>
  </si>
  <si>
    <t>APSV0201025</t>
  </si>
  <si>
    <t>HTHC25112464</t>
  </si>
  <si>
    <t>VY251203TTTL</t>
  </si>
  <si>
    <t>T251205-Y2</t>
  </si>
  <si>
    <t>SPX2512013</t>
  </si>
  <si>
    <t>PC251208VY</t>
  </si>
  <si>
    <t>JWE4151763</t>
  </si>
  <si>
    <t>T251203-YH1</t>
  </si>
  <si>
    <t>8358676314</t>
  </si>
  <si>
    <t>CH2025/12/4</t>
  </si>
  <si>
    <t>5207153103</t>
  </si>
  <si>
    <t>INV-25120725</t>
  </si>
  <si>
    <t>5647863373</t>
  </si>
  <si>
    <t>DJL-251205- 064</t>
  </si>
  <si>
    <t>5648119201</t>
  </si>
  <si>
    <t>IE20251203006</t>
  </si>
  <si>
    <t>5647757754</t>
  </si>
  <si>
    <t>DSHK2025120501</t>
  </si>
  <si>
    <t>5648238153</t>
  </si>
  <si>
    <t>SHSAEF1251100104</t>
  </si>
  <si>
    <t>7015117686</t>
  </si>
  <si>
    <t>WY2512025</t>
  </si>
  <si>
    <t>5647850961</t>
  </si>
  <si>
    <t>251204-01</t>
  </si>
  <si>
    <t>5647957313</t>
  </si>
  <si>
    <t>2511/130/VY</t>
  </si>
  <si>
    <t>HOEX25110327</t>
  </si>
  <si>
    <t>INV- 25110144</t>
  </si>
  <si>
    <t>HOEX25110331</t>
  </si>
  <si>
    <t>IE20251127001</t>
  </si>
  <si>
    <t>AWSXMLCL25120101</t>
  </si>
  <si>
    <t>DL20251127-2</t>
  </si>
  <si>
    <t>DGPE25110301</t>
  </si>
  <si>
    <t>DL20251127</t>
  </si>
  <si>
    <t>DGPE25110300</t>
  </si>
  <si>
    <t>113206/2025</t>
  </si>
  <si>
    <t>AMA1691825</t>
  </si>
  <si>
    <t>PS25-8139</t>
  </si>
  <si>
    <t>08SEA2511099</t>
  </si>
  <si>
    <t>PC251209VY</t>
  </si>
  <si>
    <t>JWE4151765</t>
  </si>
  <si>
    <t>PC2512092VY</t>
  </si>
  <si>
    <t>JWE4151766</t>
  </si>
  <si>
    <t>T251130-Y1</t>
  </si>
  <si>
    <t>SPOE2511197</t>
  </si>
  <si>
    <t>T251127-Y1</t>
  </si>
  <si>
    <t>SPOE2511168</t>
  </si>
  <si>
    <t>SVN03125112501</t>
  </si>
  <si>
    <t>20SEA25110193</t>
  </si>
  <si>
    <t>WY2511134</t>
  </si>
  <si>
    <t>20SEA25120010</t>
  </si>
  <si>
    <t>DJL- 251124-061</t>
  </si>
  <si>
    <t>20SEA25120013</t>
  </si>
  <si>
    <t>DL20251127-1</t>
  </si>
  <si>
    <t>DGPE25110302</t>
  </si>
  <si>
    <t>0884889246</t>
  </si>
  <si>
    <t>JWE4151770</t>
  </si>
  <si>
    <t>PC251210VY</t>
  </si>
  <si>
    <t>JWE4151772</t>
  </si>
  <si>
    <t>PC2512102VY</t>
  </si>
  <si>
    <t>JWE4151773</t>
  </si>
  <si>
    <t>GCINV0004503</t>
  </si>
  <si>
    <t>5648255981</t>
  </si>
  <si>
    <t>TS20251208</t>
  </si>
  <si>
    <t>5648463645</t>
  </si>
  <si>
    <t>00013-00124849</t>
  </si>
  <si>
    <t>1706941946</t>
  </si>
  <si>
    <t xml:space="preserve"> 001/IEM/XII/25</t>
  </si>
  <si>
    <t>3851616565</t>
  </si>
  <si>
    <t>INV-25120806</t>
  </si>
  <si>
    <t>5648410821</t>
  </si>
  <si>
    <t>PS25-8259</t>
  </si>
  <si>
    <t>5648519096</t>
  </si>
  <si>
    <t>YCDG2025120801</t>
  </si>
  <si>
    <t>5648608232</t>
  </si>
  <si>
    <t>9138/2025</t>
  </si>
  <si>
    <t>886693871565</t>
  </si>
  <si>
    <t>251125JHJ01A</t>
  </si>
  <si>
    <t>SPOE2511162</t>
  </si>
  <si>
    <t>SIN044704</t>
  </si>
  <si>
    <t>8PEO5090007</t>
  </si>
  <si>
    <t>2518/SLTW-PS</t>
  </si>
  <si>
    <t>112500041133372</t>
  </si>
  <si>
    <t>X0005</t>
  </si>
  <si>
    <t>112500040272914</t>
  </si>
  <si>
    <t>SL2025112601</t>
  </si>
  <si>
    <t>HTHC25112587</t>
  </si>
  <si>
    <t>PS25-8143</t>
  </si>
  <si>
    <t>112500040966970</t>
  </si>
  <si>
    <t>PS25-8178</t>
  </si>
  <si>
    <t>112500040966998</t>
  </si>
  <si>
    <t>20358320</t>
  </si>
  <si>
    <t>112500040966928</t>
  </si>
  <si>
    <t>PS25-8051</t>
  </si>
  <si>
    <t>112500040966942</t>
  </si>
  <si>
    <t>107727562020</t>
  </si>
  <si>
    <t>107727742840</t>
  </si>
  <si>
    <t>107727905830</t>
  </si>
  <si>
    <t>107726320700</t>
  </si>
  <si>
    <t>107727950630</t>
  </si>
  <si>
    <t>107723760650</t>
  </si>
  <si>
    <t>107723714340</t>
  </si>
  <si>
    <t>107727608920</t>
  </si>
  <si>
    <t>107727601920</t>
  </si>
  <si>
    <t>107734632830</t>
  </si>
  <si>
    <t>107733453550</t>
  </si>
  <si>
    <t>107734339750</t>
  </si>
  <si>
    <t>107733860730</t>
  </si>
  <si>
    <t>107727500860</t>
  </si>
  <si>
    <t>107727394350</t>
  </si>
  <si>
    <t>107727409900</t>
  </si>
  <si>
    <t>107733240310</t>
  </si>
  <si>
    <t>107733607550</t>
  </si>
  <si>
    <t>107733666240</t>
  </si>
  <si>
    <t>107731249400</t>
  </si>
  <si>
    <t>107731165030</t>
  </si>
  <si>
    <t>107731218930</t>
  </si>
  <si>
    <t>107733824550</t>
  </si>
  <si>
    <t>107727785760</t>
  </si>
  <si>
    <t>107731333400</t>
  </si>
  <si>
    <t>107725017300</t>
  </si>
  <si>
    <t>107729295550</t>
  </si>
  <si>
    <t>107729284610</t>
  </si>
  <si>
    <t>107733532910</t>
  </si>
  <si>
    <t>107737652960</t>
  </si>
  <si>
    <t>107735629300</t>
  </si>
  <si>
    <t>107738765260</t>
  </si>
  <si>
    <t xml:space="preserve">107738789650 </t>
  </si>
  <si>
    <t>107737621130</t>
  </si>
  <si>
    <t>107736205950</t>
  </si>
  <si>
    <t>107736174230</t>
  </si>
  <si>
    <t>107736145200</t>
  </si>
  <si>
    <t>107736112520</t>
  </si>
  <si>
    <t xml:space="preserve">107736034450 </t>
  </si>
  <si>
    <t>107738054320</t>
  </si>
  <si>
    <t>107737694150</t>
  </si>
  <si>
    <t>107737660920</t>
  </si>
  <si>
    <t>107728525000</t>
  </si>
  <si>
    <t>107744265310</t>
  </si>
  <si>
    <t>107731294050</t>
  </si>
  <si>
    <t>107733715830</t>
  </si>
  <si>
    <t>107733617610</t>
  </si>
  <si>
    <t>107745807850</t>
  </si>
  <si>
    <t>107741823230</t>
  </si>
  <si>
    <t xml:space="preserve">107747527750
</t>
  </si>
  <si>
    <t>107747935960</t>
  </si>
  <si>
    <t>107740204130</t>
  </si>
  <si>
    <t>107742415060</t>
  </si>
  <si>
    <t>107742757510</t>
  </si>
  <si>
    <t>107742811740</t>
  </si>
  <si>
    <t>107744241950</t>
  </si>
  <si>
    <t>107744168710</t>
  </si>
  <si>
    <t>107744126930</t>
  </si>
  <si>
    <t>107744031140</t>
  </si>
  <si>
    <t>107743942940</t>
  </si>
  <si>
    <t>107743899650</t>
  </si>
  <si>
    <t>107743865610</t>
  </si>
  <si>
    <t>107743829760</t>
  </si>
  <si>
    <t>107742541210</t>
  </si>
  <si>
    <t>107742453820</t>
  </si>
  <si>
    <t>107738658860</t>
  </si>
  <si>
    <t>107738745330</t>
  </si>
  <si>
    <t>107746703300</t>
  </si>
  <si>
    <t>107746334030</t>
  </si>
  <si>
    <t>107746372860</t>
  </si>
  <si>
    <t>107746386900</t>
  </si>
  <si>
    <t>107746586620</t>
  </si>
  <si>
    <t>107749646540</t>
  </si>
  <si>
    <t>107750456440</t>
  </si>
  <si>
    <t>107750518260</t>
  </si>
  <si>
    <t>107749715360</t>
  </si>
  <si>
    <t>107749742660</t>
  </si>
  <si>
    <t>107752587020</t>
  </si>
  <si>
    <t>107740988940</t>
  </si>
  <si>
    <t>107746414530</t>
  </si>
  <si>
    <t>107746459220</t>
  </si>
  <si>
    <t>107746515110</t>
  </si>
  <si>
    <t>107746552650</t>
  </si>
  <si>
    <t>107750760610</t>
  </si>
  <si>
    <t>107748208960</t>
  </si>
  <si>
    <t>107750718460</t>
  </si>
  <si>
    <t>107749621600</t>
  </si>
  <si>
    <t>107749635230</t>
  </si>
  <si>
    <t>107749631250</t>
  </si>
  <si>
    <t>107750575000</t>
  </si>
  <si>
    <t>107737586720</t>
  </si>
  <si>
    <t xml:space="preserve">107729782640 </t>
  </si>
  <si>
    <t>107733194700</t>
  </si>
  <si>
    <t>107749713300</t>
  </si>
  <si>
    <t>107749663450</t>
  </si>
  <si>
    <t>107749744210</t>
  </si>
  <si>
    <t>107746535740</t>
  </si>
  <si>
    <t>107746707020</t>
  </si>
  <si>
    <t>107746767700</t>
  </si>
  <si>
    <t>107749652250</t>
  </si>
  <si>
    <t>107756016800</t>
  </si>
  <si>
    <t>107742631950</t>
  </si>
  <si>
    <t>107751596520</t>
  </si>
  <si>
    <t>107753763020</t>
  </si>
  <si>
    <t>107752100960</t>
  </si>
  <si>
    <t>107756509450</t>
  </si>
  <si>
    <t>107755749250</t>
  </si>
  <si>
    <t>107750632950</t>
  </si>
  <si>
    <t>107756186640</t>
  </si>
  <si>
    <t>107760620000</t>
  </si>
  <si>
    <t>107760658940</t>
  </si>
  <si>
    <t>107761569310</t>
  </si>
  <si>
    <t>107755742030</t>
  </si>
  <si>
    <t>107755756250</t>
  </si>
  <si>
    <t>107755769220</t>
  </si>
  <si>
    <t>107761347630</t>
  </si>
  <si>
    <t>107761067300</t>
  </si>
  <si>
    <t>107760933930</t>
  </si>
  <si>
    <t>107761102260</t>
  </si>
  <si>
    <t>107756421360</t>
  </si>
  <si>
    <t>107758249800</t>
  </si>
  <si>
    <t>107758263210</t>
  </si>
  <si>
    <t>107759369060</t>
  </si>
  <si>
    <t>107759166800</t>
  </si>
  <si>
    <t>107761247200</t>
  </si>
  <si>
    <t>107757240030</t>
  </si>
  <si>
    <t>107762668640</t>
  </si>
  <si>
    <t>107765048310</t>
  </si>
  <si>
    <t>107764670640</t>
  </si>
  <si>
    <t>107764656200</t>
  </si>
  <si>
    <t>107767407310</t>
  </si>
  <si>
    <t>107764500320</t>
  </si>
  <si>
    <t>107763025050</t>
  </si>
  <si>
    <t>107762470210</t>
  </si>
  <si>
    <t>107765119010</t>
  </si>
  <si>
    <t>107765072700</t>
  </si>
  <si>
    <t>107755694060</t>
  </si>
  <si>
    <t>107756350440</t>
  </si>
  <si>
    <t>107760630610</t>
  </si>
  <si>
    <t>107764374060</t>
  </si>
  <si>
    <t>107762505100</t>
  </si>
  <si>
    <t>107764325760</t>
  </si>
  <si>
    <t>107763288730</t>
  </si>
  <si>
    <t>107763238550</t>
  </si>
  <si>
    <t>107763213020</t>
  </si>
  <si>
    <t>107768363950</t>
  </si>
  <si>
    <t>107768341920</t>
  </si>
  <si>
    <t>107769304050</t>
  </si>
  <si>
    <t>107768121200</t>
  </si>
  <si>
    <t>107768576420</t>
  </si>
  <si>
    <t>107769089630</t>
  </si>
  <si>
    <t>107772747460</t>
  </si>
  <si>
    <t>107770161110</t>
  </si>
  <si>
    <t>107770083630</t>
  </si>
  <si>
    <t>107769268830</t>
  </si>
  <si>
    <t>107764324250</t>
  </si>
  <si>
    <t>107764402100</t>
  </si>
  <si>
    <t>107767127900</t>
  </si>
  <si>
    <t>107766229060</t>
  </si>
  <si>
    <t>107766951610</t>
  </si>
  <si>
    <t>107760381520</t>
  </si>
  <si>
    <t>107760418950</t>
  </si>
  <si>
    <t>107767235700</t>
  </si>
  <si>
    <t>107773279610</t>
  </si>
  <si>
    <t>107768620740</t>
  </si>
  <si>
    <t>107766859800</t>
  </si>
  <si>
    <t>107766826050</t>
  </si>
  <si>
    <t>107766717920</t>
  </si>
  <si>
    <t>107767326440</t>
  </si>
  <si>
    <t>107767212340</t>
  </si>
  <si>
    <t>107770384150</t>
  </si>
  <si>
    <t>107770399440</t>
  </si>
  <si>
    <t>107770172310</t>
  </si>
  <si>
    <t>107770266700</t>
  </si>
  <si>
    <t>107770365360</t>
  </si>
  <si>
    <t>107770440300</t>
  </si>
  <si>
    <t>107770503850</t>
  </si>
  <si>
    <t>107769961500</t>
  </si>
  <si>
    <t>107768259210</t>
  </si>
  <si>
    <t>107767286540</t>
  </si>
  <si>
    <t>107767352450</t>
  </si>
  <si>
    <t>107765417540</t>
  </si>
  <si>
    <t>107765271020</t>
  </si>
  <si>
    <t>107769944700</t>
  </si>
  <si>
    <t>107769933500</t>
  </si>
  <si>
    <t>107772853750</t>
  </si>
  <si>
    <t>107772987820</t>
  </si>
  <si>
    <t>107765158800</t>
  </si>
  <si>
    <t>107770672700</t>
  </si>
  <si>
    <t>107770581330</t>
  </si>
  <si>
    <t>107780256510</t>
  </si>
  <si>
    <t>107777925620</t>
  </si>
  <si>
    <t>107777907160</t>
  </si>
  <si>
    <t>107777894710</t>
  </si>
  <si>
    <t>107777861550</t>
  </si>
  <si>
    <t>107777876730</t>
  </si>
  <si>
    <t>107777850500</t>
  </si>
  <si>
    <t>107777839300</t>
  </si>
  <si>
    <t>107779348500</t>
  </si>
  <si>
    <t>107779231450</t>
  </si>
  <si>
    <t>107779064260</t>
  </si>
  <si>
    <t>107779070820</t>
  </si>
  <si>
    <t>107771180050</t>
  </si>
  <si>
    <t>107778393110</t>
  </si>
  <si>
    <t>107776830710</t>
  </si>
  <si>
    <t>107778480720</t>
  </si>
  <si>
    <t>107780304110</t>
  </si>
  <si>
    <t>107782111400</t>
  </si>
  <si>
    <t>107779384640</t>
  </si>
  <si>
    <t>107781265430</t>
  </si>
  <si>
    <t>107781238130</t>
  </si>
  <si>
    <t>107781200920</t>
  </si>
  <si>
    <t>107781286800</t>
  </si>
  <si>
    <t>107781316860</t>
  </si>
  <si>
    <t>107781339410</t>
  </si>
  <si>
    <t>107782049210</t>
  </si>
  <si>
    <t>107782709420</t>
  </si>
  <si>
    <t>107782827500</t>
  </si>
  <si>
    <t>107782779200</t>
  </si>
  <si>
    <t>107776969750</t>
  </si>
  <si>
    <t>107776790330</t>
  </si>
  <si>
    <t>107776713440</t>
  </si>
  <si>
    <t>107787593430</t>
  </si>
  <si>
    <t>107784274360</t>
  </si>
  <si>
    <t>107786178840</t>
  </si>
  <si>
    <t>107786151800</t>
  </si>
  <si>
    <t>107780374660</t>
  </si>
  <si>
    <t>107780440610</t>
  </si>
  <si>
    <t xml:space="preserve">107782893520 </t>
  </si>
  <si>
    <t>107783127430</t>
  </si>
  <si>
    <t>107782997600</t>
  </si>
  <si>
    <t>107776750800</t>
  </si>
  <si>
    <t>107790382120</t>
  </si>
  <si>
    <t>107790393540</t>
  </si>
  <si>
    <t>107790055550</t>
  </si>
  <si>
    <t>107790047630</t>
  </si>
  <si>
    <t>107784842800</t>
  </si>
  <si>
    <t>107790014030</t>
  </si>
  <si>
    <t>107788352010</t>
  </si>
  <si>
    <t>107790257260</t>
  </si>
  <si>
    <t>107790373350</t>
  </si>
  <si>
    <t>107790313260</t>
  </si>
  <si>
    <t>107788095000</t>
  </si>
  <si>
    <t>107788053220</t>
  </si>
  <si>
    <t>107782259760</t>
  </si>
  <si>
    <t>107786136030</t>
  </si>
  <si>
    <t>107788194840</t>
  </si>
  <si>
    <t>107788154240</t>
  </si>
  <si>
    <t>107776628630</t>
  </si>
  <si>
    <t>107784492650</t>
  </si>
  <si>
    <t>107787398020</t>
  </si>
  <si>
    <t>107787322640</t>
  </si>
  <si>
    <t>107787328460</t>
  </si>
  <si>
    <t>0.346</t>
  </si>
  <si>
    <t>0.121</t>
  </si>
  <si>
    <t>12.84</t>
  </si>
  <si>
    <t>1.762</t>
  </si>
  <si>
    <t>0.457</t>
  </si>
  <si>
    <t>1.509</t>
  </si>
  <si>
    <t>1.79</t>
  </si>
  <si>
    <t>5.5</t>
  </si>
  <si>
    <t>11.98</t>
  </si>
  <si>
    <t>6.016</t>
  </si>
  <si>
    <t>3.496</t>
  </si>
  <si>
    <t>0.547</t>
  </si>
  <si>
    <t>12.823</t>
  </si>
  <si>
    <t>0.365</t>
  </si>
  <si>
    <t>2.946</t>
  </si>
  <si>
    <t>6.12</t>
  </si>
  <si>
    <t>8.36</t>
  </si>
  <si>
    <t>9.436</t>
  </si>
  <si>
    <t>2.837</t>
  </si>
  <si>
    <t>4.047</t>
  </si>
  <si>
    <t>0.375</t>
  </si>
  <si>
    <t>1.821</t>
  </si>
  <si>
    <t>2.211</t>
  </si>
  <si>
    <t>0.124</t>
  </si>
  <si>
    <t>0.526</t>
  </si>
  <si>
    <t>3.85</t>
  </si>
  <si>
    <t>12.166</t>
  </si>
  <si>
    <t>0.664</t>
  </si>
  <si>
    <t>1.29</t>
  </si>
  <si>
    <t>1.66</t>
  </si>
  <si>
    <t>1.322</t>
  </si>
  <si>
    <t>0.528</t>
  </si>
  <si>
    <t>0.363</t>
  </si>
  <si>
    <t>0.981</t>
  </si>
  <si>
    <t>2.03</t>
  </si>
  <si>
    <t>7.138</t>
  </si>
  <si>
    <t>9.22</t>
  </si>
  <si>
    <t>6.1</t>
  </si>
  <si>
    <t>1.1</t>
  </si>
  <si>
    <t>0.070</t>
  </si>
  <si>
    <t>0.38</t>
  </si>
  <si>
    <t>1.615</t>
  </si>
  <si>
    <t>0.335</t>
  </si>
  <si>
    <t>9.3</t>
  </si>
  <si>
    <t>3.671</t>
  </si>
  <si>
    <t>6.957</t>
  </si>
  <si>
    <t>3.814</t>
  </si>
  <si>
    <t>0.084</t>
  </si>
  <si>
    <t>0.513</t>
  </si>
  <si>
    <t>0.67</t>
  </si>
  <si>
    <t>10.4</t>
  </si>
  <si>
    <t>, từ cảng Cát Lái đến KCN Bàu Xéo, Đồng Nai</t>
  </si>
  <si>
    <t>, từ cảng SP-ITC đến KCN Bàu Xéo, Đồng Nai</t>
  </si>
  <si>
    <t>, từ kho DHL, Hồ Chí Minh đến KCN Bàu Xéo, Đồng Nai</t>
  </si>
  <si>
    <t>, từ kho SCS đến KCN Bàu Xéo, Đồng Nai</t>
  </si>
  <si>
    <t>, từ KNQ Tân Thuận đến KCN Bàu Xéo, Đồng Nai</t>
  </si>
  <si>
    <t>, từ KNQ Thành Long, đến KCN Bàu Xéo Đồng Nai</t>
  </si>
  <si>
    <t>, từ cảng Hiệp Phước đến KCN Bàu Xéo, Đồng Nai</t>
  </si>
  <si>
    <t>, từ CFS Ngọc Khanh đến KCN Bàu Xéo, Đồng Nai</t>
  </si>
  <si>
    <t>, từ KNQ Tân Tạo đến KCN Bàu Xéo, Đồng Nai</t>
  </si>
  <si>
    <t>50E54249</t>
  </si>
  <si>
    <t>50E46592</t>
  </si>
  <si>
    <t>50H93234</t>
  </si>
  <si>
    <t>50E54467</t>
  </si>
  <si>
    <t>50E52902</t>
  </si>
  <si>
    <t>50E46443</t>
  </si>
  <si>
    <t>50H52902</t>
  </si>
  <si>
    <t>50E44643</t>
  </si>
  <si>
    <t>50H66757, 60H11265, 50E54467</t>
  </si>
  <si>
    <t>50H69305</t>
  </si>
  <si>
    <t>50H-08521</t>
  </si>
  <si>
    <t>50H66757, 50H93043</t>
  </si>
  <si>
    <t>60H11265, 50E44643</t>
  </si>
  <si>
    <t>ADCDNB-25.11-004319</t>
  </si>
  <si>
    <t>ADCDNB-25.11-004322</t>
  </si>
  <si>
    <t>ADCDNB-25.11-004324</t>
  </si>
  <si>
    <t>ADCDNB-25.11-004325</t>
  </si>
  <si>
    <t>ADCDNB-25.11-003549</t>
  </si>
  <si>
    <t>ADCDNB-25.11-003938</t>
  </si>
  <si>
    <t>ADCDNB-25.11-004336</t>
  </si>
  <si>
    <t>ADCDNB-25.11-004330</t>
  </si>
  <si>
    <t>ADCDNB-25.11-003555</t>
  </si>
  <si>
    <t>ADCDNB-25.11-004685</t>
  </si>
  <si>
    <t>ADCDNB-25.11-003775</t>
  </si>
  <si>
    <t>ADCDNB-25.11-004666</t>
  </si>
  <si>
    <t>ADCDNB-25.11-004671</t>
  </si>
  <si>
    <t>ADCDNB-25.11-004184</t>
  </si>
  <si>
    <t>ADCDNB-25.11-004186</t>
  </si>
  <si>
    <t>ADCDNB-25.11-004241</t>
  </si>
  <si>
    <t>ADCDNB-25.11-004674</t>
  </si>
  <si>
    <t>ADCDNB-25.11-004680</t>
  </si>
  <si>
    <t>ADCDNB-25.11-004684</t>
  </si>
  <si>
    <t>ADCDNB-25.11-004359</t>
  </si>
  <si>
    <t>ADCDNB-25.11-004358</t>
  </si>
  <si>
    <t>ADCDNB-25.11-004137</t>
  </si>
  <si>
    <t>ADCDNB-25.11-004689</t>
  </si>
  <si>
    <t>ADCDNB-25.11-004249</t>
  </si>
  <si>
    <t>ADCDNB-25.11-004686</t>
  </si>
  <si>
    <t>ADCDNB-25.11-003839</t>
  </si>
  <si>
    <t>ADCDNB-25.11-004423</t>
  </si>
  <si>
    <t>ADCDNB-25.11-004437</t>
  </si>
  <si>
    <t>ADCDNB-25.11-004693</t>
  </si>
  <si>
    <t>ADCDNB-25.11-004845</t>
  </si>
  <si>
    <t>ADCDNB-25.11-004924</t>
  </si>
  <si>
    <t>ADCDNB-25.11-004847</t>
  </si>
  <si>
    <t>ADCDNB-25.11-004933</t>
  </si>
  <si>
    <t>ADCDNB-25.11-004934</t>
  </si>
  <si>
    <t>ADCDNB-25.11-004935</t>
  </si>
  <si>
    <t>ADCDNB-25.11-004936</t>
  </si>
  <si>
    <t>ADCDNB-25.11-004937</t>
  </si>
  <si>
    <t>ADCDNB-25.11-004938</t>
  </si>
  <si>
    <t>ADCDNB-25.11-004951</t>
  </si>
  <si>
    <t>ADCDNB-25.11-004952</t>
  </si>
  <si>
    <t>ADCDNB-25.11-004953</t>
  </si>
  <si>
    <t>ADCDNB-25.11-004468</t>
  </si>
  <si>
    <t>ADCDNB-25.11-005149</t>
  </si>
  <si>
    <t>ADCDNB-25.11-004361</t>
  </si>
  <si>
    <t>ADCDNB-25.11-004746</t>
  </si>
  <si>
    <t>ADCDNB-25.11-004418</t>
  </si>
  <si>
    <t>ADCDNB-25.11-005250</t>
  </si>
  <si>
    <t>ADCDNB-25.11-005249</t>
  </si>
  <si>
    <t>ADCDNB-25.11-005418</t>
  </si>
  <si>
    <t>ADCDNB-25.11-005530</t>
  </si>
  <si>
    <t>ADCDNB-25.11-005124</t>
  </si>
  <si>
    <t>ADCDNB-25.11-005125</t>
  </si>
  <si>
    <t>ADCDNB-25.11-005126</t>
  </si>
  <si>
    <t>ADCDNB-25.11-005127</t>
  </si>
  <si>
    <t>ADCDNB-25.11-005218</t>
  </si>
  <si>
    <t>ADCDNB-25.11-005219</t>
  </si>
  <si>
    <t>ADCDNB-25.11-005220</t>
  </si>
  <si>
    <t>ADCDNB-25.11-005221</t>
  </si>
  <si>
    <t>ADCDNB-25.11-005222</t>
  </si>
  <si>
    <t>ADCDNB-25.11-005223</t>
  </si>
  <si>
    <t>ADCDNB-25.11-005224</t>
  </si>
  <si>
    <t>ADCDNB-25.11-005225</t>
  </si>
  <si>
    <t>ADCDNB-25.11-005136</t>
  </si>
  <si>
    <t>ADCDNB-25.11-005138</t>
  </si>
  <si>
    <t>ADCDNB-25.11-004954</t>
  </si>
  <si>
    <t>ADCDNB-25.11-005261</t>
  </si>
  <si>
    <t>ADCDNB-25.11-005386</t>
  </si>
  <si>
    <t>ADCDNB-25.11-005256</t>
  </si>
  <si>
    <t>ADCDNB-25.11-005254</t>
  </si>
  <si>
    <t>ADCDNB-25.11-005512</t>
  </si>
  <si>
    <t>ADCDNB-25.11-005514</t>
  </si>
  <si>
    <t>ADCDNB-25.11-005515</t>
  </si>
  <si>
    <t>ADCDNB-25.12-000170</t>
  </si>
  <si>
    <t>ADCDNB-25.11-005137</t>
  </si>
  <si>
    <t>ADCDNB-25.11-005378</t>
  </si>
  <si>
    <t>ADCDNB-25.11-005379</t>
  </si>
  <si>
    <t>ADCDNB-25.11-005380</t>
  </si>
  <si>
    <t>ADCDNB-25.11-005381</t>
  </si>
  <si>
    <t>ADCDNB-25.11-005518</t>
  </si>
  <si>
    <t>ADCDNB-25.11-005525</t>
  </si>
  <si>
    <t>ADCDNB-25.11-005527</t>
  </si>
  <si>
    <t>ADCDNB-25.11-005528</t>
  </si>
  <si>
    <t>ADCDNB-25.11-005571</t>
  </si>
  <si>
    <t>ADCDNB-25.11-005578</t>
  </si>
  <si>
    <t>ADCDNB-25.11-005579</t>
  </si>
  <si>
    <t>ADCDNB-25.11-004950</t>
  </si>
  <si>
    <t>ADCDNB-25.11-004473</t>
  </si>
  <si>
    <t>ADCDNB-25.11-004695</t>
  </si>
  <si>
    <t>ADCDNB-25.11-005538</t>
  </si>
  <si>
    <t>ADCDNB-25.11-005536</t>
  </si>
  <si>
    <t>ADCDNB-25.11-005566</t>
  </si>
  <si>
    <t>ADCDNB-25.11-005257</t>
  </si>
  <si>
    <t>ADCDNB-25.11-005268</t>
  </si>
  <si>
    <t>ADCDNB-25.11-005255</t>
  </si>
  <si>
    <t>ADCDNB-25.11-005580</t>
  </si>
  <si>
    <t>ADCDNB-25.12-000108</t>
  </si>
  <si>
    <t>ADCDNB-25.11-005135</t>
  </si>
  <si>
    <t>ADCDNB-25.11-005587</t>
  </si>
  <si>
    <t>ADCDNB-25.11-005682</t>
  </si>
  <si>
    <t>ADCDNB-25.12-000114</t>
  </si>
  <si>
    <t>ADCDNB-25.12-000121</t>
  </si>
  <si>
    <t>ADCDNB-25.12-000125</t>
  </si>
  <si>
    <t>ADCDNB-25.11-005543</t>
  </si>
  <si>
    <t>ADCDNB-25.12-000119</t>
  </si>
  <si>
    <t>ADCDNB-25.12-000258</t>
  </si>
  <si>
    <t>ADCDNB-25.12-000253</t>
  </si>
  <si>
    <t>ADCDNB-25.12-000265</t>
  </si>
  <si>
    <t>ADCDNB-25.12-000109</t>
  </si>
  <si>
    <t>ADCDNB-25.12-000110</t>
  </si>
  <si>
    <t>ADCDNB-25.12-000111</t>
  </si>
  <si>
    <t>ADCDNB-25.12-000266</t>
  </si>
  <si>
    <t>ADCDNB-25.12-000267</t>
  </si>
  <si>
    <t>ADCDNB-25.12-000268</t>
  </si>
  <si>
    <t>ADCDNB-25.12-000269</t>
  </si>
  <si>
    <t>ADCDNB-25.12-000117</t>
  </si>
  <si>
    <t>ADCDNB-25.11-005577</t>
  </si>
  <si>
    <t>ADCDNB-25.12-000276</t>
  </si>
  <si>
    <t>ADCDNB-25.12-000272</t>
  </si>
  <si>
    <t>ADCDNB-25.11-005589</t>
  </si>
  <si>
    <t>ADCDNB-25.12-000259</t>
  </si>
  <si>
    <t>ADCDNB-25.12-000271</t>
  </si>
  <si>
    <t>ADCDNB-25.12-000039</t>
  </si>
  <si>
    <t>ADCDNB-25.12-000389</t>
  </si>
  <si>
    <t>ADCDNB-25.12-000390</t>
  </si>
  <si>
    <t>ADCDNB-25.12-000388</t>
  </si>
  <si>
    <t>ADCDNB-25.12-000507</t>
  </si>
  <si>
    <t>ADCDNB-25.12-000466</t>
  </si>
  <si>
    <t>ADCDNB-25.12-000467</t>
  </si>
  <si>
    <t>ADCDNB-25.12-000468</t>
  </si>
  <si>
    <t>ADCDNB-25.12-000469</t>
  </si>
  <si>
    <t>ADCDNB-25.12-000470</t>
  </si>
  <si>
    <t>ADCDNB-25.12-001024</t>
  </si>
  <si>
    <t>ADCDNB-25.12-000118</t>
  </si>
  <si>
    <t>ADCDNB-25.12-000508</t>
  </si>
  <si>
    <t>ADCDNB-25.12-000487</t>
  </si>
  <si>
    <t>ADCDNB-25.12-000138</t>
  </si>
  <si>
    <t>ADCDNB-25.12-000032</t>
  </si>
  <si>
    <t>ADCDNB-25.11-005593</t>
  </si>
  <si>
    <t>ADCDNB-25.11-005592</t>
  </si>
  <si>
    <t>ADCDNB-25.11-005590</t>
  </si>
  <si>
    <t>ADCDNB-25.12-000647</t>
  </si>
  <si>
    <t>ADCDNB-25.12-000653</t>
  </si>
  <si>
    <t>ADCDNB-25.12-000663</t>
  </si>
  <si>
    <t>ADCDNB-25.12-000664</t>
  </si>
  <si>
    <t>ADCDNB-25.12-000665</t>
  </si>
  <si>
    <t>ADCDNB-25.12-000666</t>
  </si>
  <si>
    <t>ADCDNB-25.12-000904</t>
  </si>
  <si>
    <t>ADCDNB-25.12-000905</t>
  </si>
  <si>
    <t>ADCDNB-25.12-000906</t>
  </si>
  <si>
    <t>ADCDNB-25.12-000040</t>
  </si>
  <si>
    <t>ADCDNB-25.12-000486</t>
  </si>
  <si>
    <t>ADCDNB-25.12-000145</t>
  </si>
  <si>
    <t>ADCDNB-25.12-000395</t>
  </si>
  <si>
    <t>ADCDNB-25.12-000391</t>
  </si>
  <si>
    <t>ADCDNB-25.12-000392</t>
  </si>
  <si>
    <t>ADCDNB-25.12-000273</t>
  </si>
  <si>
    <t>ADCDNB-25.12-000274</t>
  </si>
  <si>
    <t>ADCDNB-25.12-000398</t>
  </si>
  <si>
    <t>ADCDNB-25.12-000911</t>
  </si>
  <si>
    <t>ADCDNB-25.12-000667</t>
  </si>
  <si>
    <t>ADCDNB-25.12-000673</t>
  </si>
  <si>
    <t>ADCDNB-25.12-000674</t>
  </si>
  <si>
    <t>ADCDNB-25.12-000675</t>
  </si>
  <si>
    <t>ADCDNB-25.12-000692</t>
  </si>
  <si>
    <t>ADCDNB-25.12-000696</t>
  </si>
  <si>
    <t>ADCDNB-25.12-000917</t>
  </si>
  <si>
    <t>ADCDNB-25.12-000152</t>
  </si>
  <si>
    <t>ADCDNB-25.12-000154</t>
  </si>
  <si>
    <t>ADCDNB-25.12-000150</t>
  </si>
  <si>
    <t>ADCDNB-25.12-000151</t>
  </si>
  <si>
    <t>ADCDNB-25.12-000149</t>
  </si>
  <si>
    <t>ADCDNB-25.12-000919</t>
  </si>
  <si>
    <t>ADCDNB-25.12-000669</t>
  </si>
  <si>
    <t>ADCDNB-25.12-000706</t>
  </si>
  <si>
    <t>ADCDNB-25.12-000672</t>
  </si>
  <si>
    <t>ADCDNB-25.12-000141</t>
  </si>
  <si>
    <t>ADCDNB-25.12-000147</t>
  </si>
  <si>
    <t>ADCDNB-25.12-000455</t>
  </si>
  <si>
    <t>ADCDNB-25.12-000453</t>
  </si>
  <si>
    <t>ADCDNB-25.12-000918</t>
  </si>
  <si>
    <t>ADCDNB-25.12-000499</t>
  </si>
  <si>
    <t>ADCDNB-25.12-000660</t>
  </si>
  <si>
    <t>ADCDNB-25.12-000913</t>
  </si>
  <si>
    <t>ADCDNB-25.12-001127</t>
  </si>
  <si>
    <t>ADCDNB-25.12-001004</t>
  </si>
  <si>
    <t>ADCDNB-25.12-001011</t>
  </si>
  <si>
    <t>ADCDNB-25.12-001009</t>
  </si>
  <si>
    <t>ADCDNB-25.12-001002</t>
  </si>
  <si>
    <t>ADCDNB-25.12-001005</t>
  </si>
  <si>
    <t>ADCDNB-25.12-001000</t>
  </si>
  <si>
    <t>ADCDNB-25.12-001135</t>
  </si>
  <si>
    <t>ADCDNB-25.12-001136</t>
  </si>
  <si>
    <t>ADCDNB-25.12-001007</t>
  </si>
  <si>
    <t>ADCDNB-25.12-001001</t>
  </si>
  <si>
    <t>ADCDNB-25.12-000916</t>
  </si>
  <si>
    <t>ADCDNB-25.12-001065</t>
  </si>
  <si>
    <t>ADCDNB-25.12-001045</t>
  </si>
  <si>
    <t>ADCDNB-25.12-001063</t>
  </si>
  <si>
    <t>ADCDNB-25.12-001354</t>
  </si>
  <si>
    <t>ADCDNB-25.12-001330</t>
  </si>
  <si>
    <t>ADCDNB-25.12-001138</t>
  </si>
  <si>
    <t>ADCDNB-25.12-001366</t>
  </si>
  <si>
    <t>ADCDNB-25.12-001502</t>
  </si>
  <si>
    <t>ADCDNB-25.12-001367</t>
  </si>
  <si>
    <t>ADCDNB-25.12-001368</t>
  </si>
  <si>
    <t>ADCDNB-25.12-001369</t>
  </si>
  <si>
    <t>ADCDNB-25.12-001370</t>
  </si>
  <si>
    <t>ADCDNB-25.12-001371</t>
  </si>
  <si>
    <t>ADCDNB-25.12-001372</t>
  </si>
  <si>
    <t>ADCDNB-25.12-001389</t>
  </si>
  <si>
    <t>ADCDNB-25.12-001390</t>
  </si>
  <si>
    <t>ADCDNB-25.12-000774</t>
  </si>
  <si>
    <t>ADCDNB-25.12-000778</t>
  </si>
  <si>
    <t>ADCDNB-25.12-000777</t>
  </si>
  <si>
    <t>ADCDNB-25.12-001511</t>
  </si>
  <si>
    <t>ADCDNB-25.12-001494</t>
  </si>
  <si>
    <t>ADCDNB-25.12-001523</t>
  </si>
  <si>
    <t>ADCDNB-25.12-001521</t>
  </si>
  <si>
    <t>ADCDNB-25.12-001386</t>
  </si>
  <si>
    <t>ADCDNB-25.12-001387</t>
  </si>
  <si>
    <t>ADCDNB-25.12-001388</t>
  </si>
  <si>
    <t>ADCDNB-25.12-001381</t>
  </si>
  <si>
    <t>ADCDNB-25.12-001382</t>
  </si>
  <si>
    <t>ADCDNB-25.12-000779</t>
  </si>
  <si>
    <t>ADCDNB-25.12-001831</t>
  </si>
  <si>
    <t>ADCDNB-25.12-001833</t>
  </si>
  <si>
    <t>ADCDNB-25.12-001832</t>
  </si>
  <si>
    <t>ADCDNB-25.12-001566</t>
  </si>
  <si>
    <t>ADCDNB-25.12-001844</t>
  </si>
  <si>
    <t>ADCDNB-25.12-001845</t>
  </si>
  <si>
    <t>ADCDNB-25.12-001846</t>
  </si>
  <si>
    <t>ADCDNB-25.12-001847</t>
  </si>
  <si>
    <t>ADCDNB-25.12-001848</t>
  </si>
  <si>
    <t>ADCDNB-25.12-001849</t>
  </si>
  <si>
    <t>ADCDNB-25.12-001851</t>
  </si>
  <si>
    <t>ADCDNB-25.12-001385</t>
  </si>
  <si>
    <t>ADCDNB-25.12-001568</t>
  </si>
  <si>
    <t>ADCDNB-25.12-001575</t>
  </si>
  <si>
    <t>ADCDNB-25.12-001853</t>
  </si>
  <si>
    <t>ADCDNB-25.12-001044</t>
  </si>
  <si>
    <t>ADCDNB-25.12-001567</t>
  </si>
  <si>
    <t>ADCDNB-25.12-001854</t>
  </si>
  <si>
    <t>ADCDNB-25.12-001855</t>
  </si>
  <si>
    <t>ADCDNB-25.12-001856</t>
  </si>
  <si>
    <t>SP-ITC</t>
  </si>
  <si>
    <t>CFS NGỌC KHANH</t>
  </si>
  <si>
    <t>112500040615270</t>
  </si>
  <si>
    <t>112500040614811</t>
  </si>
  <si>
    <t>112500040616196</t>
  </si>
  <si>
    <t>50E54249, 50H69104</t>
  </si>
  <si>
    <t>60H11265, 50H69104</t>
  </si>
  <si>
    <t>PSV0840020399</t>
  </si>
  <si>
    <t>PSV0855008019</t>
  </si>
  <si>
    <t>PSV0855008368</t>
  </si>
  <si>
    <t>PSV0810647551</t>
  </si>
  <si>
    <t>PSV0810648175</t>
  </si>
  <si>
    <t>PSV0810648177</t>
  </si>
  <si>
    <t>PSV0810648908</t>
  </si>
  <si>
    <t>PSV0810648910</t>
  </si>
  <si>
    <t>PSV0810648921</t>
  </si>
  <si>
    <t>PSV0810648920</t>
  </si>
  <si>
    <t>PSV0810648922</t>
  </si>
  <si>
    <t>PSV0810648923</t>
  </si>
  <si>
    <t>PSV0840020445</t>
  </si>
  <si>
    <t>PSV0810653517</t>
  </si>
  <si>
    <t>PSV0810653516</t>
  </si>
  <si>
    <t>PSV0810653518</t>
  </si>
  <si>
    <t>PSV0810653523</t>
  </si>
  <si>
    <t>PSV0810653524</t>
  </si>
  <si>
    <t>PSV0810653522</t>
  </si>
  <si>
    <t>PSV0810653855</t>
  </si>
  <si>
    <t>PSV0810653858</t>
  </si>
  <si>
    <t>PSV0810648315</t>
  </si>
  <si>
    <t>PSV0810648316</t>
  </si>
  <si>
    <t>PSV0810648317</t>
  </si>
  <si>
    <t>PSV0810648330</t>
  </si>
  <si>
    <t>PSV0810653515</t>
  </si>
  <si>
    <t>PSV0810648387</t>
  </si>
  <si>
    <t>PSV0810648390</t>
  </si>
  <si>
    <t>PSV0810648304</t>
  </si>
  <si>
    <t>PSV0810648302</t>
  </si>
  <si>
    <t>PSV0810648303</t>
  </si>
  <si>
    <t>PSV0810648310</t>
  </si>
  <si>
    <t>PSV0810653520</t>
  </si>
  <si>
    <t>PSV0810653860</t>
  </si>
  <si>
    <t>PSV0810653861</t>
  </si>
  <si>
    <t>PSV0810648543</t>
  </si>
  <si>
    <t>PSV0810653525</t>
  </si>
  <si>
    <t>PSV0810648442</t>
  </si>
  <si>
    <t>PSV0810653519</t>
  </si>
  <si>
    <t>PSV0810653843</t>
  </si>
  <si>
    <t>PSV0810653854</t>
  </si>
  <si>
    <t>ADCDNB-25.11-005096</t>
  </si>
  <si>
    <t>ADCDNB-25.11-005099</t>
  </si>
  <si>
    <t>ADCDNB-25.11-005100</t>
  </si>
  <si>
    <t>ADCDNB-25.12-000589</t>
  </si>
  <si>
    <t>ADCDNB-25.12-000590</t>
  </si>
  <si>
    <t>ADCDNB-25.12-000591</t>
  </si>
  <si>
    <t>ADCDNB-25.12-000592</t>
  </si>
  <si>
    <t>ADCDNB-25.12-000593</t>
  </si>
  <si>
    <t>ADCDNB-25.12-000594</t>
  </si>
  <si>
    <t>ADCDNB-25.12-000595</t>
  </si>
  <si>
    <t>ADCDNB-25.12-000596</t>
  </si>
  <si>
    <t>ADCDNB-25.12-000597</t>
  </si>
  <si>
    <t>ADCDNB-25.12-000765</t>
  </si>
  <si>
    <t>ADCDNB-25.12-001021</t>
  </si>
  <si>
    <t>ADCDNB-25.12-001032</t>
  </si>
  <si>
    <t>ADCDNB-25.12-001033</t>
  </si>
  <si>
    <t>ADCDNB-25.12-001053</t>
  </si>
  <si>
    <t>ADCDNB-25.12-001054</t>
  </si>
  <si>
    <t>ADCDNB-25.12-001034</t>
  </si>
  <si>
    <t>ADCDNB-25.12-001035</t>
  </si>
  <si>
    <t>ADCDNB-25.12-001036</t>
  </si>
  <si>
    <t>ADCDNB-25.12-001161</t>
  </si>
  <si>
    <t>ADCDNB-25.12-001162</t>
  </si>
  <si>
    <t>ADCDNB-25.12-001163</t>
  </si>
  <si>
    <t>ADCDNB-25.12-001164</t>
  </si>
  <si>
    <t>ADCDNB-25.12-001165</t>
  </si>
  <si>
    <t>ADCDNB-25.12-001449</t>
  </si>
  <si>
    <t>ADCDNB-25.12-001450</t>
  </si>
  <si>
    <t>ADCDNB-25.12-001451</t>
  </si>
  <si>
    <t>ADCDNB-25.12-001452</t>
  </si>
  <si>
    <t>ADCDNB-25.12-001453</t>
  </si>
  <si>
    <t>ADCDNB-25.12-001454</t>
  </si>
  <si>
    <t>ADCDNB-25.12-001730</t>
  </si>
  <si>
    <t>ADCDNB-25.12-001754</t>
  </si>
  <si>
    <t>ADCDNB-25.12-001755</t>
  </si>
  <si>
    <t>ADCDNB-25.12-001756</t>
  </si>
  <si>
    <t>ADCDNB-25.12-001757</t>
  </si>
  <si>
    <t>ADCDNB-25.12-001758</t>
  </si>
  <si>
    <t>ADCDNB-25.12-001759</t>
  </si>
  <si>
    <t>ADCDNB-25.12-001892</t>
  </si>
  <si>
    <t>ADCDNB-25.12-001893</t>
  </si>
  <si>
    <t>KHO SCSC</t>
  </si>
  <si>
    <t>KHO TCS</t>
  </si>
  <si>
    <t>50H69559
50H93234</t>
  </si>
  <si>
    <t>50E52902
50H69104</t>
  </si>
  <si>
    <t>ĐÓNG NEO 1 NGÀY</t>
  </si>
  <si>
    <t>TRONG NGÀY</t>
  </si>
  <si>
    <t>1 X 1MT</t>
  </si>
  <si>
    <t>1 X 2MT</t>
  </si>
  <si>
    <t>1 X 5MT</t>
  </si>
  <si>
    <t>1 X 5MT
1 X 1MT</t>
  </si>
  <si>
    <t>26/11/2025</t>
  </si>
  <si>
    <t>04/12/2025</t>
  </si>
  <si>
    <t>05/12/2025</t>
  </si>
  <si>
    <t>08/12/2025</t>
  </si>
  <si>
    <t>09/12/2025</t>
  </si>
  <si>
    <t>10/12/2025</t>
  </si>
  <si>
    <t>11/12/2025</t>
  </si>
  <si>
    <t>27/11/2025</t>
  </si>
  <si>
    <t>06/12/2025</t>
  </si>
  <si>
    <t>13/12/2025</t>
  </si>
  <si>
    <t>từ kho Bàu Xéo, Đồng Nai đến kho TCS, Hồ Chính Minh</t>
  </si>
  <si>
    <t>NGÀY VẬN CHUỶEN</t>
  </si>
  <si>
    <t>PS257700</t>
  </si>
  <si>
    <t>PS257710</t>
  </si>
  <si>
    <t>PS257704</t>
  </si>
  <si>
    <t>PS257716</t>
  </si>
  <si>
    <t>PS257677</t>
  </si>
  <si>
    <t>PS257705</t>
  </si>
  <si>
    <t>PS257706</t>
  </si>
  <si>
    <t>PS257723</t>
  </si>
  <si>
    <t>PS257714</t>
  </si>
  <si>
    <t>PS257676</t>
  </si>
  <si>
    <t>PS257724</t>
  </si>
  <si>
    <t>PS257725</t>
  </si>
  <si>
    <t>PS257712</t>
  </si>
  <si>
    <t>PS257711</t>
  </si>
  <si>
    <t>PS257713</t>
  </si>
  <si>
    <t>PS257715</t>
  </si>
  <si>
    <t>PS257707</t>
  </si>
  <si>
    <t>PS257768</t>
  </si>
  <si>
    <t>PS257746</t>
  </si>
  <si>
    <t>PS257745</t>
  </si>
  <si>
    <t>PS257735</t>
  </si>
  <si>
    <t>PS257732</t>
  </si>
  <si>
    <t>PS257734</t>
  </si>
  <si>
    <t>PS257733</t>
  </si>
  <si>
    <t>PS257754</t>
  </si>
  <si>
    <t>PS257752</t>
  </si>
  <si>
    <t>PS257717</t>
  </si>
  <si>
    <t>PS257760</t>
  </si>
  <si>
    <t>PS257758</t>
  </si>
  <si>
    <t>PS257751</t>
  </si>
  <si>
    <t>PS257762</t>
  </si>
  <si>
    <t>PS257772</t>
  </si>
  <si>
    <t>PS257778</t>
  </si>
  <si>
    <t>PS257763</t>
  </si>
  <si>
    <t>PS257764</t>
  </si>
  <si>
    <t>PS257776</t>
  </si>
  <si>
    <t>PS257777</t>
  </si>
  <si>
    <t>PS257779</t>
  </si>
  <si>
    <t>PS257774</t>
  </si>
  <si>
    <t>PS257770</t>
  </si>
  <si>
    <t>PS257769</t>
  </si>
  <si>
    <t>PS257767</t>
  </si>
  <si>
    <t>PS257766</t>
  </si>
  <si>
    <t>PS257765</t>
  </si>
  <si>
    <t>PS257753</t>
  </si>
  <si>
    <t>PS257780</t>
  </si>
  <si>
    <t>PS257666</t>
  </si>
  <si>
    <t>PS257825</t>
  </si>
  <si>
    <t>PS257824</t>
  </si>
  <si>
    <t>PS257823</t>
  </si>
  <si>
    <t>PS257822</t>
  </si>
  <si>
    <t>PS257821</t>
  </si>
  <si>
    <t>PS257819</t>
  </si>
  <si>
    <t>PS257818</t>
  </si>
  <si>
    <t>PS257863</t>
  </si>
  <si>
    <t>PS257838</t>
  </si>
  <si>
    <t>PS257846</t>
  </si>
  <si>
    <t>PS257841</t>
  </si>
  <si>
    <t>PS257840</t>
  </si>
  <si>
    <t>PS257839</t>
  </si>
  <si>
    <t>PS257837</t>
  </si>
  <si>
    <t>PS257836</t>
  </si>
  <si>
    <t>PS257861</t>
  </si>
  <si>
    <t>PS257860</t>
  </si>
  <si>
    <t>PS257858</t>
  </si>
  <si>
    <t>PS257847</t>
  </si>
  <si>
    <t>PS257820</t>
  </si>
  <si>
    <t>PS257833</t>
  </si>
  <si>
    <t>PS257862</t>
  </si>
  <si>
    <t>PS257835</t>
  </si>
  <si>
    <t>PS257834</t>
  </si>
  <si>
    <t>PS257866</t>
  </si>
  <si>
    <t>PS257831</t>
  </si>
  <si>
    <t>PS257832</t>
  </si>
  <si>
    <t>PS257844</t>
  </si>
  <si>
    <t>PS257870</t>
  </si>
  <si>
    <t>PS257883</t>
  </si>
  <si>
    <t>PS257880</t>
  </si>
  <si>
    <t>PS257875</t>
  </si>
  <si>
    <t>PS257874</t>
  </si>
  <si>
    <t>PS257703</t>
  </si>
  <si>
    <t>PS257899</t>
  </si>
  <si>
    <t>PS257877</t>
  </si>
  <si>
    <t>PS257890</t>
  </si>
  <si>
    <t>PS257898</t>
  </si>
  <si>
    <t>PS257900</t>
  </si>
  <si>
    <t>PS257901</t>
  </si>
  <si>
    <t>PS257902</t>
  </si>
  <si>
    <t>PS257891</t>
  </si>
  <si>
    <t>PS257892</t>
  </si>
  <si>
    <t>PS257893</t>
  </si>
  <si>
    <t>PS257894</t>
  </si>
  <si>
    <t>PS257895</t>
  </si>
  <si>
    <t>PS257896</t>
  </si>
  <si>
    <t>PS257909</t>
  </si>
  <si>
    <t>PS257908</t>
  </si>
  <si>
    <t>PS257907</t>
  </si>
  <si>
    <t>PS257906</t>
  </si>
  <si>
    <t>PS257904</t>
  </si>
  <si>
    <t>PS257897</t>
  </si>
  <si>
    <t>PS257910</t>
  </si>
  <si>
    <t>PS257911</t>
  </si>
  <si>
    <t>PS257886</t>
  </si>
  <si>
    <t>PS257912</t>
  </si>
  <si>
    <t>PS257913</t>
  </si>
  <si>
    <t>PS257914</t>
  </si>
  <si>
    <t>PS257915</t>
  </si>
  <si>
    <t>PS257916</t>
  </si>
  <si>
    <t>PS257918</t>
  </si>
  <si>
    <t>PS257917</t>
  </si>
  <si>
    <t>PS257924</t>
  </si>
  <si>
    <t>PS257925</t>
  </si>
  <si>
    <t>PS257969</t>
  </si>
  <si>
    <t>PS257954</t>
  </si>
  <si>
    <t>PS257955</t>
  </si>
  <si>
    <t>PS257973</t>
  </si>
  <si>
    <t>PS257972</t>
  </si>
  <si>
    <t>PS257968</t>
  </si>
  <si>
    <t>PS257959</t>
  </si>
  <si>
    <t>PS257951</t>
  </si>
  <si>
    <t>PS257949</t>
  </si>
  <si>
    <t>PS257948</t>
  </si>
  <si>
    <t>PS257946</t>
  </si>
  <si>
    <t>PS257961</t>
  </si>
  <si>
    <t>PS257960</t>
  </si>
  <si>
    <t>PS257950</t>
  </si>
  <si>
    <t>PS257947</t>
  </si>
  <si>
    <t>PS257962</t>
  </si>
  <si>
    <t>PS257991</t>
  </si>
  <si>
    <t>PS258023</t>
  </si>
  <si>
    <t>PS258021</t>
  </si>
  <si>
    <t>PS258035</t>
  </si>
  <si>
    <t>PS258019</t>
  </si>
  <si>
    <t>PS258018</t>
  </si>
  <si>
    <t>PS258017</t>
  </si>
  <si>
    <t>PS258025</t>
  </si>
  <si>
    <t>PS258028</t>
  </si>
  <si>
    <t>PS258024</t>
  </si>
  <si>
    <t>PS258022</t>
  </si>
  <si>
    <t>PS258026</t>
  </si>
  <si>
    <t>PS258031</t>
  </si>
  <si>
    <t>PS258005</t>
  </si>
  <si>
    <t>PS258004</t>
  </si>
  <si>
    <t>PS258016</t>
  </si>
  <si>
    <t>PS258015</t>
  </si>
  <si>
    <t>PS258014</t>
  </si>
  <si>
    <t>PS258030</t>
  </si>
  <si>
    <t>PS257975</t>
  </si>
  <si>
    <t>PS258038</t>
  </si>
  <si>
    <t>PS258037</t>
  </si>
  <si>
    <t>PS258013</t>
  </si>
  <si>
    <t>PS258027</t>
  </si>
  <si>
    <t>PS258000</t>
  </si>
  <si>
    <t>PS257988</t>
  </si>
  <si>
    <t>PS257989</t>
  </si>
  <si>
    <t>PS257986</t>
  </si>
  <si>
    <t>PS257987</t>
  </si>
  <si>
    <t>PS257953</t>
  </si>
  <si>
    <t>PS258033</t>
  </si>
  <si>
    <t>PS257985</t>
  </si>
  <si>
    <t>PS258086</t>
  </si>
  <si>
    <t>PS258062</t>
  </si>
  <si>
    <t>PS258043</t>
  </si>
  <si>
    <t>PS258063</t>
  </si>
  <si>
    <t>PS258020</t>
  </si>
  <si>
    <t>PS258029</t>
  </si>
  <si>
    <t>PS258059</t>
  </si>
  <si>
    <t>PS258083</t>
  </si>
  <si>
    <t>PS258082</t>
  </si>
  <si>
    <t>PS258078</t>
  </si>
  <si>
    <t>PS258055</t>
  </si>
  <si>
    <t>PS258065</t>
  </si>
  <si>
    <t>PS258054</t>
  </si>
  <si>
    <t>PS258064</t>
  </si>
  <si>
    <t>PS258080</t>
  </si>
  <si>
    <t>PS258048</t>
  </si>
  <si>
    <t>PS258085</t>
  </si>
  <si>
    <t>PS258103</t>
  </si>
  <si>
    <t>PS258107</t>
  </si>
  <si>
    <t>PS258077</t>
  </si>
  <si>
    <t>PS258060</t>
  </si>
  <si>
    <t>PS258066</t>
  </si>
  <si>
    <t>PS258067</t>
  </si>
  <si>
    <t>PS258068</t>
  </si>
  <si>
    <t>PS258111</t>
  </si>
  <si>
    <t>PS258110</t>
  </si>
  <si>
    <t>PS258081</t>
  </si>
  <si>
    <t>PS258042</t>
  </si>
  <si>
    <t>PS258119</t>
  </si>
  <si>
    <t>PS258118</t>
  </si>
  <si>
    <t>PS258116</t>
  </si>
  <si>
    <t>PS258115</t>
  </si>
  <si>
    <t>PS258114</t>
  </si>
  <si>
    <t>PS258113</t>
  </si>
  <si>
    <t>PS258112</t>
  </si>
  <si>
    <t>PS258109</t>
  </si>
  <si>
    <t>PS258144</t>
  </si>
  <si>
    <t>PS258100</t>
  </si>
  <si>
    <t>PS258099</t>
  </si>
  <si>
    <t>PS258101</t>
  </si>
  <si>
    <t>PS258102</t>
  </si>
  <si>
    <t>PS258084</t>
  </si>
  <si>
    <t>PS258106</t>
  </si>
  <si>
    <t>PS258108</t>
  </si>
  <si>
    <t>PS258098</t>
  </si>
  <si>
    <t>PS258104</t>
  </si>
  <si>
    <t>PS258157</t>
  </si>
  <si>
    <t>PS258162</t>
  </si>
  <si>
    <t>PS258159</t>
  </si>
  <si>
    <t>PS258158</t>
  </si>
  <si>
    <t>PS258117</t>
  </si>
  <si>
    <t>PS258061</t>
  </si>
  <si>
    <t>PS258131</t>
  </si>
  <si>
    <t>PS258130</t>
  </si>
  <si>
    <t>PS258132</t>
  </si>
  <si>
    <t>PS258169</t>
  </si>
  <si>
    <t>PS258166</t>
  </si>
  <si>
    <t>PS258105</t>
  </si>
  <si>
    <t>PS258173</t>
  </si>
  <si>
    <t>PS258171</t>
  </si>
  <si>
    <t>PS258170</t>
  </si>
  <si>
    <t>PS258172</t>
  </si>
  <si>
    <t>PS258191</t>
  </si>
  <si>
    <t>PS258195</t>
  </si>
  <si>
    <t>PS258190</t>
  </si>
  <si>
    <t>PS258187</t>
  </si>
  <si>
    <t>PS258186</t>
  </si>
  <si>
    <t>PS258192</t>
  </si>
  <si>
    <t>PS258175</t>
  </si>
  <si>
    <t>PS258188</t>
  </si>
  <si>
    <t>PS258189</t>
  </si>
  <si>
    <t>PS258168</t>
  </si>
  <si>
    <t>PS258185</t>
  </si>
  <si>
    <t>PS258167</t>
  </si>
  <si>
    <t>PS258198</t>
  </si>
  <si>
    <t>PS258197</t>
  </si>
  <si>
    <t>PS258196</t>
  </si>
  <si>
    <t>PS258174</t>
  </si>
  <si>
    <t>PS258199</t>
  </si>
  <si>
    <t>PS258206</t>
  </si>
  <si>
    <t>PS258204</t>
  </si>
  <si>
    <t>PS258224</t>
  </si>
  <si>
    <t>PS258200</t>
  </si>
  <si>
    <t>PS258219</t>
  </si>
  <si>
    <t>PS258255</t>
  </si>
  <si>
    <t>PS258245</t>
  </si>
  <si>
    <t>PS258243</t>
  </si>
  <si>
    <t>PS258241</t>
  </si>
  <si>
    <t>PS258242</t>
  </si>
  <si>
    <t>PS258240</t>
  </si>
  <si>
    <t>PS258244</t>
  </si>
  <si>
    <t>PS258233</t>
  </si>
  <si>
    <t>PS258220</t>
  </si>
  <si>
    <t>PS258230</t>
  </si>
  <si>
    <t>PS258231</t>
  </si>
  <si>
    <t>PS258249</t>
  </si>
  <si>
    <t>PS258250</t>
  </si>
  <si>
    <t>PS258257</t>
  </si>
  <si>
    <t>PS258221</t>
  </si>
  <si>
    <t>PS258232</t>
  </si>
  <si>
    <t>PS258285</t>
  </si>
  <si>
    <t>PS258270</t>
  </si>
  <si>
    <t>PS258269</t>
  </si>
  <si>
    <t>PS258267</t>
  </si>
  <si>
    <t>PS258265</t>
  </si>
  <si>
    <t>PS258284</t>
  </si>
  <si>
    <t>PS258290</t>
  </si>
  <si>
    <t>PS258291</t>
  </si>
  <si>
    <t>PS258293</t>
  </si>
  <si>
    <t>PS258268</t>
  </si>
  <si>
    <t>PS258282</t>
  </si>
  <si>
    <t>PS257409</t>
  </si>
  <si>
    <t>112500041010444</t>
  </si>
  <si>
    <t>BSV251120-216354</t>
  </si>
  <si>
    <t>5069358</t>
  </si>
  <si>
    <t>256/PSHK/25</t>
  </si>
  <si>
    <t>257/PSHK/25</t>
  </si>
  <si>
    <t>VY/243-2025</t>
  </si>
  <si>
    <t>EBD-PSINJ251122</t>
  </si>
  <si>
    <t>EBD-PSINJ251120</t>
  </si>
  <si>
    <t>EBD-PSSP251121</t>
  </si>
  <si>
    <t>5074419</t>
  </si>
  <si>
    <t>5073418</t>
  </si>
  <si>
    <t>VY/244-2025</t>
  </si>
  <si>
    <t>5075936</t>
  </si>
  <si>
    <t>5076314</t>
  </si>
  <si>
    <t>IV25110827</t>
  </si>
  <si>
    <t>2025/GLJ-VY 179</t>
  </si>
  <si>
    <t>122/BG-PS-34</t>
  </si>
  <si>
    <t>121/BG-PS-34</t>
  </si>
  <si>
    <t>BSV251124-216585</t>
  </si>
  <si>
    <t>HT-PS25116608</t>
  </si>
  <si>
    <t>850C251101282</t>
  </si>
  <si>
    <t>850C251101209</t>
  </si>
  <si>
    <t>O2-2511-00485</t>
  </si>
  <si>
    <t>2511PS-17</t>
  </si>
  <si>
    <t>5050268</t>
  </si>
  <si>
    <t>5081150</t>
  </si>
  <si>
    <t>123/BG-PS-34</t>
  </si>
  <si>
    <t>THVN-MIN2511032</t>
  </si>
  <si>
    <t>5082134</t>
  </si>
  <si>
    <t>VY/245-2025</t>
  </si>
  <si>
    <t>258/PSHK/25</t>
  </si>
  <si>
    <t>5082211</t>
  </si>
  <si>
    <t>VY-251125</t>
  </si>
  <si>
    <t>5084514</t>
  </si>
  <si>
    <t>5076755</t>
  </si>
  <si>
    <t>KJ-VY251106</t>
  </si>
  <si>
    <t>VY/246-2025</t>
  </si>
  <si>
    <t>EBD-PSTPU251119</t>
  </si>
  <si>
    <t>EBD-PSSP251124</t>
  </si>
  <si>
    <t>259/PSHK/25</t>
  </si>
  <si>
    <t>IV25110928</t>
  </si>
  <si>
    <t>HKPS06-241125</t>
  </si>
  <si>
    <t>5078414</t>
  </si>
  <si>
    <t>5081749</t>
  </si>
  <si>
    <t>850C251101316</t>
  </si>
  <si>
    <t>5081447</t>
  </si>
  <si>
    <t>124/BG-PS-34</t>
  </si>
  <si>
    <t>5069570</t>
  </si>
  <si>
    <t>125/BG-PS-34</t>
  </si>
  <si>
    <t>THVN-MIN2511039</t>
  </si>
  <si>
    <t>5082321</t>
  </si>
  <si>
    <t>5081571</t>
  </si>
  <si>
    <t>XJ-VY-20251126</t>
  </si>
  <si>
    <t>260/PSHK/25</t>
  </si>
  <si>
    <t>VY/247-2025</t>
  </si>
  <si>
    <t>FPL-VY251125-01</t>
  </si>
  <si>
    <t>5082777</t>
  </si>
  <si>
    <t>126/BG-PS-34</t>
  </si>
  <si>
    <t>THVN-MIN2512001</t>
  </si>
  <si>
    <t>5088432</t>
  </si>
  <si>
    <t>5082533</t>
  </si>
  <si>
    <t>5082807</t>
  </si>
  <si>
    <t>5082820</t>
  </si>
  <si>
    <t>VY/249-2025</t>
  </si>
  <si>
    <t>VY/248-2025</t>
  </si>
  <si>
    <t>261/PSHK/25</t>
  </si>
  <si>
    <t>5088118</t>
  </si>
  <si>
    <t>850C251101436</t>
  </si>
  <si>
    <t>DSVN-251125-POU</t>
  </si>
  <si>
    <t>5088325</t>
  </si>
  <si>
    <t>5087991</t>
  </si>
  <si>
    <t>5082612</t>
  </si>
  <si>
    <t>5070178</t>
  </si>
  <si>
    <t>2025/PAL-VY 006</t>
  </si>
  <si>
    <t>O2-2511-00629</t>
  </si>
  <si>
    <t>B34X25112703VY</t>
  </si>
  <si>
    <t>EBD-PSTPU251126</t>
  </si>
  <si>
    <t>EBD-PSSP251128</t>
  </si>
  <si>
    <t>VY/250-2025</t>
  </si>
  <si>
    <t>EBD-PSINJ251129</t>
  </si>
  <si>
    <t>262/PSHK/25</t>
  </si>
  <si>
    <t>DWVN-25-36PS</t>
  </si>
  <si>
    <t>BSV251127-216825</t>
  </si>
  <si>
    <t>127/BG-PS-34</t>
  </si>
  <si>
    <t>128/BG-PS-34</t>
  </si>
  <si>
    <t>2025/PAL-VY 007</t>
  </si>
  <si>
    <t>5093717</t>
  </si>
  <si>
    <t>5093577</t>
  </si>
  <si>
    <t>2025/GLJ-VY 180</t>
  </si>
  <si>
    <t>5082653</t>
  </si>
  <si>
    <t>O2-2511-00712</t>
  </si>
  <si>
    <t>2511PS-18</t>
  </si>
  <si>
    <t>850C251101636</t>
  </si>
  <si>
    <t>O2-2511-00702</t>
  </si>
  <si>
    <t>5085376</t>
  </si>
  <si>
    <t>HT-PS25116764</t>
  </si>
  <si>
    <t>5092074</t>
  </si>
  <si>
    <t>5085387</t>
  </si>
  <si>
    <t>5082692</t>
  </si>
  <si>
    <t>2511089-CH</t>
  </si>
  <si>
    <t>5079720</t>
  </si>
  <si>
    <t>129/BG-PS-34</t>
  </si>
  <si>
    <t>5091368</t>
  </si>
  <si>
    <t>263/PSHK/25</t>
  </si>
  <si>
    <t>5073459</t>
  </si>
  <si>
    <t>5096661</t>
  </si>
  <si>
    <t>VY/251-2025</t>
  </si>
  <si>
    <t>264/PSHK/25</t>
  </si>
  <si>
    <t>EBD-PSINJ251205</t>
  </si>
  <si>
    <t>5092105</t>
  </si>
  <si>
    <t>FGF25-1201</t>
  </si>
  <si>
    <t>B34X25120113VY</t>
  </si>
  <si>
    <t>B33X25120104</t>
  </si>
  <si>
    <t>130/BG-PS-34</t>
  </si>
  <si>
    <t>IFHVN-2512010014</t>
  </si>
  <si>
    <t>THVN-MIN2512002</t>
  </si>
  <si>
    <t>5082553</t>
  </si>
  <si>
    <t>EBD-PSTPU251201</t>
  </si>
  <si>
    <t>265/PSHK/25</t>
  </si>
  <si>
    <t>VY/252-2025</t>
  </si>
  <si>
    <t>DWVN-25-37PS</t>
  </si>
  <si>
    <t>HKPS02-011225</t>
  </si>
  <si>
    <t>HKPS01-011225</t>
  </si>
  <si>
    <t>O2-2512-00020</t>
  </si>
  <si>
    <t>MTCVY-R2512-001</t>
  </si>
  <si>
    <t>850C251200090</t>
  </si>
  <si>
    <t>BSV251201-217049</t>
  </si>
  <si>
    <t>LH-PS130</t>
  </si>
  <si>
    <t>2512004-CH</t>
  </si>
  <si>
    <t>20358126</t>
  </si>
  <si>
    <t>2300003189</t>
  </si>
  <si>
    <t>5099224</t>
  </si>
  <si>
    <t>2512PS-01</t>
  </si>
  <si>
    <t>2025/PAL-VY 009</t>
  </si>
  <si>
    <t>2025/PAL-VY 008</t>
  </si>
  <si>
    <t>2025/GLJ-VY 181</t>
  </si>
  <si>
    <t>5096301</t>
  </si>
  <si>
    <t>IC-PS251201</t>
  </si>
  <si>
    <t>5099019</t>
  </si>
  <si>
    <t>BL-251202/PS</t>
  </si>
  <si>
    <t>5085392</t>
  </si>
  <si>
    <t>B34X25120204VY</t>
  </si>
  <si>
    <t>B33X25120203</t>
  </si>
  <si>
    <t>B33X25120201</t>
  </si>
  <si>
    <t>266/PSHK/25</t>
  </si>
  <si>
    <t>KJ-VY251201</t>
  </si>
  <si>
    <t>VY/253-2025</t>
  </si>
  <si>
    <t>VY/254-2025</t>
  </si>
  <si>
    <t>VY-251202</t>
  </si>
  <si>
    <t>5100744</t>
  </si>
  <si>
    <t>VY-251203-SPL</t>
  </si>
  <si>
    <t>5100208</t>
  </si>
  <si>
    <t>BKPS20251201</t>
  </si>
  <si>
    <t>5090673</t>
  </si>
  <si>
    <t>THVN-MIN2512007</t>
  </si>
  <si>
    <t>THVN-MIN2512006</t>
  </si>
  <si>
    <t>5098306</t>
  </si>
  <si>
    <t>5098117</t>
  </si>
  <si>
    <t>5088328</t>
  </si>
  <si>
    <t>131/BG-PS-34</t>
  </si>
  <si>
    <t>5098328</t>
  </si>
  <si>
    <t>5102712</t>
  </si>
  <si>
    <t>IV25120192</t>
  </si>
  <si>
    <t>HKPS03-031225</t>
  </si>
  <si>
    <t>5101766</t>
  </si>
  <si>
    <t>5099104</t>
  </si>
  <si>
    <t>850C251200156</t>
  </si>
  <si>
    <t>O2-2512-00087</t>
  </si>
  <si>
    <t>5101323</t>
  </si>
  <si>
    <t>VY/256-2025</t>
  </si>
  <si>
    <t>VY/255-2025</t>
  </si>
  <si>
    <t>267/PSHK/25</t>
  </si>
  <si>
    <t>EBD-PSSP251204</t>
  </si>
  <si>
    <t>EBD-PSINJ251210</t>
  </si>
  <si>
    <t>EBD-PSTPU251204</t>
  </si>
  <si>
    <t>O2-2512-00085</t>
  </si>
  <si>
    <t>B34X25120306VY</t>
  </si>
  <si>
    <t>BSV251203-217203</t>
  </si>
  <si>
    <t>BSV251205-217355</t>
  </si>
  <si>
    <t>B34X25120506VY</t>
  </si>
  <si>
    <t>132/BG-PS-34</t>
  </si>
  <si>
    <t>5099944</t>
  </si>
  <si>
    <t>5099749</t>
  </si>
  <si>
    <t>5099740</t>
  </si>
  <si>
    <t>5099720</t>
  </si>
  <si>
    <t>134/BG-PS-34</t>
  </si>
  <si>
    <t>133/BG-PS-34</t>
  </si>
  <si>
    <t>850C251200238</t>
  </si>
  <si>
    <t>PS0212/25</t>
  </si>
  <si>
    <t>5103515</t>
  </si>
  <si>
    <t>VY-251205</t>
  </si>
  <si>
    <t>KJ-VY251202</t>
  </si>
  <si>
    <t>KJ-VY251203</t>
  </si>
  <si>
    <t>5104779</t>
  </si>
  <si>
    <t>269/PSHK/25</t>
  </si>
  <si>
    <t>268/PSHK/25</t>
  </si>
  <si>
    <t>5107158</t>
  </si>
  <si>
    <t>5103169</t>
  </si>
  <si>
    <t>2512019-CH</t>
  </si>
  <si>
    <t>5100209</t>
  </si>
  <si>
    <t>2025/GLJ-VY 182</t>
  </si>
  <si>
    <t>5102598</t>
  </si>
  <si>
    <t>XJ-VY-20251204</t>
  </si>
  <si>
    <t>2025/PAL-VY 010</t>
  </si>
  <si>
    <t>5104999</t>
  </si>
  <si>
    <t>5102173</t>
  </si>
  <si>
    <t>5105713</t>
  </si>
  <si>
    <t>O2-2512-00159</t>
  </si>
  <si>
    <t>VPN0810006547</t>
  </si>
  <si>
    <t>EBD-PSTPU251205</t>
  </si>
  <si>
    <t>EBD-PSINJ251211</t>
  </si>
  <si>
    <t>VY-251206</t>
  </si>
  <si>
    <t>5099923</t>
  </si>
  <si>
    <t>5099962</t>
  </si>
  <si>
    <t>THVN-MIN2512013</t>
  </si>
  <si>
    <t>5106165</t>
  </si>
  <si>
    <t>135/BG-PS-34</t>
  </si>
  <si>
    <t>5106265</t>
  </si>
  <si>
    <t>5105699</t>
  </si>
  <si>
    <t>EBD-PSSP251208</t>
  </si>
  <si>
    <t>270/PSHK/25</t>
  </si>
  <si>
    <t>5108828</t>
  </si>
  <si>
    <t>VY/257-2025</t>
  </si>
  <si>
    <t>5109760</t>
  </si>
  <si>
    <t>5100001</t>
  </si>
  <si>
    <t>BSV251208-217492</t>
  </si>
  <si>
    <t>850C251200445</t>
  </si>
  <si>
    <t>5104193</t>
  </si>
  <si>
    <t>5102174</t>
  </si>
  <si>
    <t>HT-PS25127058</t>
  </si>
  <si>
    <t>DY251210PSV-CI-P</t>
  </si>
  <si>
    <t>DSVN-251205-POU</t>
  </si>
  <si>
    <t>HKPS05-081225</t>
  </si>
  <si>
    <t>VY-251208-SPL</t>
  </si>
  <si>
    <t>HKPS04-081225</t>
  </si>
  <si>
    <t>5111387</t>
  </si>
  <si>
    <t>271/PSHK/25</t>
  </si>
  <si>
    <t>VY/258-2025</t>
  </si>
  <si>
    <t>5109329</t>
  </si>
  <si>
    <t>THVN-MIN2512018</t>
  </si>
  <si>
    <t>B34X25120903VY</t>
  </si>
  <si>
    <t>136/BG-PS-34</t>
  </si>
  <si>
    <t>5114844</t>
  </si>
  <si>
    <t>511270</t>
  </si>
  <si>
    <t>5113447</t>
  </si>
  <si>
    <t>137/BG-PS34</t>
  </si>
  <si>
    <t>O2-2512-00263</t>
  </si>
  <si>
    <t>4104273</t>
  </si>
  <si>
    <t>5112824</t>
  </si>
  <si>
    <t>850C251200556</t>
  </si>
  <si>
    <t>BKPS20251209</t>
  </si>
  <si>
    <t>5104301</t>
  </si>
  <si>
    <t>2512035-CH</t>
  </si>
  <si>
    <t>5113311</t>
  </si>
  <si>
    <t>FPL-VY251206-02</t>
  </si>
  <si>
    <t>FPL-VY251206-01</t>
  </si>
  <si>
    <t>272/PSHK/25</t>
  </si>
  <si>
    <t>EBD-PSSP251210</t>
  </si>
  <si>
    <t>VY/259-2025</t>
  </si>
  <si>
    <t>5105733</t>
  </si>
  <si>
    <t>VY-251209</t>
  </si>
  <si>
    <t>5120493</t>
  </si>
  <si>
    <t>5117799</t>
  </si>
  <si>
    <t>BSV251210-217671</t>
  </si>
  <si>
    <t>2300003318</t>
  </si>
  <si>
    <t>MTCVY-R2512-002</t>
  </si>
  <si>
    <t>B33X25121105</t>
  </si>
  <si>
    <t>273/PSHK/25</t>
  </si>
  <si>
    <t>5120228</t>
  </si>
  <si>
    <t>FPL-VY251210-01</t>
  </si>
  <si>
    <t>VY/260-2025</t>
  </si>
  <si>
    <t>EBD-PSTPU251209</t>
  </si>
  <si>
    <t>138/XNK/PS/2025</t>
  </si>
  <si>
    <t>Local</t>
  </si>
  <si>
    <t>1 X 2MT
THEO BÁO GIÁ 5.78 CBM 1 X 1MT</t>
  </si>
  <si>
    <t>1 X 5MT--&gt; THEO BÁO GIÁ 9.21 CBM 1 X 2 MT</t>
  </si>
  <si>
    <t>1 X 2MT
THEO BÁO GIÁ 5.26 CBM 1 X 1MT</t>
  </si>
  <si>
    <t>1 X 5MT
THEO BÁO GIÁ 11.56 CBM 1 X 2MT</t>
  </si>
  <si>
    <t>1 X 2MT
THEO BÁO GIÁ 5.9 CBM 1 X 1MT</t>
  </si>
  <si>
    <t>ĐÃ ĐIỀU CHỈNH</t>
  </si>
  <si>
    <t>TỔNG VC VÀ NEO SAU ĐIỀU CHỈNH</t>
  </si>
  <si>
    <t>TỔNG VC VÀ NEO SAU XE THỰC TẾ</t>
  </si>
  <si>
    <t>CHÊNH LỆCH GIẢM</t>
  </si>
  <si>
    <t>DATE C/D</t>
  </si>
  <si>
    <t>SPITC</t>
  </si>
  <si>
    <t>XE THỰC TẾ</t>
  </si>
  <si>
    <t>PS260717</t>
  </si>
  <si>
    <t>PS260508</t>
  </si>
  <si>
    <t>PS260746</t>
  </si>
  <si>
    <t>PS260737</t>
  </si>
  <si>
    <t>PS260716</t>
  </si>
  <si>
    <t>PS260742</t>
  </si>
  <si>
    <t>PS260768</t>
  </si>
  <si>
    <t>PS260788</t>
  </si>
  <si>
    <t>PS260775</t>
  </si>
  <si>
    <t>PS260772</t>
  </si>
  <si>
    <t>PS260777</t>
  </si>
  <si>
    <t>PS260771</t>
  </si>
  <si>
    <t>PS260760</t>
  </si>
  <si>
    <t>PS260748</t>
  </si>
  <si>
    <t>PS260774</t>
  </si>
  <si>
    <t>PS260837</t>
  </si>
  <si>
    <t>PS260835</t>
  </si>
  <si>
    <t>PS260806</t>
  </si>
  <si>
    <t>PS260812</t>
  </si>
  <si>
    <t>PS260814</t>
  </si>
  <si>
    <t>PS260805</t>
  </si>
  <si>
    <t>PS260804</t>
  </si>
  <si>
    <t>PS260803</t>
  </si>
  <si>
    <t>PS260833</t>
  </si>
  <si>
    <t>PS260807</t>
  </si>
  <si>
    <t>PS26834</t>
  </si>
  <si>
    <t>PS260871</t>
  </si>
  <si>
    <t>PS260870</t>
  </si>
  <si>
    <t>PS260869</t>
  </si>
  <si>
    <t>PS260842</t>
  </si>
  <si>
    <t>PS260860</t>
  </si>
  <si>
    <t>PS260841</t>
  </si>
  <si>
    <t>PS260839</t>
  </si>
  <si>
    <t>PS260845</t>
  </si>
  <si>
    <t>PS260846</t>
  </si>
  <si>
    <t>PS260861</t>
  </si>
  <si>
    <t>PS260741</t>
  </si>
  <si>
    <t>PS260773</t>
  </si>
  <si>
    <t>PS260811</t>
  </si>
  <si>
    <t>PS260808</t>
  </si>
  <si>
    <t>PS260819</t>
  </si>
  <si>
    <t>PS260776</t>
  </si>
  <si>
    <t>PS260820</t>
  </si>
  <si>
    <t>PS260787</t>
  </si>
  <si>
    <t>PS260887</t>
  </si>
  <si>
    <t>PS260891</t>
  </si>
  <si>
    <t>PS260911</t>
  </si>
  <si>
    <t>PS260751</t>
  </si>
  <si>
    <t>PS260813</t>
  </si>
  <si>
    <t>PS260851</t>
  </si>
  <si>
    <t>PS260849</t>
  </si>
  <si>
    <t>PS260838</t>
  </si>
  <si>
    <t>PS260850</t>
  </si>
  <si>
    <t>PS260888</t>
  </si>
  <si>
    <t>PS260889</t>
  </si>
  <si>
    <t>PS260890</t>
  </si>
  <si>
    <t>PS260908</t>
  </si>
  <si>
    <t>PS260905</t>
  </si>
  <si>
    <t>PS260900</t>
  </si>
  <si>
    <t>PS260895</t>
  </si>
  <si>
    <t>PS260916</t>
  </si>
  <si>
    <t>PS260940</t>
  </si>
  <si>
    <t>PS260901</t>
  </si>
  <si>
    <t>PS260840</t>
  </si>
  <si>
    <t>PS260816</t>
  </si>
  <si>
    <t>PS260872</t>
  </si>
  <si>
    <t>PS260832</t>
  </si>
  <si>
    <t>EX-26010076</t>
  </si>
  <si>
    <t>OHTY260012</t>
  </si>
  <si>
    <t>5204969</t>
  </si>
  <si>
    <t>5196209</t>
  </si>
  <si>
    <t xml:space="preserve">PS26-716
</t>
  </si>
  <si>
    <t xml:space="preserve">PS26-742
</t>
  </si>
  <si>
    <t>2603/SLTW-PS</t>
  </si>
  <si>
    <t>PC260130VY</t>
  </si>
  <si>
    <t>HH20260128001</t>
  </si>
  <si>
    <t>EXD1-26-VY0127</t>
  </si>
  <si>
    <t>AT26010642</t>
  </si>
  <si>
    <t>005/IEM/I/26</t>
  </si>
  <si>
    <t>T260122-Y1</t>
  </si>
  <si>
    <t>EXD1-26-C037</t>
  </si>
  <si>
    <t>260121-02</t>
  </si>
  <si>
    <t>0885089482</t>
  </si>
  <si>
    <t>0885090860</t>
  </si>
  <si>
    <t>PC260202VY</t>
  </si>
  <si>
    <t>LW260129</t>
  </si>
  <si>
    <t>DJL-260130-007</t>
  </si>
  <si>
    <t>IV260103194</t>
  </si>
  <si>
    <t>IV260102980</t>
  </si>
  <si>
    <t>PS26-804</t>
  </si>
  <si>
    <t>00013-00131393</t>
  </si>
  <si>
    <t>ZS26013001</t>
  </si>
  <si>
    <t>2/PQR-PS/26</t>
  </si>
  <si>
    <t>VV07701/6538/25</t>
  </si>
  <si>
    <t>PC2602032VY</t>
  </si>
  <si>
    <t>G8-20260203 VY (B)</t>
  </si>
  <si>
    <t>PC260203VY</t>
  </si>
  <si>
    <t>T260130-Y2</t>
  </si>
  <si>
    <t>2601/190/VY</t>
  </si>
  <si>
    <t>T260130-YH1</t>
  </si>
  <si>
    <t>SO43432</t>
  </si>
  <si>
    <t>DI26A00774</t>
  </si>
  <si>
    <t>5228244</t>
  </si>
  <si>
    <t>OHTY260148</t>
  </si>
  <si>
    <t>IV260102262</t>
  </si>
  <si>
    <t>DJL-260119-005</t>
  </si>
  <si>
    <t>260116-6384 (C )</t>
  </si>
  <si>
    <t>IN-JF260122</t>
  </si>
  <si>
    <t>KS20260125001</t>
  </si>
  <si>
    <t>VY260129TTTL</t>
  </si>
  <si>
    <t>PS26-820</t>
  </si>
  <si>
    <t>0885016367</t>
  </si>
  <si>
    <t>INV-26011247</t>
  </si>
  <si>
    <t>5223535</t>
  </si>
  <si>
    <t>IV260200118</t>
  </si>
  <si>
    <t>T260125-Y1</t>
  </si>
  <si>
    <t>PS26-813</t>
  </si>
  <si>
    <t>HP2312G</t>
  </si>
  <si>
    <t>XR20260127001</t>
  </si>
  <si>
    <t>IV260102270</t>
  </si>
  <si>
    <t>DL20260126</t>
  </si>
  <si>
    <t>5227537</t>
  </si>
  <si>
    <t>5227539</t>
  </si>
  <si>
    <t>5227536</t>
  </si>
  <si>
    <t>0885103500</t>
  </si>
  <si>
    <t>PC260204VY</t>
  </si>
  <si>
    <t>IE26020013</t>
  </si>
  <si>
    <t>DSHK2026020301</t>
  </si>
  <si>
    <t>5229051</t>
  </si>
  <si>
    <t>260203-01</t>
  </si>
  <si>
    <t>YCT260127-60</t>
  </si>
  <si>
    <t>T260129-Y1</t>
  </si>
  <si>
    <t>IE26010493</t>
  </si>
  <si>
    <t>HK20260127</t>
  </si>
  <si>
    <t>2601/153/VY</t>
  </si>
  <si>
    <t>SE26010032/003</t>
  </si>
  <si>
    <t>08SEA2601035</t>
  </si>
  <si>
    <t>S02096936</t>
  </si>
  <si>
    <t>CGH/HCM-018/26</t>
  </si>
  <si>
    <t>CGH/HCM-018/26A</t>
  </si>
  <si>
    <t xml:space="preserve">CGH/HCM-018/26B </t>
  </si>
  <si>
    <t>112600036770481</t>
  </si>
  <si>
    <t>JWE5150187</t>
  </si>
  <si>
    <t>8704238410</t>
  </si>
  <si>
    <t>8704018536</t>
  </si>
  <si>
    <t>2819783746</t>
  </si>
  <si>
    <t>4471973100</t>
  </si>
  <si>
    <t>SPOE2601123</t>
  </si>
  <si>
    <t>HTHC26012481</t>
  </si>
  <si>
    <t>20SEA26010169</t>
  </si>
  <si>
    <t>JWE5150192</t>
  </si>
  <si>
    <t>JWE5150195</t>
  </si>
  <si>
    <t>5397965591</t>
  </si>
  <si>
    <t>5162691741</t>
  </si>
  <si>
    <t>5162712752</t>
  </si>
  <si>
    <t>5162398905</t>
  </si>
  <si>
    <t>5162376693</t>
  </si>
  <si>
    <t>5496713843</t>
  </si>
  <si>
    <t>3405477342</t>
  </si>
  <si>
    <t>112600036867319</t>
  </si>
  <si>
    <t>112600036938787</t>
  </si>
  <si>
    <t>JWE5150205</t>
  </si>
  <si>
    <t>JWE5150200</t>
  </si>
  <si>
    <t>JWE5150204</t>
  </si>
  <si>
    <t>SPX2601073</t>
  </si>
  <si>
    <t>SBS80010951</t>
  </si>
  <si>
    <t>2526261964</t>
  </si>
  <si>
    <t>5162567023</t>
  </si>
  <si>
    <t>5162758672</t>
  </si>
  <si>
    <t>5397938210</t>
  </si>
  <si>
    <t>5162437534</t>
  </si>
  <si>
    <t>XMNSGN26010647</t>
  </si>
  <si>
    <t xml:space="preserve">20SEA26010179 </t>
  </si>
  <si>
    <t>2HCC8SN101HC7505</t>
  </si>
  <si>
    <t>DGPE26010235</t>
  </si>
  <si>
    <t>HTHC26012564</t>
  </si>
  <si>
    <t>112600036810693</t>
  </si>
  <si>
    <t>2HCC8SN101HC7510</t>
  </si>
  <si>
    <t>SBS80010946</t>
  </si>
  <si>
    <t>SNC20260075</t>
  </si>
  <si>
    <t>XMNA007373</t>
  </si>
  <si>
    <t>SPOE2601139</t>
  </si>
  <si>
    <t>20SEA26010140</t>
  </si>
  <si>
    <t>SZHTHCM2601121</t>
  </si>
  <si>
    <t>DGPE26010290</t>
  </si>
  <si>
    <t>LXMHCM26011481</t>
  </si>
  <si>
    <t>DGPE26010285</t>
  </si>
  <si>
    <t>JWE5150203</t>
  </si>
  <si>
    <t>JWE5150211</t>
  </si>
  <si>
    <t>2476695782</t>
  </si>
  <si>
    <t>5163261596</t>
  </si>
  <si>
    <t>1138362116</t>
  </si>
  <si>
    <t>5163206904</t>
  </si>
  <si>
    <t>LPEX2601669</t>
  </si>
  <si>
    <t>SPOE2601155</t>
  </si>
  <si>
    <t>08SEA2601090</t>
  </si>
  <si>
    <t>20SEA26010228</t>
  </si>
  <si>
    <t>HOEX26010278</t>
  </si>
  <si>
    <t>107938104260</t>
  </si>
  <si>
    <t>107942880510</t>
  </si>
  <si>
    <t>107940077120</t>
  </si>
  <si>
    <t>107943625640</t>
  </si>
  <si>
    <t>107943647930</t>
  </si>
  <si>
    <t>107943576750</t>
  </si>
  <si>
    <t>107944314110</t>
  </si>
  <si>
    <t>107946861300</t>
  </si>
  <si>
    <t>107944026410</t>
  </si>
  <si>
    <t>107946396610</t>
  </si>
  <si>
    <t>107946398450</t>
  </si>
  <si>
    <t>107946400110</t>
  </si>
  <si>
    <t>107940953260</t>
  </si>
  <si>
    <t>107946468930</t>
  </si>
  <si>
    <t>107946490300</t>
  </si>
  <si>
    <t>107953699600</t>
  </si>
  <si>
    <t>107953739830</t>
  </si>
  <si>
    <t>107953153600</t>
  </si>
  <si>
    <t>107952134730</t>
  </si>
  <si>
    <t>107951879560</t>
  </si>
  <si>
    <t>107951921560</t>
  </si>
  <si>
    <t>107951960100</t>
  </si>
  <si>
    <t>107952014220</t>
  </si>
  <si>
    <t>107953077740</t>
  </si>
  <si>
    <t>107954071410</t>
  </si>
  <si>
    <t>107951650920</t>
  </si>
  <si>
    <t>107955652450</t>
  </si>
  <si>
    <t>107957066710</t>
  </si>
  <si>
    <t>107957082550</t>
  </si>
  <si>
    <t>107957099500</t>
  </si>
  <si>
    <t>107954923200</t>
  </si>
  <si>
    <t>107959027260</t>
  </si>
  <si>
    <t>107954970060</t>
  </si>
  <si>
    <t>107955674520</t>
  </si>
  <si>
    <t>107955697140</t>
  </si>
  <si>
    <t>107955722600</t>
  </si>
  <si>
    <t>107957389040</t>
  </si>
  <si>
    <t>107957353340</t>
  </si>
  <si>
    <t>107959901340</t>
  </si>
  <si>
    <t>107951317130</t>
  </si>
  <si>
    <t>107949727320</t>
  </si>
  <si>
    <t>107953343040</t>
  </si>
  <si>
    <t>107959084440</t>
  </si>
  <si>
    <t>107957665060</t>
  </si>
  <si>
    <t>107951038160</t>
  </si>
  <si>
    <t>107961132310</t>
  </si>
  <si>
    <t>107961155630</t>
  </si>
  <si>
    <t>107961654360</t>
  </si>
  <si>
    <t>107951389710</t>
  </si>
  <si>
    <t>107961575520</t>
  </si>
  <si>
    <t>107960948540</t>
  </si>
  <si>
    <t>107956924830</t>
  </si>
  <si>
    <t>107956924240</t>
  </si>
  <si>
    <t>107956926600</t>
  </si>
  <si>
    <t>107965223330</t>
  </si>
  <si>
    <t>107965249600</t>
  </si>
  <si>
    <t>107965290310</t>
  </si>
  <si>
    <t>107961540630</t>
  </si>
  <si>
    <t>107961578800</t>
  </si>
  <si>
    <t>107960939810</t>
  </si>
  <si>
    <t>107961531310</t>
  </si>
  <si>
    <t>107961504450</t>
  </si>
  <si>
    <t>107963121230</t>
  </si>
  <si>
    <t>107965195660</t>
  </si>
  <si>
    <t>107965649850</t>
  </si>
  <si>
    <t>107961717840</t>
  </si>
  <si>
    <t>107961610300</t>
  </si>
  <si>
    <t>107958196950</t>
  </si>
  <si>
    <t>107959051800</t>
  </si>
  <si>
    <t>0.832</t>
  </si>
  <si>
    <t>5.032</t>
  </si>
  <si>
    <t>1.474</t>
  </si>
  <si>
    <t>0.86</t>
  </si>
  <si>
    <t>1.91</t>
  </si>
  <si>
    <t>6.38</t>
  </si>
  <si>
    <t>2.732</t>
  </si>
  <si>
    <t>0.9</t>
  </si>
  <si>
    <t>1.71</t>
  </si>
  <si>
    <t>0.332</t>
  </si>
  <si>
    <t>0.342</t>
  </si>
  <si>
    <t>0.494</t>
  </si>
  <si>
    <t>3.84</t>
  </si>
  <si>
    <t>0.066</t>
  </si>
  <si>
    <t>0.036</t>
  </si>
  <si>
    <t>3.447</t>
  </si>
  <si>
    <t>7.864</t>
  </si>
  <si>
    <t>TAN THUAN</t>
  </si>
  <si>
    <t>ADCDNB-26.01-004426</t>
  </si>
  <si>
    <t>ADCDNB-26.01-004616</t>
  </si>
  <si>
    <t>ADCDNB-26.01-004617</t>
  </si>
  <si>
    <t>ADCDNB-26.01-004619</t>
  </si>
  <si>
    <t>ADCDNB-26.01-004636</t>
  </si>
  <si>
    <t>ADCDNB-26.01-004637</t>
  </si>
  <si>
    <t>ADCDNB-26.01-004627</t>
  </si>
  <si>
    <t>ADCDNB-26.01-004700</t>
  </si>
  <si>
    <t>ADCDNB-26.01-004630</t>
  </si>
  <si>
    <t>ADCDNB-26.02-000302</t>
  </si>
  <si>
    <t>ADCDNB-26.02-000303</t>
  </si>
  <si>
    <t>ADCDNB-26.02-000304</t>
  </si>
  <si>
    <t>ADCDNB-26.01-004618</t>
  </si>
  <si>
    <t>ADCDNB-26.02-000305</t>
  </si>
  <si>
    <t>ADCDNB-26.02-000306</t>
  </si>
  <si>
    <t>ADCDNB-26.02-000382</t>
  </si>
  <si>
    <t>ADCDNB-26.02-000381</t>
  </si>
  <si>
    <t>ADCDNB-26.02-000449</t>
  </si>
  <si>
    <t>ADCDNB-26.02-000450</t>
  </si>
  <si>
    <t>ADCDNB-26.02-000451</t>
  </si>
  <si>
    <t>ADCDNB-26.02-000452</t>
  </si>
  <si>
    <t>ADCDNB-26.02-000453</t>
  </si>
  <si>
    <t>ADCDNB-26.02-000454</t>
  </si>
  <si>
    <t>ADCDNB-26.02-000455</t>
  </si>
  <si>
    <t>ADCDNB-26.02-000456</t>
  </si>
  <si>
    <t xml:space="preserve">
ADCDNB-26.02-000487</t>
  </si>
  <si>
    <t>ADCDNB-26.02-000561</t>
  </si>
  <si>
    <t>ADCDNB-26.02-000556</t>
  </si>
  <si>
    <t>ADCDNB-26.02-000552</t>
  </si>
  <si>
    <t>ADCDNB-26.02-000577</t>
  </si>
  <si>
    <t>ADCDNB-26.02-000578</t>
  </si>
  <si>
    <t>ADCDNB-26.02-000588</t>
  </si>
  <si>
    <t>ADCDNB-26.02-000589</t>
  </si>
  <si>
    <t>ADCDNB-26.02-000590</t>
  </si>
  <si>
    <t xml:space="preserve">
ADCDNB-26.02-000591</t>
  </si>
  <si>
    <t>ADCDNB-26.02-000592</t>
  </si>
  <si>
    <t>ADCDNB-26.02-000417</t>
  </si>
  <si>
    <t>ADCDNB-26.02-000627</t>
  </si>
  <si>
    <t>ADCDNB-26.02-000614</t>
  </si>
  <si>
    <t>ADCDNB-26.01-004720</t>
  </si>
  <si>
    <t xml:space="preserve">
ADCDNB-26.02-000378</t>
  </si>
  <si>
    <t>ADCDNB-26.02-000630</t>
  </si>
  <si>
    <t>ADCDNB-26.02-000593</t>
  </si>
  <si>
    <t>ADCDNB-26.02-000891</t>
  </si>
  <si>
    <t>ADCDNB-26.02-000861</t>
  </si>
  <si>
    <t>ADCDNB-26.02-000890</t>
  </si>
  <si>
    <t>ADCDNB-26.02-000520</t>
  </si>
  <si>
    <t>ADCDNB-26.02-000612</t>
  </si>
  <si>
    <t>ADCDNB-26.02-000873</t>
  </si>
  <si>
    <t>ADCDNB-26.02-000415</t>
  </si>
  <si>
    <t>ADCDNB-26.02-000414</t>
  </si>
  <si>
    <t xml:space="preserve">
ADCDNB-26.02-000379</t>
  </si>
  <si>
    <t>ADCDNB-26.02-000413</t>
  </si>
  <si>
    <t>ADCDNB-26.02-001019</t>
  </si>
  <si>
    <t>ADCDNB-26.02-001020</t>
  </si>
  <si>
    <t>ADCDNB-26.02-001021</t>
  </si>
  <si>
    <t>ADCDNB-26.02-000855</t>
  </si>
  <si>
    <t>ADCDNB-26.02-000856</t>
  </si>
  <si>
    <t>ADCDNB-26.02-000881</t>
  </si>
  <si>
    <t>ADCDNB-26.02-000882</t>
  </si>
  <si>
    <t>ADCDNB-26.02-001051</t>
  </si>
  <si>
    <t>ADCDNB-26.02-001052</t>
  </si>
  <si>
    <t>ADCDNB-26.02-001054</t>
  </si>
  <si>
    <t>ADCDNB-26.02-001055</t>
  </si>
  <si>
    <t>ADCDNB-26.02-001056</t>
  </si>
  <si>
    <t xml:space="preserve">
ADCDNB-26.02-000597</t>
  </si>
  <si>
    <t>ADCDNB-26.02-000858</t>
  </si>
  <si>
    <t>50H-69181</t>
  </si>
  <si>
    <t>50H-66757</t>
  </si>
  <si>
    <t>50E46443
60H11265</t>
  </si>
  <si>
    <t xml:space="preserve">50H69104 </t>
  </si>
  <si>
    <t>, từ Cảng Cát Lái đến KCN Bàu Xéo, Đồng Nai</t>
  </si>
  <si>
    <t>, từ Tân Thuận về KCN Bàu Xéo, Đồng Nai</t>
  </si>
  <si>
    <t>, từ Kho TCS đến KCN Bàu Xéo , Đồng Nai</t>
  </si>
  <si>
    <t>, từ Cảng Hiệp Phước đến KCN Bàu Xéo, Đồng Nai</t>
  </si>
  <si>
    <t>, từ Tân Tạo đến KCN Bàu Xéo, Đồng Nai</t>
  </si>
  <si>
    <t>, từ Thành Long đến KCN Bàu Xéo, Đồng Nai</t>
  </si>
  <si>
    <t>, từ Kho SCSC đến KCN Bàu Xéo , Đồng Nai</t>
  </si>
  <si>
    <t>, từ Tân Cảng Phú Hữu đến KCN Bàu Xéo, Đồng Nai</t>
  </si>
  <si>
    <t>, từ Cảng SPITC đến KCN Bàu Xéo, Đồng Nai</t>
  </si>
  <si>
    <t>PS26778</t>
  </si>
  <si>
    <t>PS26781</t>
  </si>
  <si>
    <t>PS26782</t>
  </si>
  <si>
    <t>PS26783</t>
  </si>
  <si>
    <t>PS26780</t>
  </si>
  <si>
    <t>PS26779</t>
  </si>
  <si>
    <t>PS26792</t>
  </si>
  <si>
    <t>PS26793</t>
  </si>
  <si>
    <t>PS26749</t>
  </si>
  <si>
    <t>PS26821</t>
  </si>
  <si>
    <t>PS26818</t>
  </si>
  <si>
    <t>PS26826</t>
  </si>
  <si>
    <t>PS26810</t>
  </si>
  <si>
    <t>PS26829</t>
  </si>
  <si>
    <t>PS26822</t>
  </si>
  <si>
    <t>PS26836</t>
  </si>
  <si>
    <t>PS26794</t>
  </si>
  <si>
    <t>PS26867</t>
  </si>
  <si>
    <t>PS26791</t>
  </si>
  <si>
    <t>PS26790</t>
  </si>
  <si>
    <t>PS26767</t>
  </si>
  <si>
    <t>PS26825</t>
  </si>
  <si>
    <t>PS26843</t>
  </si>
  <si>
    <t>PS26853</t>
  </si>
  <si>
    <t>PS26852</t>
  </si>
  <si>
    <t>PS26848</t>
  </si>
  <si>
    <t>PS26856</t>
  </si>
  <si>
    <t>PS26864</t>
  </si>
  <si>
    <t>PS26866</t>
  </si>
  <si>
    <t>PS26863</t>
  </si>
  <si>
    <t>PS26824</t>
  </si>
  <si>
    <t>PS26886</t>
  </si>
  <si>
    <t>PS26884</t>
  </si>
  <si>
    <t>PS26862</t>
  </si>
  <si>
    <t>PS26892</t>
  </si>
  <si>
    <t>PS26883</t>
  </si>
  <si>
    <t>PS26893</t>
  </si>
  <si>
    <t>PS26882</t>
  </si>
  <si>
    <t>PS26899</t>
  </si>
  <si>
    <t>PS26823</t>
  </si>
  <si>
    <t>PS26875</t>
  </si>
  <si>
    <t>PS26876</t>
  </si>
  <si>
    <t>PS26877</t>
  </si>
  <si>
    <t>PS26878</t>
  </si>
  <si>
    <t>PS26873</t>
  </si>
  <si>
    <t>PS26874</t>
  </si>
  <si>
    <t>PS26904</t>
  </si>
  <si>
    <t>PS26880</t>
  </si>
  <si>
    <t>PS26879</t>
  </si>
  <si>
    <t>PS26903</t>
  </si>
  <si>
    <t>PS26881</t>
  </si>
  <si>
    <t>PS26906</t>
  </si>
  <si>
    <t>PS26844</t>
  </si>
  <si>
    <t>PS26885</t>
  </si>
  <si>
    <t>PS26897</t>
  </si>
  <si>
    <t>PS26898</t>
  </si>
  <si>
    <t>PS26920</t>
  </si>
  <si>
    <t>PS26865</t>
  </si>
  <si>
    <t>PS26925</t>
  </si>
  <si>
    <t>PS26933</t>
  </si>
  <si>
    <t>PS26923</t>
  </si>
  <si>
    <t>PS26919</t>
  </si>
  <si>
    <t>PS26918</t>
  </si>
  <si>
    <t>PS26934</t>
  </si>
  <si>
    <t>PS26928</t>
  </si>
  <si>
    <t>PS26922</t>
  </si>
  <si>
    <t>PS26915</t>
  </si>
  <si>
    <t>PS26930</t>
  </si>
  <si>
    <t>PS26929</t>
  </si>
  <si>
    <t>PS26931</t>
  </si>
  <si>
    <t>PS26936</t>
  </si>
  <si>
    <t>PS26932</t>
  </si>
  <si>
    <t>PS26896</t>
  </si>
  <si>
    <t>PS26935</t>
  </si>
  <si>
    <t>PS26941</t>
  </si>
  <si>
    <t>PS26942</t>
  </si>
  <si>
    <t>PS26943</t>
  </si>
  <si>
    <t>PS26944</t>
  </si>
  <si>
    <t>PS26954</t>
  </si>
  <si>
    <t>PS26924</t>
  </si>
  <si>
    <t>PS26949</t>
  </si>
  <si>
    <t>EBD-PSSP260129</t>
  </si>
  <si>
    <t>VY/023-2026</t>
  </si>
  <si>
    <t>24/PSHK/26</t>
  </si>
  <si>
    <t>176/BG-PS-34</t>
  </si>
  <si>
    <t>5199674</t>
  </si>
  <si>
    <t>5199675</t>
  </si>
  <si>
    <t>5216215</t>
  </si>
  <si>
    <t>850C260101934</t>
  </si>
  <si>
    <t>EBD-PSTPU260127</t>
  </si>
  <si>
    <t>25/PSHK/26</t>
  </si>
  <si>
    <t>5199231</t>
  </si>
  <si>
    <t>26/PSHK/26</t>
  </si>
  <si>
    <t>HT-PS26010955</t>
  </si>
  <si>
    <t>GF26-0202</t>
  </si>
  <si>
    <t>177/BG-PS-34</t>
  </si>
  <si>
    <t>178/BG-PS-34</t>
  </si>
  <si>
    <t>850C260101895</t>
  </si>
  <si>
    <t>850C260200111</t>
  </si>
  <si>
    <t>HKPS14-300126</t>
  </si>
  <si>
    <t>HKPS13-300126</t>
  </si>
  <si>
    <t>HKPS12-290126</t>
  </si>
  <si>
    <t>VY/024-2026</t>
  </si>
  <si>
    <t>HKPS15-310126</t>
  </si>
  <si>
    <t>27/PSHK/26</t>
  </si>
  <si>
    <t>EBD-PSSP260126</t>
  </si>
  <si>
    <t>5227580</t>
  </si>
  <si>
    <t>HT-PS26021049</t>
  </si>
  <si>
    <t>179/BG-PS-34</t>
  </si>
  <si>
    <t>5193543</t>
  </si>
  <si>
    <t>THVN-MIN2602003</t>
  </si>
  <si>
    <t>EBD-PSINJ260202</t>
  </si>
  <si>
    <t>IC-PS260202</t>
  </si>
  <si>
    <t>2026/PAL-VY 019</t>
  </si>
  <si>
    <t>VY-260203</t>
  </si>
  <si>
    <t>5220507</t>
  </si>
  <si>
    <t>2026/PAL-VY 018</t>
  </si>
  <si>
    <t>28/PSHK/26</t>
  </si>
  <si>
    <t>5226073</t>
  </si>
  <si>
    <t>VPN0810010349</t>
  </si>
  <si>
    <t>5220540</t>
  </si>
  <si>
    <t>5222514</t>
  </si>
  <si>
    <t>5222510</t>
  </si>
  <si>
    <t>5228058</t>
  </si>
  <si>
    <t>5228083</t>
  </si>
  <si>
    <t>B33X26020212</t>
  </si>
  <si>
    <t>B33X26020213</t>
  </si>
  <si>
    <t>VY/025-2026</t>
  </si>
  <si>
    <t>5213003</t>
  </si>
  <si>
    <t>5227255</t>
  </si>
  <si>
    <t>180/BG-PS-34</t>
  </si>
  <si>
    <t>5199485</t>
  </si>
  <si>
    <t>KJ-VY260201</t>
  </si>
  <si>
    <t>MTCVY-R2602-001</t>
  </si>
  <si>
    <t>BSV260202-221295</t>
  </si>
  <si>
    <t>THVN-MIN2602005</t>
  </si>
  <si>
    <t>JWT-PS 14</t>
  </si>
  <si>
    <t>5199486</t>
  </si>
  <si>
    <t>O2-2602-00053</t>
  </si>
  <si>
    <t>DY260206PSV-CI-P</t>
  </si>
  <si>
    <t>850C260200290</t>
  </si>
  <si>
    <t>BKPS20260203</t>
  </si>
  <si>
    <t>5213705</t>
  </si>
  <si>
    <t>BL-260202/PS</t>
  </si>
  <si>
    <t>850C260200306</t>
  </si>
  <si>
    <t>850C260200185</t>
  </si>
  <si>
    <t>2602PS-S-01</t>
  </si>
  <si>
    <t>FPL-VY260202-01</t>
  </si>
  <si>
    <t>29/PSHK/26</t>
  </si>
  <si>
    <t>EBD-PSTPU260203</t>
  </si>
  <si>
    <t>VY/026-2026</t>
  </si>
  <si>
    <t>5233071</t>
  </si>
  <si>
    <t>VY/027-2026</t>
  </si>
  <si>
    <t>5228129</t>
  </si>
  <si>
    <t>181/BG-PS-34</t>
  </si>
  <si>
    <t>B34X26020403VY</t>
  </si>
  <si>
    <t>B34X26020419VY</t>
  </si>
  <si>
    <t>B34X26020404VY</t>
  </si>
  <si>
    <t>B34X26020405VY</t>
  </si>
  <si>
    <t>5199471</t>
  </si>
  <si>
    <t>5230133</t>
  </si>
  <si>
    <t>BSV260205-221501</t>
  </si>
  <si>
    <t>50H-69181
50H-66757</t>
  </si>
  <si>
    <t>2 X 5MT</t>
  </si>
  <si>
    <t>GIÁ XE CHẠY THEO BÁO GIÁ</t>
  </si>
  <si>
    <t>CHÊNH LỆCH</t>
  </si>
  <si>
    <t>PS26909</t>
  </si>
  <si>
    <t>PS26945</t>
  </si>
  <si>
    <t>PS26975</t>
  </si>
  <si>
    <t>PS26976</t>
  </si>
  <si>
    <t>PS26968</t>
  </si>
  <si>
    <t>PS26964</t>
  </si>
  <si>
    <t>PS26965</t>
  </si>
  <si>
    <t>PS26951</t>
  </si>
  <si>
    <t>PS26963</t>
  </si>
  <si>
    <t>PS26952</t>
  </si>
  <si>
    <t>PS26979</t>
  </si>
  <si>
    <t>PS26969</t>
  </si>
  <si>
    <t>PS26990</t>
  </si>
  <si>
    <t>PS26910</t>
  </si>
  <si>
    <t>PS261001</t>
  </si>
  <si>
    <t>PS261002</t>
  </si>
  <si>
    <t>PS26997</t>
  </si>
  <si>
    <t>PS26995</t>
  </si>
  <si>
    <t>PS26953</t>
  </si>
  <si>
    <t>PS26999</t>
  </si>
  <si>
    <t>PS261000</t>
  </si>
  <si>
    <t>PS26970</t>
  </si>
  <si>
    <t>PS26921</t>
  </si>
  <si>
    <t>PS26946</t>
  </si>
  <si>
    <t>PS26955</t>
  </si>
  <si>
    <t>PS26974</t>
  </si>
  <si>
    <t>PS26956</t>
  </si>
  <si>
    <t>PS26971</t>
  </si>
  <si>
    <t>PS26957</t>
  </si>
  <si>
    <t>PS26961</t>
  </si>
  <si>
    <t>PS26972</t>
  </si>
  <si>
    <t>PS26996</t>
  </si>
  <si>
    <t>PS26992</t>
  </si>
  <si>
    <t>PS26973</t>
  </si>
  <si>
    <t>PS26993</t>
  </si>
  <si>
    <t>PS261003</t>
  </si>
  <si>
    <t>PS261008</t>
  </si>
  <si>
    <t>PS261018</t>
  </si>
  <si>
    <t>PS26991</t>
  </si>
  <si>
    <t>PS26980</t>
  </si>
  <si>
    <t>PS261005</t>
  </si>
  <si>
    <t>PS261006</t>
  </si>
  <si>
    <t>PS261007</t>
  </si>
  <si>
    <t>PS261026</t>
  </si>
  <si>
    <t>PS261027</t>
  </si>
  <si>
    <t>PS261028</t>
  </si>
  <si>
    <t>PS261021</t>
  </si>
  <si>
    <t>PS261022</t>
  </si>
  <si>
    <t>PS26994</t>
  </si>
  <si>
    <t>PS261019</t>
  </si>
  <si>
    <t>PS261023</t>
  </si>
  <si>
    <t>PS261020</t>
  </si>
  <si>
    <t>PS261004</t>
  </si>
  <si>
    <t>PS261024</t>
  </si>
  <si>
    <t>PS261009</t>
  </si>
  <si>
    <t>PS261049</t>
  </si>
  <si>
    <t>PS261038</t>
  </si>
  <si>
    <t>PS261010</t>
  </si>
  <si>
    <t>PS261011</t>
  </si>
  <si>
    <t>PS261029</t>
  </si>
  <si>
    <t>PS261048</t>
  </si>
  <si>
    <t>PS261037</t>
  </si>
  <si>
    <t>PS261055</t>
  </si>
  <si>
    <t>PS261053</t>
  </si>
  <si>
    <t>PS261025</t>
  </si>
  <si>
    <t>PS261056</t>
  </si>
  <si>
    <t>PS261058</t>
  </si>
  <si>
    <t>PS261059</t>
  </si>
  <si>
    <t>PS261060</t>
  </si>
  <si>
    <t>PS261033</t>
  </si>
  <si>
    <t>PS261034</t>
  </si>
  <si>
    <t>PS261035</t>
  </si>
  <si>
    <t>PS261036</t>
  </si>
  <si>
    <t>PS261042</t>
  </si>
  <si>
    <t>PS261043</t>
  </si>
  <si>
    <t>PS261079</t>
  </si>
  <si>
    <t>PS261064</t>
  </si>
  <si>
    <t>PS261065</t>
  </si>
  <si>
    <t>PS261066</t>
  </si>
  <si>
    <t>PS261085</t>
  </si>
  <si>
    <t>PS261073</t>
  </si>
  <si>
    <t>PS261087</t>
  </si>
  <si>
    <t>PS261074</t>
  </si>
  <si>
    <t>PS261084</t>
  </si>
  <si>
    <t>PS261076</t>
  </si>
  <si>
    <t>PS261041</t>
  </si>
  <si>
    <t>PS261044</t>
  </si>
  <si>
    <t>PS261070</t>
  </si>
  <si>
    <t>PS261045</t>
  </si>
  <si>
    <t>PS261072</t>
  </si>
  <si>
    <t>PS261046</t>
  </si>
  <si>
    <t>PS261081</t>
  </si>
  <si>
    <t>PS261082</t>
  </si>
  <si>
    <t>PS261047</t>
  </si>
  <si>
    <t>PS261078</t>
  </si>
  <si>
    <t>PS261083</t>
  </si>
  <si>
    <t>PS261091</t>
  </si>
  <si>
    <t>PS261067</t>
  </si>
  <si>
    <t>PS261086</t>
  </si>
  <si>
    <t>PS261068</t>
  </si>
  <si>
    <t>PS261077</t>
  </si>
  <si>
    <t>PS261069</t>
  </si>
  <si>
    <t>PS261092</t>
  </si>
  <si>
    <t>PS261071</t>
  </si>
  <si>
    <t>PS261094</t>
  </si>
  <si>
    <t>PS261075</t>
  </si>
  <si>
    <t>PS261093</t>
  </si>
  <si>
    <t>PS261095</t>
  </si>
  <si>
    <t>PS26950</t>
  </si>
  <si>
    <t>PS261100</t>
  </si>
  <si>
    <t>PS261114</t>
  </si>
  <si>
    <t>PS261112</t>
  </si>
  <si>
    <t>PS261109</t>
  </si>
  <si>
    <t>PS261117</t>
  </si>
  <si>
    <t>PS261118</t>
  </si>
  <si>
    <t>PS261125</t>
  </si>
  <si>
    <t>PS261124</t>
  </si>
  <si>
    <t>PS261108</t>
  </si>
  <si>
    <t>PS261128</t>
  </si>
  <si>
    <t>PS261107</t>
  </si>
  <si>
    <t>PS261110</t>
  </si>
  <si>
    <t>PS26937</t>
  </si>
  <si>
    <t>PS261115</t>
  </si>
  <si>
    <t>LH-PS134</t>
  </si>
  <si>
    <t>2026/PAL-VY 020</t>
  </si>
  <si>
    <t>VPN0810010311</t>
  </si>
  <si>
    <t>VPN0810010309</t>
  </si>
  <si>
    <t>DWVN-26-04PS</t>
  </si>
  <si>
    <t>EBD-PSSP260203</t>
  </si>
  <si>
    <t>EBD-PSSP260202</t>
  </si>
  <si>
    <t>30/PSHK/26</t>
  </si>
  <si>
    <t>VY-260206-SPL</t>
  </si>
  <si>
    <t>PS26-952</t>
  </si>
  <si>
    <t>VY/028-2026</t>
  </si>
  <si>
    <t>B33X26020502</t>
  </si>
  <si>
    <t>5231809</t>
  </si>
  <si>
    <t>HT-PS26021165</t>
  </si>
  <si>
    <t>2026/PAL-VY 021</t>
  </si>
  <si>
    <t>2026/PAL-VY 022</t>
  </si>
  <si>
    <t>850C260200411</t>
  </si>
  <si>
    <t>O2-2602-00188</t>
  </si>
  <si>
    <t>B34X26020420VY</t>
  </si>
  <si>
    <t>31/PSHK/26</t>
  </si>
  <si>
    <t>5239244</t>
  </si>
  <si>
    <t>B34X26020422VY</t>
  </si>
  <si>
    <t>5193544</t>
  </si>
  <si>
    <t>IFHVN-2602050018</t>
  </si>
  <si>
    <t>THVN-MIN2602006</t>
  </si>
  <si>
    <t>EBD-PSTPU260206</t>
  </si>
  <si>
    <t>5231765</t>
  </si>
  <si>
    <t>B34X26020423VY</t>
  </si>
  <si>
    <t>5235855</t>
  </si>
  <si>
    <t>182/BG-PS-34</t>
  </si>
  <si>
    <t>B34X26020424VY</t>
  </si>
  <si>
    <t>5233891</t>
  </si>
  <si>
    <t>183/BG-PS-34</t>
  </si>
  <si>
    <t>B34X26020426VY</t>
  </si>
  <si>
    <t>IFHVN-2602060016</t>
  </si>
  <si>
    <t>BSV260206-221604</t>
  </si>
  <si>
    <t>BKPS20260206</t>
  </si>
  <si>
    <t>25020002</t>
  </si>
  <si>
    <t>20363037</t>
  </si>
  <si>
    <t>LH-PS135</t>
  </si>
  <si>
    <t>2602039-CH</t>
  </si>
  <si>
    <t>2602040-CH</t>
  </si>
  <si>
    <t>2602041-CH</t>
  </si>
  <si>
    <t>2602044-CH</t>
  </si>
  <si>
    <t>2602046-CH</t>
  </si>
  <si>
    <t>2602047-CH</t>
  </si>
  <si>
    <t>5237631</t>
  </si>
  <si>
    <t>5237616</t>
  </si>
  <si>
    <t>B1HX26020601</t>
  </si>
  <si>
    <t>5240654</t>
  </si>
  <si>
    <t>5239119</t>
  </si>
  <si>
    <t>850C260200466</t>
  </si>
  <si>
    <t>2602038-CH</t>
  </si>
  <si>
    <t>2026/PAL-VY 023</t>
  </si>
  <si>
    <t>VY-260207</t>
  </si>
  <si>
    <t>O2-2602-00201</t>
  </si>
  <si>
    <t>5237651</t>
  </si>
  <si>
    <t>5234836</t>
  </si>
  <si>
    <t>KJ-VY260202</t>
  </si>
  <si>
    <t>5241186</t>
  </si>
  <si>
    <t>32/PSHK/26</t>
  </si>
  <si>
    <t>5241455</t>
  </si>
  <si>
    <t>EBD-PSINJ260206</t>
  </si>
  <si>
    <t>VY/029-2026</t>
  </si>
  <si>
    <t>2602045-CH</t>
  </si>
  <si>
    <t>THVN-MIN2602011</t>
  </si>
  <si>
    <t>184/BG-PS-34</t>
  </si>
  <si>
    <t>EBD-PSINJ260205</t>
  </si>
  <si>
    <t>5243060</t>
  </si>
  <si>
    <t>B34X26020427VY</t>
  </si>
  <si>
    <t>B34X26020428VY</t>
  </si>
  <si>
    <t>B34X26020429VY</t>
  </si>
  <si>
    <t>B34X26020430VY</t>
  </si>
  <si>
    <t>B34X26020433VY</t>
  </si>
  <si>
    <t>B34X26020435VY</t>
  </si>
  <si>
    <t>BSV260209-221710</t>
  </si>
  <si>
    <t>EBD-PSINJ260203</t>
  </si>
  <si>
    <t>EBD-PSINJ260204</t>
  </si>
  <si>
    <t>EBD-PSTPU260209</t>
  </si>
  <si>
    <t>33/PSHK/26</t>
  </si>
  <si>
    <t>O2-2602-00233</t>
  </si>
  <si>
    <t>5249507</t>
  </si>
  <si>
    <t>BL-260209/PS</t>
  </si>
  <si>
    <t>34/PSHK/26</t>
  </si>
  <si>
    <t>850C260200517</t>
  </si>
  <si>
    <t>B34X26020431VY</t>
  </si>
  <si>
    <t>B34X26020436VY</t>
  </si>
  <si>
    <t>5242605</t>
  </si>
  <si>
    <t>B34X26020438VY</t>
  </si>
  <si>
    <t>5243126</t>
  </si>
  <si>
    <t>B34X26020439VY</t>
  </si>
  <si>
    <t>186/BG-PS-34</t>
  </si>
  <si>
    <t>185/BG-PS-34</t>
  </si>
  <si>
    <t>B34X26020441VY</t>
  </si>
  <si>
    <t>B34X26020442VY</t>
  </si>
  <si>
    <t>5231775</t>
  </si>
  <si>
    <t>5238501</t>
  </si>
  <si>
    <t>B34X26020501VY</t>
  </si>
  <si>
    <t>VY/030-2026</t>
  </si>
  <si>
    <t>B34X26020702VY</t>
  </si>
  <si>
    <t>HT-PS26021251</t>
  </si>
  <si>
    <t>B34X26020703VY</t>
  </si>
  <si>
    <t>IC-PS260209</t>
  </si>
  <si>
    <t>IFHVN-2602090016</t>
  </si>
  <si>
    <t>5245666</t>
  </si>
  <si>
    <t>5229905</t>
  </si>
  <si>
    <t>EBD-PSINJ260207</t>
  </si>
  <si>
    <t>5249795</t>
  </si>
  <si>
    <t>5235196</t>
  </si>
  <si>
    <t>BSV260210-221784</t>
  </si>
  <si>
    <t>850C260200697</t>
  </si>
  <si>
    <t>850C260200677</t>
  </si>
  <si>
    <t>850C260200623</t>
  </si>
  <si>
    <t>5248057</t>
  </si>
  <si>
    <t>2026/PAL-VY 024</t>
  </si>
  <si>
    <t>5253834</t>
  </si>
  <si>
    <t>2026/PAL-VY 025</t>
  </si>
  <si>
    <t>PS26-1108</t>
  </si>
  <si>
    <t>5255271</t>
  </si>
  <si>
    <t>DWVN-26-05PS</t>
  </si>
  <si>
    <t>5250250</t>
  </si>
  <si>
    <t>KJ-VY260203</t>
  </si>
  <si>
    <t>5251279</t>
  </si>
  <si>
    <t>LOCAL</t>
  </si>
  <si>
    <t>PS260917</t>
  </si>
  <si>
    <t>PS260977</t>
  </si>
  <si>
    <t>PS260998</t>
  </si>
  <si>
    <t>PS260959</t>
  </si>
  <si>
    <t>PS260831</t>
  </si>
  <si>
    <t>PS260988</t>
  </si>
  <si>
    <t>PS260989</t>
  </si>
  <si>
    <t>PS261012</t>
  </si>
  <si>
    <t>PS260967</t>
  </si>
  <si>
    <t>PS260966</t>
  </si>
  <si>
    <t>PS260907</t>
  </si>
  <si>
    <t>PS260939</t>
  </si>
  <si>
    <t>PS260938</t>
  </si>
  <si>
    <t>PS261050</t>
  </si>
  <si>
    <t>PS261051</t>
  </si>
  <si>
    <t>PS261052</t>
  </si>
  <si>
    <t>PS261054</t>
  </si>
  <si>
    <t>PS261062</t>
  </si>
  <si>
    <t>PS261061</t>
  </si>
  <si>
    <t>PS261063</t>
  </si>
  <si>
    <t>PS260986</t>
  </si>
  <si>
    <t>PS261089</t>
  </si>
  <si>
    <t>PS261080</t>
  </si>
  <si>
    <t>PS261088</t>
  </si>
  <si>
    <t>PS260982</t>
  </si>
  <si>
    <t>PS260984</t>
  </si>
  <si>
    <t>PS261015</t>
  </si>
  <si>
    <t>PS261016</t>
  </si>
  <si>
    <t>PS261014</t>
  </si>
  <si>
    <t>PS261030</t>
  </si>
  <si>
    <t>PS260981</t>
  </si>
  <si>
    <t>PS260985</t>
  </si>
  <si>
    <t>PS260987</t>
  </si>
  <si>
    <t>PS260978</t>
  </si>
  <si>
    <t>PS260983</t>
  </si>
  <si>
    <t>PS261040</t>
  </si>
  <si>
    <t>PS261039</t>
  </si>
  <si>
    <t>PS260960</t>
  </si>
  <si>
    <t>PS261032</t>
  </si>
  <si>
    <t>PS261013</t>
  </si>
  <si>
    <t>PS261057</t>
  </si>
  <si>
    <t>PS260962</t>
  </si>
  <si>
    <t>PS261099</t>
  </si>
  <si>
    <t>PS261113</t>
  </si>
  <si>
    <t>PS261105</t>
  </si>
  <si>
    <t>PS261090</t>
  </si>
  <si>
    <t>PS261031</t>
  </si>
  <si>
    <t>PS261103</t>
  </si>
  <si>
    <t>PS261098</t>
  </si>
  <si>
    <t>PS261116</t>
  </si>
  <si>
    <t>PS261126</t>
  </si>
  <si>
    <t>PS261122</t>
  </si>
  <si>
    <t>PS261127</t>
  </si>
  <si>
    <t>ADCDNB-26.02-001325</t>
  </si>
  <si>
    <t>ADCDNB-26.02-001191</t>
  </si>
  <si>
    <t>ADCDNB-26.02-001394</t>
  </si>
  <si>
    <t>ADCDNB-26.02-001396</t>
  </si>
  <si>
    <t>ADCDNB-26.02-001397</t>
  </si>
  <si>
    <t>ADCDNB-26.02-001349</t>
  </si>
  <si>
    <t>ADCDNB-26.02-001350</t>
  </si>
  <si>
    <t>ADCDNB-26.02-001351</t>
  </si>
  <si>
    <t>ADCDNB-26.02-001192</t>
  </si>
  <si>
    <t>ADCDNB-26.02-001193</t>
  </si>
  <si>
    <t>ADCDNB-26.02-001493</t>
  </si>
  <si>
    <t>ADCDNB-26.02-000992</t>
  </si>
  <si>
    <t>ADCDNB-26.02-000999</t>
  </si>
  <si>
    <t>ADCDNB-26.02-001522</t>
  </si>
  <si>
    <t>ADCDNB-26.02-001523</t>
  </si>
  <si>
    <t>ADCDNB-26.02-001524</t>
  </si>
  <si>
    <t>ADCDNB-26.02-001533</t>
  </si>
  <si>
    <t>ADCDNB-26.02-001497</t>
  </si>
  <si>
    <t>ADCDNB-26.02-001495</t>
  </si>
  <si>
    <t>ADCDNB-26.02-001496</t>
  </si>
  <si>
    <t>ADCDNB-26.02-001365</t>
  </si>
  <si>
    <t>ADCDNB-26.02-001626</t>
  </si>
  <si>
    <t>ADCDNB-26.02-001627</t>
  </si>
  <si>
    <t>ADCDNB-26.02-001628</t>
  </si>
  <si>
    <t>ADCDNB-26.02-001362</t>
  </si>
  <si>
    <t>ADCDNB-26.02-001355</t>
  </si>
  <si>
    <t>ADCDNB-26.02-001356</t>
  </si>
  <si>
    <t>ADCDNB-26.02-001357</t>
  </si>
  <si>
    <t>ADCDNB-26.02-001358</t>
  </si>
  <si>
    <t>ADCDNB-26.02-001359</t>
  </si>
  <si>
    <t>ADCDNB-26.02-001360</t>
  </si>
  <si>
    <t>ADCDNB-26.02-001361</t>
  </si>
  <si>
    <t>ADCDNB-26.02-001363</t>
  </si>
  <si>
    <t>ADCDNB-26.02-001364</t>
  </si>
  <si>
    <t>ADCDNB-26.02-001366</t>
  </si>
  <si>
    <t>ADCDNB-26.02-001538</t>
  </si>
  <si>
    <t>ADCDNB-26.02-001539</t>
  </si>
  <si>
    <t>ADCDNB-26.02-001540</t>
  </si>
  <si>
    <t>ADCDNB-26.02-001477</t>
  </si>
  <si>
    <t>ADCDNB-26.02-001488</t>
  </si>
  <si>
    <t>ADCDNB-26.02-001629</t>
  </si>
  <si>
    <t>ADCDNB-26.02-001630</t>
  </si>
  <si>
    <t>ADCDNB-26.02-001611</t>
  </si>
  <si>
    <t>ADCDNB-26.02-001640</t>
  </si>
  <si>
    <t>ADCDNB-26.02-001641</t>
  </si>
  <si>
    <t>ADCDNB-26.02-001716</t>
  </si>
  <si>
    <t>ADCDNB-26.02-001430</t>
  </si>
  <si>
    <t>ADCDNB-26.02-001610</t>
  </si>
  <si>
    <t>ADCDNB-26.02-001637</t>
  </si>
  <si>
    <t xml:space="preserve">
ADCDNB-26.02-001708</t>
  </si>
  <si>
    <t>ADCDNB-26.02-001724</t>
  </si>
  <si>
    <t>ADCDNB-26.02-001726</t>
  </si>
  <si>
    <t>ADCDNB-26.02-001720</t>
  </si>
  <si>
    <t>, từ kho Thành Long, đến KCN Bàu Xéo, Đồng Nai</t>
  </si>
  <si>
    <t>, từ kho SCSC đến KCN Bàu Xéo, Đồng Nai</t>
  </si>
  <si>
    <t>, từ kho DHL đến KCN Bàu Xéo, Đồng Nai</t>
  </si>
  <si>
    <t>, từ kho Tân Thuận đến KCN Bàu Xéo, Đồng Nai</t>
  </si>
  <si>
    <t>1 X 5MT
1 X 2MT</t>
  </si>
  <si>
    <t>107970145730</t>
  </si>
  <si>
    <t>107969830360</t>
  </si>
  <si>
    <t>107972766200</t>
  </si>
  <si>
    <t>107970009820</t>
  </si>
  <si>
    <t>107970690660</t>
  </si>
  <si>
    <t>107972384700</t>
  </si>
  <si>
    <t>107972424820</t>
  </si>
  <si>
    <t>107972115050</t>
  </si>
  <si>
    <t>107969633220</t>
  </si>
  <si>
    <t>107969606360</t>
  </si>
  <si>
    <t>107965694100</t>
  </si>
  <si>
    <t>107965046822</t>
  </si>
  <si>
    <t>107965148800</t>
  </si>
  <si>
    <t>107976548040</t>
  </si>
  <si>
    <t>107976538020</t>
  </si>
  <si>
    <t xml:space="preserve">107976522620 </t>
  </si>
  <si>
    <t>107977468320</t>
  </si>
  <si>
    <t>107976781400</t>
  </si>
  <si>
    <t>107976800150</t>
  </si>
  <si>
    <t>107976845800</t>
  </si>
  <si>
    <t>107977270810</t>
  </si>
  <si>
    <t>107970348620</t>
  </si>
  <si>
    <t>107979427360</t>
  </si>
  <si>
    <t>107980875220</t>
  </si>
  <si>
    <t>107979370810</t>
  </si>
  <si>
    <t>107970378020</t>
  </si>
  <si>
    <t>107972945950</t>
  </si>
  <si>
    <t>107972644950</t>
  </si>
  <si>
    <t>107972418960</t>
  </si>
  <si>
    <t>107972817040</t>
  </si>
  <si>
    <t>107972876910</t>
  </si>
  <si>
    <t>107970710850</t>
  </si>
  <si>
    <t>107970362950</t>
  </si>
  <si>
    <t>107970452550</t>
  </si>
  <si>
    <t>107969571510</t>
  </si>
  <si>
    <t>107970464560</t>
  </si>
  <si>
    <t>107974540810</t>
  </si>
  <si>
    <t>107974279230</t>
  </si>
  <si>
    <t>107976641140</t>
  </si>
  <si>
    <t>107973936340</t>
  </si>
  <si>
    <t>107973878350</t>
  </si>
  <si>
    <t>107981401250</t>
  </si>
  <si>
    <t>107981090010</t>
  </si>
  <si>
    <t>107980938810</t>
  </si>
  <si>
    <t>107982824610</t>
  </si>
  <si>
    <t>107982876850</t>
  </si>
  <si>
    <t>107980883400</t>
  </si>
  <si>
    <t>107981565900</t>
  </si>
  <si>
    <t>107981772510</t>
  </si>
  <si>
    <t>107982001630</t>
  </si>
  <si>
    <t>107984180360</t>
  </si>
  <si>
    <t>107984669920</t>
  </si>
  <si>
    <t>107984670400</t>
  </si>
  <si>
    <t>107984976410</t>
  </si>
  <si>
    <t>PS26-917</t>
  </si>
  <si>
    <t>0885114166</t>
  </si>
  <si>
    <t>VY260206TTTL</t>
  </si>
  <si>
    <t>DSHK2026012201</t>
  </si>
  <si>
    <t>5219091</t>
  </si>
  <si>
    <t>185012-185026</t>
  </si>
  <si>
    <t>185013-185016</t>
  </si>
  <si>
    <t>T260206-Y2</t>
  </si>
  <si>
    <t>PC260206VY</t>
  </si>
  <si>
    <t>G8-20260206 VY (B)</t>
  </si>
  <si>
    <t>T260204-Y2</t>
  </si>
  <si>
    <t>PC260205VY</t>
  </si>
  <si>
    <t>G8-20260205 VY (B)</t>
  </si>
  <si>
    <t>5241105</t>
  </si>
  <si>
    <t>5241111</t>
  </si>
  <si>
    <t>5241160</t>
  </si>
  <si>
    <t>XJB260202</t>
  </si>
  <si>
    <t>PC260209VY</t>
  </si>
  <si>
    <t>G8-20260209 VY (B)</t>
  </si>
  <si>
    <t>0885124346</t>
  </si>
  <si>
    <t>5231845</t>
  </si>
  <si>
    <t>EXD1-26-VY0206</t>
  </si>
  <si>
    <t>YCDG2026020901</t>
  </si>
  <si>
    <t>EXD1-26-C088C</t>
  </si>
  <si>
    <t>5233429</t>
  </si>
  <si>
    <t>TL-VY260203</t>
  </si>
  <si>
    <t>INV-26020667</t>
  </si>
  <si>
    <t>INV-26020629</t>
  </si>
  <si>
    <t>SO42464</t>
  </si>
  <si>
    <t>5234855</t>
  </si>
  <si>
    <t>DSHK2026020601</t>
  </si>
  <si>
    <t>DI26B00997</t>
  </si>
  <si>
    <t>CH2026/2/5</t>
  </si>
  <si>
    <t>260127-228358</t>
  </si>
  <si>
    <t>PS26-983</t>
  </si>
  <si>
    <t>EXD1-26-C088B</t>
  </si>
  <si>
    <t>00013-00132048</t>
  </si>
  <si>
    <t>PS26-960</t>
  </si>
  <si>
    <t>IN-JF260130</t>
  </si>
  <si>
    <t>25JP1039</t>
  </si>
  <si>
    <t>A26010678</t>
  </si>
  <si>
    <t>PS26-962</t>
  </si>
  <si>
    <t>0885129054</t>
  </si>
  <si>
    <t>IV260201091</t>
  </si>
  <si>
    <t>5242117</t>
  </si>
  <si>
    <t>T260209-Y2</t>
  </si>
  <si>
    <t>IV260103192</t>
  </si>
  <si>
    <t>SL2026020201</t>
  </si>
  <si>
    <t>LG20260127</t>
  </si>
  <si>
    <t>2604/SLTW-PS</t>
  </si>
  <si>
    <t>T260210-Y4</t>
  </si>
  <si>
    <t>XJB260225</t>
  </si>
  <si>
    <t>PS26-1127</t>
  </si>
  <si>
    <t>20SEA26010204</t>
  </si>
  <si>
    <t>JWE5150217</t>
  </si>
  <si>
    <t>20SEA26010205</t>
  </si>
  <si>
    <t>CGH/HCM-025/26</t>
  </si>
  <si>
    <t>CEI232061</t>
  </si>
  <si>
    <t>CEI232062</t>
  </si>
  <si>
    <t>SPX2602011</t>
  </si>
  <si>
    <t>JWE5150233</t>
  </si>
  <si>
    <t>JWE5150234</t>
  </si>
  <si>
    <t>SPX2602001</t>
  </si>
  <si>
    <t>JWE5150224</t>
  </si>
  <si>
    <t>JWE5150216</t>
  </si>
  <si>
    <t>202602080001</t>
  </si>
  <si>
    <t>JWE5150242</t>
  </si>
  <si>
    <t>JWE5150243</t>
  </si>
  <si>
    <t>JWE5150238</t>
  </si>
  <si>
    <t>5163378415</t>
  </si>
  <si>
    <t>5163925701</t>
  </si>
  <si>
    <t>5164309371</t>
  </si>
  <si>
    <t>5164085695</t>
  </si>
  <si>
    <t>5163436692</t>
  </si>
  <si>
    <t>5163194654</t>
  </si>
  <si>
    <t xml:space="preserve">6631308725 </t>
  </si>
  <si>
    <t>5162933403</t>
  </si>
  <si>
    <t>5163881262</t>
  </si>
  <si>
    <t>8261289002</t>
  </si>
  <si>
    <t>5163867015</t>
  </si>
  <si>
    <t>5163708395</t>
  </si>
  <si>
    <t>2201192280</t>
  </si>
  <si>
    <t>5163450983</t>
  </si>
  <si>
    <t>5163573984</t>
  </si>
  <si>
    <t>5163709935</t>
  </si>
  <si>
    <t>6047269690</t>
  </si>
  <si>
    <t>20SEA26010220</t>
  </si>
  <si>
    <t>DGPE26010298</t>
  </si>
  <si>
    <t>LLLHCM26127121SZ</t>
  </si>
  <si>
    <t>112600037309691</t>
  </si>
  <si>
    <t>112600037162617</t>
  </si>
  <si>
    <t>JWE5150244</t>
  </si>
  <si>
    <t>202602100001</t>
  </si>
  <si>
    <t>SNC20260109</t>
  </si>
  <si>
    <t>SPX2602019</t>
  </si>
  <si>
    <t>LXMHCM26011515</t>
  </si>
  <si>
    <t>HTHC26022277</t>
  </si>
  <si>
    <t>20SEA26020021</t>
  </si>
  <si>
    <t>112600037340159</t>
  </si>
  <si>
    <t>SPX2602020</t>
  </si>
  <si>
    <t>5163806233</t>
  </si>
  <si>
    <t>CGH/HCM-029/26</t>
  </si>
  <si>
    <t>0.372</t>
  </si>
  <si>
    <t>0.08</t>
  </si>
  <si>
    <t>0.171</t>
  </si>
  <si>
    <t>5.99</t>
  </si>
  <si>
    <t>50E46443
50H70505</t>
  </si>
  <si>
    <t>KNQ CANG DONG NAI</t>
  </si>
  <si>
    <t>112600037242080</t>
  </si>
  <si>
    <t>112600037241892</t>
  </si>
  <si>
    <t>112600037241642</t>
  </si>
  <si>
    <t>PS261138</t>
  </si>
  <si>
    <t>PS261139</t>
  </si>
  <si>
    <t>PS261133</t>
  </si>
  <si>
    <t>PS261132</t>
  </si>
  <si>
    <t>PS261134</t>
  </si>
  <si>
    <t>PS261137</t>
  </si>
  <si>
    <t>PS261176</t>
  </si>
  <si>
    <t>PS261160</t>
  </si>
  <si>
    <t>PS261149</t>
  </si>
  <si>
    <t>PS261159</t>
  </si>
  <si>
    <t>PS261170</t>
  </si>
  <si>
    <t>PS261169</t>
  </si>
  <si>
    <t>PS261177</t>
  </si>
  <si>
    <t>PS261168</t>
  </si>
  <si>
    <t>PS261186</t>
  </si>
  <si>
    <t>PS261179</t>
  </si>
  <si>
    <t>PS261178</t>
  </si>
  <si>
    <t>PS261161</t>
  </si>
  <si>
    <t>PS261187</t>
  </si>
  <si>
    <t>PS261196</t>
  </si>
  <si>
    <t>PS261195</t>
  </si>
  <si>
    <t>PS261211</t>
  </si>
  <si>
    <t>PS261188</t>
  </si>
  <si>
    <t>PS261214</t>
  </si>
  <si>
    <t>PS261215</t>
  </si>
  <si>
    <t>PS261216</t>
  </si>
  <si>
    <t>PS261202</t>
  </si>
  <si>
    <t>PS261203</t>
  </si>
  <si>
    <t>PS261204</t>
  </si>
  <si>
    <t>PS261205</t>
  </si>
  <si>
    <t>PS261213</t>
  </si>
  <si>
    <t>PS261200</t>
  </si>
  <si>
    <t>PS261212</t>
  </si>
  <si>
    <t>PS261219</t>
  </si>
  <si>
    <t>PS261220</t>
  </si>
  <si>
    <t>PS261221</t>
  </si>
  <si>
    <t>PS261222</t>
  </si>
  <si>
    <t>PS261201</t>
  </si>
  <si>
    <t>PS261121</t>
  </si>
  <si>
    <t>PS261249</t>
  </si>
  <si>
    <t>PS261197</t>
  </si>
  <si>
    <t>PS261198</t>
  </si>
  <si>
    <t>PS261199</t>
  </si>
  <si>
    <t>PS261218</t>
  </si>
  <si>
    <t>PS261240</t>
  </si>
  <si>
    <t>PS261241</t>
  </si>
  <si>
    <t>PS261224</t>
  </si>
  <si>
    <t>PS261242</t>
  </si>
  <si>
    <t>PS261243</t>
  </si>
  <si>
    <t>PS261225</t>
  </si>
  <si>
    <t>PS261244</t>
  </si>
  <si>
    <t>PS261226</t>
  </si>
  <si>
    <t>PS261227</t>
  </si>
  <si>
    <t>PS261238</t>
  </si>
  <si>
    <t>PS261239</t>
  </si>
  <si>
    <t>PS261245</t>
  </si>
  <si>
    <t>PS261253</t>
  </si>
  <si>
    <t>PS261246</t>
  </si>
  <si>
    <t>PS261250</t>
  </si>
  <si>
    <t>PS261252</t>
  </si>
  <si>
    <t>PS261251</t>
  </si>
  <si>
    <t>PS261257</t>
  </si>
  <si>
    <t>PS261256</t>
  </si>
  <si>
    <t>PS261247</t>
  </si>
  <si>
    <t>PS261265</t>
  </si>
  <si>
    <t>PS261248</t>
  </si>
  <si>
    <t>PS261254</t>
  </si>
  <si>
    <t>PS261255</t>
  </si>
  <si>
    <t>PS261266</t>
  </si>
  <si>
    <t>PS261288</t>
  </si>
  <si>
    <t>PS261289</t>
  </si>
  <si>
    <t>PS261291</t>
  </si>
  <si>
    <t>PS261286</t>
  </si>
  <si>
    <t>PS261273</t>
  </si>
  <si>
    <t>PS261274</t>
  </si>
  <si>
    <t>PS261287</t>
  </si>
  <si>
    <t>PS261296</t>
  </si>
  <si>
    <t>PS261295</t>
  </si>
  <si>
    <t>PS261294</t>
  </si>
  <si>
    <t>PS261299</t>
  </si>
  <si>
    <t>PS261298</t>
  </si>
  <si>
    <t>PS261300</t>
  </si>
  <si>
    <t>PS261305</t>
  </si>
  <si>
    <t>PS261308</t>
  </si>
  <si>
    <t>PS261281</t>
  </si>
  <si>
    <t>PS261282</t>
  </si>
  <si>
    <t>PS261283</t>
  </si>
  <si>
    <t>PS261284</t>
  </si>
  <si>
    <t>PS261285</t>
  </si>
  <si>
    <t>PS261290</t>
  </si>
  <si>
    <t>PS261307</t>
  </si>
  <si>
    <t>PS261315</t>
  </si>
  <si>
    <t>PS261316</t>
  </si>
  <si>
    <t>PS261314</t>
  </si>
  <si>
    <t>PS261309</t>
  </si>
  <si>
    <t>PS261310</t>
  </si>
  <si>
    <t>PS261320</t>
  </si>
  <si>
    <t>PS261306</t>
  </si>
  <si>
    <t>PS261354</t>
  </si>
  <si>
    <t>PS261368</t>
  </si>
  <si>
    <t>PS261351</t>
  </si>
  <si>
    <t>PS261367</t>
  </si>
  <si>
    <t>EBD-PSSP260204</t>
  </si>
  <si>
    <t>850C260200737</t>
  </si>
  <si>
    <t>5239257</t>
  </si>
  <si>
    <t>VY/031-2026</t>
  </si>
  <si>
    <t>5239276</t>
  </si>
  <si>
    <t>VY/032-2026</t>
  </si>
  <si>
    <t>BSV260212-221931</t>
  </si>
  <si>
    <t>5229908</t>
  </si>
  <si>
    <t>5233469</t>
  </si>
  <si>
    <t>EBD-PSINJ260208</t>
  </si>
  <si>
    <t>EBD-PSTPU260223</t>
  </si>
  <si>
    <t>35/PSHK/26</t>
  </si>
  <si>
    <t>HT-PS26021336</t>
  </si>
  <si>
    <t>B33X26022307</t>
  </si>
  <si>
    <t>B34X26022302VY</t>
  </si>
  <si>
    <t>EBD-PSINJ260209</t>
  </si>
  <si>
    <t>VY/033-2026</t>
  </si>
  <si>
    <t>MTCVY-R2602-002</t>
  </si>
  <si>
    <t>5270571</t>
  </si>
  <si>
    <t>2602064-CH</t>
  </si>
  <si>
    <t>2602063-CH</t>
  </si>
  <si>
    <t>5213378</t>
  </si>
  <si>
    <t>VY-260223</t>
  </si>
  <si>
    <t>36/PSHK/26</t>
  </si>
  <si>
    <t>2026/PAL-VY 026</t>
  </si>
  <si>
    <t>VY/034-2026</t>
  </si>
  <si>
    <t>B34X26022301VY</t>
  </si>
  <si>
    <t>B34X26022303VY</t>
  </si>
  <si>
    <t>B34X26022304VY</t>
  </si>
  <si>
    <t>B34X26022305VY</t>
  </si>
  <si>
    <t>IFHVN-2602240002</t>
  </si>
  <si>
    <t>THVN-MIN2602015</t>
  </si>
  <si>
    <t>187/BG-PS-34</t>
  </si>
  <si>
    <t>188/BG-PS-34</t>
  </si>
  <si>
    <t>5272448</t>
  </si>
  <si>
    <t>VY/035-2026</t>
  </si>
  <si>
    <t>EBD-PSINJ260210</t>
  </si>
  <si>
    <t>20363602</t>
  </si>
  <si>
    <t>5242511</t>
  </si>
  <si>
    <t>5225340</t>
  </si>
  <si>
    <t>2602065-CH</t>
  </si>
  <si>
    <t>5271155</t>
  </si>
  <si>
    <t>5270660</t>
  </si>
  <si>
    <t>5270867</t>
  </si>
  <si>
    <t>2602066-CH</t>
  </si>
  <si>
    <t>2602067-CH</t>
  </si>
  <si>
    <t>5271543</t>
  </si>
  <si>
    <t>2602068-CH</t>
  </si>
  <si>
    <t>2602069-CH</t>
  </si>
  <si>
    <t>O2-2602-00311</t>
  </si>
  <si>
    <t>2602070-CH</t>
  </si>
  <si>
    <t>O2-2602-00293</t>
  </si>
  <si>
    <t>850C260200829</t>
  </si>
  <si>
    <t>2026/PAL-VY 027</t>
  </si>
  <si>
    <t>DSVN-260223-POU</t>
  </si>
  <si>
    <t>850C260200946</t>
  </si>
  <si>
    <t>GF26-0224</t>
  </si>
  <si>
    <t>O2-2602-00334</t>
  </si>
  <si>
    <t>5273330</t>
  </si>
  <si>
    <t>KJ-VY260204</t>
  </si>
  <si>
    <t>5271459</t>
  </si>
  <si>
    <t>37/PSHK/26</t>
  </si>
  <si>
    <t>189/BG-PS-34</t>
  </si>
  <si>
    <t>5231709</t>
  </si>
  <si>
    <t>VY/036-2026</t>
  </si>
  <si>
    <t>DY260227PSV-CI-P</t>
  </si>
  <si>
    <t>5231224</t>
  </si>
  <si>
    <t>2602PS-S-02</t>
  </si>
  <si>
    <t>EBD-PSINJ260211</t>
  </si>
  <si>
    <t>BSV260224-222108</t>
  </si>
  <si>
    <t>5273446</t>
  </si>
  <si>
    <t>EBD-PSSP260205</t>
  </si>
  <si>
    <t>B1HX26022302</t>
  </si>
  <si>
    <t>5273738</t>
  </si>
  <si>
    <t>DWVN-26-06PS</t>
  </si>
  <si>
    <t>5273560</t>
  </si>
  <si>
    <t>VY/037-2026</t>
  </si>
  <si>
    <t>5274266</t>
  </si>
  <si>
    <t>5273351</t>
  </si>
  <si>
    <t>850C260201026</t>
  </si>
  <si>
    <t>5277083</t>
  </si>
  <si>
    <t>38/PSHK/26</t>
  </si>
  <si>
    <t>VY/038-2026</t>
  </si>
  <si>
    <t>2026/PAL-VY 028</t>
  </si>
  <si>
    <t>5254814</t>
  </si>
  <si>
    <t>5254812</t>
  </si>
  <si>
    <t>5254809</t>
  </si>
  <si>
    <t>5231777</t>
  </si>
  <si>
    <t>5231750</t>
  </si>
  <si>
    <t>190/BG-PS-34</t>
  </si>
  <si>
    <t>IV26020651</t>
  </si>
  <si>
    <t>B34X26022504VY</t>
  </si>
  <si>
    <t>B34X26022505VY</t>
  </si>
  <si>
    <t>B34X26022506VY</t>
  </si>
  <si>
    <t>BSV260225-222203</t>
  </si>
  <si>
    <t>5278222</t>
  </si>
  <si>
    <t>5278464</t>
  </si>
  <si>
    <t>2300005236</t>
  </si>
  <si>
    <t>BSV260227-222277</t>
  </si>
  <si>
    <t>BSV260227-222346</t>
  </si>
  <si>
    <t>BSV260227-222344</t>
  </si>
  <si>
    <t>PS261123</t>
  </si>
  <si>
    <t>PS261104</t>
  </si>
  <si>
    <t>PS261101</t>
  </si>
  <si>
    <t>PS261097</t>
  </si>
  <si>
    <t>PS261119</t>
  </si>
  <si>
    <t>PS261120</t>
  </si>
  <si>
    <t>PS261136</t>
  </si>
  <si>
    <t>PS261131</t>
  </si>
  <si>
    <t>PS261173</t>
  </si>
  <si>
    <t>PS261193</t>
  </si>
  <si>
    <t>PS261096</t>
  </si>
  <si>
    <t>PS261129</t>
  </si>
  <si>
    <t>PS261130</t>
  </si>
  <si>
    <t>PS261102</t>
  </si>
  <si>
    <t>PS261191</t>
  </si>
  <si>
    <t>PS261172</t>
  </si>
  <si>
    <t>PS261140</t>
  </si>
  <si>
    <t>PS261017</t>
  </si>
  <si>
    <t>PS261106</t>
  </si>
  <si>
    <t>PS261190</t>
  </si>
  <si>
    <t>PS261189</t>
  </si>
  <si>
    <t>PS261233</t>
  </si>
  <si>
    <t>PS261234</t>
  </si>
  <si>
    <t>PS261174</t>
  </si>
  <si>
    <t>PS261155</t>
  </si>
  <si>
    <t>PS261180</t>
  </si>
  <si>
    <t>PS261175</t>
  </si>
  <si>
    <t>PS261272</t>
  </si>
  <si>
    <t>PS261271</t>
  </si>
  <si>
    <t>PS261269</t>
  </si>
  <si>
    <t>PS261270</t>
  </si>
  <si>
    <t>PS261223</t>
  </si>
  <si>
    <t>PS261228</t>
  </si>
  <si>
    <t>PS261229</t>
  </si>
  <si>
    <t>PS261237</t>
  </si>
  <si>
    <t>PS261278</t>
  </si>
  <si>
    <t>PS261261</t>
  </si>
  <si>
    <t>PS261262</t>
  </si>
  <si>
    <t>PS261263</t>
  </si>
  <si>
    <t>PS261264</t>
  </si>
  <si>
    <t>PS261157</t>
  </si>
  <si>
    <t>PS261154</t>
  </si>
  <si>
    <t>PS261185</t>
  </si>
  <si>
    <t>PS261181</t>
  </si>
  <si>
    <t>PS261319</t>
  </si>
  <si>
    <t>PS261323</t>
  </si>
  <si>
    <t>PS261277</t>
  </si>
  <si>
    <t>PS261329</t>
  </si>
  <si>
    <t>PS261330</t>
  </si>
  <si>
    <t>PS261331</t>
  </si>
  <si>
    <t>PS261347</t>
  </si>
  <si>
    <t>PS261348</t>
  </si>
  <si>
    <t>PS261349</t>
  </si>
  <si>
    <t>PS261297</t>
  </si>
  <si>
    <t>PS261171</t>
  </si>
  <si>
    <t>PS261165</t>
  </si>
  <si>
    <t>PS261144</t>
  </si>
  <si>
    <t>PS261231</t>
  </si>
  <si>
    <t>PS261360</t>
  </si>
  <si>
    <t>PS260913</t>
  </si>
  <si>
    <t>DI26B00871</t>
  </si>
  <si>
    <t>HN20260205001</t>
  </si>
  <si>
    <t>HK20260202</t>
  </si>
  <si>
    <t>GLSC2026110S</t>
  </si>
  <si>
    <t>DL20260202</t>
  </si>
  <si>
    <t>XR20260202001</t>
  </si>
  <si>
    <t>1869399020</t>
  </si>
  <si>
    <t>184849</t>
  </si>
  <si>
    <t>5271023</t>
  </si>
  <si>
    <t>PS26-1193</t>
  </si>
  <si>
    <t>LW260207</t>
  </si>
  <si>
    <t>OHTY260182</t>
  </si>
  <si>
    <t>OHTY260183</t>
  </si>
  <si>
    <t>D262829</t>
  </si>
  <si>
    <t>5271072</t>
  </si>
  <si>
    <t>262/2026</t>
  </si>
  <si>
    <t>5240947</t>
  </si>
  <si>
    <t>20363040</t>
  </si>
  <si>
    <t>20362983</t>
  </si>
  <si>
    <t>T260223-Y2</t>
  </si>
  <si>
    <t>T260223-Y4</t>
  </si>
  <si>
    <t>PC260224VY</t>
  </si>
  <si>
    <t>0885176005</t>
  </si>
  <si>
    <t>EX-26020035</t>
  </si>
  <si>
    <t>PS26-1155</t>
  </si>
  <si>
    <t>TS20260129</t>
  </si>
  <si>
    <t>D261618</t>
  </si>
  <si>
    <t>G8-20260225 VY (B)</t>
  </si>
  <si>
    <t>PC260225VY</t>
  </si>
  <si>
    <t>PC2602253VY</t>
  </si>
  <si>
    <t>PC2602252VY</t>
  </si>
  <si>
    <t>GTM-CI-260211-01</t>
  </si>
  <si>
    <t>00013-00133583</t>
  </si>
  <si>
    <t>AT26020162</t>
  </si>
  <si>
    <t>5273851</t>
  </si>
  <si>
    <t>5275745</t>
  </si>
  <si>
    <t>00013-00133800</t>
  </si>
  <si>
    <t>5274267</t>
  </si>
  <si>
    <t>5274269</t>
  </si>
  <si>
    <t>5274268</t>
  </si>
  <si>
    <t>DSHK2026020602</t>
  </si>
  <si>
    <t>IE26020151</t>
  </si>
  <si>
    <t>IV260201140</t>
  </si>
  <si>
    <t>SL2026020501</t>
  </si>
  <si>
    <t>PC260226VY</t>
  </si>
  <si>
    <t>T260225-Y2</t>
  </si>
  <si>
    <t xml:space="preserve"> 004/IEM/II/26</t>
  </si>
  <si>
    <t>SO43638</t>
  </si>
  <si>
    <t>260227-02</t>
  </si>
  <si>
    <t>IV260201733</t>
  </si>
  <si>
    <t>INV-26020350R1</t>
  </si>
  <si>
    <t>INV-26020900</t>
  </si>
  <si>
    <t>OHTY260234</t>
  </si>
  <si>
    <t>X0130</t>
  </si>
  <si>
    <t>260212JHJ03A</t>
  </si>
  <si>
    <t>260212JHJ01A</t>
  </si>
  <si>
    <t>YCT260213-60</t>
  </si>
  <si>
    <t>PS26-1231</t>
  </si>
  <si>
    <t>SO43637</t>
  </si>
  <si>
    <t>20362668</t>
  </si>
  <si>
    <t>20SEA26020041</t>
  </si>
  <si>
    <t>HTHC26022251</t>
  </si>
  <si>
    <t>20SEA26020052</t>
  </si>
  <si>
    <t>SHASGN26020137</t>
  </si>
  <si>
    <t>DGPE26020008</t>
  </si>
  <si>
    <t>DGPE26020020</t>
  </si>
  <si>
    <t>08SEA2602011</t>
  </si>
  <si>
    <t>102149</t>
  </si>
  <si>
    <t>202602210001</t>
  </si>
  <si>
    <t>SNC20260123</t>
  </si>
  <si>
    <t>9641215102</t>
  </si>
  <si>
    <t>5163609695</t>
  </si>
  <si>
    <t>5163570495</t>
  </si>
  <si>
    <t>5164301321</t>
  </si>
  <si>
    <t>5138356705</t>
  </si>
  <si>
    <t>MLHCM2602010</t>
  </si>
  <si>
    <t>S02106353</t>
  </si>
  <si>
    <t>112600037421577</t>
  </si>
  <si>
    <t>112600037462897</t>
  </si>
  <si>
    <t>SPX2602025</t>
  </si>
  <si>
    <t>SPX2602026</t>
  </si>
  <si>
    <t>JWE5150251</t>
  </si>
  <si>
    <t>JWE5150246</t>
  </si>
  <si>
    <t>SE26020032/004</t>
  </si>
  <si>
    <t>20SEA26010243</t>
  </si>
  <si>
    <t>HTCK26022011</t>
  </si>
  <si>
    <t>HTHC26022196</t>
  </si>
  <si>
    <t>JWE5150254</t>
  </si>
  <si>
    <t>JWE5150257</t>
  </si>
  <si>
    <t>JWE5150259</t>
  </si>
  <si>
    <t>JWE5150258</t>
  </si>
  <si>
    <t>7816371953</t>
  </si>
  <si>
    <t>5138412952</t>
  </si>
  <si>
    <t>7816505561</t>
  </si>
  <si>
    <t>7816379336</t>
  </si>
  <si>
    <t>5264324343</t>
  </si>
  <si>
    <t>5264340550</t>
  </si>
  <si>
    <t>20SEA26020107</t>
  </si>
  <si>
    <t>08SEA2602025</t>
  </si>
  <si>
    <t>LXMHCM26021431</t>
  </si>
  <si>
    <t>HTHC26022385</t>
  </si>
  <si>
    <t>JWE5150262</t>
  </si>
  <si>
    <t>SPX2602035</t>
  </si>
  <si>
    <t>7417614245</t>
  </si>
  <si>
    <t>5165570572</t>
  </si>
  <si>
    <t>5165594011</t>
  </si>
  <si>
    <t>5165444292</t>
  </si>
  <si>
    <t>8122135081</t>
  </si>
  <si>
    <t>1963792316</t>
  </si>
  <si>
    <t>5165354456</t>
  </si>
  <si>
    <t>112600037453801</t>
  </si>
  <si>
    <t>SPOE2602031</t>
  </si>
  <si>
    <t>SPOE2602030</t>
  </si>
  <si>
    <t>LPEX2602614</t>
  </si>
  <si>
    <t>112600037463067</t>
  </si>
  <si>
    <t>GZE26020135</t>
  </si>
  <si>
    <t>112600037031480</t>
  </si>
  <si>
    <t>107985714800</t>
  </si>
  <si>
    <t>107982319650</t>
  </si>
  <si>
    <t>107982439350</t>
  </si>
  <si>
    <t>107982082940</t>
  </si>
  <si>
    <t>107990437000</t>
  </si>
  <si>
    <t>107990594350</t>
  </si>
  <si>
    <t>107990916720</t>
  </si>
  <si>
    <t>107990716300</t>
  </si>
  <si>
    <t>107995619650</t>
  </si>
  <si>
    <t>107995191030</t>
  </si>
  <si>
    <t>107984177010</t>
  </si>
  <si>
    <t>107985845550</t>
  </si>
  <si>
    <t>107985865740</t>
  </si>
  <si>
    <t>107990126050</t>
  </si>
  <si>
    <t>107994395240</t>
  </si>
  <si>
    <t>107994026710</t>
  </si>
  <si>
    <t>107992993250</t>
  </si>
  <si>
    <t>107988239110</t>
  </si>
  <si>
    <t>107991604230</t>
  </si>
  <si>
    <t>107998608060</t>
  </si>
  <si>
    <t>107998184820</t>
  </si>
  <si>
    <t>107998260050</t>
  </si>
  <si>
    <t>107998502730</t>
  </si>
  <si>
    <t>107998557220</t>
  </si>
  <si>
    <t>107996290140</t>
  </si>
  <si>
    <t>107996307420</t>
  </si>
  <si>
    <t>107996317110</t>
  </si>
  <si>
    <t>107999070800</t>
  </si>
  <si>
    <t>107994080610</t>
  </si>
  <si>
    <t>107993940240</t>
  </si>
  <si>
    <t>108001903700</t>
  </si>
  <si>
    <t>108001964450</t>
  </si>
  <si>
    <t>108001948830</t>
  </si>
  <si>
    <t>108001928750</t>
  </si>
  <si>
    <t>107998223800</t>
  </si>
  <si>
    <t>107999223950</t>
  </si>
  <si>
    <t>107999190830</t>
  </si>
  <si>
    <t>107998859950</t>
  </si>
  <si>
    <t>108002675650</t>
  </si>
  <si>
    <t>108002731910</t>
  </si>
  <si>
    <t>108002907940</t>
  </si>
  <si>
    <t>108002841440</t>
  </si>
  <si>
    <t>108002873530</t>
  </si>
  <si>
    <t>108000355150</t>
  </si>
  <si>
    <t>108002702360</t>
  </si>
  <si>
    <t>107995117200</t>
  </si>
  <si>
    <t>107994440850</t>
  </si>
  <si>
    <t>108005788700</t>
  </si>
  <si>
    <t>108006029940</t>
  </si>
  <si>
    <t>108007547100</t>
  </si>
  <si>
    <t>108007516850</t>
  </si>
  <si>
    <t>108007446850</t>
  </si>
  <si>
    <t>108007417820</t>
  </si>
  <si>
    <t>108008576320</t>
  </si>
  <si>
    <t>108008549240</t>
  </si>
  <si>
    <t>108008527430</t>
  </si>
  <si>
    <t>108003784820</t>
  </si>
  <si>
    <t>107993185640</t>
  </si>
  <si>
    <t>107997936100</t>
  </si>
  <si>
    <t>107997935510</t>
  </si>
  <si>
    <t>108003124830</t>
  </si>
  <si>
    <t>108009872130</t>
  </si>
  <si>
    <t>107963308500</t>
  </si>
  <si>
    <t>0.529</t>
  </si>
  <si>
    <t>1.161</t>
  </si>
  <si>
    <t>9.688</t>
  </si>
  <si>
    <t>4.799</t>
  </si>
  <si>
    <t>1.035</t>
  </si>
  <si>
    <t>0.089</t>
  </si>
  <si>
    <t>0.266</t>
  </si>
  <si>
    <t>6.61</t>
  </si>
  <si>
    <t>0.627</t>
  </si>
  <si>
    <t>ADCDNB-26.02-001738</t>
  </si>
  <si>
    <t>ADCDNB-26.02-001612</t>
  </si>
  <si>
    <t>ADCDNB-26.02-001639</t>
  </si>
  <si>
    <t>ADCDNB-26.02-001504</t>
  </si>
  <si>
    <t>ADCDNB-26.02-001712</t>
  </si>
  <si>
    <t>ADCDNB-26.02-001714</t>
  </si>
  <si>
    <t xml:space="preserve">
ADCDNB-26.02-002324</t>
  </si>
  <si>
    <t>ADCDNB-26.02-002325</t>
  </si>
  <si>
    <t>ADCDNB-26.02-002412</t>
  </si>
  <si>
    <t>ADCDNB-26.02-002413</t>
  </si>
  <si>
    <t>ADCDNB-26.02-001725</t>
  </si>
  <si>
    <t>ADCDNB-26.02-001730</t>
  </si>
  <si>
    <t>ADCDNB-26.02-001731</t>
  </si>
  <si>
    <t>ADCDNB-26.02-002581</t>
  </si>
  <si>
    <t>ADCDNB-26.02-002428</t>
  </si>
  <si>
    <t>ADCDNB-26.02-002432</t>
  </si>
  <si>
    <t>ADCDNB-26.02-002434</t>
  </si>
  <si>
    <t>ADCDNB-26.02-002429</t>
  </si>
  <si>
    <t>ADCDNB-26.02-002430</t>
  </si>
  <si>
    <t>ADCDNB-26.02-002613</t>
  </si>
  <si>
    <t>ADCDNB-26.02-002614</t>
  </si>
  <si>
    <t>ADCDNB-26.02-002619</t>
  </si>
  <si>
    <t>ADCDNB-26.02-002618</t>
  </si>
  <si>
    <t>ADCDNB-26.02-002313</t>
  </si>
  <si>
    <t>ADCDNB-26.02-002627</t>
  </si>
  <si>
    <t>ADCDNB-26.02-002341</t>
  </si>
  <si>
    <t>ADCDNB-26.02-002350</t>
  </si>
  <si>
    <t>ADCDNB-26.02-002765</t>
  </si>
  <si>
    <t>ADCDNB-26.02-002764</t>
  </si>
  <si>
    <t>ADCDNB-26.02-002763</t>
  </si>
  <si>
    <t>ADCDNB-26.02-002774</t>
  </si>
  <si>
    <t>ADCDNB-26.02-002621</t>
  </si>
  <si>
    <t>ADCDNB-26.02-002622</t>
  </si>
  <si>
    <t>ADCDNB-26.02-002623</t>
  </si>
  <si>
    <t>ADCDNB-26.02-002624</t>
  </si>
  <si>
    <t>ADCDNB-26.02-002777</t>
  </si>
  <si>
    <t>ADCDNB-26.02-002778</t>
  </si>
  <si>
    <t>ADCDNB-26.02-002780</t>
  </si>
  <si>
    <t>ADCDNB-26.02-002781</t>
  </si>
  <si>
    <t>ADCDNB-26.02-002782</t>
  </si>
  <si>
    <t>ADCDNB-26.02-002784</t>
  </si>
  <si>
    <t>ADCDNB-26.02-002785</t>
  </si>
  <si>
    <t>ADCDNB-26.02-002265</t>
  </si>
  <si>
    <t>ADCDNB-26.02-002351</t>
  </si>
  <si>
    <t>ADCDNB-26.02-002925</t>
  </si>
  <si>
    <t>ADCDNB-26.02-002969</t>
  </si>
  <si>
    <t>ADCDNB-26.02-003286</t>
  </si>
  <si>
    <t>ADCDNB-26.02-003287</t>
  </si>
  <si>
    <t>ADCDNB-26.02-003288</t>
  </si>
  <si>
    <t>ADCDNB-26.02-003289</t>
  </si>
  <si>
    <t>ADCDNB-26.02-003290</t>
  </si>
  <si>
    <t>ADCDNB-26.02-003291</t>
  </si>
  <si>
    <t>ADCDNB-26.02-003292</t>
  </si>
  <si>
    <t>ADCDNB-26.02-002981</t>
  </si>
  <si>
    <t>ADCDNB-26.02-002433</t>
  </si>
  <si>
    <t>ADCDNB-26.02-002635</t>
  </si>
  <si>
    <t>ADCDNB-26.02-002634</t>
  </si>
  <si>
    <t>ADCDNB-26.02-002983</t>
  </si>
  <si>
    <t>ADCDNB-26.02-003181</t>
  </si>
  <si>
    <t>ADCDNB-26.03-000185</t>
  </si>
  <si>
    <t>, từ kho Thành Long đến KCN Bàu Xéo, Đồng Nai</t>
  </si>
  <si>
    <t>1 X 8MT</t>
  </si>
  <si>
    <t>CAT LAI</t>
  </si>
  <si>
    <t>Number of C/D</t>
  </si>
  <si>
    <t>PS261230</t>
  </si>
  <si>
    <t>PS26-1230</t>
  </si>
  <si>
    <t>CGH/HCM-038/26</t>
  </si>
  <si>
    <t>50H53492</t>
  </si>
  <si>
    <t>SKHU6437460</t>
  </si>
  <si>
    <t>ADCDNB-26.02-002631</t>
  </si>
  <si>
    <t>TYPE TRUCK</t>
  </si>
  <si>
    <t>1 MT</t>
  </si>
  <si>
    <t>2 MT</t>
  </si>
  <si>
    <t>3 MT</t>
  </si>
  <si>
    <t>5 MT</t>
  </si>
  <si>
    <t>PS261604</t>
  </si>
  <si>
    <t>PS261619</t>
  </si>
  <si>
    <t>PS261620</t>
  </si>
  <si>
    <t>PS261621</t>
  </si>
  <si>
    <t>PS261622</t>
  </si>
  <si>
    <t>PS261623</t>
  </si>
  <si>
    <t>PS261643</t>
  </si>
  <si>
    <t>PS261611</t>
  </si>
  <si>
    <t>PS261627</t>
  </si>
  <si>
    <t>PS261638</t>
  </si>
  <si>
    <t>PS261634</t>
  </si>
  <si>
    <t>PS261639</t>
  </si>
  <si>
    <t>PS261647</t>
  </si>
  <si>
    <t>PS261659</t>
  </si>
  <si>
    <t>PS261658</t>
  </si>
  <si>
    <t>PS261653</t>
  </si>
  <si>
    <t>PS261662</t>
  </si>
  <si>
    <t>PS261632</t>
  </si>
  <si>
    <t>PS261667</t>
  </si>
  <si>
    <t>PS261669</t>
  </si>
  <si>
    <t>PS261672</t>
  </si>
  <si>
    <t>PS261671</t>
  </si>
  <si>
    <t>PS261670</t>
  </si>
  <si>
    <t>PS261649</t>
  </si>
  <si>
    <t>PS261675</t>
  </si>
  <si>
    <t>PS261673</t>
  </si>
  <si>
    <t>PS261624</t>
  </si>
  <si>
    <t>PS261629</t>
  </si>
  <si>
    <t>PS261644</t>
  </si>
  <si>
    <t>PS261645</t>
  </si>
  <si>
    <t>PS261676</t>
  </si>
  <si>
    <t>PS261679</t>
  </si>
  <si>
    <t>PS261663</t>
  </si>
  <si>
    <t>PS261651</t>
  </si>
  <si>
    <t>PS261677</t>
  </si>
  <si>
    <t>PS261678</t>
  </si>
  <si>
    <t>PS261680</t>
  </si>
  <si>
    <t>PS261682</t>
  </si>
  <si>
    <t>PS261691</t>
  </si>
  <si>
    <t>PS261664</t>
  </si>
  <si>
    <t>PS261692</t>
  </si>
  <si>
    <t>PS261654</t>
  </si>
  <si>
    <t>PS261681</t>
  </si>
  <si>
    <t>PS261702</t>
  </si>
  <si>
    <t>PS261704</t>
  </si>
  <si>
    <t>PS261705</t>
  </si>
  <si>
    <t>PS261706</t>
  </si>
  <si>
    <t>PS261727</t>
  </si>
  <si>
    <t>PS261589</t>
  </si>
  <si>
    <t>PS261655</t>
  </si>
  <si>
    <t>PS261656</t>
  </si>
  <si>
    <t>PS261693</t>
  </si>
  <si>
    <t>PS261695</t>
  </si>
  <si>
    <t>PS261694</t>
  </si>
  <si>
    <t>PS261728</t>
  </si>
  <si>
    <t>PS261729</t>
  </si>
  <si>
    <t>PS261707</t>
  </si>
  <si>
    <t>PS261708</t>
  </si>
  <si>
    <t>PS261718</t>
  </si>
  <si>
    <t>PS261732</t>
  </si>
  <si>
    <t>PS261733</t>
  </si>
  <si>
    <t>PS261735</t>
  </si>
  <si>
    <t>PS261698</t>
  </si>
  <si>
    <t>PS261720</t>
  </si>
  <si>
    <t>PS261717</t>
  </si>
  <si>
    <t>PS261716</t>
  </si>
  <si>
    <t>PS261761</t>
  </si>
  <si>
    <t>PS261740</t>
  </si>
  <si>
    <t>PS261714</t>
  </si>
  <si>
    <t>PS261766</t>
  </si>
  <si>
    <t>PS261759</t>
  </si>
  <si>
    <t>PS261749</t>
  </si>
  <si>
    <t>PS261771</t>
  </si>
  <si>
    <t>PS261767</t>
  </si>
  <si>
    <t>PS261768</t>
  </si>
  <si>
    <t>PS261758</t>
  </si>
  <si>
    <t>PS261774</t>
  </si>
  <si>
    <t>PS261744</t>
  </si>
  <si>
    <t>PS261730</t>
  </si>
  <si>
    <t>PS261748</t>
  </si>
  <si>
    <t>PS261743</t>
  </si>
  <si>
    <t>PS261747</t>
  </si>
  <si>
    <t>PS261742</t>
  </si>
  <si>
    <t>PS261741</t>
  </si>
  <si>
    <t>PS261777</t>
  </si>
  <si>
    <t>PS261746</t>
  </si>
  <si>
    <t>PS261721</t>
  </si>
  <si>
    <t>PS261701</t>
  </si>
  <si>
    <t>PS261722</t>
  </si>
  <si>
    <t>PS261723</t>
  </si>
  <si>
    <t>PS261778</t>
  </si>
  <si>
    <t>PS261775</t>
  </si>
  <si>
    <t>PS261776</t>
  </si>
  <si>
    <t>PS261781</t>
  </si>
  <si>
    <t>PS261719</t>
  </si>
  <si>
    <t>PS261783</t>
  </si>
  <si>
    <t>PS261731</t>
  </si>
  <si>
    <t>PS261785</t>
  </si>
  <si>
    <t>PS261784</t>
  </si>
  <si>
    <t>PS261769</t>
  </si>
  <si>
    <t>PS261801</t>
  </si>
  <si>
    <t>PS261820</t>
  </si>
  <si>
    <t>PS261715</t>
  </si>
  <si>
    <t>PS261815</t>
  </si>
  <si>
    <t>PS261814</t>
  </si>
  <si>
    <t>PS261818</t>
  </si>
  <si>
    <t>PS261819</t>
  </si>
  <si>
    <t>PS261817</t>
  </si>
  <si>
    <t>PS261803</t>
  </si>
  <si>
    <t>PS261802</t>
  </si>
  <si>
    <t>PS261816</t>
  </si>
  <si>
    <t>PS261823</t>
  </si>
  <si>
    <t>PS261827</t>
  </si>
  <si>
    <t>PS261835</t>
  </si>
  <si>
    <t>PS261831</t>
  </si>
  <si>
    <t>PS261834</t>
  </si>
  <si>
    <t>PS261833</t>
  </si>
  <si>
    <t>PS261832</t>
  </si>
  <si>
    <t>5298964</t>
  </si>
  <si>
    <t>2603031-CH</t>
  </si>
  <si>
    <t>2603032-CH</t>
  </si>
  <si>
    <t>2603033-CH</t>
  </si>
  <si>
    <t>2603034-CH</t>
  </si>
  <si>
    <t>2603035-CH</t>
  </si>
  <si>
    <t>5301222</t>
  </si>
  <si>
    <t>DY260310PSV-CI-P</t>
  </si>
  <si>
    <t>PS0103/26</t>
  </si>
  <si>
    <t>2026/PAL-VY 039</t>
  </si>
  <si>
    <t>5299477</t>
  </si>
  <si>
    <t>5300098</t>
  </si>
  <si>
    <t>5292729</t>
  </si>
  <si>
    <t>5298919</t>
  </si>
  <si>
    <t>HT-PS26031730</t>
  </si>
  <si>
    <t>5300645</t>
  </si>
  <si>
    <t>5303129</t>
  </si>
  <si>
    <t>VY-260307-SPL</t>
  </si>
  <si>
    <t>EBD-PSINJ260308</t>
  </si>
  <si>
    <t>O2-2603-00205</t>
  </si>
  <si>
    <t>47/PSHK/26</t>
  </si>
  <si>
    <t>EBD-PSINJ260309</t>
  </si>
  <si>
    <t>O2-2603-00204</t>
  </si>
  <si>
    <t>850C260300502</t>
  </si>
  <si>
    <t>EBD-PSINJ260310</t>
  </si>
  <si>
    <t>VY/045-2026</t>
  </si>
  <si>
    <t>5299586</t>
  </si>
  <si>
    <t>5300503</t>
  </si>
  <si>
    <t>5298753</t>
  </si>
  <si>
    <t>THVN-MIN2603012</t>
  </si>
  <si>
    <t>199/BG-PS-34</t>
  </si>
  <si>
    <t>2026/PAL-VY 040</t>
  </si>
  <si>
    <t>B34X26030607VY</t>
  </si>
  <si>
    <t>B34X26030608VY</t>
  </si>
  <si>
    <t>B34X26030609VY</t>
  </si>
  <si>
    <t>B34X26030611VY</t>
  </si>
  <si>
    <t>EBD-PSSP260301</t>
  </si>
  <si>
    <t>GF26-0309</t>
  </si>
  <si>
    <t>BSV260307-222886</t>
  </si>
  <si>
    <t>20365120</t>
  </si>
  <si>
    <t>HKPS02-090326</t>
  </si>
  <si>
    <t>5301363</t>
  </si>
  <si>
    <t>5301264</t>
  </si>
  <si>
    <t>EBD-PSSP260302</t>
  </si>
  <si>
    <t>5305003</t>
  </si>
  <si>
    <t>48/PSHK/26</t>
  </si>
  <si>
    <t>5304182</t>
  </si>
  <si>
    <t>VY/046-2026</t>
  </si>
  <si>
    <t>5275994</t>
  </si>
  <si>
    <t>5261059</t>
  </si>
  <si>
    <t>5275487</t>
  </si>
  <si>
    <t>5304112</t>
  </si>
  <si>
    <t>5303219</t>
  </si>
  <si>
    <t>5303058</t>
  </si>
  <si>
    <t>5304632</t>
  </si>
  <si>
    <t>THVN-MIN2603015</t>
  </si>
  <si>
    <t>200/BG-PS-34</t>
  </si>
  <si>
    <t>5300587</t>
  </si>
  <si>
    <t>850C260300612</t>
  </si>
  <si>
    <t>2026/PAL-VY 042</t>
  </si>
  <si>
    <t>5304231</t>
  </si>
  <si>
    <t>5302844</t>
  </si>
  <si>
    <t>B34X26030612VY</t>
  </si>
  <si>
    <t>5303229</t>
  </si>
  <si>
    <t>BL-260309A/PS</t>
  </si>
  <si>
    <t>BL-260309/PS</t>
  </si>
  <si>
    <t>BSV260310-223071</t>
  </si>
  <si>
    <t>5304538</t>
  </si>
  <si>
    <t>BSV260309-222973</t>
  </si>
  <si>
    <t>5303898</t>
  </si>
  <si>
    <t>5306749</t>
  </si>
  <si>
    <t>2603062-CH</t>
  </si>
  <si>
    <t>5306619</t>
  </si>
  <si>
    <t>DSVN-260309-POU</t>
  </si>
  <si>
    <t>2026/PAL-VY 041</t>
  </si>
  <si>
    <t>5305798</t>
  </si>
  <si>
    <t>49/PSHK/26</t>
  </si>
  <si>
    <t>KJ-VY260303</t>
  </si>
  <si>
    <t>EBD-PSTPU260311</t>
  </si>
  <si>
    <t>2603061-CH</t>
  </si>
  <si>
    <t>EBD-PSINJ260312</t>
  </si>
  <si>
    <t>2603060-CH</t>
  </si>
  <si>
    <t>EBD-PSINJ260311</t>
  </si>
  <si>
    <t>EBD-PSTPU260309</t>
  </si>
  <si>
    <t>VY/047-2026</t>
  </si>
  <si>
    <t>2603059-CH</t>
  </si>
  <si>
    <t>O2-2603-00264</t>
  </si>
  <si>
    <t>DWVN-26-10PS</t>
  </si>
  <si>
    <t>O2-2603-00265</t>
  </si>
  <si>
    <t>O2-2603-00266</t>
  </si>
  <si>
    <t>HT-PS26031789</t>
  </si>
  <si>
    <t>5300590</t>
  </si>
  <si>
    <t>5300593</t>
  </si>
  <si>
    <t>201/BG-PS-34</t>
  </si>
  <si>
    <t>5301232</t>
  </si>
  <si>
    <t>B1HX26031103</t>
  </si>
  <si>
    <t>B33X26030908</t>
  </si>
  <si>
    <t>2026/PAL-VY 043</t>
  </si>
  <si>
    <t>2300005707</t>
  </si>
  <si>
    <t>BKPS20260310</t>
  </si>
  <si>
    <t>BSV260311-223099</t>
  </si>
  <si>
    <t>VY/048-2026</t>
  </si>
  <si>
    <t>5290287</t>
  </si>
  <si>
    <t>50/PSHK/26</t>
  </si>
  <si>
    <t>XJ-VY-20260312</t>
  </si>
  <si>
    <t>850C260300738</t>
  </si>
  <si>
    <t>5310282</t>
  </si>
  <si>
    <t>VPSI2026031003</t>
  </si>
  <si>
    <t>THVN-MIN2603016</t>
  </si>
  <si>
    <t>5303485</t>
  </si>
  <si>
    <t>202/BG-PS-34</t>
  </si>
  <si>
    <t>5307666</t>
  </si>
  <si>
    <t>850C260300896</t>
  </si>
  <si>
    <t>BL-260312/PS</t>
  </si>
  <si>
    <t>5304541</t>
  </si>
  <si>
    <t>5311958</t>
  </si>
  <si>
    <t>KJ-VY260304</t>
  </si>
  <si>
    <t>5307610</t>
  </si>
  <si>
    <t>ADCDNB-26.03-001735</t>
  </si>
  <si>
    <t>ADCDNB-26.03-001736</t>
  </si>
  <si>
    <t>ADCDNB-26.03-001737</t>
  </si>
  <si>
    <t>ADCDNB-26.03-001738</t>
  </si>
  <si>
    <t>ADCDNB-26.03-001739</t>
  </si>
  <si>
    <t>ADCDNB-26.03-001740</t>
  </si>
  <si>
    <t>ADCDNB-26.03-001741</t>
  </si>
  <si>
    <t>ADCDNB-26.03-001742</t>
  </si>
  <si>
    <t>ADCDNB-26.03-001743</t>
  </si>
  <si>
    <t>ADCDNB-26.03-001744</t>
  </si>
  <si>
    <t>ADCDNB-26.03-001745</t>
  </si>
  <si>
    <t>ADCDNB-26.03-001746</t>
  </si>
  <si>
    <t>ADCDNB-26.03-001747</t>
  </si>
  <si>
    <t>ADCDNB-26.03-001748</t>
  </si>
  <si>
    <t>ADCDNB-26.03-001749</t>
  </si>
  <si>
    <t>ADCDNB-26.03-001750</t>
  </si>
  <si>
    <t>ADCDNB-26.03-001751</t>
  </si>
  <si>
    <t>ADCDNB-26.03-001752</t>
  </si>
  <si>
    <t>ADCDNB-26.03-001753</t>
  </si>
  <si>
    <t>ADCDNB-26.03-001754</t>
  </si>
  <si>
    <t>ADCDNB-26.03-001755</t>
  </si>
  <si>
    <t>ADCDNB-26.03-001756</t>
  </si>
  <si>
    <t>ADCDNB-26.03-001757</t>
  </si>
  <si>
    <t>ADCDNB-26.03-001758</t>
  </si>
  <si>
    <t>ADCDNB-26.03-001759</t>
  </si>
  <si>
    <t>ADCDNB-26.03-001760</t>
  </si>
  <si>
    <t>ADCDNB-26.03-001761</t>
  </si>
  <si>
    <t>ADCDNB-26.03-001762</t>
  </si>
  <si>
    <t>ADCDNB-26.03-001763</t>
  </si>
  <si>
    <t>ADCDNB-26.03-001764</t>
  </si>
  <si>
    <t>ADCDNB-26.03-001765</t>
  </si>
  <si>
    <t>ADCDNB-26.03-001766</t>
  </si>
  <si>
    <t>ADCDNB-26.03-001767</t>
  </si>
  <si>
    <t>ADCDNB-26.03-001768</t>
  </si>
  <si>
    <t>ADCDNB-26.03-001769</t>
  </si>
  <si>
    <t>ADCDNB-26.03-001770</t>
  </si>
  <si>
    <t>ADCDNB-26.03-001771</t>
  </si>
  <si>
    <t>ADCDNB-26.03-001772</t>
  </si>
  <si>
    <t>ADCDNB-26.03-001773</t>
  </si>
  <si>
    <t>ADCDNB-26.03-001774</t>
  </si>
  <si>
    <t>ADCDNB-26.03-001775</t>
  </si>
  <si>
    <t>ADCDNB-26.03-001776</t>
  </si>
  <si>
    <t>ADCDNB-26.03-001777</t>
  </si>
  <si>
    <t>ADCDNB-26.03-001778</t>
  </si>
  <si>
    <t>ADCDNB-26.03-001779</t>
  </si>
  <si>
    <t>ADCDNB-26.03-001780</t>
  </si>
  <si>
    <t>ADCDNB-26.03-001781</t>
  </si>
  <si>
    <t>ADCDNB-26.03-001782</t>
  </si>
  <si>
    <t>ADCDNB-26.03-001783</t>
  </si>
  <si>
    <t>ADCDNB-26.03-001784</t>
  </si>
  <si>
    <t>ADCDNB-26.03-001785</t>
  </si>
  <si>
    <t>ADCDNB-26.03-001786</t>
  </si>
  <si>
    <t>ADCDNB-26.03-001787</t>
  </si>
  <si>
    <t>ADCDNB-26.03-001788</t>
  </si>
  <si>
    <t>ADCDNB-26.03-001789</t>
  </si>
  <si>
    <t>ADCDNB-26.03-001790</t>
  </si>
  <si>
    <t>ADCDNB-26.03-001791</t>
  </si>
  <si>
    <t>ADCDNB-26.03-001792</t>
  </si>
  <si>
    <t>ADCDNB-26.03-001793</t>
  </si>
  <si>
    <t>ADCDNB-26.03-001794</t>
  </si>
  <si>
    <t>ADCDNB-26.03-001795</t>
  </si>
  <si>
    <t>ADCDNB-26.03-001796</t>
  </si>
  <si>
    <t>ADCDNB-26.03-001797</t>
  </si>
  <si>
    <t>ADCDNB-26.03-001798</t>
  </si>
  <si>
    <t>ADCDNB-26.03-001799</t>
  </si>
  <si>
    <t>ADCDNB-26.03-001800</t>
  </si>
  <si>
    <t>ADCDNB-26.03-002286</t>
  </si>
  <si>
    <t>ADCDNB-26.03-002287</t>
  </si>
  <si>
    <t>ADCDNB-26.03-002288</t>
  </si>
  <si>
    <t>ADCDNB-26.03-002289</t>
  </si>
  <si>
    <t>ADCDNB-26.03-002290</t>
  </si>
  <si>
    <t>ADCDNB-26.03-002291</t>
  </si>
  <si>
    <t>ADCDNB-26.03-002292</t>
  </si>
  <si>
    <t>ADCDNB-26.03-002293</t>
  </si>
  <si>
    <t>ADCDNB-26.03-002294</t>
  </si>
  <si>
    <t>ADCDNB-26.03-002295</t>
  </si>
  <si>
    <t>ADCDNB-26.03-002296</t>
  </si>
  <si>
    <t>ADCDNB-26.03-002297</t>
  </si>
  <si>
    <t>ADCDNB-26.03-002298</t>
  </si>
  <si>
    <t>ADCDNB-26.03-002299</t>
  </si>
  <si>
    <t>ADCDNB-26.03-002300</t>
  </si>
  <si>
    <t>ADCDNB-26.03-002301</t>
  </si>
  <si>
    <t>ADCDNB-26.03-002302</t>
  </si>
  <si>
    <t>ADCDNB-26.03-002303</t>
  </si>
  <si>
    <t>ADCDNB-26.03-002304</t>
  </si>
  <si>
    <t>ADCDNB-26.03-002305</t>
  </si>
  <si>
    <t>ADCDNB-26.03-002306</t>
  </si>
  <si>
    <t>ADCDNB-26.03-002307</t>
  </si>
  <si>
    <t>ADCDNB-26.03-002308</t>
  </si>
  <si>
    <t>ADCDNB-26.03-002309</t>
  </si>
  <si>
    <t>ADCDNB-26.03-002310</t>
  </si>
  <si>
    <t>ADCDNB-26.03-002311</t>
  </si>
  <si>
    <t>ADCDNB-26.03-002312</t>
  </si>
  <si>
    <t>ADCDNB-26.03-002313</t>
  </si>
  <si>
    <t>ADCDNB-26.03-002314</t>
  </si>
  <si>
    <t>ADCDNB-26.03-002315</t>
  </si>
  <si>
    <t>ADCDNB-26.03-002316</t>
  </si>
  <si>
    <t>ADCDNB-26.03-002317</t>
  </si>
  <si>
    <t>ADCDNB-26.03-002318</t>
  </si>
  <si>
    <t>ADCDNB-26.03-002319</t>
  </si>
  <si>
    <t>ADCDNB-26.03-002320</t>
  </si>
  <si>
    <t>ADCDNB-26.03-002321</t>
  </si>
  <si>
    <t>ADCDNB-26.03-002322</t>
  </si>
  <si>
    <t>ADCDNB-26.03-002323</t>
  </si>
  <si>
    <t>ADCDNB-26.03-002324</t>
  </si>
  <si>
    <t>ADCDNB-26.03-002325</t>
  </si>
  <si>
    <t>ADCDNB-26.03-002326</t>
  </si>
  <si>
    <t>ADCDNB-26.03-002327</t>
  </si>
  <si>
    <t>ADCDNB-26.03-002328</t>
  </si>
  <si>
    <t>ADCDNB-26.03-002329</t>
  </si>
  <si>
    <t>ADCDNB-26.03-002330</t>
  </si>
  <si>
    <t>ADCDNB-26.03-002331</t>
  </si>
  <si>
    <t>ADCDNB-26.03-002332</t>
  </si>
  <si>
    <t>ADCDNB-26.03-002333</t>
  </si>
  <si>
    <t>ADCDNB-26.03-002334</t>
  </si>
  <si>
    <t>ADCDNB-26.03-002335</t>
  </si>
  <si>
    <t>ADCDNB-26.03-002336</t>
  </si>
  <si>
    <t>ADCDNB-26.03-002337</t>
  </si>
  <si>
    <t>LCL- KNQ</t>
  </si>
  <si>
    <t>ADCDNB-26.03-000653</t>
  </si>
  <si>
    <t>ADCDNB-26.03-000594</t>
  </si>
  <si>
    <t>ADCDNB-26.03-000595</t>
  </si>
  <si>
    <t>ADCDNB-26.03-000702</t>
  </si>
  <si>
    <t>ADCDNB-26.03-000703</t>
  </si>
  <si>
    <t>ADCDNB-26.03-000705</t>
  </si>
  <si>
    <t>ADCDNB-26.03-000706</t>
  </si>
  <si>
    <t>ADCDNB-26.03-000714</t>
  </si>
  <si>
    <t>ADCDNB-26.03-000657</t>
  </si>
  <si>
    <t>ADCDNB-26.03-000438</t>
  </si>
  <si>
    <t>ADCDNB-26.03-001021</t>
  </si>
  <si>
    <t>ADCDNB-26.03-001024</t>
  </si>
  <si>
    <t>ADCDNB-26.03-001023</t>
  </si>
  <si>
    <t>ADCDNB-26.03-001022</t>
  </si>
  <si>
    <t>ADCDNB-26.03-001121</t>
  </si>
  <si>
    <t>ADCDNB-26.03-001043</t>
  </si>
  <si>
    <t>ADCDNB-26.03-001076</t>
  </si>
  <si>
    <t>ADCDNB-26.03-001077</t>
  </si>
  <si>
    <t>ADCDNB-26.03-001078</t>
  </si>
  <si>
    <t>ADCDNB-26.03-001091</t>
  </si>
  <si>
    <t>ADCDNB-26.03-001093</t>
  </si>
  <si>
    <t>ADCDNB-26.03-001147</t>
  </si>
  <si>
    <t>ADCDNB-26.03-001150</t>
  </si>
  <si>
    <t>ADCDNB-26.03-001151</t>
  </si>
  <si>
    <t>ADCDNB-26.03-001148</t>
  </si>
  <si>
    <t>ADCDNB-26.03-001149</t>
  </si>
  <si>
    <t>ADCDNB-26.03-000716</t>
  </si>
  <si>
    <t>ADCDNB-26.03-001152</t>
  </si>
  <si>
    <t>ADCDNB-26.03-001215</t>
  </si>
  <si>
    <t>ADCDNB-26.03-001373</t>
  </si>
  <si>
    <t>ADCDNB-26.03-001374</t>
  </si>
  <si>
    <t>ADCDNB-26.03-001375</t>
  </si>
  <si>
    <t>ADCDNB-26.03-001536</t>
  </si>
  <si>
    <t>ADCDNB-26.03-001467</t>
  </si>
  <si>
    <t>ADCDNB-26.03-001144</t>
  </si>
  <si>
    <t>ADCDNB-26.03-001146</t>
  </si>
  <si>
    <t>ADCDNB-26.03-001412</t>
  </si>
  <si>
    <t>ADCDNB-26.03-000715</t>
  </si>
  <si>
    <t>ADCDNB-26.03-001413</t>
  </si>
  <si>
    <t>ADCDNB-26.03-001414</t>
  </si>
  <si>
    <t>ADCDNB-26.03-001415</t>
  </si>
  <si>
    <t>ADCDNB-26.03-001416</t>
  </si>
  <si>
    <t>ADCDNB-26.03-001511</t>
  </si>
  <si>
    <t>ADCDNB-26.03-001510</t>
  </si>
  <si>
    <t>ADCDNB-26.03-001512</t>
  </si>
  <si>
    <t xml:space="preserve">
ADCDNB-26.03-001145</t>
  </si>
  <si>
    <t>ADCDNB-26.03-001488</t>
  </si>
  <si>
    <t>ADCDNB-26.03-001489</t>
  </si>
  <si>
    <t>ADCDNB-26.03-001557</t>
  </si>
  <si>
    <t>ADCDNB-26.03-001046</t>
  </si>
  <si>
    <t>ADCDNB-26.03-001558</t>
  </si>
  <si>
    <t>ADCDNB-26.03-001828</t>
  </si>
  <si>
    <t>ADCDNB-26.03-001820</t>
  </si>
  <si>
    <t>ADCDNB-26.03-001140</t>
  </si>
  <si>
    <t>ADCDNB-26.03-001141</t>
  </si>
  <si>
    <t>ADCDNB-26.03-001408</t>
  </si>
  <si>
    <t>ADCDNB-26.03-001409</t>
  </si>
  <si>
    <t>ADCDNB-26.03-001410</t>
  </si>
  <si>
    <t>ADCDNB-26.03-001411</t>
  </si>
  <si>
    <t>ADCDNB-26.03-001559</t>
  </si>
  <si>
    <t>ADCDNB-26.03-001687</t>
  </si>
  <si>
    <t>ADCDNB-26.03-001686</t>
  </si>
  <si>
    <t>ADCDNB-26.03-001684</t>
  </si>
  <si>
    <t>ADCDNB-26.03-001824</t>
  </si>
  <si>
    <t>ADCDNB-26.03-001825</t>
  </si>
  <si>
    <t>ADCDNB-26.03-001826</t>
  </si>
  <si>
    <t>ADCDNB-26.03-001827</t>
  </si>
  <si>
    <t>ADCDNB-26.03-001846</t>
  </si>
  <si>
    <t>ADCDNB-26.03-001833</t>
  </si>
  <si>
    <t>ADCDNB-26.03-001834</t>
  </si>
  <si>
    <t>ADCDNB-26.03-002065</t>
  </si>
  <si>
    <t>ADCDNB-26.03-002066</t>
  </si>
  <si>
    <t>ADCDNB-26.03-002262</t>
  </si>
  <si>
    <t>ADCDNB-26.03-002104</t>
  </si>
  <si>
    <t>ADCDNB-26.03-002105</t>
  </si>
  <si>
    <t>ADCDNB-26.03-002106</t>
  </si>
  <si>
    <t>ADCDNB-26.03-002107</t>
  </si>
  <si>
    <t>ADCDNB-26.03-002108</t>
  </si>
  <si>
    <t>ADCDNB-26.03-002109</t>
  </si>
  <si>
    <t>ADCDNB-26.03-002110</t>
  </si>
  <si>
    <t>ADCDNB-26.03-001553</t>
  </si>
  <si>
    <t>ADCDNB-26.03-001550</t>
  </si>
  <si>
    <t>ADCDNB-26.03-001552</t>
  </si>
  <si>
    <t>ADCDNB-26.03-001556</t>
  </si>
  <si>
    <t>ADCDNB-26.03-002169</t>
  </si>
  <si>
    <t>0885193196</t>
  </si>
  <si>
    <t>5290259</t>
  </si>
  <si>
    <t>001/IEM/III/26</t>
  </si>
  <si>
    <t>INV-26020136</t>
  </si>
  <si>
    <t>001/SJID/EXP/II/2026</t>
  </si>
  <si>
    <t>PS26-1542</t>
  </si>
  <si>
    <t>INV-26030654</t>
  </si>
  <si>
    <t>YCDG2026030402</t>
  </si>
  <si>
    <t>YCT260220-61</t>
  </si>
  <si>
    <t>PS26-1484</t>
  </si>
  <si>
    <t>CWK0160955-T0001</t>
  </si>
  <si>
    <t>G8-20260306 VY (B)</t>
  </si>
  <si>
    <t>PC2603062VY</t>
  </si>
  <si>
    <t>PC260306VY</t>
  </si>
  <si>
    <t>PC2603063VY</t>
  </si>
  <si>
    <t>T260306-Y2</t>
  </si>
  <si>
    <t>IV260300684</t>
  </si>
  <si>
    <t>5290166</t>
  </si>
  <si>
    <t>5290201</t>
  </si>
  <si>
    <t>5290215</t>
  </si>
  <si>
    <t>5282684</t>
  </si>
  <si>
    <t>IV260201990</t>
  </si>
  <si>
    <t>IE26020317</t>
  </si>
  <si>
    <t>INV-26020115</t>
  </si>
  <si>
    <t>2602/088/VY</t>
  </si>
  <si>
    <t>PS26-1456</t>
  </si>
  <si>
    <t>VY260302LCL</t>
  </si>
  <si>
    <t>T260301-Y1</t>
  </si>
  <si>
    <t>T260226-Y1</t>
  </si>
  <si>
    <t>T260306-Y4</t>
  </si>
  <si>
    <t>PC2603092VY</t>
  </si>
  <si>
    <t>PC260309VY</t>
  </si>
  <si>
    <t>0885197012</t>
  </si>
  <si>
    <t>T260309-Y2</t>
  </si>
  <si>
    <t xml:space="preserve">5299392
</t>
  </si>
  <si>
    <t>2606/SLTW-PS</t>
  </si>
  <si>
    <t>OHTY260203</t>
  </si>
  <si>
    <t>AT26030001</t>
  </si>
  <si>
    <t>5289974</t>
  </si>
  <si>
    <t>DSHK2026022601</t>
  </si>
  <si>
    <t>260227-01</t>
  </si>
  <si>
    <t>PS26-1657</t>
  </si>
  <si>
    <t>VV07704/6605/25</t>
  </si>
  <si>
    <t>0885198199</t>
  </si>
  <si>
    <t>G8-20260310 VY (B)</t>
  </si>
  <si>
    <t>PC260310VY</t>
  </si>
  <si>
    <t>1874158425</t>
  </si>
  <si>
    <t>HK20260303</t>
  </si>
  <si>
    <t xml:space="preserve"> 1875594773</t>
  </si>
  <si>
    <t>0000136</t>
  </si>
  <si>
    <t>KS20260302001</t>
  </si>
  <si>
    <t>5306138</t>
  </si>
  <si>
    <t>IV260301000-1</t>
  </si>
  <si>
    <t>EXD1-26-C217A</t>
  </si>
  <si>
    <t>OHTY260249</t>
  </si>
  <si>
    <t>DSHK2026030402</t>
  </si>
  <si>
    <t>INV-26030779</t>
  </si>
  <si>
    <t>EXD1-26-VY0305</t>
  </si>
  <si>
    <t>751D260305-01</t>
  </si>
  <si>
    <t>IV260300761</t>
  </si>
  <si>
    <t>A26020198</t>
  </si>
  <si>
    <t>G8-20260311 VY (B)</t>
  </si>
  <si>
    <t>0885199687</t>
  </si>
  <si>
    <t>0885199794</t>
  </si>
  <si>
    <t>PC260311VY</t>
  </si>
  <si>
    <t>260310-01</t>
  </si>
  <si>
    <t>IE26030156</t>
  </si>
  <si>
    <t>5306714</t>
  </si>
  <si>
    <t>PS26-1765</t>
  </si>
  <si>
    <t>T260305-Y1</t>
  </si>
  <si>
    <t>PS26-1573</t>
  </si>
  <si>
    <t>PS26-1514</t>
  </si>
  <si>
    <t>PC260312VY</t>
  </si>
  <si>
    <t>G8-20260312 VY (B)</t>
  </si>
  <si>
    <t>T260311-Y2</t>
  </si>
  <si>
    <t>202603110001VY</t>
  </si>
  <si>
    <t>INV-26030324</t>
  </si>
  <si>
    <t>396/2026</t>
  </si>
  <si>
    <t>EXD1-26-VY0309</t>
  </si>
  <si>
    <t>OHTY260272</t>
  </si>
  <si>
    <t>AT26030200</t>
  </si>
  <si>
    <t>ZS26031001</t>
  </si>
  <si>
    <t>DL20260306-2</t>
  </si>
  <si>
    <t>DL20260306</t>
  </si>
  <si>
    <t>DL20260306-1</t>
  </si>
  <si>
    <t>APSV0201027</t>
  </si>
  <si>
    <t>PS26-1690</t>
  </si>
  <si>
    <t>PS261563</t>
  </si>
  <si>
    <t>PS261517</t>
  </si>
  <si>
    <t>PS261491</t>
  </si>
  <si>
    <t>PS261516</t>
  </si>
  <si>
    <t>PS261518</t>
  </si>
  <si>
    <t>PS261542</t>
  </si>
  <si>
    <t>PS261550</t>
  </si>
  <si>
    <t>PS261551</t>
  </si>
  <si>
    <t>PS261455</t>
  </si>
  <si>
    <t>PS261484</t>
  </si>
  <si>
    <t>PS261509</t>
  </si>
  <si>
    <t>PS261599</t>
  </si>
  <si>
    <t>PS261601</t>
  </si>
  <si>
    <t>PS261602</t>
  </si>
  <si>
    <t>PS261600</t>
  </si>
  <si>
    <t>PS261637</t>
  </si>
  <si>
    <t>PS261646</t>
  </si>
  <si>
    <t>PS261459</t>
  </si>
  <si>
    <t>PS261460</t>
  </si>
  <si>
    <t>PS261461</t>
  </si>
  <si>
    <t>PS261457</t>
  </si>
  <si>
    <t>PS261458</t>
  </si>
  <si>
    <t>PS261574</t>
  </si>
  <si>
    <t>PS261594</t>
  </si>
  <si>
    <t>PS261463</t>
  </si>
  <si>
    <t>PS261456</t>
  </si>
  <si>
    <t>PS261398</t>
  </si>
  <si>
    <t>PS261541</t>
  </si>
  <si>
    <t>PS261379</t>
  </si>
  <si>
    <t>PS261650</t>
  </si>
  <si>
    <t>PS261684</t>
  </si>
  <si>
    <t>PS261685</t>
  </si>
  <si>
    <t>PS261699</t>
  </si>
  <si>
    <t>PS261674</t>
  </si>
  <si>
    <t>PS261755</t>
  </si>
  <si>
    <t>PS261597</t>
  </si>
  <si>
    <t>PS261626</t>
  </si>
  <si>
    <t>PS261687</t>
  </si>
  <si>
    <t>PS261521</t>
  </si>
  <si>
    <t>PS261462</t>
  </si>
  <si>
    <t>PS261465</t>
  </si>
  <si>
    <t>PS261657</t>
  </si>
  <si>
    <t>PS261726</t>
  </si>
  <si>
    <t>PS261738</t>
  </si>
  <si>
    <t>PS261737</t>
  </si>
  <si>
    <t>PS261739</t>
  </si>
  <si>
    <t>PS261567</t>
  </si>
  <si>
    <t>PS261652</t>
  </si>
  <si>
    <t>PS261709</t>
  </si>
  <si>
    <t>PS261688</t>
  </si>
  <si>
    <t>PS261696</t>
  </si>
  <si>
    <t>PS261756</t>
  </si>
  <si>
    <t>PS261788</t>
  </si>
  <si>
    <t>PS261789</t>
  </si>
  <si>
    <t>PS261576</t>
  </si>
  <si>
    <t>PS261595</t>
  </si>
  <si>
    <t>PS261660</t>
  </si>
  <si>
    <t>PS261661</t>
  </si>
  <si>
    <t>PS261683</t>
  </si>
  <si>
    <t>PS261697</t>
  </si>
  <si>
    <t>PS261700</t>
  </si>
  <si>
    <t>PS261791</t>
  </si>
  <si>
    <t>PS261793</t>
  </si>
  <si>
    <t>PS261790</t>
  </si>
  <si>
    <t>PS261757</t>
  </si>
  <si>
    <t>PS261753</t>
  </si>
  <si>
    <t>PS261752</t>
  </si>
  <si>
    <t>PS261765</t>
  </si>
  <si>
    <t>PS261636</t>
  </si>
  <si>
    <t>PS261573</t>
  </si>
  <si>
    <t>PS261514</t>
  </si>
  <si>
    <t>PS261829</t>
  </si>
  <si>
    <t>PS261828</t>
  </si>
  <si>
    <t>PS261795</t>
  </si>
  <si>
    <t>PS261808</t>
  </si>
  <si>
    <t>PS261798</t>
  </si>
  <si>
    <t>PS261800</t>
  </si>
  <si>
    <t>PS261799</t>
  </si>
  <si>
    <t>PS261805</t>
  </si>
  <si>
    <t>PS261806</t>
  </si>
  <si>
    <t>PS261807</t>
  </si>
  <si>
    <t>PS261787</t>
  </si>
  <si>
    <t>PS261792</t>
  </si>
  <si>
    <t>PS261786</t>
  </si>
  <si>
    <t>PS261780</t>
  </si>
  <si>
    <t>PS261690</t>
  </si>
  <si>
    <t>JWE5150308</t>
  </si>
  <si>
    <t>2261615440</t>
  </si>
  <si>
    <t>1644120811</t>
  </si>
  <si>
    <t>5165528513</t>
  </si>
  <si>
    <t>1627560620</t>
  </si>
  <si>
    <t>5166327482</t>
  </si>
  <si>
    <t>5439077291</t>
  </si>
  <si>
    <t>5166364265</t>
  </si>
  <si>
    <t>LPEX2602627</t>
  </si>
  <si>
    <t>FHKHCM26005850</t>
  </si>
  <si>
    <t>30099409</t>
  </si>
  <si>
    <t>JWE5150315</t>
  </si>
  <si>
    <t>JWE5150313</t>
  </si>
  <si>
    <t>JWE5150312</t>
  </si>
  <si>
    <t>JWE5150314</t>
  </si>
  <si>
    <t>SPX2603007</t>
  </si>
  <si>
    <t>XMNA007658</t>
  </si>
  <si>
    <t>XMNSGN26030046</t>
  </si>
  <si>
    <t>XMNSGN26030047</t>
  </si>
  <si>
    <t>08SEA2602050</t>
  </si>
  <si>
    <t>HOEX26020322</t>
  </si>
  <si>
    <t>HOEX26020306</t>
  </si>
  <si>
    <t>CGH/HCM-059/26A</t>
  </si>
  <si>
    <t>CGH/HCM-059/26</t>
  </si>
  <si>
    <t>SPOE2603009</t>
  </si>
  <si>
    <t>SPOE2602085</t>
  </si>
  <si>
    <t>SPX2603008</t>
  </si>
  <si>
    <t>JWE5150328</t>
  </si>
  <si>
    <t>JWE5150327</t>
  </si>
  <si>
    <t>JWE5150324</t>
  </si>
  <si>
    <t>SPX2603013</t>
  </si>
  <si>
    <t>XMNA007656</t>
  </si>
  <si>
    <t>112600038006818</t>
  </si>
  <si>
    <t>08SEA2602049</t>
  </si>
  <si>
    <t>08SEA2603012</t>
  </si>
  <si>
    <t>S02115990</t>
  </si>
  <si>
    <t>20SEA26030025</t>
  </si>
  <si>
    <t>20SEA26030013</t>
  </si>
  <si>
    <t>20SEA26030004</t>
  </si>
  <si>
    <t>112600038123010</t>
  </si>
  <si>
    <t>JWE5150332</t>
  </si>
  <si>
    <t>JWE5150334</t>
  </si>
  <si>
    <t>JWE5150335</t>
  </si>
  <si>
    <t>08SEA2602055</t>
  </si>
  <si>
    <t>20SEA26030018</t>
  </si>
  <si>
    <t>08SEA2603007</t>
  </si>
  <si>
    <t>HA590512</t>
  </si>
  <si>
    <t>HTHC26032036</t>
  </si>
  <si>
    <t>5563055094</t>
  </si>
  <si>
    <t>5167234682</t>
  </si>
  <si>
    <t>HTKC26032008</t>
  </si>
  <si>
    <t>5166012703</t>
  </si>
  <si>
    <t>5166437533</t>
  </si>
  <si>
    <t>5166687573</t>
  </si>
  <si>
    <t>5166633054</t>
  </si>
  <si>
    <t>1623849091</t>
  </si>
  <si>
    <t>5166936106</t>
  </si>
  <si>
    <t>112600038120482</t>
  </si>
  <si>
    <t>JWE5150339</t>
  </si>
  <si>
    <t>JWE5150338</t>
  </si>
  <si>
    <t>JWE5150343</t>
  </si>
  <si>
    <t>5167240271</t>
  </si>
  <si>
    <t>3855361720</t>
  </si>
  <si>
    <t>1170018765</t>
  </si>
  <si>
    <t>5167260140</t>
  </si>
  <si>
    <t>SPOE2603016</t>
  </si>
  <si>
    <t>112600038107017</t>
  </si>
  <si>
    <t>112600038107047</t>
  </si>
  <si>
    <t>JWE5150350</t>
  </si>
  <si>
    <t>JWE5150346</t>
  </si>
  <si>
    <t>SPX2603019</t>
  </si>
  <si>
    <t>9353357790</t>
  </si>
  <si>
    <t>7215539155</t>
  </si>
  <si>
    <t>6994274674</t>
  </si>
  <si>
    <t>5167111703</t>
  </si>
  <si>
    <t>5166565040</t>
  </si>
  <si>
    <t>7726742391</t>
  </si>
  <si>
    <t>4154336314</t>
  </si>
  <si>
    <t>DGPE26030088</t>
  </si>
  <si>
    <t>DGPE26030089</t>
  </si>
  <si>
    <t>DGPE26030090</t>
  </si>
  <si>
    <t>HTHC26032132</t>
  </si>
  <si>
    <t>112600038107144</t>
  </si>
  <si>
    <t>108025622610</t>
  </si>
  <si>
    <t>108022451460</t>
  </si>
  <si>
    <t>108021981060</t>
  </si>
  <si>
    <t>108023691310</t>
  </si>
  <si>
    <t>108023737950</t>
  </si>
  <si>
    <t>108024017140</t>
  </si>
  <si>
    <t>108025129550</t>
  </si>
  <si>
    <t>108025222910</t>
  </si>
  <si>
    <t>108025509910</t>
  </si>
  <si>
    <t>108026045260</t>
  </si>
  <si>
    <t>108022182330</t>
  </si>
  <si>
    <t>108030206540</t>
  </si>
  <si>
    <t>108030218220</t>
  </si>
  <si>
    <t>108030219400</t>
  </si>
  <si>
    <t>108030222860</t>
  </si>
  <si>
    <t>108031417060</t>
  </si>
  <si>
    <t>108030721040</t>
  </si>
  <si>
    <t>108028920750</t>
  </si>
  <si>
    <t>108028884240</t>
  </si>
  <si>
    <t>108028861360</t>
  </si>
  <si>
    <t>108032680450</t>
  </si>
  <si>
    <t>108032738000</t>
  </si>
  <si>
    <t>108028496440</t>
  </si>
  <si>
    <t>108029428730</t>
  </si>
  <si>
    <t>108029435620</t>
  </si>
  <si>
    <t>108028561100</t>
  </si>
  <si>
    <t>108028548720</t>
  </si>
  <si>
    <t>108023653730</t>
  </si>
  <si>
    <t>108028644840</t>
  </si>
  <si>
    <t>108030215050</t>
  </si>
  <si>
    <t>108030217150</t>
  </si>
  <si>
    <t>108031719940</t>
  </si>
  <si>
    <t>108034694720</t>
  </si>
  <si>
    <t>108034711960</t>
  </si>
  <si>
    <t>108035012520</t>
  </si>
  <si>
    <t>108038972160</t>
  </si>
  <si>
    <t>108039508840</t>
  </si>
  <si>
    <t>108028848910</t>
  </si>
  <si>
    <t>108030678010</t>
  </si>
  <si>
    <t>108035441030</t>
  </si>
  <si>
    <t>108026101740</t>
  </si>
  <si>
    <t>108031800920</t>
  </si>
  <si>
    <t>108031766400</t>
  </si>
  <si>
    <t>108036801830</t>
  </si>
  <si>
    <t>108036886860</t>
  </si>
  <si>
    <t>108038894720</t>
  </si>
  <si>
    <t>108038459540</t>
  </si>
  <si>
    <t>108038481720</t>
  </si>
  <si>
    <t>108028993810</t>
  </si>
  <si>
    <t>108035926940</t>
  </si>
  <si>
    <t>108037141000</t>
  </si>
  <si>
    <t>108038267740</t>
  </si>
  <si>
    <t>108035908260</t>
  </si>
  <si>
    <t>108039548520</t>
  </si>
  <si>
    <t>108043388830</t>
  </si>
  <si>
    <t>108043772100</t>
  </si>
  <si>
    <t>108028540100</t>
  </si>
  <si>
    <t>108027534420</t>
  </si>
  <si>
    <t>108034993730</t>
  </si>
  <si>
    <t>108034743610</t>
  </si>
  <si>
    <t>108034659940</t>
  </si>
  <si>
    <t>108035290640</t>
  </si>
  <si>
    <t>108036746750</t>
  </si>
  <si>
    <t>108042339310</t>
  </si>
  <si>
    <t>108042872230</t>
  </si>
  <si>
    <t>108042893600</t>
  </si>
  <si>
    <t>108042359240</t>
  </si>
  <si>
    <t>108040815520</t>
  </si>
  <si>
    <t>108040847020</t>
  </si>
  <si>
    <t>108040887510</t>
  </si>
  <si>
    <t>108040933450</t>
  </si>
  <si>
    <t>108043527060</t>
  </si>
  <si>
    <t>108043538040</t>
  </si>
  <si>
    <t>108040094960</t>
  </si>
  <si>
    <t>108040208950</t>
  </si>
  <si>
    <t>108046098160</t>
  </si>
  <si>
    <t>108046076940</t>
  </si>
  <si>
    <t>108048710010</t>
  </si>
  <si>
    <t>108044468120</t>
  </si>
  <si>
    <t>108043484620</t>
  </si>
  <si>
    <t>108043443910</t>
  </si>
  <si>
    <t>108043414620</t>
  </si>
  <si>
    <t>108044245150</t>
  </si>
  <si>
    <t>108044264530</t>
  </si>
  <si>
    <t>108044300560</t>
  </si>
  <si>
    <t>108044178540</t>
  </si>
  <si>
    <t>108044169440</t>
  </si>
  <si>
    <t>108044174600</t>
  </si>
  <si>
    <t>108044161850</t>
  </si>
  <si>
    <t>108043964340</t>
  </si>
  <si>
    <t>7.084</t>
  </si>
  <si>
    <t>1 X 5MT
2 X 2MT</t>
  </si>
  <si>
    <t>50E54249
50H93234</t>
  </si>
  <si>
    <t>50E46443
50H69181</t>
  </si>
  <si>
    <t>60H11265
50E46291
50E46592</t>
  </si>
  <si>
    <t>50H46592</t>
  </si>
  <si>
    <t>112600038010222</t>
  </si>
  <si>
    <t>112600038009607</t>
  </si>
  <si>
    <t>112600038009124</t>
  </si>
  <si>
    <t>, từ kho Tân Tạo đến KCN Bàu Xéo, Đồng Nai</t>
  </si>
  <si>
    <t>PS261332</t>
  </si>
  <si>
    <t>PS261577</t>
  </si>
  <si>
    <t>PS261686</t>
  </si>
  <si>
    <t>PS261596</t>
  </si>
  <si>
    <t>PS261640</t>
  </si>
  <si>
    <t>PS261736</t>
  </si>
  <si>
    <t>PS261703</t>
  </si>
  <si>
    <t>PS261711</t>
  </si>
  <si>
    <t>PS261710</t>
  </si>
  <si>
    <t>3AW61Y04E</t>
  </si>
  <si>
    <t>17169576 RI</t>
  </si>
  <si>
    <t>0885180029</t>
  </si>
  <si>
    <t>0885182789</t>
  </si>
  <si>
    <t>0885180330</t>
  </si>
  <si>
    <t>9700019283</t>
  </si>
  <si>
    <t>260107-01IND</t>
  </si>
  <si>
    <t>DST-260226D</t>
  </si>
  <si>
    <t>PS26-1703</t>
  </si>
  <si>
    <t>260120-01IND</t>
  </si>
  <si>
    <t>260128-01IND</t>
  </si>
  <si>
    <t>001GA11695</t>
  </si>
  <si>
    <t>COAU7266200720</t>
  </si>
  <si>
    <t>2HCC8IV0939841-01</t>
  </si>
  <si>
    <t>2HCC8IV0939841-02</t>
  </si>
  <si>
    <t>2HCC8IV0939841-03</t>
  </si>
  <si>
    <t>YLJ26304309</t>
  </si>
  <si>
    <t>MEDUYO014854</t>
  </si>
  <si>
    <t>TCHOCSE2603005E</t>
  </si>
  <si>
    <t xml:space="preserve">CGH/HCM-064/26 </t>
  </si>
  <si>
    <t>CMZ1827555A</t>
  </si>
  <si>
    <t>CMZ1815636</t>
  </si>
  <si>
    <t>7</t>
  </si>
  <si>
    <t>WHLU0586145</t>
  </si>
  <si>
    <t>WHSU2058311</t>
  </si>
  <si>
    <t>WHSU2078010</t>
  </si>
  <si>
    <t>WHSU2101660</t>
  </si>
  <si>
    <t>WHSU2348901</t>
  </si>
  <si>
    <t>WHSU2965890</t>
  </si>
  <si>
    <t>CSNU7242881</t>
  </si>
  <si>
    <t>WHSU8373917</t>
  </si>
  <si>
    <t>WHSU8488135</t>
  </si>
  <si>
    <t>EGSU3932191</t>
  </si>
  <si>
    <t>TEMU4463354</t>
  </si>
  <si>
    <t>FBIU0510825</t>
  </si>
  <si>
    <t>TLLU4110430</t>
  </si>
  <si>
    <t xml:space="preserve">APZU3743170 </t>
  </si>
  <si>
    <t>CXDU1964229</t>
  </si>
  <si>
    <t>ADCDNB-26.02-002637</t>
  </si>
  <si>
    <t>ADCDNB-26.03-000658</t>
  </si>
  <si>
    <t>ADCDNB-26.03-001634</t>
  </si>
  <si>
    <t>ADCDNB-26.03-000767</t>
  </si>
  <si>
    <t>ADCDNB-26.03-001079</t>
  </si>
  <si>
    <t>ADCDNB-26.03-001056</t>
  </si>
  <si>
    <t>ADCDNB-26.03-001611</t>
  </si>
  <si>
    <t>ADCDNB-26.03-001425</t>
  </si>
  <si>
    <t>ADCDNB-26.03-001423</t>
  </si>
  <si>
    <t>50H51848</t>
  </si>
  <si>
    <t>50E53234</t>
  </si>
  <si>
    <t>50H51639</t>
  </si>
  <si>
    <t>50H91269</t>
  </si>
  <si>
    <t>50H68179</t>
  </si>
  <si>
    <t>50E65108</t>
  </si>
  <si>
    <t>50H52320</t>
  </si>
  <si>
    <t>50E64214</t>
  </si>
  <si>
    <t>PS261879</t>
  </si>
  <si>
    <t>PS261881</t>
  </si>
  <si>
    <t>PS261804</t>
  </si>
  <si>
    <t>PS261878</t>
  </si>
  <si>
    <t>PS261880</t>
  </si>
  <si>
    <t>PS261864</t>
  </si>
  <si>
    <t>PS261846</t>
  </si>
  <si>
    <t>PS261854</t>
  </si>
  <si>
    <t>PS261904</t>
  </si>
  <si>
    <t>PS261898</t>
  </si>
  <si>
    <t>PS261905</t>
  </si>
  <si>
    <t>PS261797</t>
  </si>
  <si>
    <t>PS261796</t>
  </si>
  <si>
    <t>PS261773</t>
  </si>
  <si>
    <t>PS261751</t>
  </si>
  <si>
    <t>PS261754</t>
  </si>
  <si>
    <t>PS261845</t>
  </si>
  <si>
    <t>PS261842</t>
  </si>
  <si>
    <t>PS261841</t>
  </si>
  <si>
    <t>PS261843</t>
  </si>
  <si>
    <t>PS261750</t>
  </si>
  <si>
    <t>PS261625</t>
  </si>
  <si>
    <t>PS261863</t>
  </si>
  <si>
    <t>PS261840</t>
  </si>
  <si>
    <t>PS261956</t>
  </si>
  <si>
    <t>PS261968</t>
  </si>
  <si>
    <t>PS261826</t>
  </si>
  <si>
    <t>PS261897</t>
  </si>
  <si>
    <t>PS261901</t>
  </si>
  <si>
    <t>PS261764</t>
  </si>
  <si>
    <t>PS261903</t>
  </si>
  <si>
    <t>PS261725</t>
  </si>
  <si>
    <t>PS261957</t>
  </si>
  <si>
    <t>PS262013</t>
  </si>
  <si>
    <t>PS262011</t>
  </si>
  <si>
    <t>PS262012</t>
  </si>
  <si>
    <t>PS262019</t>
  </si>
  <si>
    <t>PS262006</t>
  </si>
  <si>
    <t>PS261844</t>
  </si>
  <si>
    <t>PS261900</t>
  </si>
  <si>
    <t>PS261925</t>
  </si>
  <si>
    <t>PS261935</t>
  </si>
  <si>
    <t>PS262000</t>
  </si>
  <si>
    <t>PS261824</t>
  </si>
  <si>
    <t>PS261980</t>
  </si>
  <si>
    <t>PS261981</t>
  </si>
  <si>
    <t>PS262040</t>
  </si>
  <si>
    <t>PS261847</t>
  </si>
  <si>
    <t>PS261979</t>
  </si>
  <si>
    <t>PS262057</t>
  </si>
  <si>
    <t>PS262056</t>
  </si>
  <si>
    <t>PS261932</t>
  </si>
  <si>
    <t>PS261933</t>
  </si>
  <si>
    <t>PS262003</t>
  </si>
  <si>
    <t>PS262002</t>
  </si>
  <si>
    <t>PS262001</t>
  </si>
  <si>
    <t>PS262005</t>
  </si>
  <si>
    <t>PS261934</t>
  </si>
  <si>
    <t>PS262004</t>
  </si>
  <si>
    <t>PS262007</t>
  </si>
  <si>
    <t>PS262026</t>
  </si>
  <si>
    <t>PS261962</t>
  </si>
  <si>
    <t>PS262100</t>
  </si>
  <si>
    <t>PS262101</t>
  </si>
  <si>
    <t>PS262102</t>
  </si>
  <si>
    <t>PS262050</t>
  </si>
  <si>
    <t>PS262061</t>
  </si>
  <si>
    <t>PS262073</t>
  </si>
  <si>
    <t>PS262074</t>
  </si>
  <si>
    <t>PS262075</t>
  </si>
  <si>
    <t>PS261970</t>
  </si>
  <si>
    <t>PS261997</t>
  </si>
  <si>
    <t>PS262049</t>
  </si>
  <si>
    <t>PS262088</t>
  </si>
  <si>
    <t>G8-20260313VY (B)</t>
  </si>
  <si>
    <t>T260313-Y2</t>
  </si>
  <si>
    <t>T260311-Y4</t>
  </si>
  <si>
    <t>PC260313VY</t>
  </si>
  <si>
    <t>0885202740</t>
  </si>
  <si>
    <t>EXD1-26-VY0311</t>
  </si>
  <si>
    <t>EXD1-26-VY0310B</t>
  </si>
  <si>
    <t>5312286</t>
  </si>
  <si>
    <t>DJL-260312-010</t>
  </si>
  <si>
    <t>DSHK2026031201</t>
  </si>
  <si>
    <t>PS26-1905</t>
  </si>
  <si>
    <t>INV-26030016</t>
  </si>
  <si>
    <t>2603/001/VY</t>
  </si>
  <si>
    <t>MW-20260308</t>
  </si>
  <si>
    <t>5301166</t>
  </si>
  <si>
    <t>XJB260306</t>
  </si>
  <si>
    <t>AT26030047</t>
  </si>
  <si>
    <t>VY260309LCL</t>
  </si>
  <si>
    <t>IV260300622</t>
  </si>
  <si>
    <t>5297160</t>
  </si>
  <si>
    <t>2400002844</t>
  </si>
  <si>
    <t>PS26-1840</t>
  </si>
  <si>
    <t>PC260316VY</t>
  </si>
  <si>
    <t>260057</t>
  </si>
  <si>
    <t>260305JHJ02A</t>
  </si>
  <si>
    <t>EX-26030032</t>
  </si>
  <si>
    <t>SHSAEF1260300003</t>
  </si>
  <si>
    <t>EXD1-26-C159</t>
  </si>
  <si>
    <t>IE26030071</t>
  </si>
  <si>
    <t>DJL-260302-009</t>
  </si>
  <si>
    <t>PC2603162VY</t>
  </si>
  <si>
    <t>G8-20260317 VY (B)</t>
  </si>
  <si>
    <t>PC260317VY</t>
  </si>
  <si>
    <t>PC2603172VY</t>
  </si>
  <si>
    <t>0885206822</t>
  </si>
  <si>
    <t>8480039555</t>
  </si>
  <si>
    <t>IE26030171</t>
  </si>
  <si>
    <t>EXD1-26-C217</t>
  </si>
  <si>
    <t>HP2315G</t>
  </si>
  <si>
    <t>DSHK2026030601</t>
  </si>
  <si>
    <t>DSHK2026030401</t>
  </si>
  <si>
    <t>380/2026</t>
  </si>
  <si>
    <t>SL2026030601</t>
  </si>
  <si>
    <t>SL2026030602</t>
  </si>
  <si>
    <t>2607/SLTW-PS</t>
  </si>
  <si>
    <t>0885190405</t>
  </si>
  <si>
    <t>SL2026030603</t>
  </si>
  <si>
    <t>G8-20260318 VY (B)</t>
  </si>
  <si>
    <t>PC260318VY</t>
  </si>
  <si>
    <t>OHTY260308</t>
  </si>
  <si>
    <t>DI26C01451</t>
  </si>
  <si>
    <t>5320850</t>
  </si>
  <si>
    <t>260316-01</t>
  </si>
  <si>
    <t>00013-00135712</t>
  </si>
  <si>
    <t>425/2026</t>
  </si>
  <si>
    <t>001/SJID/EXP/III/2026</t>
  </si>
  <si>
    <t>DI26C01651</t>
  </si>
  <si>
    <t>EXD1-26-C257A</t>
  </si>
  <si>
    <t>VV07819/6624/25</t>
  </si>
  <si>
    <t>PS26-1962</t>
  </si>
  <si>
    <t>G8-20260319 VY (B)</t>
  </si>
  <si>
    <t>PC260319VY</t>
  </si>
  <si>
    <t>PC2603192VY</t>
  </si>
  <si>
    <t>5325046</t>
  </si>
  <si>
    <t>EXD1-26-VY0313</t>
  </si>
  <si>
    <t>INV-26030990</t>
  </si>
  <si>
    <t>INV-26030997</t>
  </si>
  <si>
    <t>YCDG2026031701</t>
  </si>
  <si>
    <t>GCINV0005016</t>
  </si>
  <si>
    <t>5312239</t>
  </si>
  <si>
    <t>DSHK2026031001</t>
  </si>
  <si>
    <t>VY260314LCL</t>
  </si>
  <si>
    <t>JWE5150359</t>
  </si>
  <si>
    <t>SPX2603023</t>
  </si>
  <si>
    <t>SPX2603020</t>
  </si>
  <si>
    <t>JWE5150363</t>
  </si>
  <si>
    <t>JWE5150355</t>
  </si>
  <si>
    <t>9353401691</t>
  </si>
  <si>
    <t>5167309442</t>
  </si>
  <si>
    <t>5563129703</t>
  </si>
  <si>
    <t>9353573176</t>
  </si>
  <si>
    <t>9353631792</t>
  </si>
  <si>
    <t>9353479472</t>
  </si>
  <si>
    <t>HOEX26030041</t>
  </si>
  <si>
    <t>HOEX26030048</t>
  </si>
  <si>
    <t>112600038359046</t>
  </si>
  <si>
    <t>S02121109</t>
  </si>
  <si>
    <t>11SEA2603040</t>
  </si>
  <si>
    <t>08SEA2603027</t>
  </si>
  <si>
    <t>CGH/HCM-063/26</t>
  </si>
  <si>
    <t>XMNSGN26030170</t>
  </si>
  <si>
    <t>XMNSGN26030171</t>
  </si>
  <si>
    <t>FHKHCM26006910</t>
  </si>
  <si>
    <t>112600038107419</t>
  </si>
  <si>
    <t>JWE5150369</t>
  </si>
  <si>
    <t>VRN69700650</t>
  </si>
  <si>
    <t>SPOE2603024</t>
  </si>
  <si>
    <t>SE26030026/001</t>
  </si>
  <si>
    <t>CES-2603000075</t>
  </si>
  <si>
    <t>HTHC26032028</t>
  </si>
  <si>
    <t>08SEA2603022</t>
  </si>
  <si>
    <t>20SEA26030049</t>
  </si>
  <si>
    <t>JWE5150370</t>
  </si>
  <si>
    <t>JWE5150374</t>
  </si>
  <si>
    <t>JWE5150377</t>
  </si>
  <si>
    <t>JWE5150378</t>
  </si>
  <si>
    <t>JWE5150373</t>
  </si>
  <si>
    <t>5742002254</t>
  </si>
  <si>
    <t>08SEA2603039</t>
  </si>
  <si>
    <t>HTHC26032172</t>
  </si>
  <si>
    <t>SZHTHCM2603026</t>
  </si>
  <si>
    <t>20SEA26030095</t>
  </si>
  <si>
    <t>20SEA26030061</t>
  </si>
  <si>
    <t>MLHCM2603003</t>
  </si>
  <si>
    <t>HTHC26032191</t>
  </si>
  <si>
    <t>HTHC26032192</t>
  </si>
  <si>
    <t>112600038510786</t>
  </si>
  <si>
    <t>2HCC8SNIR1032312</t>
  </si>
  <si>
    <t>HTHC26032180</t>
  </si>
  <si>
    <t>JWE5150387</t>
  </si>
  <si>
    <t>JWE5150385</t>
  </si>
  <si>
    <t>5167223762</t>
  </si>
  <si>
    <t>5167213273</t>
  </si>
  <si>
    <t>9353921032</t>
  </si>
  <si>
    <t>9354080783</t>
  </si>
  <si>
    <t>4388310113</t>
  </si>
  <si>
    <t>5271263491</t>
  </si>
  <si>
    <t>8367429243</t>
  </si>
  <si>
    <t>9353833344</t>
  </si>
  <si>
    <t>1ZG3325W6706314550</t>
  </si>
  <si>
    <t>112600038566265</t>
  </si>
  <si>
    <t>112600038443004</t>
  </si>
  <si>
    <t>JWE5150398</t>
  </si>
  <si>
    <t>JWE5150400</t>
  </si>
  <si>
    <t>JWE5150401</t>
  </si>
  <si>
    <t>4586684631</t>
  </si>
  <si>
    <t>9353825482</t>
  </si>
  <si>
    <t>1491882593</t>
  </si>
  <si>
    <t>9354003256</t>
  </si>
  <si>
    <t>9354269816</t>
  </si>
  <si>
    <t>SHASGN26030265</t>
  </si>
  <si>
    <t>CGH/HCM-074/26A</t>
  </si>
  <si>
    <t>20SEA26030125</t>
  </si>
  <si>
    <t>CGH/HCM-074/26</t>
  </si>
  <si>
    <t>108050374020</t>
  </si>
  <si>
    <t>108052663460</t>
  </si>
  <si>
    <t>108050316250</t>
  </si>
  <si>
    <t>108050341120</t>
  </si>
  <si>
    <t>108052588450</t>
  </si>
  <si>
    <t>108052641210</t>
  </si>
  <si>
    <t>108048377950</t>
  </si>
  <si>
    <t>108048192120</t>
  </si>
  <si>
    <t>108048213820</t>
  </si>
  <si>
    <t>108053044850</t>
  </si>
  <si>
    <t>108052602340</t>
  </si>
  <si>
    <t>108052731250</t>
  </si>
  <si>
    <t>108050534760</t>
  </si>
  <si>
    <t>108050511660</t>
  </si>
  <si>
    <t>108053092230</t>
  </si>
  <si>
    <t>108053182900</t>
  </si>
  <si>
    <t>108053143110</t>
  </si>
  <si>
    <t>108048327220</t>
  </si>
  <si>
    <t>108050430240</t>
  </si>
  <si>
    <t>108050472610</t>
  </si>
  <si>
    <t>108050492650</t>
  </si>
  <si>
    <t>108046571140</t>
  </si>
  <si>
    <t>108046529250</t>
  </si>
  <si>
    <t>108048435500</t>
  </si>
  <si>
    <t>108051047860</t>
  </si>
  <si>
    <t>108056572410</t>
  </si>
  <si>
    <t>108058617920</t>
  </si>
  <si>
    <t>108051812960</t>
  </si>
  <si>
    <t>108054872920</t>
  </si>
  <si>
    <t>108054797060</t>
  </si>
  <si>
    <t>108054621250</t>
  </si>
  <si>
    <t>108057229230</t>
  </si>
  <si>
    <t>108054562010</t>
  </si>
  <si>
    <t>108058947140</t>
  </si>
  <si>
    <t>108060747100</t>
  </si>
  <si>
    <t>108060763310</t>
  </si>
  <si>
    <t>108060778010</t>
  </si>
  <si>
    <t>108061252350</t>
  </si>
  <si>
    <t>108060647440</t>
  </si>
  <si>
    <t>108057193310</t>
  </si>
  <si>
    <t>108057285450</t>
  </si>
  <si>
    <t>108056442210</t>
  </si>
  <si>
    <t>108061413460</t>
  </si>
  <si>
    <t>108061619960</t>
  </si>
  <si>
    <t>108059012020</t>
  </si>
  <si>
    <t>108060671240</t>
  </si>
  <si>
    <t>108060671940</t>
  </si>
  <si>
    <t>108063186010</t>
  </si>
  <si>
    <t>108047874800</t>
  </si>
  <si>
    <t>108060670060</t>
  </si>
  <si>
    <t>108064907310</t>
  </si>
  <si>
    <t>108064904510</t>
  </si>
  <si>
    <t>108057137050</t>
  </si>
  <si>
    <t>108057078730</t>
  </si>
  <si>
    <t>108059473100</t>
  </si>
  <si>
    <t>108059520330</t>
  </si>
  <si>
    <t>108059605620</t>
  </si>
  <si>
    <t>108059709920</t>
  </si>
  <si>
    <t>108059815140</t>
  </si>
  <si>
    <t>108061571220</t>
  </si>
  <si>
    <t>108061354550</t>
  </si>
  <si>
    <t>108066343450</t>
  </si>
  <si>
    <t>108061670730</t>
  </si>
  <si>
    <t>108069302720</t>
  </si>
  <si>
    <t>108069263960</t>
  </si>
  <si>
    <t>108069333850</t>
  </si>
  <si>
    <t>108066029630</t>
  </si>
  <si>
    <t>108065868960</t>
  </si>
  <si>
    <t>108066136950</t>
  </si>
  <si>
    <t>108066242540</t>
  </si>
  <si>
    <t>108065927320</t>
  </si>
  <si>
    <t>108065196040</t>
  </si>
  <si>
    <t>108067505820</t>
  </si>
  <si>
    <t>108069823040</t>
  </si>
  <si>
    <t>108070082740</t>
  </si>
  <si>
    <t>1.639</t>
  </si>
  <si>
    <t>2.853</t>
  </si>
  <si>
    <t>KNQ CẢNG ĐỒNG NAI</t>
  </si>
  <si>
    <t>UPS</t>
  </si>
  <si>
    <t>50E46291
50E52902
50H93043</t>
  </si>
  <si>
    <t>50H66757
50E52902</t>
  </si>
  <si>
    <t>60H11265
50E46592</t>
  </si>
  <si>
    <t>3 X 1MT</t>
  </si>
  <si>
    <t>ADCDNB-26.03-002282</t>
  </si>
  <si>
    <t>ADCDNB-26.03-002541</t>
  </si>
  <si>
    <t>ADCDNB-26.03-002542</t>
  </si>
  <si>
    <t>ADCDNB-26.03-002284</t>
  </si>
  <si>
    <t>ADCDNB-26.03-002283</t>
  </si>
  <si>
    <t>ADCDNB-26.03-002255</t>
  </si>
  <si>
    <t>ADCDNB-26.03-002253</t>
  </si>
  <si>
    <t>ADCDNB-26.03-002254</t>
  </si>
  <si>
    <t>ADCDNB-26.03-002558</t>
  </si>
  <si>
    <t>ADCDNB-26.03-002559</t>
  </si>
  <si>
    <t>ADCDNB-26.03-002560</t>
  </si>
  <si>
    <t>ADCDNB-26.03-002552</t>
  </si>
  <si>
    <t>ADCDNB-26.03-002553</t>
  </si>
  <si>
    <t>ADCDNB-26.03-002557</t>
  </si>
  <si>
    <t>ADCDNB-26.03-002555</t>
  </si>
  <si>
    <t>ADCDNB-26.03-002556</t>
  </si>
  <si>
    <t>ADCDNB-26.03-002260</t>
  </si>
  <si>
    <t>ADCDNB-26.03-002549</t>
  </si>
  <si>
    <t>ADCDNB-26.03-002550</t>
  </si>
  <si>
    <t>ADCDNB-26.03-002551</t>
  </si>
  <si>
    <t>ADCDNB-26.03-001673</t>
  </si>
  <si>
    <t>ADCDNB-26.03-001669</t>
  </si>
  <si>
    <t>ADCDNB-26.03-002180</t>
  </si>
  <si>
    <t>ADCDNB-26.03-002561</t>
  </si>
  <si>
    <t>ADCDNB-26.03-002750</t>
  </si>
  <si>
    <t>ADCDNB-26.03-002667</t>
  </si>
  <si>
    <t>ADCDNB-26.03-002554</t>
  </si>
  <si>
    <t>ADCDNB-26.03-002702</t>
  </si>
  <si>
    <t>ADCDNB-26.03-002693</t>
  </si>
  <si>
    <t>ADCDNB-26.03-002754</t>
  </si>
  <si>
    <t>ADCDNB-26.03-002755</t>
  </si>
  <si>
    <t>ADCDNB-26.03-002756</t>
  </si>
  <si>
    <t>ADCDNB-26.03-002751</t>
  </si>
  <si>
    <t>ADCDNB-26.03-002929</t>
  </si>
  <si>
    <t>ADCDNB-26.03-002930</t>
  </si>
  <si>
    <t>ADCDNB-26.03-002932</t>
  </si>
  <si>
    <t>ADCDNB-26.03-002931</t>
  </si>
  <si>
    <t>ADCDNB-26.03-002962</t>
  </si>
  <si>
    <t>ADCDNB-26.03-002758</t>
  </si>
  <si>
    <t>ADCDNB-26.03-002757</t>
  </si>
  <si>
    <t>ADCDNB-26.03-002690</t>
  </si>
  <si>
    <t>ADCDNB-26.03-002981</t>
  </si>
  <si>
    <t>ADCDNB-26.03-002982</t>
  </si>
  <si>
    <t>ADCDNB-26.03-002983</t>
  </si>
  <si>
    <t>ADCDNB-26.03-002668</t>
  </si>
  <si>
    <t>ADCDNB-26.03-002657</t>
  </si>
  <si>
    <t>ADCDNB-26.03-002984</t>
  </si>
  <si>
    <t xml:space="preserve">
ADCDNB-26.03-002548</t>
  </si>
  <si>
    <t>ADCDNB-26.03-002721</t>
  </si>
  <si>
    <t>ADCDNB-26.03-003130</t>
  </si>
  <si>
    <t>ADCDNB-26.03-003133</t>
  </si>
  <si>
    <t>ADCDNB-26.03-002752</t>
  </si>
  <si>
    <t>ADCDNB-26.03-002753</t>
  </si>
  <si>
    <t>ADCDNB-26.03-002963</t>
  </si>
  <si>
    <t>ADCDNB-26.03-002964</t>
  </si>
  <si>
    <t>ADCDNB-26.03-002965</t>
  </si>
  <si>
    <t>ADCDNB-26.03-002966</t>
  </si>
  <si>
    <t>ADCDNB-26.03-002967</t>
  </si>
  <si>
    <t>ADCDNB-26.03-002968</t>
  </si>
  <si>
    <t>ADCDNB-26.03-002969</t>
  </si>
  <si>
    <t>ADCDNB-26.03-003137</t>
  </si>
  <si>
    <t>ADCDNB-26.03-002970</t>
  </si>
  <si>
    <t>ADCDNB-26.03-003178</t>
  </si>
  <si>
    <t>ADCDNB-26.03-003175</t>
  </si>
  <si>
    <t>ADCDNB-26.03-003180</t>
  </si>
  <si>
    <t>ADCDNB-26.03-003138</t>
  </si>
  <si>
    <t>ADCDNB-26.03-003139</t>
  </si>
  <si>
    <t>ADCDNB-26.03-003140</t>
  </si>
  <si>
    <t>ADCDNB-26.03-003141</t>
  </si>
  <si>
    <t>ADCDNB-26.03-003142</t>
  </si>
  <si>
    <t>ADCDNB-26.03-002655</t>
  </si>
  <si>
    <t>ADCDNB-26.03-003275</t>
  </si>
  <si>
    <t>ADCDNB-26.03-003276</t>
  </si>
  <si>
    <t>ADCDNB-26.03-003277</t>
  </si>
  <si>
    <t>, từ kho Cát Lái đến KCN Bàu Xéo, Đồng Nai</t>
  </si>
  <si>
    <t>, từ KNQ Cảng Đồng Nai, đến KCN Bàu Xéo, Đồng Nai</t>
  </si>
  <si>
    <t>, từ cảng SPITC đến KCN Bàu Xéo, Đồng Nai</t>
  </si>
  <si>
    <t>, từ kho Thành Long, đến KCN Bàu Xéo Đồng Nai</t>
  </si>
  <si>
    <t>112600038368395</t>
  </si>
  <si>
    <t>112600038367982</t>
  </si>
  <si>
    <t>ADCDNB-26.03-003390</t>
  </si>
  <si>
    <t>ADCDNB-26.03-003397</t>
  </si>
  <si>
    <t>ADCDNB-26.03-003410</t>
  </si>
  <si>
    <t>ADCDNB-26.03-002769</t>
  </si>
  <si>
    <t>ADCDNB-26.03-003391</t>
  </si>
  <si>
    <t>ADCDNB-26.03-003392</t>
  </si>
  <si>
    <t>ADCDNB-26.03-003393</t>
  </si>
  <si>
    <t>ADCDNB-26.03-003394</t>
  </si>
  <si>
    <t>ADCDNB-26.03-003395</t>
  </si>
  <si>
    <t>ADCDNB-26.03-003396</t>
  </si>
  <si>
    <t>ADCDNB-26.03-003398</t>
  </si>
  <si>
    <t>ADCDNB-26.03-003399</t>
  </si>
  <si>
    <t>ADCDNB-26.03-003400</t>
  </si>
  <si>
    <t>ADCDNB-26.03-003401</t>
  </si>
  <si>
    <t>ADCDNB-26.03-003402</t>
  </si>
  <si>
    <t>ADCDNB-26.03-003403</t>
  </si>
  <si>
    <t>ADCDNB-26.03-003404</t>
  </si>
  <si>
    <t>ADCDNB-26.03-003405</t>
  </si>
  <si>
    <t>ADCDNB-26.03-003406</t>
  </si>
  <si>
    <t>ADCDNB-26.03-003407</t>
  </si>
  <si>
    <t>ADCDNB-26.03-003408</t>
  </si>
  <si>
    <t>ADCDNB-26.03-003409</t>
  </si>
  <si>
    <t>ADCDNB-26.03-003411</t>
  </si>
  <si>
    <t>ADCDNB-26.03-003412</t>
  </si>
  <si>
    <t>ADCDNB-26.03-003413</t>
  </si>
  <si>
    <t>ADCDNB-26.03-003414</t>
  </si>
  <si>
    <t>ADCDNB-26.03-003415</t>
  </si>
  <si>
    <t>ADCDNB-26.03-003416</t>
  </si>
  <si>
    <t>ADCDNB-26.03-003417</t>
  </si>
  <si>
    <t>ADCDNB-26.03-003418</t>
  </si>
  <si>
    <t>ADCDNB-26.03-003419</t>
  </si>
  <si>
    <t>ADCDNB-26.03-003420</t>
  </si>
  <si>
    <t>ADCDNB-26.03-003421</t>
  </si>
  <si>
    <t>ADCDNB-26.03-003422</t>
  </si>
  <si>
    <t>ADCDNB-26.03-003423</t>
  </si>
  <si>
    <t>ADCDNB-26.03-003424</t>
  </si>
  <si>
    <t>ADCDNB-26.03-003425</t>
  </si>
  <si>
    <t>ADCDNB-26.03-003426</t>
  </si>
  <si>
    <t>ADCDNB-26.03-003427</t>
  </si>
  <si>
    <t>ADCDNB-26.03-003428</t>
  </si>
  <si>
    <t>ADCDNB-26.03-003429</t>
  </si>
  <si>
    <t>ADCDNB-26.03-003430</t>
  </si>
  <si>
    <t>ADCDNB-26.03-003431</t>
  </si>
  <si>
    <t>ADCDNB-26.03-003432</t>
  </si>
  <si>
    <t>ADCDNB-26.03-003433</t>
  </si>
  <si>
    <t>ADCDNB-26.03-003434</t>
  </si>
  <si>
    <t>ADCDNB-26.03-003435</t>
  </si>
  <si>
    <t>ADCDNB-26.03-003436</t>
  </si>
  <si>
    <t>ADCDNB-26.03-003437</t>
  </si>
  <si>
    <t>ADCDNB-26.03-003438</t>
  </si>
  <si>
    <t>ADCDNB-26.03-003439</t>
  </si>
  <si>
    <t>ADCDNB-26.03-003440</t>
  </si>
  <si>
    <t>ADCDNB-26.03-003441</t>
  </si>
  <si>
    <t>ADCDNB-26.03-003442</t>
  </si>
  <si>
    <t>ADCDNB-26.03-003443</t>
  </si>
  <si>
    <t>ADCDNB-26.03-003444</t>
  </si>
  <si>
    <t>ADCDNB-26.03-003445</t>
  </si>
  <si>
    <t>ADCDNB-26.03-003446</t>
  </si>
  <si>
    <t>ADCDNB-26.03-003447</t>
  </si>
  <si>
    <t>ADCDNB-26.03-003448</t>
  </si>
  <si>
    <t>ADCDNB-26.03-003449</t>
  </si>
  <si>
    <t>ADCDNB-26.03-003450</t>
  </si>
  <si>
    <t>ADCDNB-26.03-003451</t>
  </si>
  <si>
    <t>ADCDNB-26.03-003452</t>
  </si>
  <si>
    <t>ADCDNB-26.03-003453</t>
  </si>
  <si>
    <t>ADCDNB-26.03-003454</t>
  </si>
  <si>
    <t>ADCDNB-26.03-003455</t>
  </si>
  <si>
    <t>ADCDNB-26.03-003456</t>
  </si>
  <si>
    <t>ADCDNB-26.03-003457</t>
  </si>
  <si>
    <t>ADCDNB-26.03-003458</t>
  </si>
  <si>
    <t>ADCDNB-26.03-003459</t>
  </si>
  <si>
    <t>ADCDNB-26.03-003460</t>
  </si>
  <si>
    <t>ADCDNB-26.03-003461</t>
  </si>
  <si>
    <t>ADCDNB-26.03-003462</t>
  </si>
  <si>
    <t>ADCDNB-26.03-003463</t>
  </si>
  <si>
    <t>ADCDNB-26.03-003464</t>
  </si>
  <si>
    <t>ADCDNB-26.03-003465</t>
  </si>
  <si>
    <t>ADCDNB-26.03-003466</t>
  </si>
  <si>
    <t>ADCDNB-26.03-003467</t>
  </si>
  <si>
    <t>ADCDNB-26.03-003468</t>
  </si>
  <si>
    <t>ADCDNB-26.03-003469</t>
  </si>
  <si>
    <t>ADCDNB-26.03-003470</t>
  </si>
  <si>
    <t>ADCDNB-26.03-003471</t>
  </si>
  <si>
    <t>ADCDNB-26.03-003472</t>
  </si>
  <si>
    <t>ADCDNB-26.03-003473</t>
  </si>
  <si>
    <t>ADCDNB-26.03-003474</t>
  </si>
  <si>
    <t>ADCDNB-26.03-003475</t>
  </si>
  <si>
    <t>ADCDNB-26.03-003476</t>
  </si>
  <si>
    <t>ADCDNB-26.03-003477</t>
  </si>
  <si>
    <t>ADCDNB-26.03-003478</t>
  </si>
  <si>
    <t>ADCDNB-26.03-003479</t>
  </si>
  <si>
    <t>ADCDNB-26.03-003480</t>
  </si>
  <si>
    <t>ADCDNB-26.03-003481</t>
  </si>
  <si>
    <t>ADCDNB-26.03-003482</t>
  </si>
  <si>
    <t>ADCDNB-26.03-003483</t>
  </si>
  <si>
    <t>ADCDNB-26.03-003484</t>
  </si>
  <si>
    <t>ADCDNB-26.03-003485</t>
  </si>
  <si>
    <t>ADCDNB-26.03-003486</t>
  </si>
  <si>
    <t>ADCDNB-26.03-003487</t>
  </si>
  <si>
    <t>ADCDNB-26.03-003488</t>
  </si>
  <si>
    <t>ADCDNB-26.03-003489</t>
  </si>
  <si>
    <t>ADCDNB-26.03-003490</t>
  </si>
  <si>
    <t>ADCDNB-26.03-003491</t>
  </si>
  <si>
    <t>ADCDNB-26.03-003492</t>
  </si>
  <si>
    <t>ADCDNB-26.03-003493</t>
  </si>
  <si>
    <t>ADCDNB-26.03-003494</t>
  </si>
  <si>
    <t>ADCDNB-26.03-003495</t>
  </si>
  <si>
    <t>ADCDNB-26.03-003496</t>
  </si>
  <si>
    <t>ADCDNB-26.03-003497</t>
  </si>
  <si>
    <t>ADCDNB-26.03-003498</t>
  </si>
  <si>
    <t>ADCDNB-26.03-003499</t>
  </si>
  <si>
    <t>ADCDNB-26.03-003500</t>
  </si>
  <si>
    <t>ADCDNB-26.03-003501</t>
  </si>
  <si>
    <t>ADCDNB-26.03-003502</t>
  </si>
  <si>
    <t>ADCDNB-26.03-003503</t>
  </si>
  <si>
    <t>ADCDNB-26.03-003504</t>
  </si>
  <si>
    <t>ADCDNB-26.03-003505</t>
  </si>
  <si>
    <t>ADCDNB-26.03-003506</t>
  </si>
  <si>
    <t>ADCDNB-26.03-003507</t>
  </si>
  <si>
    <t>ADCDNB-26.03-003508</t>
  </si>
  <si>
    <t>ADCDNB-26.03-003509</t>
  </si>
  <si>
    <t>ADCDNB-26.03-003510</t>
  </si>
  <si>
    <t>ADCDNB-26.03-003511</t>
  </si>
  <si>
    <t>ADCDNB-26.03-003512</t>
  </si>
  <si>
    <t>ADCDNB-26.03-003513</t>
  </si>
  <si>
    <t>ADCDNB-26.03-003514</t>
  </si>
  <si>
    <t>ADCDNB-26.03-003515</t>
  </si>
  <si>
    <t>ADCDNB-26.03-003516</t>
  </si>
  <si>
    <t>ADCDNB-26.03-003517</t>
  </si>
  <si>
    <t>ADCDNB-26.03-003518</t>
  </si>
  <si>
    <t>ADCDNB-26.03-003519</t>
  </si>
  <si>
    <t>ADCDNB-26.03-003520</t>
  </si>
  <si>
    <t>ADCDNB-26.03-003521</t>
  </si>
  <si>
    <t>ADCDNB-26.03-003522</t>
  </si>
  <si>
    <t>ADCDNB-26.03-003523</t>
  </si>
  <si>
    <t>ADCDNB-26.03-003524</t>
  </si>
  <si>
    <t>ADCDNB-26.03-003525</t>
  </si>
  <si>
    <t>ADCDNB-26.03-003526</t>
  </si>
  <si>
    <t>ADCDNB-26.03-003527</t>
  </si>
  <si>
    <t>ADCDNB-26.03-003528</t>
  </si>
  <si>
    <t>ADCDNB-26.03-003529</t>
  </si>
  <si>
    <t>ADCDNB-26.03-003530</t>
  </si>
  <si>
    <t>ADCDNB-26.03-003531</t>
  </si>
  <si>
    <t>ADCDNB-26.03-003532</t>
  </si>
  <si>
    <t>ADCDNB-26.03-003533</t>
  </si>
  <si>
    <t>ADCDNB-26.03-003534</t>
  </si>
  <si>
    <t>ADCDNB-26.03-003535</t>
  </si>
  <si>
    <t>ADCDNB-26.03-003536</t>
  </si>
  <si>
    <t>ADCDNB-26.03-003537</t>
  </si>
  <si>
    <t>ADCDNB-26.03-003538</t>
  </si>
  <si>
    <t>ADCDNB-26.03-003539</t>
  </si>
  <si>
    <t>ADCDNB-26.03-003540</t>
  </si>
  <si>
    <t>DOM</t>
  </si>
  <si>
    <t>PS261849</t>
  </si>
  <si>
    <t>PS261882</t>
  </si>
  <si>
    <t>PS261883</t>
  </si>
  <si>
    <t>PS261848</t>
  </si>
  <si>
    <t>PS261858</t>
  </si>
  <si>
    <t>PS261836</t>
  </si>
  <si>
    <t>PS261875</t>
  </si>
  <si>
    <t>PS261873</t>
  </si>
  <si>
    <t>PS261822</t>
  </si>
  <si>
    <t>PS261821</t>
  </si>
  <si>
    <t>PS261884</t>
  </si>
  <si>
    <t>PS261885</t>
  </si>
  <si>
    <t>PS261876</t>
  </si>
  <si>
    <t>PS261877</t>
  </si>
  <si>
    <t>PS261886</t>
  </si>
  <si>
    <t>PS261872</t>
  </si>
  <si>
    <t>PS261857</t>
  </si>
  <si>
    <t>PS261865</t>
  </si>
  <si>
    <t>PS261887</t>
  </si>
  <si>
    <t>PS261830</t>
  </si>
  <si>
    <t>PS261852</t>
  </si>
  <si>
    <t>PS261851</t>
  </si>
  <si>
    <t>PS261888</t>
  </si>
  <si>
    <t>PS261889</t>
  </si>
  <si>
    <t>PS261866</t>
  </si>
  <si>
    <t>PS261868</t>
  </si>
  <si>
    <t>PS261869</t>
  </si>
  <si>
    <t>PS261870</t>
  </si>
  <si>
    <t>PS261871</t>
  </si>
  <si>
    <t>PS261890</t>
  </si>
  <si>
    <t>PS261891</t>
  </si>
  <si>
    <t>PS261893</t>
  </si>
  <si>
    <t>PS261894</t>
  </si>
  <si>
    <t>PS261895</t>
  </si>
  <si>
    <t>PS261910</t>
  </si>
  <si>
    <t>PS261909</t>
  </si>
  <si>
    <t>PS261916</t>
  </si>
  <si>
    <t>PS261915</t>
  </si>
  <si>
    <t>PS261919</t>
  </si>
  <si>
    <t>PS261918</t>
  </si>
  <si>
    <t>PS261917</t>
  </si>
  <si>
    <t>PS261913</t>
  </si>
  <si>
    <t>PS261939</t>
  </si>
  <si>
    <t>PS261914</t>
  </si>
  <si>
    <t>PS261911</t>
  </si>
  <si>
    <t>PS261859</t>
  </si>
  <si>
    <t>PS261926</t>
  </si>
  <si>
    <t>PS261860</t>
  </si>
  <si>
    <t>PS261861</t>
  </si>
  <si>
    <t>PS261940</t>
  </si>
  <si>
    <t>PS261862</t>
  </si>
  <si>
    <t>PS261892</t>
  </si>
  <si>
    <t>PS261941</t>
  </si>
  <si>
    <t>PS261920</t>
  </si>
  <si>
    <t>PS261928</t>
  </si>
  <si>
    <t>PS261931</t>
  </si>
  <si>
    <t>PS261944</t>
  </si>
  <si>
    <t>PS261867</t>
  </si>
  <si>
    <t>PS261927</t>
  </si>
  <si>
    <t>PS261947</t>
  </si>
  <si>
    <t>PS261946</t>
  </si>
  <si>
    <t>PS261921</t>
  </si>
  <si>
    <t>PS261922</t>
  </si>
  <si>
    <t>PS261948</t>
  </si>
  <si>
    <t>PS261949</t>
  </si>
  <si>
    <t>PS261950</t>
  </si>
  <si>
    <t>PS261952</t>
  </si>
  <si>
    <t>PS261953</t>
  </si>
  <si>
    <t>PS261959</t>
  </si>
  <si>
    <t>PS261954</t>
  </si>
  <si>
    <t>PS261951</t>
  </si>
  <si>
    <t>PS261942</t>
  </si>
  <si>
    <t>PS261912</t>
  </si>
  <si>
    <t>PS261963</t>
  </si>
  <si>
    <t>PS261929</t>
  </si>
  <si>
    <t>PS261930</t>
  </si>
  <si>
    <t>PS261945</t>
  </si>
  <si>
    <t>PS261964</t>
  </si>
  <si>
    <t>PS261965</t>
  </si>
  <si>
    <t>PS261943</t>
  </si>
  <si>
    <t>PS261966</t>
  </si>
  <si>
    <t>PS261988</t>
  </si>
  <si>
    <t>PS261987</t>
  </si>
  <si>
    <t>PS261983</t>
  </si>
  <si>
    <t>PS261982</t>
  </si>
  <si>
    <t>PS261955</t>
  </si>
  <si>
    <t>PS261958</t>
  </si>
  <si>
    <t>PS261976</t>
  </si>
  <si>
    <t>PS261978</t>
  </si>
  <si>
    <t>PS261977</t>
  </si>
  <si>
    <t>PS261975</t>
  </si>
  <si>
    <t>PS261974</t>
  </si>
  <si>
    <t>PS261973</t>
  </si>
  <si>
    <t>PS261989</t>
  </si>
  <si>
    <t>PS262008</t>
  </si>
  <si>
    <t>PS261990</t>
  </si>
  <si>
    <t>PS261991</t>
  </si>
  <si>
    <t>PS261996</t>
  </si>
  <si>
    <t>PS261995</t>
  </si>
  <si>
    <t>PS261993</t>
  </si>
  <si>
    <t>PS261994</t>
  </si>
  <si>
    <t>PS261984</t>
  </si>
  <si>
    <t>PS262014</t>
  </si>
  <si>
    <t>PS261874</t>
  </si>
  <si>
    <t>PS261992</t>
  </si>
  <si>
    <t>PS262020</t>
  </si>
  <si>
    <t>PS262018</t>
  </si>
  <si>
    <t>PS262017</t>
  </si>
  <si>
    <t>PS262016</t>
  </si>
  <si>
    <t>PS262015</t>
  </si>
  <si>
    <t>PS262033</t>
  </si>
  <si>
    <t>PS262010</t>
  </si>
  <si>
    <t>PS262043</t>
  </si>
  <si>
    <t>PS262032</t>
  </si>
  <si>
    <t>PS262046</t>
  </si>
  <si>
    <t>PS262037</t>
  </si>
  <si>
    <t>PS262021</t>
  </si>
  <si>
    <t>PS262038</t>
  </si>
  <si>
    <t>PS262028</t>
  </si>
  <si>
    <t>PS262036</t>
  </si>
  <si>
    <t>PS262044</t>
  </si>
  <si>
    <t>PS262054</t>
  </si>
  <si>
    <t>PS262062</t>
  </si>
  <si>
    <t>PS262045</t>
  </si>
  <si>
    <t>PS262065</t>
  </si>
  <si>
    <t>PS262064</t>
  </si>
  <si>
    <t>PS262067</t>
  </si>
  <si>
    <t>PS262068</t>
  </si>
  <si>
    <t>PS262069</t>
  </si>
  <si>
    <t>PS262052</t>
  </si>
  <si>
    <t>PS262063</t>
  </si>
  <si>
    <t>PS262079</t>
  </si>
  <si>
    <t>PS262051</t>
  </si>
  <si>
    <t>PS262070</t>
  </si>
  <si>
    <t>PS262086</t>
  </si>
  <si>
    <t>PS262085</t>
  </si>
  <si>
    <t>PS262090</t>
  </si>
  <si>
    <t>PS262084</t>
  </si>
  <si>
    <t>PS262066</t>
  </si>
  <si>
    <t>PS262077</t>
  </si>
  <si>
    <t>PS262078</t>
  </si>
  <si>
    <t>PS262055</t>
  </si>
  <si>
    <t>PS262083</t>
  </si>
  <si>
    <t>PS262041</t>
  </si>
  <si>
    <t>PS262080</t>
  </si>
  <si>
    <t>PS262081</t>
  </si>
  <si>
    <t>PS262071</t>
  </si>
  <si>
    <t>PS262058</t>
  </si>
  <si>
    <t>PS262096</t>
  </si>
  <si>
    <t>PS262059</t>
  </si>
  <si>
    <t>PS262098</t>
  </si>
  <si>
    <t>PS262094</t>
  </si>
  <si>
    <t>BSV260311-223195</t>
  </si>
  <si>
    <t>BSV260312-223217</t>
  </si>
  <si>
    <t>BSV260313-223345</t>
  </si>
  <si>
    <t>030/XNK/PS/2026</t>
  </si>
  <si>
    <t>203/BG-PS-34</t>
  </si>
  <si>
    <t>5312348</t>
  </si>
  <si>
    <t>HT-PS26031936</t>
  </si>
  <si>
    <t>LH-PS137</t>
  </si>
  <si>
    <t>2603070-CH</t>
  </si>
  <si>
    <t>2603069-CH</t>
  </si>
  <si>
    <t>5313131</t>
  </si>
  <si>
    <t>5313253</t>
  </si>
  <si>
    <t>DWVN-26-11PS</t>
  </si>
  <si>
    <t>VY-260313-SPL</t>
  </si>
  <si>
    <t>2026/PAL-VY 044</t>
  </si>
  <si>
    <t>VY/049-2026</t>
  </si>
  <si>
    <t>JWT-PS 16</t>
  </si>
  <si>
    <t>51/PSHK/26</t>
  </si>
  <si>
    <t>5309990</t>
  </si>
  <si>
    <t>VY-260312</t>
  </si>
  <si>
    <t>EBD-PSINJ260313</t>
  </si>
  <si>
    <t>EBD-PSTPU260313</t>
  </si>
  <si>
    <t>850C260300967</t>
  </si>
  <si>
    <t>52/PSHK/26</t>
  </si>
  <si>
    <t>O2-2603-00396</t>
  </si>
  <si>
    <t>5306125</t>
  </si>
  <si>
    <t>5304626</t>
  </si>
  <si>
    <t>5304620</t>
  </si>
  <si>
    <t>5304617</t>
  </si>
  <si>
    <t>5315260</t>
  </si>
  <si>
    <t>850C260301021</t>
  </si>
  <si>
    <t>204/BG-PS-34</t>
  </si>
  <si>
    <t>5317806</t>
  </si>
  <si>
    <t>MTCVY-R2603-003</t>
  </si>
  <si>
    <t>5314958</t>
  </si>
  <si>
    <t>2026/PAL-VY 045</t>
  </si>
  <si>
    <t>2026/PAL-VY 046</t>
  </si>
  <si>
    <t>EBD-PSINJ260316</t>
  </si>
  <si>
    <t>EBD-PSINJ260315</t>
  </si>
  <si>
    <t>EBD-PSINJ260314</t>
  </si>
  <si>
    <t>EBD-PSINJ260317</t>
  </si>
  <si>
    <t>5315265</t>
  </si>
  <si>
    <t>VY/050-2026</t>
  </si>
  <si>
    <t>53/PSHK/26</t>
  </si>
  <si>
    <t>B33X26031001</t>
  </si>
  <si>
    <t>5310325</t>
  </si>
  <si>
    <t>B34X26031204VY</t>
  </si>
  <si>
    <t>5303512</t>
  </si>
  <si>
    <t>5261068</t>
  </si>
  <si>
    <t>B34X26031205VY</t>
  </si>
  <si>
    <t>5312607</t>
  </si>
  <si>
    <t>5315915</t>
  </si>
  <si>
    <t>205/BG-PS-34</t>
  </si>
  <si>
    <t>B34X26031206VY</t>
  </si>
  <si>
    <t>O2-2603-00450</t>
  </si>
  <si>
    <t>5306126</t>
  </si>
  <si>
    <t>IC-PS260313</t>
  </si>
  <si>
    <t>5306728</t>
  </si>
  <si>
    <t>O2-2603-00460</t>
  </si>
  <si>
    <t>850C260301064</t>
  </si>
  <si>
    <t>B1HX26031601</t>
  </si>
  <si>
    <t>B34X26031002-4</t>
  </si>
  <si>
    <t>B34X26031003</t>
  </si>
  <si>
    <t>B34X26031201VY</t>
  </si>
  <si>
    <t>B34X26031208VY</t>
  </si>
  <si>
    <t>B34X26031210VY</t>
  </si>
  <si>
    <t>5312223</t>
  </si>
  <si>
    <t>B34X26031207VY</t>
  </si>
  <si>
    <t>5320399</t>
  </si>
  <si>
    <t>EBD-PSSP260303</t>
  </si>
  <si>
    <t>EBD-PSINJ260318</t>
  </si>
  <si>
    <t>EBD-PSTPU260316</t>
  </si>
  <si>
    <t>IV26030710</t>
  </si>
  <si>
    <t>BSV260314-223423</t>
  </si>
  <si>
    <t>2300005796</t>
  </si>
  <si>
    <t>2300005792</t>
  </si>
  <si>
    <t>PS0203/26</t>
  </si>
  <si>
    <t>HKPS03-160326</t>
  </si>
  <si>
    <t>HKPS04-160326</t>
  </si>
  <si>
    <t>XJ-VY-20260314</t>
  </si>
  <si>
    <t>00014-00000063</t>
  </si>
  <si>
    <t>54/PSHK/26</t>
  </si>
  <si>
    <t>5324834</t>
  </si>
  <si>
    <t>B34X26031202VY</t>
  </si>
  <si>
    <t>B34X26031203VY</t>
  </si>
  <si>
    <t>KJ-VY260305</t>
  </si>
  <si>
    <t>5322473</t>
  </si>
  <si>
    <t>EBD-PSINJ260319</t>
  </si>
  <si>
    <t>EBD-PSINJ260320</t>
  </si>
  <si>
    <t>EBD-PSINJ260321</t>
  </si>
  <si>
    <t>EBD-PSINJ260322</t>
  </si>
  <si>
    <t>EBD-PSINJ260323</t>
  </si>
  <si>
    <t>EBD-PSINJ260324</t>
  </si>
  <si>
    <t>5318975</t>
  </si>
  <si>
    <t>VY/051-2026</t>
  </si>
  <si>
    <t>5321872</t>
  </si>
  <si>
    <t>2026/PAL-VY 047</t>
  </si>
  <si>
    <t>O2-2603-00500</t>
  </si>
  <si>
    <t>BL-260316/PS</t>
  </si>
  <si>
    <t>5290317</t>
  </si>
  <si>
    <t>206/BG-PS-34</t>
  </si>
  <si>
    <t>VPSI2026031702</t>
  </si>
  <si>
    <t>5324944</t>
  </si>
  <si>
    <t>5315192</t>
  </si>
  <si>
    <t>HKPS05-170326</t>
  </si>
  <si>
    <t>5306971</t>
  </si>
  <si>
    <t>5321924</t>
  </si>
  <si>
    <t>DSVN-260316-POU</t>
  </si>
  <si>
    <t>BKPS20260317</t>
  </si>
  <si>
    <t>BSV260316-222410</t>
  </si>
  <si>
    <t>2603093-CH</t>
  </si>
  <si>
    <t>5326996</t>
  </si>
  <si>
    <t>5327871</t>
  </si>
  <si>
    <t>2603092-CH</t>
  </si>
  <si>
    <t>55/PSHK/26</t>
  </si>
  <si>
    <t>B34X26031404VY</t>
  </si>
  <si>
    <t>THVN-MIN2603020</t>
  </si>
  <si>
    <t>B34X26031405VY</t>
  </si>
  <si>
    <t>5326193</t>
  </si>
  <si>
    <t>5326217</t>
  </si>
  <si>
    <t>207/BG-PS-34</t>
  </si>
  <si>
    <t>2026/PAL-VY 048</t>
  </si>
  <si>
    <t>HT-PS26032081</t>
  </si>
  <si>
    <t>VY/052-2026</t>
  </si>
  <si>
    <t>5324841</t>
  </si>
  <si>
    <t>HKPS06-180326</t>
  </si>
  <si>
    <t>EBD-PSINJ260325</t>
  </si>
  <si>
    <t>EBD-PSSP260304</t>
  </si>
  <si>
    <t>VP26005/RE</t>
  </si>
  <si>
    <t>O2-2603-00569</t>
  </si>
  <si>
    <t>BSV260317-223600</t>
  </si>
  <si>
    <t>5325689</t>
  </si>
  <si>
    <t>O2-2603-00567</t>
  </si>
  <si>
    <t>EBD-PSTPU260319</t>
  </si>
  <si>
    <t>56/PSHK/26</t>
  </si>
  <si>
    <t>850C260301344</t>
  </si>
  <si>
    <t>VY/053-2026</t>
  </si>
  <si>
    <t>BL-260318/PS</t>
  </si>
  <si>
    <t>5312645</t>
  </si>
  <si>
    <t>5329034</t>
  </si>
  <si>
    <t>5322270</t>
  </si>
  <si>
    <t>20365985</t>
  </si>
  <si>
    <t>5327745</t>
  </si>
  <si>
    <t>5327277</t>
  </si>
  <si>
    <t>5331296</t>
  </si>
  <si>
    <t>208/BG-PS-34</t>
  </si>
  <si>
    <t>THVN-MIN2603022</t>
  </si>
  <si>
    <t>IFHVN-2603180005</t>
  </si>
  <si>
    <t>2026/PAL-VY 049</t>
  </si>
  <si>
    <t>5329595</t>
  </si>
  <si>
    <t>5328017</t>
  </si>
  <si>
    <t>PCV0810018374</t>
  </si>
  <si>
    <t>DELIVERY RECEIPT LCL</t>
  </si>
  <si>
    <t>ADC - JOB FILE</t>
  </si>
  <si>
    <t>PHỤ PHÍ XĂNG DẦU</t>
  </si>
  <si>
    <t>DELIVERY DATE LCL</t>
  </si>
  <si>
    <t>PHÚ HỮU</t>
  </si>
  <si>
    <t>ADC-26.09-000333</t>
  </si>
  <si>
    <t>ADC-26.09-000534</t>
  </si>
  <si>
    <t>ADC-26.09-000075</t>
  </si>
  <si>
    <t>ADC-26.09-000361</t>
  </si>
  <si>
    <t>ADC-26.09-000357</t>
  </si>
  <si>
    <t>ADC-26.09-000355</t>
  </si>
  <si>
    <t>ADC-26.09-000661</t>
  </si>
  <si>
    <t>ADC-26.09-000663</t>
  </si>
  <si>
    <t>ADC-26.09-000664</t>
  </si>
  <si>
    <t>ADC-26.09-000665</t>
  </si>
  <si>
    <t>ADC-26.09-000666</t>
  </si>
  <si>
    <t>ADC-26.09-000667</t>
  </si>
  <si>
    <t>ADC-26.09-000669</t>
  </si>
  <si>
    <t>ADC-26.09-000676</t>
  </si>
  <si>
    <t>ADC-26.09-000678</t>
  </si>
  <si>
    <t>ADC-26.09-000416</t>
  </si>
  <si>
    <t>ADC-26.09-000581</t>
  </si>
  <si>
    <t>ADC-26.09-000592</t>
  </si>
  <si>
    <t>ADC-26.08-005732</t>
  </si>
  <si>
    <t>ADC-26.09-000398</t>
  </si>
  <si>
    <t>ADC-26.09-000590</t>
  </si>
  <si>
    <t>ADC-26.09-000587</t>
  </si>
  <si>
    <t>ADC-26.09-000334</t>
  </si>
  <si>
    <t>ADC-26.09-000494</t>
  </si>
  <si>
    <t>ADC-26.09-000873</t>
  </si>
  <si>
    <t>ADC-26.09-000779</t>
  </si>
  <si>
    <t>ADC-26.09-000778</t>
  </si>
  <si>
    <t>ADC-26.09-000777</t>
  </si>
  <si>
    <t>ADC-26.09-000773</t>
  </si>
  <si>
    <t>ADC-26.09-000776</t>
  </si>
  <si>
    <t>ADC-26.09-000775</t>
  </si>
  <si>
    <t>ADC-26.09-000115</t>
  </si>
  <si>
    <t>ADC-26.09-000114</t>
  </si>
  <si>
    <t>ADC-26.09-000113</t>
  </si>
  <si>
    <t>ADC-26.09-000111</t>
  </si>
  <si>
    <t>ADC-26.09-000112</t>
  </si>
  <si>
    <t>ADC-26.09-000481</t>
  </si>
  <si>
    <t>ADC-26.09-000488</t>
  </si>
  <si>
    <t>ADC-26.09-000589</t>
  </si>
  <si>
    <t>ADC-26.09-000659</t>
  </si>
  <si>
    <t>ADC-26.09-000944</t>
  </si>
  <si>
    <t>ADC-26.09-000859</t>
  </si>
  <si>
    <t>ADC-26.09-000942</t>
  </si>
  <si>
    <t>ADC-26.09-001042</t>
  </si>
  <si>
    <t>ADC-26.09-001041</t>
  </si>
  <si>
    <t>ADC-26.09-001040</t>
  </si>
  <si>
    <t>ADC-26.09-001039</t>
  </si>
  <si>
    <t>ADC-26.09-001038</t>
  </si>
  <si>
    <t>ADC-26.09-001037</t>
  </si>
  <si>
    <t>ADC-26.09-001036</t>
  </si>
  <si>
    <t>ADC-26.09-001020</t>
  </si>
  <si>
    <t>ADC-26.09-001017</t>
  </si>
  <si>
    <t>ADC-26.09-001016</t>
  </si>
  <si>
    <t>ADC-26.09-001015</t>
  </si>
  <si>
    <t>ADC-26.09-001012</t>
  </si>
  <si>
    <t>ADC-26.09-000931</t>
  </si>
  <si>
    <t>ADC-26.09-000934</t>
  </si>
  <si>
    <t>ADC-26.09-000930</t>
  </si>
  <si>
    <t>ADC-26.09-000928</t>
  </si>
  <si>
    <t>ADC-26.09-000926</t>
  </si>
  <si>
    <t>ADC-26.09-000716</t>
  </si>
  <si>
    <t>ADC-26.09-000925</t>
  </si>
  <si>
    <t>ADC-26.09-000924</t>
  </si>
  <si>
    <t>ADC-26.09-000921</t>
  </si>
  <si>
    <t>ADC-26.09-000480</t>
  </si>
  <si>
    <t>ADC-26.09-000491</t>
  </si>
  <si>
    <t>ADC-26.09-000123</t>
  </si>
  <si>
    <t>ADC-26.09-000935</t>
  </si>
  <si>
    <t>ADC-26.09-001066</t>
  </si>
  <si>
    <t>ADC-26.09-001050</t>
  </si>
  <si>
    <t>ADC-26.09-001054</t>
  </si>
  <si>
    <t>ADC-26.09-001158</t>
  </si>
  <si>
    <t>ADC-26.09-000857</t>
  </si>
  <si>
    <t>ADC-26.09-001148</t>
  </si>
  <si>
    <t>ADC-26.09-000969</t>
  </si>
  <si>
    <t>ADC-26.09-001295</t>
  </si>
  <si>
    <t>ADC-26.09-001293</t>
  </si>
  <si>
    <t>ADC-26.09-001292</t>
  </si>
  <si>
    <t>ADC-26.09-001291</t>
  </si>
  <si>
    <t>ADC-26.09-001290</t>
  </si>
  <si>
    <t>ADC-26.09-001289</t>
  </si>
  <si>
    <t>ADC-26.09-000421</t>
  </si>
  <si>
    <t>ADC-26.09-000634</t>
  </si>
  <si>
    <t>ADC-26.09-001035</t>
  </si>
  <si>
    <t>ADC-26.09-000420</t>
  </si>
  <si>
    <t>ADC-26.09-000946</t>
  </si>
  <si>
    <t>ADC-26.09-000933</t>
  </si>
  <si>
    <t>ADC-26.09-001011</t>
  </si>
  <si>
    <t>ADC-26.09-001266</t>
  </si>
  <si>
    <t>ADC-26.09-001045</t>
  </si>
  <si>
    <t>ADC-26.09-001717</t>
  </si>
  <si>
    <t>ADC-26.09-001712</t>
  </si>
  <si>
    <t>ADC-26.09-001715</t>
  </si>
  <si>
    <t>ADC-26.09-001709</t>
  </si>
  <si>
    <t>ADC-26.09-001789</t>
  </si>
  <si>
    <t>ADC-26.09-001170</t>
  </si>
  <si>
    <t>ADC-26.09-001169</t>
  </si>
  <si>
    <t>ADC-26.09-001168</t>
  </si>
  <si>
    <t>ADC-26.09-000960</t>
  </si>
  <si>
    <t>ADC-26.09-000955</t>
  </si>
  <si>
    <t>108592881130</t>
  </si>
  <si>
    <t>108598261440</t>
  </si>
  <si>
    <t>108596003940</t>
  </si>
  <si>
    <t>108596127140</t>
  </si>
  <si>
    <t>108596171020</t>
  </si>
  <si>
    <t>108598874530</t>
  </si>
  <si>
    <t>108595373720</t>
  </si>
  <si>
    <t>108596208710</t>
  </si>
  <si>
    <t>108596191540</t>
  </si>
  <si>
    <t>108595584860</t>
  </si>
  <si>
    <t>108596220720</t>
  </si>
  <si>
    <t>108598172800</t>
  </si>
  <si>
    <t>108598335900</t>
  </si>
  <si>
    <t>108598395030</t>
  </si>
  <si>
    <t>108598539820</t>
  </si>
  <si>
    <t>108584650420</t>
  </si>
  <si>
    <t>108598460460</t>
  </si>
  <si>
    <t>108596868810</t>
  </si>
  <si>
    <t>108587468950</t>
  </si>
  <si>
    <t>108595050760</t>
  </si>
  <si>
    <t>108595549640</t>
  </si>
  <si>
    <t>108598599210</t>
  </si>
  <si>
    <t>108591337260</t>
  </si>
  <si>
    <t>108595978740</t>
  </si>
  <si>
    <t>108596012600</t>
  </si>
  <si>
    <t>108596014550</t>
  </si>
  <si>
    <t>108605096940</t>
  </si>
  <si>
    <t>108603183360</t>
  </si>
  <si>
    <t>108602342660</t>
  </si>
  <si>
    <t>108602129420</t>
  </si>
  <si>
    <t>108605266710</t>
  </si>
  <si>
    <t>108602148060</t>
  </si>
  <si>
    <t>108602082410</t>
  </si>
  <si>
    <t>108595482000</t>
  </si>
  <si>
    <t>108595515600</t>
  </si>
  <si>
    <t>108595547060</t>
  </si>
  <si>
    <t>108595584900</t>
  </si>
  <si>
    <t>108595569240</t>
  </si>
  <si>
    <t>108595623620</t>
  </si>
  <si>
    <t>108595658030</t>
  </si>
  <si>
    <t>108590806660</t>
  </si>
  <si>
    <t>108596869620</t>
  </si>
  <si>
    <t>108606883560</t>
  </si>
  <si>
    <t>108606919520</t>
  </si>
  <si>
    <t>108606917420</t>
  </si>
  <si>
    <t>108606920220</t>
  </si>
  <si>
    <t>108602282240</t>
  </si>
  <si>
    <t>108602381640</t>
  </si>
  <si>
    <t>108602729760</t>
  </si>
  <si>
    <t>108602100720</t>
  </si>
  <si>
    <t>108603272260</t>
  </si>
  <si>
    <t>108602206420</t>
  </si>
  <si>
    <t>108602233460</t>
  </si>
  <si>
    <t>108607664210</t>
  </si>
  <si>
    <t>108607602350</t>
  </si>
  <si>
    <t>108607570300</t>
  </si>
  <si>
    <t>108607414530</t>
  </si>
  <si>
    <t>108607465630</t>
  </si>
  <si>
    <t>108603892350</t>
  </si>
  <si>
    <t>108607690110</t>
  </si>
  <si>
    <t>108607720910</t>
  </si>
  <si>
    <t>108608710600</t>
  </si>
  <si>
    <t>108608651320</t>
  </si>
  <si>
    <t>108608166220</t>
  </si>
  <si>
    <t>108608184750</t>
  </si>
  <si>
    <t>108608196910</t>
  </si>
  <si>
    <t>108608039740</t>
  </si>
  <si>
    <t>108607984440</t>
  </si>
  <si>
    <t>108608082660</t>
  </si>
  <si>
    <t>108595602140</t>
  </si>
  <si>
    <t>108595924840</t>
  </si>
  <si>
    <t>108595720110</t>
  </si>
  <si>
    <t>108605125860</t>
  </si>
  <si>
    <t>108609388750</t>
  </si>
  <si>
    <t>108610609440</t>
  </si>
  <si>
    <t>108610904030</t>
  </si>
  <si>
    <t>108613624120</t>
  </si>
  <si>
    <t>108613371160</t>
  </si>
  <si>
    <t>108611590510</t>
  </si>
  <si>
    <t>108610821430</t>
  </si>
  <si>
    <t>108605362830</t>
  </si>
  <si>
    <t>108610710830</t>
  </si>
  <si>
    <t>108610764510</t>
  </si>
  <si>
    <t>108611436510</t>
  </si>
  <si>
    <t>108611465430</t>
  </si>
  <si>
    <t>108611539960</t>
  </si>
  <si>
    <t>108595862060</t>
  </si>
  <si>
    <t>108603838930</t>
  </si>
  <si>
    <t>108604993820</t>
  </si>
  <si>
    <t>108604376900</t>
  </si>
  <si>
    <t>108604887900</t>
  </si>
  <si>
    <t>108607507260</t>
  </si>
  <si>
    <t>108609208630</t>
  </si>
  <si>
    <t xml:space="preserve">108612738030 </t>
  </si>
  <si>
    <t>108610636260</t>
  </si>
  <si>
    <t>108610648160</t>
  </si>
  <si>
    <t>108615473740</t>
  </si>
  <si>
    <t>108614978400</t>
  </si>
  <si>
    <t>108614790100</t>
  </si>
  <si>
    <t>108614774330</t>
  </si>
  <si>
    <t>108615999110</t>
  </si>
  <si>
    <t>108611875850</t>
  </si>
  <si>
    <t>108608642700</t>
  </si>
  <si>
    <t>108608424740</t>
  </si>
  <si>
    <t>108612347910</t>
  </si>
  <si>
    <t>108615493450</t>
  </si>
  <si>
    <t>HK20260820</t>
  </si>
  <si>
    <t>20SEA26080230</t>
  </si>
  <si>
    <t>VY260903TTTL</t>
  </si>
  <si>
    <t>G8-20260902 VY (B)</t>
  </si>
  <si>
    <t>JWE5151200</t>
  </si>
  <si>
    <t>G8-20260904 VY (B)</t>
  </si>
  <si>
    <t>JWE5151220</t>
  </si>
  <si>
    <t>PC260904VY</t>
  </si>
  <si>
    <t>JWE5151219</t>
  </si>
  <si>
    <t>0880672035</t>
  </si>
  <si>
    <t>JWE5151222</t>
  </si>
  <si>
    <t>SVN03126083107</t>
  </si>
  <si>
    <t>I60302609050039-0001</t>
  </si>
  <si>
    <t>00013-00155412</t>
  </si>
  <si>
    <t>DI26I02375</t>
  </si>
  <si>
    <t>00013-00154976</t>
  </si>
  <si>
    <t>00013-00155135</t>
  </si>
  <si>
    <t>00013-00154510</t>
  </si>
  <si>
    <t>T260823-Y1</t>
  </si>
  <si>
    <t>SPOE2608103</t>
  </si>
  <si>
    <t>SHSAEF1260800064</t>
  </si>
  <si>
    <t>AJKTOE680048</t>
  </si>
  <si>
    <t>2615/SLTW-PS</t>
  </si>
  <si>
    <t>112600046693387</t>
  </si>
  <si>
    <t>INV-261289</t>
  </si>
  <si>
    <t>SESGN26080052-03</t>
  </si>
  <si>
    <t>S11508210010</t>
  </si>
  <si>
    <t>2HCC8SN111HC7504</t>
  </si>
  <si>
    <t>S02203397</t>
  </si>
  <si>
    <t>IE26080319</t>
  </si>
  <si>
    <t>08SEA2608114</t>
  </si>
  <si>
    <t>V0000072-73-83</t>
  </si>
  <si>
    <t>HH682052</t>
  </si>
  <si>
    <t>189328-33A35</t>
  </si>
  <si>
    <t>104140</t>
  </si>
  <si>
    <t>T260904-Y4</t>
  </si>
  <si>
    <t>SPX2609021</t>
  </si>
  <si>
    <t>VY260828LCL</t>
  </si>
  <si>
    <t>CGH/HCM-266/26</t>
  </si>
  <si>
    <t>1270/2026</t>
  </si>
  <si>
    <t>CGH/HCM-266/26A</t>
  </si>
  <si>
    <t>LPEX2608651</t>
  </si>
  <si>
    <t>DSHK2026082401</t>
  </si>
  <si>
    <t>20SEA26080251</t>
  </si>
  <si>
    <t>EXD1-26-C1101</t>
  </si>
  <si>
    <t>HTHC26082453</t>
  </si>
  <si>
    <t>9/PQR-PS/26</t>
  </si>
  <si>
    <t>DL20260826</t>
  </si>
  <si>
    <t>DGPE26080211</t>
  </si>
  <si>
    <t>DL20260826-1</t>
  </si>
  <si>
    <t>DGPE26080212</t>
  </si>
  <si>
    <t>DL20260826-2</t>
  </si>
  <si>
    <t>DGPE26080213</t>
  </si>
  <si>
    <t>DL20260826-4</t>
  </si>
  <si>
    <t>DGPE26080215</t>
  </si>
  <si>
    <t>DL20260826-3</t>
  </si>
  <si>
    <t>DGPE26080214</t>
  </si>
  <si>
    <t xml:space="preserve"> IV260820087</t>
  </si>
  <si>
    <t>LXMHCM26081492</t>
  </si>
  <si>
    <t>08SEA2608155</t>
  </si>
  <si>
    <t>0880607348</t>
  </si>
  <si>
    <t>2HCC8SN111V7635</t>
  </si>
  <si>
    <t>GCINV0005939</t>
  </si>
  <si>
    <t>HTHC26082534</t>
  </si>
  <si>
    <t>G8-20260908 VY (B)</t>
  </si>
  <si>
    <t>JWE5151231</t>
  </si>
  <si>
    <t>PC260908VY</t>
  </si>
  <si>
    <t>JWE5151228</t>
  </si>
  <si>
    <t>T260902-Y2</t>
  </si>
  <si>
    <t>SPX2609013</t>
  </si>
  <si>
    <t>IV260902062</t>
  </si>
  <si>
    <t>OHTY261351</t>
  </si>
  <si>
    <t>INV-26090682</t>
  </si>
  <si>
    <t>YCDG2026090301</t>
  </si>
  <si>
    <t>ZS26090401</t>
  </si>
  <si>
    <t>HF260829001</t>
  </si>
  <si>
    <t>IV260901085</t>
  </si>
  <si>
    <t>I60302609080029-0001</t>
  </si>
  <si>
    <t>IV260902067</t>
  </si>
  <si>
    <t>SVN03126090401</t>
  </si>
  <si>
    <t>DSHK2026090501</t>
  </si>
  <si>
    <t>EXD1-26-C1213A</t>
  </si>
  <si>
    <t>260825JHJ01A</t>
  </si>
  <si>
    <t>SPOE2608118</t>
  </si>
  <si>
    <t>I60302609080033-0001</t>
  </si>
  <si>
    <t>CGH/HCM-264/26A</t>
  </si>
  <si>
    <t>I60302609080035-0001</t>
  </si>
  <si>
    <t>CGH/HCM-264/26</t>
  </si>
  <si>
    <t>SO44826</t>
  </si>
  <si>
    <t>20SEA26080241</t>
  </si>
  <si>
    <t>I60302609090037-0001</t>
  </si>
  <si>
    <t>20SEA26090012</t>
  </si>
  <si>
    <t>PSI20260800012</t>
  </si>
  <si>
    <t>20SEA26080154</t>
  </si>
  <si>
    <t>IN-JF260828</t>
  </si>
  <si>
    <t>DGPE26080189</t>
  </si>
  <si>
    <t>BLB11</t>
  </si>
  <si>
    <t>SHYHSE26082501</t>
  </si>
  <si>
    <t>VRN10141930</t>
  </si>
  <si>
    <t>I60302609080045-0001</t>
  </si>
  <si>
    <t>T260904-Y2</t>
  </si>
  <si>
    <t>SPX2609020</t>
  </si>
  <si>
    <t>PC260909VY</t>
  </si>
  <si>
    <t>JWE5151237</t>
  </si>
  <si>
    <t>G8-20260909 VY (B)</t>
  </si>
  <si>
    <t>JWE5151238</t>
  </si>
  <si>
    <t>S11509040002</t>
  </si>
  <si>
    <t>TWI2609078</t>
  </si>
  <si>
    <t>0880687559</t>
  </si>
  <si>
    <t>JWE5151233</t>
  </si>
  <si>
    <t>SVN03126090701</t>
  </si>
  <si>
    <t>IV260903105</t>
  </si>
  <si>
    <t>JG16944152</t>
  </si>
  <si>
    <t>EXD1-26-VY0904</t>
  </si>
  <si>
    <t>EXD1-26-VY0903</t>
  </si>
  <si>
    <t>1332/2026</t>
  </si>
  <si>
    <t>260907-01</t>
  </si>
  <si>
    <t>PSI20260900003</t>
  </si>
  <si>
    <t>IV260827107</t>
  </si>
  <si>
    <t>AWSXMLCL26090039</t>
  </si>
  <si>
    <t>HL20260827001</t>
  </si>
  <si>
    <t>HTHC26092077</t>
  </si>
  <si>
    <t>GCC-260825</t>
  </si>
  <si>
    <t>20SEA26090010</t>
  </si>
  <si>
    <t>26JP1019</t>
  </si>
  <si>
    <t>SZHCM26121183</t>
  </si>
  <si>
    <t>YCT260828-62</t>
  </si>
  <si>
    <t>LPEX2609602</t>
  </si>
  <si>
    <t>DSHK2026082501</t>
  </si>
  <si>
    <t>20SEA26090011</t>
  </si>
  <si>
    <t>S11508280013</t>
  </si>
  <si>
    <t>2HCC8EO060HC7501</t>
  </si>
  <si>
    <t>IV260827096</t>
  </si>
  <si>
    <t>11SEA2608335</t>
  </si>
  <si>
    <t>EX-26090029</t>
  </si>
  <si>
    <t>TEH26090013</t>
  </si>
  <si>
    <t>CHDG-20260825-01</t>
  </si>
  <si>
    <t>PC2609102VY</t>
  </si>
  <si>
    <t>JWE5151245</t>
  </si>
  <si>
    <t>PC260910VY</t>
  </si>
  <si>
    <t>JWE5151244</t>
  </si>
  <si>
    <t>G8-20260910 VY (B)</t>
  </si>
  <si>
    <t>JWE5151247</t>
  </si>
  <si>
    <t>T260909-Y2</t>
  </si>
  <si>
    <t>SPX2609029</t>
  </si>
  <si>
    <t>EX2609-044</t>
  </si>
  <si>
    <t>PML0103239</t>
  </si>
  <si>
    <t>08SEA2609011</t>
  </si>
  <si>
    <t>08SEA2609010</t>
  </si>
  <si>
    <t>XY-20260710</t>
  </si>
  <si>
    <t>DGPE26080088</t>
  </si>
  <si>
    <t>OR20260815F</t>
  </si>
  <si>
    <t>HTHC26082367</t>
  </si>
  <si>
    <t xml:space="preserve">50H-69181 </t>
  </si>
  <si>
    <t xml:space="preserve">50E46592 </t>
  </si>
  <si>
    <t>50E-46443</t>
  </si>
  <si>
    <t>50H23605
51D31041</t>
  </si>
  <si>
    <t>50H-93043</t>
  </si>
  <si>
    <t>50H66757
60H11265</t>
  </si>
  <si>
    <t>50H69350
50E46443</t>
  </si>
  <si>
    <t>50H-70505</t>
  </si>
  <si>
    <r>
      <t xml:space="preserve">PHỤ PHÍ XĂNG DẦU 
</t>
    </r>
    <r>
      <rPr>
        <b/>
        <u/>
        <sz val="12"/>
        <color rgb="FFFF0000"/>
        <rFont val="新細明體"/>
        <family val="2"/>
        <scheme val="minor"/>
      </rPr>
      <t>UP 12%</t>
    </r>
  </si>
  <si>
    <t>112600046785163</t>
  </si>
  <si>
    <t>PHỤ PHÍ XĂNG DẦU
UP 15%</t>
  </si>
  <si>
    <t>112600046934937</t>
  </si>
  <si>
    <t>5724278</t>
  </si>
  <si>
    <t>5710277</t>
  </si>
  <si>
    <t>112600046984334</t>
  </si>
  <si>
    <t>112600047068155</t>
  </si>
  <si>
    <t>112600047066088</t>
  </si>
  <si>
    <t>112600047068820</t>
  </si>
  <si>
    <t>1106</t>
  </si>
  <si>
    <t>ADC-26.09-001903</t>
  </si>
  <si>
    <t>ADC-26.09-001904</t>
  </si>
  <si>
    <t>ADC-26.09-001905</t>
  </si>
  <si>
    <t>ADC-26.09-001906</t>
  </si>
  <si>
    <t>ADC-26.09-001907</t>
  </si>
  <si>
    <t>ADC-26.09-001908</t>
  </si>
  <si>
    <t>ADC-26.09-001909</t>
  </si>
  <si>
    <t>ADC-26.09-001910</t>
  </si>
  <si>
    <t>ADC-26.09-001911</t>
  </si>
  <si>
    <t>ADC-26.09-001912</t>
  </si>
  <si>
    <t>ADC-26.09-001913</t>
  </si>
  <si>
    <t>ADC-26.09-001914</t>
  </si>
  <si>
    <t>ADC-26.09-001915</t>
  </si>
  <si>
    <t>ADC-26.09-001916</t>
  </si>
  <si>
    <t>ADC-26.09-001917</t>
  </si>
  <si>
    <t>ADC-26.09-001918</t>
  </si>
  <si>
    <t>ADC-26.09-001919</t>
  </si>
  <si>
    <t>ADC-26.09-001920</t>
  </si>
  <si>
    <t>ADC-26.09-001921</t>
  </si>
  <si>
    <t>ADC-26.09-001922</t>
  </si>
  <si>
    <t>ADC-26.09-001923</t>
  </si>
  <si>
    <t>ADC-26.09-001924</t>
  </si>
  <si>
    <t>ADC-26.09-001925</t>
  </si>
  <si>
    <t>ADC-26.09-001926</t>
  </si>
  <si>
    <t>ADC-26.09-001927</t>
  </si>
  <si>
    <t>ADC-26.09-001928</t>
  </si>
  <si>
    <t>ADC-26.09-001929</t>
  </si>
  <si>
    <t>ADC-26.09-001930</t>
  </si>
  <si>
    <t>ADC-26.09-001931</t>
  </si>
  <si>
    <t>ADC-26.09-001932</t>
  </si>
  <si>
    <t>ADC-26.09-001933</t>
  </si>
  <si>
    <t>ADC-26.09-001934</t>
  </si>
  <si>
    <t>ADC-26.09-001935</t>
  </si>
  <si>
    <t>ADC-26.09-001936</t>
  </si>
  <si>
    <t>ADC-26.09-001937</t>
  </si>
  <si>
    <t>ADC-26.09-001938</t>
  </si>
  <si>
    <t>ADC-26.09-001939</t>
  </si>
  <si>
    <t>ADC-26.09-001940</t>
  </si>
  <si>
    <t>ADC-26.09-001941</t>
  </si>
  <si>
    <t>ADC-26.09-001942</t>
  </si>
  <si>
    <t>ADC-26.09-001943</t>
  </si>
  <si>
    <t>ADC-26.09-001944</t>
  </si>
  <si>
    <t>ADC-26.09-001945</t>
  </si>
  <si>
    <t>ADC-26.09-001946</t>
  </si>
  <si>
    <t>ADC-26.09-001947</t>
  </si>
  <si>
    <t>ADC-26.09-001948</t>
  </si>
  <si>
    <t>ADC-26.09-001949</t>
  </si>
  <si>
    <t>ADC-26.09-001950</t>
  </si>
  <si>
    <t>ADC-26.09-001951</t>
  </si>
  <si>
    <t>ADC-26.09-001952</t>
  </si>
  <si>
    <t>ADC-26.09-001953</t>
  </si>
  <si>
    <t>ADC-26.09-001954</t>
  </si>
  <si>
    <t>ADC-26.09-001955</t>
  </si>
  <si>
    <t>ADC-26.09-001956</t>
  </si>
  <si>
    <t>ADC-26.09-001957</t>
  </si>
  <si>
    <t>ADC-26.09-001958</t>
  </si>
  <si>
    <t>ADC-26.09-001959</t>
  </si>
  <si>
    <t>ADC-26.09-001960</t>
  </si>
  <si>
    <t>ADC-26.09-001961</t>
  </si>
  <si>
    <t>ADC-26.09-001962</t>
  </si>
  <si>
    <t>ADC-26.09-001963</t>
  </si>
  <si>
    <t>ADC-26.09-001964</t>
  </si>
  <si>
    <t>ADC-26.09-001965</t>
  </si>
  <si>
    <t>ADC-26.09-001966</t>
  </si>
  <si>
    <t>ADC-26.09-001967</t>
  </si>
  <si>
    <t>ADC-26.09-001968</t>
  </si>
  <si>
    <t>ADC-26.09-001969</t>
  </si>
  <si>
    <t>ADC-26.09-001970</t>
  </si>
  <si>
    <t>ADC-26.09-001971</t>
  </si>
  <si>
    <t>ADC-26.09-001972</t>
  </si>
  <si>
    <t>ADC-26.09-001973</t>
  </si>
  <si>
    <t>ADC-26.09-001974</t>
  </si>
  <si>
    <t>ADC-26.09-001975</t>
  </si>
  <si>
    <t>ADC-26.09-001976</t>
  </si>
  <si>
    <t>ADC-26.09-001977</t>
  </si>
  <si>
    <t>ADC-26.09-001978</t>
  </si>
  <si>
    <t>ADC-26.09-001979</t>
  </si>
  <si>
    <t>ADC-26.09-001980</t>
  </si>
  <si>
    <t>ADC-26.09-001981</t>
  </si>
  <si>
    <t>ADC-26.09-001982</t>
  </si>
  <si>
    <t>ADC-26.09-001983</t>
  </si>
  <si>
    <t>ADC-26.09-001984</t>
  </si>
  <si>
    <t>ADC-26.09-001985</t>
  </si>
  <si>
    <t>ADC-26.09-001986</t>
  </si>
  <si>
    <t>ADC-26.09-001987</t>
  </si>
  <si>
    <t>ADC-26.09-001988</t>
  </si>
  <si>
    <t>ADC-26.09-001989</t>
  </si>
  <si>
    <t>ADC-26.09-001990</t>
  </si>
  <si>
    <t>ADC-26.09-001991</t>
  </si>
  <si>
    <t>ADC-26.09-001992</t>
  </si>
  <si>
    <t>ADC-26.09-001993</t>
  </si>
  <si>
    <t>ADC-26.09-001994</t>
  </si>
  <si>
    <t>ADC-26.09-001995</t>
  </si>
  <si>
    <t>ADC-26.09-001996</t>
  </si>
  <si>
    <t>ADC-26.09-001997</t>
  </si>
  <si>
    <t>ADC-26.09-001998</t>
  </si>
  <si>
    <t>ADC-26.09-001999</t>
  </si>
  <si>
    <t>ADC-26.09-002000</t>
  </si>
  <si>
    <t>ADC-26.09-002001</t>
  </si>
  <si>
    <t>ADC-26.09-002002</t>
  </si>
  <si>
    <t>ADC-26.09-002003</t>
  </si>
  <si>
    <t>ADC-26.09-002004</t>
  </si>
  <si>
    <t>ADC-26.09-002005</t>
  </si>
  <si>
    <t>ADC-26.09-002006</t>
  </si>
  <si>
    <t>ADC-26.09-002007</t>
  </si>
  <si>
    <t>ADC-26.09-002008</t>
  </si>
  <si>
    <t>ADC-26.09-002009</t>
  </si>
  <si>
    <t>ADC-26.09-002010</t>
  </si>
  <si>
    <t>ADC-26.09-002011</t>
  </si>
  <si>
    <t>ADC-26.09-002012</t>
  </si>
  <si>
    <t>ADC-26.09-002013</t>
  </si>
  <si>
    <t>ADC-26.09-002014</t>
  </si>
  <si>
    <t>ADC-26.09-002015</t>
  </si>
  <si>
    <t>ADC-26.09-002016</t>
  </si>
  <si>
    <t>ADC-26.09-002017</t>
  </si>
  <si>
    <t>ADC-26.09-002018</t>
  </si>
  <si>
    <t>ADC-26.09-002019</t>
  </si>
  <si>
    <t>ADC-26.09-002020</t>
  </si>
  <si>
    <t>ADC-26.09-002021</t>
  </si>
  <si>
    <t>ADC-26.09-002022</t>
  </si>
  <si>
    <t>ADC-26.09-002023</t>
  </si>
  <si>
    <t>ADC-26.09-002024</t>
  </si>
  <si>
    <t>ADC-26.09-002025</t>
  </si>
  <si>
    <t>ADC-26.09-002026</t>
  </si>
  <si>
    <t>ADC-26.09-002027</t>
  </si>
  <si>
    <t>ADC-26.09-002028</t>
  </si>
  <si>
    <t>ADC-26.09-002029</t>
  </si>
  <si>
    <t>ADC-26.09-002030</t>
  </si>
  <si>
    <t>ADC-26.09-002031</t>
  </si>
  <si>
    <t>ADC-26.09-002032</t>
  </si>
  <si>
    <t>ADC-26.09-002033</t>
  </si>
  <si>
    <t>ADC-26.09-002034</t>
  </si>
  <si>
    <t>ADC-26.09-002035</t>
  </si>
  <si>
    <t>ADC-26.09-002036</t>
  </si>
  <si>
    <t>ADC-26.09-002037</t>
  </si>
  <si>
    <t>ADC-26.09-002038</t>
  </si>
  <si>
    <t>ADC-26.09-002039</t>
  </si>
  <si>
    <t>ADC-26.09-002040</t>
  </si>
  <si>
    <t>ADC-26.09-002041</t>
  </si>
  <si>
    <t>ADC-26.09-002042</t>
  </si>
  <si>
    <t>ADC-26.09-002043</t>
  </si>
  <si>
    <t>ADC-26.09-002044</t>
  </si>
  <si>
    <t>ADC-26.09-002045</t>
  </si>
  <si>
    <t>ADC-26.09-002046</t>
  </si>
  <si>
    <t>ADC-26.09-002047</t>
  </si>
  <si>
    <t>ADC-26.09-002048</t>
  </si>
  <si>
    <t>EBD-PSSP260901</t>
  </si>
  <si>
    <t>VY-260903</t>
  </si>
  <si>
    <t>5724448</t>
  </si>
  <si>
    <t>196/PSHK/26</t>
  </si>
  <si>
    <t>VY/146-2026</t>
  </si>
  <si>
    <t>GF26-0904</t>
  </si>
  <si>
    <t>DY260909PSV-CI-P</t>
  </si>
  <si>
    <t>O2-2609-00016</t>
  </si>
  <si>
    <t>850C260900071</t>
  </si>
  <si>
    <t>BL-260903/PS</t>
  </si>
  <si>
    <t>O2-2609-00081</t>
  </si>
  <si>
    <t>197/PSHK/26</t>
  </si>
  <si>
    <t>B34X26090301VY</t>
  </si>
  <si>
    <t>B34X26090302VY</t>
  </si>
  <si>
    <t>B34X26090331VY</t>
  </si>
  <si>
    <t>B34X26090332VY</t>
  </si>
  <si>
    <t>B34X26090402VY</t>
  </si>
  <si>
    <t>B34X26090403</t>
  </si>
  <si>
    <t>DSVN-260903-POU</t>
  </si>
  <si>
    <t>B34X26090404VY</t>
  </si>
  <si>
    <t>57/BG-PS-35</t>
  </si>
  <si>
    <t>58/BG-PS-35</t>
  </si>
  <si>
    <t>5728308</t>
  </si>
  <si>
    <t>5712180</t>
  </si>
  <si>
    <t>5712168</t>
  </si>
  <si>
    <t>5725801</t>
  </si>
  <si>
    <t>5728575</t>
  </si>
  <si>
    <t>1146</t>
  </si>
  <si>
    <t>5693245</t>
  </si>
  <si>
    <t>DWVN-26-47PS</t>
  </si>
  <si>
    <t>2026/PAL-VY 143</t>
  </si>
  <si>
    <t>2026/PAL-VY 144</t>
  </si>
  <si>
    <t>IV26090189</t>
  </si>
  <si>
    <t>5727559</t>
  </si>
  <si>
    <t>5712242-773</t>
  </si>
  <si>
    <t>850C260900217</t>
  </si>
  <si>
    <t>KJ-VY260901</t>
  </si>
  <si>
    <t>KJ-VY260902</t>
  </si>
  <si>
    <t>5728475</t>
  </si>
  <si>
    <t>5724434</t>
  </si>
  <si>
    <t>198/PSHK/26</t>
  </si>
  <si>
    <t>5724765</t>
  </si>
  <si>
    <t>5729207</t>
  </si>
  <si>
    <t>EBD-PSSP260902</t>
  </si>
  <si>
    <t>O2-2608-00757</t>
  </si>
  <si>
    <t>EBD-PSINJ260902</t>
  </si>
  <si>
    <t>EBD-PSINJ260903</t>
  </si>
  <si>
    <t>EBD-PSINJ260904</t>
  </si>
  <si>
    <t>B34X26090410PS</t>
  </si>
  <si>
    <t>B34X26090326VY</t>
  </si>
  <si>
    <t>B34X26090405VY</t>
  </si>
  <si>
    <t>B34X26090406VY</t>
  </si>
  <si>
    <t>2609PS-08</t>
  </si>
  <si>
    <t>5729208</t>
  </si>
  <si>
    <t>5729220</t>
  </si>
  <si>
    <t>B34X26090407VY</t>
  </si>
  <si>
    <t>B34X26090408VY</t>
  </si>
  <si>
    <t>B34X26090411VY</t>
  </si>
  <si>
    <t>5725023</t>
  </si>
  <si>
    <t>5725792</t>
  </si>
  <si>
    <t>BKPS20260905</t>
  </si>
  <si>
    <t>5705586</t>
  </si>
  <si>
    <t>5705589</t>
  </si>
  <si>
    <t>5724378</t>
  </si>
  <si>
    <t>B34X26090513VY</t>
  </si>
  <si>
    <t>BKPS20260903</t>
  </si>
  <si>
    <t>B34X26090514VY</t>
  </si>
  <si>
    <t>THVN-MIN2609008</t>
  </si>
  <si>
    <t>THVN-MIN2609003</t>
  </si>
  <si>
    <t>59/BG-PS-35</t>
  </si>
  <si>
    <t>B34X26090511VY</t>
  </si>
  <si>
    <t>2300010372</t>
  </si>
  <si>
    <t>BSV260905-235692</t>
  </si>
  <si>
    <t>MTCVY-R2609-002</t>
  </si>
  <si>
    <t>VY/147-2026</t>
  </si>
  <si>
    <t>EBD-PSTPU260907</t>
  </si>
  <si>
    <t>5607228</t>
  </si>
  <si>
    <t>5728964</t>
  </si>
  <si>
    <t>5728718</t>
  </si>
  <si>
    <t>850C260900325</t>
  </si>
  <si>
    <t>5731019-1283</t>
  </si>
  <si>
    <t>EBD-PSINJ260905</t>
  </si>
  <si>
    <t>199/PSHK/26</t>
  </si>
  <si>
    <t>2609PS-09</t>
  </si>
  <si>
    <t>2609PS-10</t>
  </si>
  <si>
    <t>VY-HX20260907</t>
  </si>
  <si>
    <t>LH-PS150</t>
  </si>
  <si>
    <t>5733619</t>
  </si>
  <si>
    <t>VY/148-2026</t>
  </si>
  <si>
    <t>B33X26090401</t>
  </si>
  <si>
    <t>B33X26090402</t>
  </si>
  <si>
    <t>B33X26090701</t>
  </si>
  <si>
    <t>5723944</t>
  </si>
  <si>
    <t>VT26080136</t>
  </si>
  <si>
    <t>5727111</t>
  </si>
  <si>
    <t>THVN-MIN2609009</t>
  </si>
  <si>
    <t>60/BG-PS-35</t>
  </si>
  <si>
    <t>20377654</t>
  </si>
  <si>
    <t>5735275</t>
  </si>
  <si>
    <t>DWVN-26-48PS</t>
  </si>
  <si>
    <t>DSVN-260907-POU</t>
  </si>
  <si>
    <t>O2-2609-00190</t>
  </si>
  <si>
    <t>O2-2609-00184</t>
  </si>
  <si>
    <t>2300010426</t>
  </si>
  <si>
    <t>IV26090346</t>
  </si>
  <si>
    <t>1128</t>
  </si>
  <si>
    <t>1367</t>
  </si>
  <si>
    <t>2609PS-11</t>
  </si>
  <si>
    <t>5724136</t>
  </si>
  <si>
    <t>850C260900454</t>
  </si>
  <si>
    <t>1340</t>
  </si>
  <si>
    <t>5728595</t>
  </si>
  <si>
    <t>200/PSHK/26</t>
  </si>
  <si>
    <t>EBD-PSINJ260906</t>
  </si>
  <si>
    <t>BSV260907-235792</t>
  </si>
  <si>
    <t>IC-PS260907</t>
  </si>
  <si>
    <t>5733621</t>
  </si>
  <si>
    <t>B34X26090409VY</t>
  </si>
  <si>
    <t>B34X26090801VY</t>
  </si>
  <si>
    <t>B34X26090803VY</t>
  </si>
  <si>
    <t>VY-260909-TEX</t>
  </si>
  <si>
    <t>B34X26090805VY</t>
  </si>
  <si>
    <t>B34X26090806VY</t>
  </si>
  <si>
    <t>5734241</t>
  </si>
  <si>
    <t>5736051</t>
  </si>
  <si>
    <t>61/BG-PS-35</t>
  </si>
  <si>
    <t>1347-1348</t>
  </si>
  <si>
    <t>5735676</t>
  </si>
  <si>
    <t>5728911</t>
  </si>
  <si>
    <t>VY-2600908-SPL</t>
  </si>
  <si>
    <t>KJ-VY260903</t>
  </si>
  <si>
    <t>5734614</t>
  </si>
  <si>
    <t>XJ-VY-20260907</t>
  </si>
  <si>
    <t>5724412</t>
  </si>
  <si>
    <t>EBD-PSINJ260907</t>
  </si>
  <si>
    <t>1473</t>
  </si>
  <si>
    <t>5731723</t>
  </si>
  <si>
    <t>201/PSHK/26</t>
  </si>
  <si>
    <t>VY/149-2026</t>
  </si>
  <si>
    <t>5736510</t>
  </si>
  <si>
    <t>EBD-PSTPU260910</t>
  </si>
  <si>
    <t>EBD-PSINJ260908</t>
  </si>
  <si>
    <t>5735447</t>
  </si>
  <si>
    <t>THVN-MIN2609011</t>
  </si>
  <si>
    <t>62/BG-PS-35</t>
  </si>
  <si>
    <t>5733615</t>
  </si>
  <si>
    <t>108592066810</t>
  </si>
  <si>
    <t>0880641101</t>
  </si>
  <si>
    <t>2HCC8W2861133342-02</t>
  </si>
  <si>
    <t>056218</t>
  </si>
  <si>
    <t>07/09/2026</t>
  </si>
  <si>
    <r>
      <t xml:space="preserve">PHỤ PHÍ XĂNG DẦU 
</t>
    </r>
    <r>
      <rPr>
        <b/>
        <u/>
        <sz val="16"/>
        <color theme="1"/>
        <rFont val="新細明體"/>
        <family val="2"/>
        <scheme val="minor"/>
      </rPr>
      <t>UP 12%</t>
    </r>
  </si>
  <si>
    <t>INVOICE No</t>
    <phoneticPr fontId="125" type="noConversion"/>
  </si>
  <si>
    <t>AWB,B/L No</t>
    <phoneticPr fontId="125" type="noConversion"/>
  </si>
  <si>
    <t>ADC - JOB FILE</t>
    <phoneticPr fontId="125" type="noConversion"/>
  </si>
  <si>
    <t>VAT PASS THROUGH</t>
    <phoneticPr fontId="125" type="noConversion"/>
  </si>
  <si>
    <t>DATE C/D</t>
    <phoneticPr fontId="125" type="noConversion"/>
  </si>
  <si>
    <t>Declaration</t>
    <phoneticPr fontId="125" type="noConversion"/>
  </si>
  <si>
    <t>PORT</t>
    <phoneticPr fontId="125" type="noConversion"/>
  </si>
  <si>
    <t>KGS</t>
    <phoneticPr fontId="125" type="noConversion"/>
  </si>
  <si>
    <t>SERVICE FEE</t>
    <phoneticPr fontId="125" type="noConversion"/>
  </si>
  <si>
    <t>TRUCKING FEE</t>
    <phoneticPr fontId="125" type="noConversion"/>
  </si>
  <si>
    <t>PHỤ PHÍ XĂNG DẦU</t>
    <phoneticPr fontId="125" type="noConversion"/>
  </si>
  <si>
    <t>SERVICE ALL</t>
    <phoneticPr fontId="125" type="noConversion"/>
  </si>
  <si>
    <t>LIFT ON/OFF FEE</t>
    <phoneticPr fontId="125" type="noConversion"/>
  </si>
  <si>
    <t>D/O, H/L, THC,CIC FEE</t>
    <phoneticPr fontId="125" type="noConversion"/>
  </si>
  <si>
    <t>0880606853</t>
    <phoneticPr fontId="125" type="noConversion"/>
  </si>
  <si>
    <t>2HCC8SN111B3017</t>
    <phoneticPr fontId="125" type="noConversion"/>
  </si>
  <si>
    <t>TCLU3633680</t>
    <phoneticPr fontId="125" type="noConversion"/>
  </si>
  <si>
    <t>Cont no</t>
    <phoneticPr fontId="125" type="noConversion"/>
  </si>
  <si>
    <t>DELIVERY DATE FCL</t>
    <phoneticPr fontId="125" type="noConversion"/>
  </si>
  <si>
    <t>20'</t>
    <phoneticPr fontId="125" type="noConversion"/>
  </si>
  <si>
    <r>
      <t>PH</t>
    </r>
    <r>
      <rPr>
        <b/>
        <sz val="16"/>
        <color theme="1"/>
        <rFont val="Cambria"/>
        <family val="1"/>
      </rPr>
      <t>Ụ</t>
    </r>
    <r>
      <rPr>
        <b/>
        <sz val="16"/>
        <color theme="1"/>
        <rFont val="新細明體"/>
        <family val="1"/>
        <charset val="136"/>
        <scheme val="minor"/>
      </rPr>
      <t xml:space="preserve"> PHÍ X</t>
    </r>
    <r>
      <rPr>
        <b/>
        <sz val="16"/>
        <color theme="1"/>
        <rFont val="Cambria"/>
        <family val="1"/>
      </rPr>
      <t>Ă</t>
    </r>
    <r>
      <rPr>
        <b/>
        <sz val="16"/>
        <color theme="1"/>
        <rFont val="新細明體"/>
        <family val="1"/>
        <charset val="136"/>
        <scheme val="minor"/>
      </rPr>
      <t>NG D</t>
    </r>
    <r>
      <rPr>
        <b/>
        <sz val="16"/>
        <color theme="1"/>
        <rFont val="Cambria"/>
        <family val="1"/>
      </rPr>
      <t>Ầ</t>
    </r>
    <r>
      <rPr>
        <b/>
        <sz val="16"/>
        <color theme="1"/>
        <rFont val="新細明體"/>
        <family val="1"/>
        <charset val="136"/>
        <scheme val="minor"/>
      </rPr>
      <t>U</t>
    </r>
    <phoneticPr fontId="1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</si>
</sst>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76" formatCode="_(* #,##0.00_);_(* \(#,##0.00\);_(* &quot;-&quot;??_);_(@_)"/>
    <numFmt numFmtId="178" formatCode="_-&quot;£&quot;* #,##0.00_-;\-&quot;£&quot;* #,##0.00_-;_-&quot;£&quot;* &quot;-&quot;??_-;_-@_-"/>
    <numFmt numFmtId="179" formatCode="_(* #,##0_);_(* \(#,##0\);_(* &quot;-&quot;??_);_(@_)"/>
    <numFmt numFmtId="180" formatCode="\$#,##0\ ;\(\$#,##0\)"/>
    <numFmt numFmtId="181" formatCode="&quot;\&quot;#,##0;[Red]&quot;\&quot;\-#,##0"/>
    <numFmt numFmtId="182" formatCode="&quot;\&quot;#,##0.00;[Red]&quot;\&quot;\-#,##0.00"/>
    <numFmt numFmtId="183" formatCode="&quot;\&quot;#,##0;[Red]&quot;\&quot;&quot;\&quot;\-#,##0"/>
    <numFmt numFmtId="184" formatCode="&quot;\&quot;#,##0.00;[Red]&quot;\&quot;&quot;\&quot;&quot;\&quot;&quot;\&quot;&quot;\&quot;&quot;\&quot;\-#,##0.00"/>
    <numFmt numFmtId="185" formatCode="#,##0;[Red]#,##0"/>
    <numFmt numFmtId="186" formatCode="#&quot;/05/2015&quot;"/>
    <numFmt numFmtId="187" formatCode="0.000"/>
    <numFmt numFmtId="188" formatCode="00000"/>
    <numFmt numFmtId="189" formatCode="_(* #,##0.0_);_(* \(#,##0.0\);_(* &quot;-&quot;??_);_(@_)"/>
    <numFmt numFmtId="190" formatCode="[$-409]d\-mmm;@"/>
    <numFmt numFmtId="191" formatCode="_-* #,##0\ _₫_-;\-* #,##0\ _₫_-;_-* &quot;-&quot;??\ _₫_-;_-@_-"/>
    <numFmt numFmtId="192" formatCode="d/mm/yyyy;@"/>
    <numFmt numFmtId="193" formatCode="_-* #,##0_-;\-* #,##0_-;_-* &quot;-&quot;??_-;_-@_-"/>
  </numFmts>
  <fonts count="128">
    <font>
      <sz val="11"/>
      <color indexed="8"/>
      <name val="Calibri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2"/>
      <name val="新細明體"/>
      <family val="1"/>
      <charset val="136"/>
    </font>
    <font>
      <sz val="10"/>
      <name val="VNI-Times"/>
    </font>
    <font>
      <b/>
      <sz val="18"/>
      <name val="Arial"/>
      <family val="2"/>
    </font>
    <font>
      <sz val="14"/>
      <name val="뼻뮝"/>
      <family val="2"/>
    </font>
    <font>
      <sz val="12"/>
      <name val="뼻뮝"/>
      <family val="2"/>
    </font>
    <font>
      <sz val="12"/>
      <name val="바탕체"/>
      <family val="3"/>
    </font>
    <font>
      <sz val="10"/>
      <name val="굴림체"/>
      <family val="2"/>
    </font>
    <font>
      <sz val="11"/>
      <name val="VNI-Aptima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name val="Times New Roman"/>
      <family val="1"/>
    </font>
    <font>
      <b/>
      <sz val="9"/>
      <color indexed="81"/>
      <name val="Tahoma"/>
      <family val="2"/>
    </font>
    <font>
      <b/>
      <sz val="12"/>
      <color rgb="FFFF0000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name val="新細明體"/>
      <family val="2"/>
      <scheme val="minor"/>
    </font>
    <font>
      <sz val="12"/>
      <color indexed="8"/>
      <name val="新細明體"/>
      <family val="2"/>
      <scheme val="minor"/>
    </font>
    <font>
      <b/>
      <sz val="12"/>
      <color indexed="8"/>
      <name val="新細明體"/>
      <family val="2"/>
      <scheme val="minor"/>
    </font>
    <font>
      <sz val="11"/>
      <color indexed="8"/>
      <name val="新細明體"/>
      <family val="2"/>
      <scheme val="minor"/>
    </font>
    <font>
      <b/>
      <sz val="11"/>
      <color indexed="8"/>
      <name val="新細明體"/>
      <family val="2"/>
      <scheme val="minor"/>
    </font>
    <font>
      <b/>
      <sz val="11"/>
      <color rgb="FFFF0000"/>
      <name val="新細明體"/>
      <family val="2"/>
      <scheme val="minor"/>
    </font>
    <font>
      <b/>
      <sz val="18"/>
      <color theme="1"/>
      <name val="新細明體"/>
      <family val="2"/>
      <scheme val="minor"/>
    </font>
    <font>
      <b/>
      <sz val="18"/>
      <name val="Times New Roman"/>
      <family val="1"/>
    </font>
    <font>
      <b/>
      <sz val="16"/>
      <color rgb="FFFF0000"/>
      <name val="Times New Roman"/>
      <family val="1"/>
    </font>
    <font>
      <sz val="12"/>
      <name val="新細明體"/>
      <family val="2"/>
      <scheme val="minor"/>
    </font>
    <font>
      <b/>
      <sz val="12"/>
      <name val="新細明體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sz val="16"/>
      <color rgb="FFFF0000"/>
      <name val="Times New Roman"/>
      <family val="1"/>
    </font>
    <font>
      <b/>
      <sz val="16"/>
      <name val="Times New Roman"/>
      <family val="1"/>
    </font>
    <font>
      <b/>
      <sz val="14"/>
      <color rgb="FFFF0000"/>
      <name val="新細明體"/>
      <family val="2"/>
      <scheme val="minor"/>
    </font>
    <font>
      <sz val="14"/>
      <color indexed="8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4"/>
      <name val="新細明體"/>
      <family val="2"/>
      <scheme val="minor"/>
    </font>
    <font>
      <sz val="16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9"/>
      <color rgb="FFFF0000"/>
      <name val="Times New Roman"/>
      <family val="1"/>
    </font>
    <font>
      <sz val="8"/>
      <color rgb="FFFF0000"/>
      <name val="Times New Roman"/>
      <family val="1"/>
    </font>
    <font>
      <b/>
      <sz val="12"/>
      <color rgb="FFC00000"/>
      <name val="Times New Roman"/>
      <family val="1"/>
    </font>
    <font>
      <sz val="11"/>
      <color rgb="FFC00000"/>
      <name val="新細明體"/>
      <family val="2"/>
      <scheme val="minor"/>
    </font>
    <font>
      <sz val="14"/>
      <name val="Times New Roman"/>
      <family val="1"/>
    </font>
    <font>
      <b/>
      <sz val="11"/>
      <color theme="1"/>
      <name val="新細明體"/>
      <family val="2"/>
      <scheme val="minor"/>
    </font>
    <font>
      <b/>
      <sz val="16"/>
      <color indexed="8"/>
      <name val="Times New Roman"/>
      <family val="1"/>
    </font>
    <font>
      <sz val="8"/>
      <color indexed="8"/>
      <name val="新細明體"/>
      <family val="2"/>
      <scheme val="minor"/>
    </font>
    <font>
      <sz val="11"/>
      <name val="Calibri"/>
      <family val="2"/>
    </font>
    <font>
      <sz val="16"/>
      <color indexed="8"/>
      <name val="Times New Roman"/>
      <family val="1"/>
    </font>
    <font>
      <sz val="16"/>
      <color rgb="FF1F497D"/>
      <name val="Times New Roman"/>
      <family val="1"/>
    </font>
    <font>
      <i/>
      <sz val="16"/>
      <color indexed="23"/>
      <name val="Times New Roman"/>
      <family val="1"/>
    </font>
    <font>
      <sz val="10"/>
      <color rgb="FFFF0000"/>
      <name val="Times New Roman"/>
      <family val="1"/>
    </font>
    <font>
      <sz val="14"/>
      <color theme="1"/>
      <name val="Times New Roman"/>
      <family val="1"/>
    </font>
    <font>
      <b/>
      <sz val="11"/>
      <color rgb="FFC00000"/>
      <name val="新細明體"/>
      <family val="2"/>
      <scheme val="minor"/>
    </font>
    <font>
      <sz val="14"/>
      <name val="Arial"/>
      <family val="2"/>
    </font>
    <font>
      <sz val="16"/>
      <color theme="1"/>
      <name val="Tahoma"/>
      <family val="2"/>
    </font>
    <font>
      <sz val="16"/>
      <name val="Tahoma"/>
      <family val="2"/>
    </font>
    <font>
      <sz val="16"/>
      <color rgb="FFFF0000"/>
      <name val="Tahoma"/>
      <family val="2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4"/>
      <color rgb="FF000000"/>
      <name val="Times New Roman"/>
      <family val="1"/>
    </font>
    <font>
      <b/>
      <sz val="14"/>
      <name val="Times New Roman"/>
      <family val="1"/>
    </font>
    <font>
      <sz val="12"/>
      <color indexed="8"/>
      <name val="Calibri"/>
      <family val="2"/>
    </font>
    <font>
      <sz val="12"/>
      <color rgb="FF7030A0"/>
      <name val="Times New Roman"/>
      <family val="1"/>
    </font>
    <font>
      <sz val="14"/>
      <color indexed="8"/>
      <name val="Calibri"/>
      <family val="2"/>
    </font>
    <font>
      <b/>
      <sz val="18"/>
      <color theme="1"/>
      <name val="Tahoma"/>
      <family val="2"/>
    </font>
    <font>
      <b/>
      <sz val="12"/>
      <name val="Tahoma"/>
      <family val="2"/>
    </font>
    <font>
      <b/>
      <sz val="12"/>
      <color rgb="FFFF0000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18"/>
      <color rgb="FFFF0000"/>
      <name val="Tahoma"/>
      <family val="2"/>
    </font>
    <font>
      <sz val="18"/>
      <color indexed="8"/>
      <name val="Tahoma"/>
      <family val="2"/>
    </font>
    <font>
      <b/>
      <sz val="18"/>
      <color indexed="8"/>
      <name val="Tahoma"/>
      <family val="2"/>
    </font>
    <font>
      <sz val="18"/>
      <color rgb="FFFF0000"/>
      <name val="Tahoma"/>
      <family val="2"/>
    </font>
    <font>
      <sz val="18"/>
      <color theme="2"/>
      <name val="Tahoma"/>
      <family val="2"/>
    </font>
    <font>
      <sz val="15"/>
      <name val="Tahoma"/>
      <family val="2"/>
    </font>
    <font>
      <b/>
      <sz val="12"/>
      <color rgb="FFC00000"/>
      <name val="Tahoma"/>
      <family val="2"/>
    </font>
    <font>
      <b/>
      <sz val="12"/>
      <color theme="1"/>
      <name val="Tahoma"/>
      <family val="2"/>
    </font>
    <font>
      <sz val="15"/>
      <name val="Times New Roman"/>
      <family val="1"/>
    </font>
    <font>
      <sz val="16"/>
      <name val="新細明體"/>
      <family val="2"/>
      <scheme val="minor"/>
    </font>
    <font>
      <sz val="16"/>
      <color indexed="8"/>
      <name val="Tahoma"/>
      <family val="2"/>
    </font>
    <font>
      <sz val="16"/>
      <color indexed="8"/>
      <name val="新細明體"/>
      <family val="2"/>
      <scheme val="minor"/>
    </font>
    <font>
      <b/>
      <sz val="16"/>
      <color indexed="8"/>
      <name val="Tahoma"/>
      <family val="2"/>
    </font>
    <font>
      <b/>
      <sz val="16"/>
      <color rgb="FFFF0000"/>
      <name val="新細明體"/>
      <family val="2"/>
      <scheme val="minor"/>
    </font>
    <font>
      <sz val="18"/>
      <name val="Times New Roman"/>
      <family val="1"/>
    </font>
    <font>
      <sz val="18"/>
      <color theme="1"/>
      <name val="Times New Roman"/>
      <family val="1"/>
    </font>
    <font>
      <sz val="18"/>
      <color indexed="8"/>
      <name val="Calibri"/>
      <family val="2"/>
    </font>
    <font>
      <sz val="18"/>
      <color rgb="FFFF0000"/>
      <name val="Times New Roman"/>
      <family val="1"/>
    </font>
    <font>
      <sz val="20"/>
      <color theme="1"/>
      <name val="Times New Roman"/>
      <family val="1"/>
    </font>
    <font>
      <sz val="20"/>
      <color indexed="8"/>
      <name val="Calibri"/>
      <family val="2"/>
    </font>
    <font>
      <b/>
      <u/>
      <sz val="12"/>
      <color rgb="FFFF0000"/>
      <name val="新細明體"/>
      <family val="2"/>
      <scheme val="minor"/>
    </font>
    <font>
      <sz val="18"/>
      <color theme="6"/>
      <name val="Tahoma"/>
      <family val="2"/>
    </font>
    <font>
      <b/>
      <sz val="16"/>
      <color theme="1"/>
      <name val="Tahoma"/>
      <family val="2"/>
    </font>
    <font>
      <b/>
      <sz val="16"/>
      <color theme="1"/>
      <name val="新細明體"/>
      <family val="2"/>
      <scheme val="minor"/>
    </font>
    <font>
      <b/>
      <u/>
      <sz val="16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9"/>
      <name val="細明體"/>
      <family val="3"/>
      <charset val="136"/>
    </font>
    <font>
      <b/>
      <sz val="16"/>
      <color theme="1"/>
      <name val="新細明體"/>
      <family val="1"/>
      <charset val="136"/>
      <scheme val="minor"/>
    </font>
    <font>
      <b/>
      <sz val="16"/>
      <color theme="1"/>
      <name val="Cambria"/>
      <family val="1"/>
    </font>
  </fonts>
  <fills count="4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2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8" fillId="0" borderId="0"/>
    <xf numFmtId="0" fontId="33" fillId="0" borderId="0"/>
    <xf numFmtId="0" fontId="8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7" fillId="3" borderId="0" applyNumberFormat="0" applyBorder="0" applyAlignment="0" applyProtection="0"/>
    <xf numFmtId="0" fontId="25" fillId="20" borderId="1" applyNumberFormat="0" applyAlignment="0" applyProtection="0"/>
    <xf numFmtId="0" fontId="21" fillId="21" borderId="2" applyNumberFormat="0" applyAlignment="0" applyProtection="0"/>
    <xf numFmtId="0" fontId="26" fillId="0" borderId="0" applyFill="0" applyBorder="0" applyAlignment="0" applyProtection="0"/>
    <xf numFmtId="43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78" fontId="6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2" fontId="8" fillId="0" borderId="0" applyFont="0" applyFill="0" applyBorder="0" applyAlignment="0" applyProtection="0"/>
    <xf numFmtId="0" fontId="20" fillId="4" borderId="0" applyNumberFormat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4">
      <alignment horizontal="left" vertical="center"/>
    </xf>
    <xf numFmtId="0" fontId="1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2" fillId="7" borderId="1" applyNumberFormat="0" applyAlignment="0" applyProtection="0"/>
    <xf numFmtId="0" fontId="15" fillId="0" borderId="8" applyNumberFormat="0" applyFill="0" applyAlignment="0" applyProtection="0"/>
    <xf numFmtId="0" fontId="11" fillId="22" borderId="0" applyNumberFormat="0" applyBorder="0" applyAlignment="0" applyProtection="0"/>
    <xf numFmtId="0" fontId="6" fillId="23" borderId="9" applyNumberFormat="0" applyFont="0" applyAlignment="0" applyProtection="0"/>
    <xf numFmtId="0" fontId="24" fillId="20" borderId="10" applyNumberFormat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8" fillId="0" borderId="12" applyNumberFormat="0" applyFont="0" applyFill="0" applyAlignment="0" applyProtection="0"/>
    <xf numFmtId="0" fontId="12" fillId="0" borderId="0" applyNumberFormat="0" applyFill="0" applyBorder="0" applyAlignment="0" applyProtection="0"/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0" fillId="0" borderId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2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32" fillId="0" borderId="0"/>
    <xf numFmtId="0" fontId="27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</cellStyleXfs>
  <cellXfs count="1015">
    <xf numFmtId="0" fontId="0" fillId="0" borderId="0" xfId="0"/>
    <xf numFmtId="0" fontId="34" fillId="0" borderId="0" xfId="0" applyFont="1"/>
    <xf numFmtId="0" fontId="34" fillId="24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179" fontId="34" fillId="0" borderId="0" xfId="1" applyNumberFormat="1" applyFont="1" applyFill="1" applyAlignment="1">
      <alignment horizontal="center" vertical="center"/>
    </xf>
    <xf numFmtId="49" fontId="34" fillId="24" borderId="0" xfId="0" applyNumberFormat="1" applyFont="1" applyFill="1" applyAlignment="1">
      <alignment horizontal="center" vertical="center"/>
    </xf>
    <xf numFmtId="179" fontId="37" fillId="0" borderId="0" xfId="1" applyNumberFormat="1" applyFont="1" applyFill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center" vertical="center"/>
    </xf>
    <xf numFmtId="179" fontId="34" fillId="0" borderId="0" xfId="1" applyNumberFormat="1" applyFont="1" applyFill="1" applyBorder="1"/>
    <xf numFmtId="49" fontId="34" fillId="0" borderId="0" xfId="0" applyNumberFormat="1" applyFont="1" applyAlignment="1">
      <alignment horizontal="center" vertical="center"/>
    </xf>
    <xf numFmtId="49" fontId="34" fillId="0" borderId="0" xfId="0" applyNumberFormat="1" applyFont="1"/>
    <xf numFmtId="43" fontId="34" fillId="0" borderId="0" xfId="0" applyNumberFormat="1" applyFont="1"/>
    <xf numFmtId="0" fontId="34" fillId="0" borderId="0" xfId="0" applyFont="1" applyAlignment="1">
      <alignment wrapText="1"/>
    </xf>
    <xf numFmtId="179" fontId="34" fillId="0" borderId="0" xfId="1" applyNumberFormat="1" applyFont="1" applyAlignment="1">
      <alignment horizontal="center" vertical="center"/>
    </xf>
    <xf numFmtId="179" fontId="34" fillId="0" borderId="0" xfId="1" applyNumberFormat="1" applyFont="1"/>
    <xf numFmtId="3" fontId="34" fillId="0" borderId="0" xfId="0" applyNumberFormat="1" applyFont="1" applyAlignment="1">
      <alignment horizontal="center" vertical="center"/>
    </xf>
    <xf numFmtId="179" fontId="34" fillId="0" borderId="0" xfId="0" applyNumberFormat="1" applyFont="1" applyAlignment="1">
      <alignment horizontal="center" vertical="center"/>
    </xf>
    <xf numFmtId="43" fontId="34" fillId="0" borderId="0" xfId="0" applyNumberFormat="1" applyFont="1" applyAlignment="1">
      <alignment horizontal="center" vertical="center"/>
    </xf>
    <xf numFmtId="179" fontId="34" fillId="0" borderId="0" xfId="1" applyNumberFormat="1" applyFont="1" applyFill="1"/>
    <xf numFmtId="179" fontId="34" fillId="0" borderId="0" xfId="0" applyNumberFormat="1" applyFont="1"/>
    <xf numFmtId="0" fontId="5" fillId="0" borderId="0" xfId="0" applyFont="1" applyAlignment="1">
      <alignment horizontal="center" vertical="center"/>
    </xf>
    <xf numFmtId="0" fontId="43" fillId="24" borderId="0" xfId="0" applyFont="1" applyFill="1" applyAlignment="1">
      <alignment horizontal="center"/>
    </xf>
    <xf numFmtId="0" fontId="43" fillId="24" borderId="0" xfId="0" applyFont="1" applyFill="1"/>
    <xf numFmtId="186" fontId="43" fillId="24" borderId="0" xfId="0" applyNumberFormat="1" applyFont="1" applyFill="1"/>
    <xf numFmtId="0" fontId="43" fillId="0" borderId="0" xfId="0" applyFont="1"/>
    <xf numFmtId="0" fontId="45" fillId="0" borderId="0" xfId="0" applyFont="1"/>
    <xf numFmtId="179" fontId="45" fillId="0" borderId="0" xfId="1" applyNumberFormat="1" applyFont="1" applyFill="1"/>
    <xf numFmtId="0" fontId="45" fillId="0" borderId="0" xfId="0" applyFont="1" applyAlignment="1">
      <alignment horizontal="center"/>
    </xf>
    <xf numFmtId="186" fontId="45" fillId="0" borderId="0" xfId="0" applyNumberFormat="1" applyFont="1"/>
    <xf numFmtId="179" fontId="45" fillId="0" borderId="0" xfId="1" applyNumberFormat="1" applyFont="1"/>
    <xf numFmtId="0" fontId="41" fillId="0" borderId="0" xfId="0" applyFont="1"/>
    <xf numFmtId="0" fontId="46" fillId="0" borderId="0" xfId="0" applyFont="1"/>
    <xf numFmtId="179" fontId="47" fillId="0" borderId="0" xfId="1" applyNumberFormat="1" applyFont="1" applyFill="1"/>
    <xf numFmtId="179" fontId="47" fillId="0" borderId="0" xfId="0" applyNumberFormat="1" applyFont="1"/>
    <xf numFmtId="179" fontId="46" fillId="0" borderId="0" xfId="1" applyNumberFormat="1" applyFont="1" applyFill="1"/>
    <xf numFmtId="179" fontId="46" fillId="0" borderId="0" xfId="0" applyNumberFormat="1" applyFont="1"/>
    <xf numFmtId="179" fontId="45" fillId="0" borderId="0" xfId="0" applyNumberFormat="1" applyFont="1"/>
    <xf numFmtId="0" fontId="40" fillId="25" borderId="15" xfId="0" applyFont="1" applyFill="1" applyBorder="1" applyAlignment="1">
      <alignment horizontal="center" vertical="center"/>
    </xf>
    <xf numFmtId="186" fontId="40" fillId="25" borderId="16" xfId="0" applyNumberFormat="1" applyFont="1" applyFill="1" applyBorder="1" applyAlignment="1">
      <alignment horizontal="center" vertical="center"/>
    </xf>
    <xf numFmtId="0" fontId="40" fillId="25" borderId="15" xfId="0" applyFont="1" applyFill="1" applyBorder="1" applyAlignment="1">
      <alignment horizontal="center" vertical="center" wrapText="1"/>
    </xf>
    <xf numFmtId="179" fontId="40" fillId="25" borderId="15" xfId="1" applyNumberFormat="1" applyFont="1" applyFill="1" applyBorder="1" applyAlignment="1">
      <alignment horizontal="center" vertical="center" wrapText="1"/>
    </xf>
    <xf numFmtId="179" fontId="40" fillId="25" borderId="15" xfId="1" applyNumberFormat="1" applyFont="1" applyFill="1" applyBorder="1" applyAlignment="1">
      <alignment horizontal="center" vertical="center"/>
    </xf>
    <xf numFmtId="0" fontId="50" fillId="0" borderId="0" xfId="2" applyFont="1" applyAlignment="1">
      <alignment horizontal="right" vertical="center"/>
    </xf>
    <xf numFmtId="179" fontId="50" fillId="0" borderId="0" xfId="76" applyNumberFormat="1" applyFont="1" applyAlignment="1">
      <alignment horizontal="center" vertical="center"/>
    </xf>
    <xf numFmtId="0" fontId="35" fillId="27" borderId="14" xfId="0" applyFont="1" applyFill="1" applyBorder="1" applyAlignment="1">
      <alignment horizontal="center" vertical="center"/>
    </xf>
    <xf numFmtId="49" fontId="35" fillId="27" borderId="14" xfId="0" applyNumberFormat="1" applyFont="1" applyFill="1" applyBorder="1" applyAlignment="1">
      <alignment horizontal="center" vertical="center"/>
    </xf>
    <xf numFmtId="179" fontId="35" fillId="27" borderId="14" xfId="1" applyNumberFormat="1" applyFont="1" applyFill="1" applyBorder="1" applyAlignment="1">
      <alignment horizontal="center" vertical="center" wrapText="1"/>
    </xf>
    <xf numFmtId="0" fontId="35" fillId="27" borderId="14" xfId="0" applyFont="1" applyFill="1" applyBorder="1" applyAlignment="1">
      <alignment horizontal="center" vertical="center" wrapText="1"/>
    </xf>
    <xf numFmtId="179" fontId="36" fillId="27" borderId="14" xfId="1" applyNumberFormat="1" applyFont="1" applyFill="1" applyBorder="1" applyAlignment="1">
      <alignment horizontal="center" vertical="center" wrapText="1"/>
    </xf>
    <xf numFmtId="0" fontId="36" fillId="27" borderId="14" xfId="0" applyFont="1" applyFill="1" applyBorder="1" applyAlignment="1">
      <alignment horizontal="center" vertical="center" wrapText="1"/>
    </xf>
    <xf numFmtId="179" fontId="36" fillId="27" borderId="14" xfId="1" applyNumberFormat="1" applyFont="1" applyFill="1" applyBorder="1" applyAlignment="1">
      <alignment horizontal="center" vertical="center"/>
    </xf>
    <xf numFmtId="0" fontId="36" fillId="27" borderId="14" xfId="0" applyFont="1" applyFill="1" applyBorder="1" applyAlignment="1">
      <alignment horizontal="center" vertical="center"/>
    </xf>
    <xf numFmtId="49" fontId="36" fillId="27" borderId="14" xfId="0" applyNumberFormat="1" applyFont="1" applyFill="1" applyBorder="1" applyAlignment="1">
      <alignment horizontal="center" vertical="center"/>
    </xf>
    <xf numFmtId="179" fontId="36" fillId="27" borderId="14" xfId="0" applyNumberFormat="1" applyFont="1" applyFill="1" applyBorder="1" applyAlignment="1">
      <alignment horizontal="center" vertical="center"/>
    </xf>
    <xf numFmtId="179" fontId="44" fillId="27" borderId="14" xfId="0" applyNumberFormat="1" applyFont="1" applyFill="1" applyBorder="1"/>
    <xf numFmtId="179" fontId="42" fillId="0" borderId="14" xfId="1" applyNumberFormat="1" applyFont="1" applyFill="1" applyBorder="1" applyAlignment="1">
      <alignment horizontal="left" vertical="center"/>
    </xf>
    <xf numFmtId="0" fontId="42" fillId="0" borderId="14" xfId="1" applyNumberFormat="1" applyFont="1" applyFill="1" applyBorder="1" applyAlignment="1">
      <alignment horizontal="center"/>
    </xf>
    <xf numFmtId="179" fontId="42" fillId="0" borderId="14" xfId="1" applyNumberFormat="1" applyFont="1" applyFill="1" applyBorder="1" applyAlignment="1">
      <alignment horizontal="center"/>
    </xf>
    <xf numFmtId="14" fontId="42" fillId="0" borderId="14" xfId="1" applyNumberFormat="1" applyFont="1" applyFill="1" applyBorder="1" applyAlignment="1">
      <alignment horizontal="center"/>
    </xf>
    <xf numFmtId="0" fontId="42" fillId="0" borderId="0" xfId="0" applyFont="1"/>
    <xf numFmtId="179" fontId="42" fillId="0" borderId="14" xfId="1" applyNumberFormat="1" applyFont="1" applyFill="1" applyBorder="1"/>
    <xf numFmtId="179" fontId="42" fillId="0" borderId="14" xfId="1" applyNumberFormat="1" applyFont="1" applyFill="1" applyBorder="1" applyAlignment="1">
      <alignment horizontal="center" vertical="center"/>
    </xf>
    <xf numFmtId="0" fontId="52" fillId="25" borderId="15" xfId="0" applyFont="1" applyFill="1" applyBorder="1" applyAlignment="1">
      <alignment horizontal="center" vertical="center"/>
    </xf>
    <xf numFmtId="0" fontId="51" fillId="24" borderId="0" xfId="0" applyFont="1" applyFill="1"/>
    <xf numFmtId="179" fontId="6" fillId="0" borderId="0" xfId="1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79" fontId="46" fillId="0" borderId="0" xfId="1" applyNumberFormat="1" applyFont="1"/>
    <xf numFmtId="0" fontId="38" fillId="27" borderId="1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179" fontId="35" fillId="27" borderId="14" xfId="1" applyNumberFormat="1" applyFont="1" applyFill="1" applyBorder="1" applyAlignment="1">
      <alignment horizontal="center" vertical="center"/>
    </xf>
    <xf numFmtId="179" fontId="34" fillId="0" borderId="0" xfId="1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79" fontId="42" fillId="0" borderId="0" xfId="0" applyNumberFormat="1" applyFont="1"/>
    <xf numFmtId="0" fontId="53" fillId="0" borderId="14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179" fontId="55" fillId="0" borderId="0" xfId="1" applyNumberFormat="1" applyFont="1" applyAlignment="1">
      <alignment horizontal="center" vertical="center"/>
    </xf>
    <xf numFmtId="179" fontId="55" fillId="0" borderId="0" xfId="1" applyNumberFormat="1" applyFont="1" applyFill="1" applyAlignment="1">
      <alignment horizontal="center" vertical="center"/>
    </xf>
    <xf numFmtId="179" fontId="56" fillId="0" borderId="0" xfId="1" applyNumberFormat="1" applyFont="1" applyFill="1" applyAlignment="1">
      <alignment horizontal="center" vertical="center"/>
    </xf>
    <xf numFmtId="179" fontId="56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49" fontId="55" fillId="0" borderId="0" xfId="0" applyNumberFormat="1" applyFont="1" applyAlignment="1">
      <alignment horizontal="center" vertical="center"/>
    </xf>
    <xf numFmtId="179" fontId="55" fillId="0" borderId="0" xfId="0" applyNumberFormat="1" applyFont="1" applyAlignment="1">
      <alignment horizontal="center" vertical="center"/>
    </xf>
    <xf numFmtId="179" fontId="57" fillId="0" borderId="0" xfId="1" applyNumberFormat="1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5" fillId="0" borderId="0" xfId="0" applyFont="1"/>
    <xf numFmtId="179" fontId="55" fillId="0" borderId="0" xfId="1" applyNumberFormat="1" applyFont="1" applyAlignment="1">
      <alignment horizontal="center" vertical="center" wrapText="1"/>
    </xf>
    <xf numFmtId="179" fontId="55" fillId="0" borderId="0" xfId="1" quotePrefix="1" applyNumberFormat="1" applyFont="1" applyFill="1" applyAlignment="1">
      <alignment horizontal="center" vertical="center"/>
    </xf>
    <xf numFmtId="43" fontId="55" fillId="0" borderId="0" xfId="0" applyNumberFormat="1" applyFont="1" applyAlignment="1">
      <alignment horizontal="center" vertical="center"/>
    </xf>
    <xf numFmtId="185" fontId="56" fillId="0" borderId="0" xfId="1" applyNumberFormat="1" applyFont="1" applyFill="1" applyAlignment="1">
      <alignment horizontal="center" vertical="center"/>
    </xf>
    <xf numFmtId="179" fontId="57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79" fontId="58" fillId="0" borderId="0" xfId="1" applyNumberFormat="1" applyFont="1" applyFill="1"/>
    <xf numFmtId="179" fontId="58" fillId="0" borderId="0" xfId="0" applyNumberFormat="1" applyFont="1"/>
    <xf numFmtId="0" fontId="59" fillId="0" borderId="0" xfId="0" applyFont="1"/>
    <xf numFmtId="179" fontId="60" fillId="0" borderId="0" xfId="1" applyNumberFormat="1" applyFont="1" applyFill="1"/>
    <xf numFmtId="0" fontId="52" fillId="25" borderId="16" xfId="0" applyFont="1" applyFill="1" applyBorder="1" applyAlignment="1">
      <alignment horizontal="center" vertical="center" wrapText="1"/>
    </xf>
    <xf numFmtId="14" fontId="52" fillId="25" borderId="16" xfId="0" applyNumberFormat="1" applyFont="1" applyFill="1" applyBorder="1" applyAlignment="1">
      <alignment horizontal="center" vertical="center" wrapText="1"/>
    </xf>
    <xf numFmtId="0" fontId="52" fillId="25" borderId="1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4" fontId="51" fillId="0" borderId="0" xfId="0" applyNumberFormat="1" applyFont="1" applyAlignment="1">
      <alignment horizontal="center"/>
    </xf>
    <xf numFmtId="43" fontId="51" fillId="24" borderId="0" xfId="0" applyNumberFormat="1" applyFont="1" applyFill="1" applyAlignment="1">
      <alignment horizontal="center"/>
    </xf>
    <xf numFmtId="179" fontId="51" fillId="24" borderId="0" xfId="1" applyNumberFormat="1" applyFont="1" applyFill="1"/>
    <xf numFmtId="0" fontId="61" fillId="0" borderId="0" xfId="0" quotePrefix="1" applyFont="1" applyAlignment="1">
      <alignment horizontal="center"/>
    </xf>
    <xf numFmtId="14" fontId="42" fillId="0" borderId="0" xfId="0" applyNumberFormat="1" applyFont="1" applyAlignment="1">
      <alignment horizontal="center"/>
    </xf>
    <xf numFmtId="43" fontId="42" fillId="0" borderId="0" xfId="0" applyNumberFormat="1" applyFont="1" applyAlignment="1">
      <alignment horizontal="center"/>
    </xf>
    <xf numFmtId="179" fontId="42" fillId="0" borderId="0" xfId="1" applyNumberFormat="1" applyFont="1" applyFill="1"/>
    <xf numFmtId="179" fontId="42" fillId="0" borderId="0" xfId="1" applyNumberFormat="1" applyFont="1"/>
    <xf numFmtId="188" fontId="61" fillId="0" borderId="0" xfId="0" applyNumberFormat="1" applyFont="1" applyAlignment="1">
      <alignment horizontal="center"/>
    </xf>
    <xf numFmtId="0" fontId="52" fillId="25" borderId="16" xfId="0" applyFont="1" applyFill="1" applyBorder="1" applyAlignment="1">
      <alignment vertical="center" wrapText="1"/>
    </xf>
    <xf numFmtId="49" fontId="51" fillId="0" borderId="0" xfId="0" applyNumberFormat="1" applyFont="1" applyProtection="1">
      <protection locked="0"/>
    </xf>
    <xf numFmtId="49" fontId="42" fillId="0" borderId="0" xfId="0" applyNumberFormat="1" applyFont="1" applyProtection="1">
      <protection locked="0"/>
    </xf>
    <xf numFmtId="0" fontId="42" fillId="0" borderId="14" xfId="0" quotePrefix="1" applyFont="1" applyBorder="1" applyAlignment="1">
      <alignment horizontal="center"/>
    </xf>
    <xf numFmtId="14" fontId="42" fillId="0" borderId="14" xfId="0" quotePrefix="1" applyNumberFormat="1" applyFont="1" applyBorder="1" applyAlignment="1">
      <alignment horizontal="center"/>
    </xf>
    <xf numFmtId="4" fontId="54" fillId="0" borderId="14" xfId="0" applyNumberFormat="1" applyFont="1" applyBorder="1" applyAlignment="1">
      <alignment horizontal="center" vertical="center"/>
    </xf>
    <xf numFmtId="187" fontId="54" fillId="0" borderId="14" xfId="0" applyNumberFormat="1" applyFont="1" applyBorder="1" applyAlignment="1">
      <alignment horizontal="center" vertical="center"/>
    </xf>
    <xf numFmtId="190" fontId="54" fillId="0" borderId="14" xfId="0" applyNumberFormat="1" applyFont="1" applyBorder="1" applyAlignment="1">
      <alignment horizontal="center" vertical="center"/>
    </xf>
    <xf numFmtId="49" fontId="53" fillId="0" borderId="14" xfId="0" quotePrefix="1" applyNumberFormat="1" applyFont="1" applyBorder="1" applyAlignment="1">
      <alignment vertical="center"/>
    </xf>
    <xf numFmtId="43" fontId="41" fillId="0" borderId="14" xfId="0" applyNumberFormat="1" applyFont="1" applyBorder="1" applyAlignment="1">
      <alignment horizontal="center" vertical="center"/>
    </xf>
    <xf numFmtId="187" fontId="41" fillId="0" borderId="14" xfId="0" applyNumberFormat="1" applyFont="1" applyBorder="1" applyAlignment="1">
      <alignment vertical="center"/>
    </xf>
    <xf numFmtId="49" fontId="54" fillId="0" borderId="14" xfId="0" quotePrefix="1" applyNumberFormat="1" applyFont="1" applyBorder="1" applyAlignment="1">
      <alignment horizontal="center" vertical="center"/>
    </xf>
    <xf numFmtId="0" fontId="63" fillId="0" borderId="0" xfId="77" applyFont="1" applyAlignment="1">
      <alignment vertical="center" wrapText="1"/>
    </xf>
    <xf numFmtId="0" fontId="63" fillId="0" borderId="0" xfId="77" applyFont="1" applyAlignment="1">
      <alignment horizontal="center" vertical="center" wrapText="1"/>
    </xf>
    <xf numFmtId="0" fontId="64" fillId="0" borderId="0" xfId="77" applyFont="1" applyAlignment="1">
      <alignment horizontal="center" vertical="center" wrapText="1"/>
    </xf>
    <xf numFmtId="14" fontId="65" fillId="0" borderId="0" xfId="77" applyNumberFormat="1" applyFont="1" applyAlignment="1">
      <alignment horizontal="center" vertical="center" wrapText="1"/>
    </xf>
    <xf numFmtId="0" fontId="64" fillId="0" borderId="0" xfId="77" applyFont="1" applyAlignment="1">
      <alignment vertical="center" wrapText="1"/>
    </xf>
    <xf numFmtId="0" fontId="64" fillId="0" borderId="0" xfId="77" applyFont="1" applyAlignment="1">
      <alignment horizontal="left" vertical="center" wrapText="1"/>
    </xf>
    <xf numFmtId="191" fontId="34" fillId="0" borderId="0" xfId="1" applyNumberFormat="1" applyFont="1" applyFill="1" applyAlignment="1">
      <alignment vertical="center" wrapText="1"/>
    </xf>
    <xf numFmtId="191" fontId="64" fillId="0" borderId="0" xfId="1" applyNumberFormat="1" applyFont="1" applyFill="1" applyAlignment="1">
      <alignment horizontal="center" wrapText="1"/>
    </xf>
    <xf numFmtId="0" fontId="66" fillId="0" borderId="0" xfId="77" applyFont="1" applyAlignment="1">
      <alignment horizontal="center" vertical="center" wrapText="1"/>
    </xf>
    <xf numFmtId="191" fontId="34" fillId="0" borderId="0" xfId="1" applyNumberFormat="1" applyFont="1" applyFill="1" applyAlignment="1">
      <alignment horizontal="left" vertical="center" wrapText="1"/>
    </xf>
    <xf numFmtId="0" fontId="65" fillId="0" borderId="0" xfId="77" applyFont="1" applyAlignment="1">
      <alignment horizontal="center" vertical="center" wrapText="1"/>
    </xf>
    <xf numFmtId="191" fontId="64" fillId="0" borderId="0" xfId="1" applyNumberFormat="1" applyFont="1" applyFill="1" applyAlignment="1">
      <alignment horizontal="center" vertical="center" wrapText="1"/>
    </xf>
    <xf numFmtId="14" fontId="65" fillId="0" borderId="0" xfId="77" applyNumberFormat="1" applyFont="1" applyAlignment="1">
      <alignment vertical="center" wrapText="1"/>
    </xf>
    <xf numFmtId="191" fontId="62" fillId="0" borderId="0" xfId="77" applyNumberFormat="1" applyFont="1" applyAlignment="1">
      <alignment vertical="center" wrapText="1"/>
    </xf>
    <xf numFmtId="43" fontId="63" fillId="0" borderId="0" xfId="77" applyNumberFormat="1" applyFont="1" applyAlignment="1">
      <alignment vertical="center" wrapText="1"/>
    </xf>
    <xf numFmtId="0" fontId="67" fillId="0" borderId="0" xfId="77" applyFont="1" applyAlignment="1">
      <alignment horizontal="center" vertical="center" wrapText="1"/>
    </xf>
    <xf numFmtId="0" fontId="63" fillId="0" borderId="0" xfId="77" applyFont="1" applyAlignment="1">
      <alignment horizontal="left" vertical="center" wrapText="1"/>
    </xf>
    <xf numFmtId="0" fontId="54" fillId="0" borderId="0" xfId="0" applyFont="1" applyAlignment="1">
      <alignment horizontal="center" vertical="center"/>
    </xf>
    <xf numFmtId="49" fontId="53" fillId="0" borderId="14" xfId="0" quotePrefix="1" applyNumberFormat="1" applyFont="1" applyBorder="1" applyAlignment="1">
      <alignment horizontal="center" vertical="center"/>
    </xf>
    <xf numFmtId="0" fontId="42" fillId="0" borderId="14" xfId="0" quotePrefix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2" fillId="28" borderId="14" xfId="0" quotePrefix="1" applyFont="1" applyFill="1" applyBorder="1" applyAlignment="1">
      <alignment horizontal="center"/>
    </xf>
    <xf numFmtId="0" fontId="42" fillId="28" borderId="14" xfId="0" quotePrefix="1" applyFont="1" applyFill="1" applyBorder="1" applyAlignment="1">
      <alignment horizontal="center" vertical="center"/>
    </xf>
    <xf numFmtId="49" fontId="54" fillId="28" borderId="14" xfId="0" quotePrefix="1" applyNumberFormat="1" applyFont="1" applyFill="1" applyBorder="1" applyAlignment="1">
      <alignment horizontal="center" vertical="center"/>
    </xf>
    <xf numFmtId="14" fontId="42" fillId="28" borderId="14" xfId="0" quotePrefix="1" applyNumberFormat="1" applyFont="1" applyFill="1" applyBorder="1" applyAlignment="1">
      <alignment horizontal="center"/>
    </xf>
    <xf numFmtId="43" fontId="41" fillId="28" borderId="14" xfId="0" applyNumberFormat="1" applyFont="1" applyFill="1" applyBorder="1" applyAlignment="1">
      <alignment horizontal="center" vertical="center"/>
    </xf>
    <xf numFmtId="187" fontId="41" fillId="28" borderId="14" xfId="0" applyNumberFormat="1" applyFont="1" applyFill="1" applyBorder="1" applyAlignment="1">
      <alignment vertical="center"/>
    </xf>
    <xf numFmtId="179" fontId="42" fillId="28" borderId="14" xfId="1" applyNumberFormat="1" applyFont="1" applyFill="1" applyBorder="1"/>
    <xf numFmtId="179" fontId="42" fillId="28" borderId="14" xfId="1" applyNumberFormat="1" applyFont="1" applyFill="1" applyBorder="1" applyAlignment="1">
      <alignment horizontal="center" vertical="center"/>
    </xf>
    <xf numFmtId="179" fontId="42" fillId="28" borderId="14" xfId="1" applyNumberFormat="1" applyFont="1" applyFill="1" applyBorder="1" applyAlignment="1">
      <alignment horizontal="left" vertical="center"/>
    </xf>
    <xf numFmtId="179" fontId="42" fillId="28" borderId="14" xfId="1" applyNumberFormat="1" applyFont="1" applyFill="1" applyBorder="1" applyAlignment="1">
      <alignment horizontal="center"/>
    </xf>
    <xf numFmtId="0" fontId="42" fillId="28" borderId="14" xfId="1" applyNumberFormat="1" applyFont="1" applyFill="1" applyBorder="1" applyAlignment="1">
      <alignment horizontal="center"/>
    </xf>
    <xf numFmtId="14" fontId="42" fillId="28" borderId="14" xfId="1" applyNumberFormat="1" applyFont="1" applyFill="1" applyBorder="1" applyAlignment="1">
      <alignment horizontal="center"/>
    </xf>
    <xf numFmtId="179" fontId="42" fillId="28" borderId="0" xfId="0" applyNumberFormat="1" applyFont="1" applyFill="1"/>
    <xf numFmtId="0" fontId="42" fillId="28" borderId="0" xfId="0" applyFont="1" applyFill="1"/>
    <xf numFmtId="0" fontId="68" fillId="0" borderId="0" xfId="0" applyFont="1" applyAlignment="1">
      <alignment horizontal="center" vertical="center"/>
    </xf>
    <xf numFmtId="0" fontId="42" fillId="0" borderId="0" xfId="0" applyFont="1" applyAlignment="1">
      <alignment wrapText="1"/>
    </xf>
    <xf numFmtId="0" fontId="69" fillId="0" borderId="0" xfId="0" applyFont="1" applyAlignment="1">
      <alignment horizontal="center" vertical="center"/>
    </xf>
    <xf numFmtId="0" fontId="37" fillId="0" borderId="0" xfId="0" applyFont="1" applyAlignment="1">
      <alignment wrapText="1"/>
    </xf>
    <xf numFmtId="0" fontId="56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71" fillId="0" borderId="0" xfId="0" applyFont="1" applyAlignment="1">
      <alignment horizontal="center" vertical="center" wrapText="1"/>
    </xf>
    <xf numFmtId="0" fontId="41" fillId="0" borderId="0" xfId="0" applyFont="1" applyAlignment="1">
      <alignment wrapText="1"/>
    </xf>
    <xf numFmtId="0" fontId="44" fillId="0" borderId="0" xfId="0" applyFont="1" applyAlignment="1">
      <alignment wrapText="1"/>
    </xf>
    <xf numFmtId="14" fontId="42" fillId="0" borderId="0" xfId="0" applyNumberFormat="1" applyFont="1"/>
    <xf numFmtId="0" fontId="72" fillId="24" borderId="0" xfId="77" applyFont="1" applyFill="1"/>
    <xf numFmtId="0" fontId="3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5" fillId="0" borderId="0" xfId="77" applyFont="1" applyAlignment="1">
      <alignment horizontal="center" vertical="center"/>
    </xf>
    <xf numFmtId="0" fontId="55" fillId="0" borderId="0" xfId="77" applyFont="1" applyAlignment="1">
      <alignment horizontal="center"/>
    </xf>
    <xf numFmtId="1" fontId="55" fillId="0" borderId="0" xfId="77" applyNumberFormat="1" applyFont="1" applyAlignment="1">
      <alignment horizontal="center" vertical="center"/>
    </xf>
    <xf numFmtId="14" fontId="55" fillId="0" borderId="0" xfId="77" applyNumberFormat="1" applyFont="1" applyAlignment="1">
      <alignment horizontal="center" vertical="center"/>
    </xf>
    <xf numFmtId="0" fontId="55" fillId="0" borderId="0" xfId="77" applyFont="1"/>
    <xf numFmtId="189" fontId="55" fillId="0" borderId="0" xfId="1" applyNumberFormat="1" applyFont="1" applyAlignment="1">
      <alignment horizontal="right" vertical="center"/>
    </xf>
    <xf numFmtId="179" fontId="55" fillId="0" borderId="0" xfId="1" applyNumberFormat="1" applyFont="1"/>
    <xf numFmtId="0" fontId="57" fillId="0" borderId="0" xfId="77" applyFont="1"/>
    <xf numFmtId="0" fontId="57" fillId="0" borderId="0" xfId="77" applyFont="1" applyAlignment="1">
      <alignment horizontal="center"/>
    </xf>
    <xf numFmtId="0" fontId="55" fillId="24" borderId="0" xfId="77" applyFont="1" applyFill="1"/>
    <xf numFmtId="0" fontId="57" fillId="27" borderId="14" xfId="77" applyFont="1" applyFill="1" applyBorder="1" applyAlignment="1">
      <alignment horizontal="center" vertical="center" wrapText="1"/>
    </xf>
    <xf numFmtId="0" fontId="55" fillId="27" borderId="14" xfId="77" applyFont="1" applyFill="1" applyBorder="1" applyAlignment="1">
      <alignment horizontal="center" vertical="center" wrapText="1"/>
    </xf>
    <xf numFmtId="179" fontId="57" fillId="26" borderId="14" xfId="1" applyNumberFormat="1" applyFont="1" applyFill="1" applyBorder="1" applyAlignment="1">
      <alignment horizontal="center"/>
    </xf>
    <xf numFmtId="179" fontId="55" fillId="0" borderId="14" xfId="1" applyNumberFormat="1" applyFont="1" applyFill="1" applyBorder="1" applyAlignment="1">
      <alignment vertical="center"/>
    </xf>
    <xf numFmtId="179" fontId="62" fillId="0" borderId="14" xfId="1" applyNumberFormat="1" applyFont="1" applyFill="1" applyBorder="1" applyAlignment="1">
      <alignment vertical="center"/>
    </xf>
    <xf numFmtId="179" fontId="62" fillId="0" borderId="14" xfId="77" applyNumberFormat="1" applyFont="1" applyBorder="1" applyAlignment="1">
      <alignment vertical="center"/>
    </xf>
    <xf numFmtId="0" fontId="75" fillId="0" borderId="0" xfId="77" applyFont="1" applyAlignment="1">
      <alignment horizontal="center" vertical="center"/>
    </xf>
    <xf numFmtId="0" fontId="72" fillId="27" borderId="19" xfId="77" applyFont="1" applyFill="1" applyBorder="1" applyAlignment="1">
      <alignment horizontal="center"/>
    </xf>
    <xf numFmtId="179" fontId="72" fillId="27" borderId="14" xfId="1" applyNumberFormat="1" applyFont="1" applyFill="1" applyBorder="1"/>
    <xf numFmtId="179" fontId="72" fillId="26" borderId="14" xfId="1" applyNumberFormat="1" applyFont="1" applyFill="1" applyBorder="1"/>
    <xf numFmtId="179" fontId="72" fillId="27" borderId="14" xfId="1" applyNumberFormat="1" applyFont="1" applyFill="1" applyBorder="1" applyAlignment="1">
      <alignment horizontal="center"/>
    </xf>
    <xf numFmtId="0" fontId="75" fillId="0" borderId="0" xfId="77" applyFont="1" applyAlignment="1">
      <alignment horizontal="center"/>
    </xf>
    <xf numFmtId="1" fontId="75" fillId="0" borderId="0" xfId="77" applyNumberFormat="1" applyFont="1" applyAlignment="1">
      <alignment horizontal="center" vertical="center"/>
    </xf>
    <xf numFmtId="14" fontId="75" fillId="0" borderId="0" xfId="77" applyNumberFormat="1" applyFont="1" applyAlignment="1">
      <alignment horizontal="center" vertical="center"/>
    </xf>
    <xf numFmtId="0" fontId="75" fillId="0" borderId="0" xfId="77" applyFont="1"/>
    <xf numFmtId="189" fontId="75" fillId="0" borderId="0" xfId="1" applyNumberFormat="1" applyFont="1" applyAlignment="1">
      <alignment horizontal="right" vertical="center"/>
    </xf>
    <xf numFmtId="179" fontId="75" fillId="0" borderId="0" xfId="1" applyNumberFormat="1" applyFont="1"/>
    <xf numFmtId="0" fontId="72" fillId="0" borderId="0" xfId="77" applyFont="1"/>
    <xf numFmtId="179" fontId="72" fillId="0" borderId="0" xfId="1" applyNumberFormat="1" applyFont="1"/>
    <xf numFmtId="0" fontId="76" fillId="0" borderId="0" xfId="77" applyFont="1" applyAlignment="1">
      <alignment vertical="center" wrapText="1"/>
    </xf>
    <xf numFmtId="179" fontId="75" fillId="0" borderId="0" xfId="1" applyNumberFormat="1" applyFont="1" applyAlignment="1">
      <alignment vertical="center"/>
    </xf>
    <xf numFmtId="43" fontId="76" fillId="0" borderId="0" xfId="77" applyNumberFormat="1" applyFont="1" applyAlignment="1">
      <alignment vertical="center" wrapText="1"/>
    </xf>
    <xf numFmtId="0" fontId="50" fillId="0" borderId="0" xfId="77" applyFont="1"/>
    <xf numFmtId="0" fontId="77" fillId="0" borderId="0" xfId="77" applyFont="1" applyAlignment="1">
      <alignment horizontal="center" vertical="center"/>
    </xf>
    <xf numFmtId="49" fontId="51" fillId="0" borderId="0" xfId="0" applyNumberFormat="1" applyFont="1" applyAlignment="1" applyProtection="1">
      <alignment horizontal="center"/>
      <protection locked="0"/>
    </xf>
    <xf numFmtId="49" fontId="42" fillId="0" borderId="0" xfId="0" applyNumberFormat="1" applyFont="1" applyAlignment="1" applyProtection="1">
      <alignment horizontal="center"/>
      <protection locked="0"/>
    </xf>
    <xf numFmtId="2" fontId="52" fillId="25" borderId="16" xfId="0" applyNumberFormat="1" applyFont="1" applyFill="1" applyBorder="1" applyAlignment="1">
      <alignment horizontal="center" vertical="center" wrapText="1"/>
    </xf>
    <xf numFmtId="2" fontId="51" fillId="0" borderId="0" xfId="0" applyNumberFormat="1" applyFont="1" applyAlignment="1">
      <alignment horizontal="center" vertical="center"/>
    </xf>
    <xf numFmtId="2" fontId="42" fillId="0" borderId="0" xfId="0" applyNumberFormat="1" applyFont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78" fillId="0" borderId="14" xfId="0" applyFont="1" applyBorder="1" applyAlignment="1">
      <alignment horizontal="center" vertical="center"/>
    </xf>
    <xf numFmtId="0" fontId="60" fillId="0" borderId="0" xfId="0" applyFont="1"/>
    <xf numFmtId="0" fontId="60" fillId="0" borderId="0" xfId="0" applyFont="1" applyAlignment="1">
      <alignment wrapText="1"/>
    </xf>
    <xf numFmtId="179" fontId="60" fillId="0" borderId="0" xfId="0" applyNumberFormat="1" applyFont="1"/>
    <xf numFmtId="0" fontId="47" fillId="0" borderId="0" xfId="0" applyFont="1" applyAlignment="1">
      <alignment wrapText="1"/>
    </xf>
    <xf numFmtId="14" fontId="60" fillId="0" borderId="0" xfId="0" applyNumberFormat="1" applyFont="1"/>
    <xf numFmtId="179" fontId="70" fillId="0" borderId="14" xfId="1" quotePrefix="1" applyNumberFormat="1" applyFont="1" applyFill="1" applyBorder="1" applyAlignment="1">
      <alignment horizontal="center" vertical="center"/>
    </xf>
    <xf numFmtId="193" fontId="73" fillId="0" borderId="0" xfId="1" applyNumberFormat="1" applyFont="1"/>
    <xf numFmtId="193" fontId="55" fillId="0" borderId="0" xfId="1" applyNumberFormat="1" applyFont="1"/>
    <xf numFmtId="193" fontId="55" fillId="0" borderId="0" xfId="0" applyNumberFormat="1" applyFont="1"/>
    <xf numFmtId="179" fontId="42" fillId="27" borderId="0" xfId="0" applyNumberFormat="1" applyFont="1" applyFill="1"/>
    <xf numFmtId="0" fontId="42" fillId="27" borderId="0" xfId="0" applyFont="1" applyFill="1"/>
    <xf numFmtId="0" fontId="42" fillId="27" borderId="0" xfId="0" applyFont="1" applyFill="1" applyAlignment="1">
      <alignment wrapText="1"/>
    </xf>
    <xf numFmtId="0" fontId="41" fillId="27" borderId="0" xfId="0" applyFont="1" applyFill="1" applyAlignment="1">
      <alignment wrapText="1"/>
    </xf>
    <xf numFmtId="14" fontId="42" fillId="0" borderId="0" xfId="0" applyNumberFormat="1" applyFont="1" applyAlignment="1">
      <alignment horizontal="center" wrapText="1"/>
    </xf>
    <xf numFmtId="14" fontId="60" fillId="0" borderId="0" xfId="0" applyNumberFormat="1" applyFont="1" applyAlignment="1">
      <alignment horizontal="center" wrapText="1"/>
    </xf>
    <xf numFmtId="0" fontId="82" fillId="0" borderId="14" xfId="77" applyFont="1" applyBorder="1" applyAlignment="1">
      <alignment horizontal="center" vertical="center"/>
    </xf>
    <xf numFmtId="0" fontId="83" fillId="0" borderId="14" xfId="77" applyFont="1" applyBorder="1" applyAlignment="1">
      <alignment horizontal="center" vertical="center"/>
    </xf>
    <xf numFmtId="0" fontId="83" fillId="0" borderId="14" xfId="77" applyFont="1" applyBorder="1" applyAlignment="1">
      <alignment horizontal="left" vertical="center"/>
    </xf>
    <xf numFmtId="1" fontId="83" fillId="0" borderId="14" xfId="77" applyNumberFormat="1" applyFont="1" applyBorder="1" applyAlignment="1">
      <alignment horizontal="center" vertical="center"/>
    </xf>
    <xf numFmtId="192" fontId="83" fillId="0" borderId="14" xfId="77" applyNumberFormat="1" applyFont="1" applyBorder="1" applyAlignment="1">
      <alignment horizontal="center" vertical="center"/>
    </xf>
    <xf numFmtId="14" fontId="83" fillId="0" borderId="14" xfId="77" quotePrefix="1" applyNumberFormat="1" applyFont="1" applyBorder="1" applyAlignment="1">
      <alignment horizontal="center" vertical="center"/>
    </xf>
    <xf numFmtId="0" fontId="83" fillId="24" borderId="14" xfId="77" applyFont="1" applyFill="1" applyBorder="1" applyAlignment="1">
      <alignment horizontal="center" vertical="center" wrapText="1"/>
    </xf>
    <xf numFmtId="0" fontId="83" fillId="0" borderId="14" xfId="77" applyFont="1" applyBorder="1" applyAlignment="1">
      <alignment horizontal="center" vertical="center" wrapText="1"/>
    </xf>
    <xf numFmtId="189" fontId="83" fillId="0" borderId="14" xfId="37" applyNumberFormat="1" applyFont="1" applyBorder="1" applyAlignment="1">
      <alignment horizontal="center" vertical="center"/>
    </xf>
    <xf numFmtId="179" fontId="83" fillId="0" borderId="14" xfId="1" applyNumberFormat="1" applyFont="1" applyFill="1" applyBorder="1" applyAlignment="1">
      <alignment horizontal="left" vertical="center"/>
    </xf>
    <xf numFmtId="0" fontId="83" fillId="24" borderId="14" xfId="78" applyFont="1" applyFill="1" applyBorder="1" applyAlignment="1">
      <alignment horizontal="center" vertical="center" wrapText="1"/>
    </xf>
    <xf numFmtId="0" fontId="83" fillId="0" borderId="14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 wrapText="1"/>
    </xf>
    <xf numFmtId="11" fontId="83" fillId="0" borderId="14" xfId="0" applyNumberFormat="1" applyFont="1" applyBorder="1" applyAlignment="1">
      <alignment horizontal="center" vertical="center" wrapText="1"/>
    </xf>
    <xf numFmtId="14" fontId="57" fillId="0" borderId="0" xfId="77" applyNumberFormat="1" applyFont="1"/>
    <xf numFmtId="14" fontId="72" fillId="24" borderId="0" xfId="77" applyNumberFormat="1" applyFont="1" applyFill="1"/>
    <xf numFmtId="14" fontId="72" fillId="0" borderId="0" xfId="77" applyNumberFormat="1" applyFont="1"/>
    <xf numFmtId="0" fontId="55" fillId="0" borderId="0" xfId="77" applyFont="1" applyAlignment="1">
      <alignment horizontal="center" vertical="center" wrapText="1"/>
    </xf>
    <xf numFmtId="14" fontId="55" fillId="0" borderId="0" xfId="77" quotePrefix="1" applyNumberFormat="1" applyFont="1" applyAlignment="1">
      <alignment horizontal="center" vertical="center"/>
    </xf>
    <xf numFmtId="14" fontId="83" fillId="0" borderId="0" xfId="77" quotePrefix="1" applyNumberFormat="1" applyFont="1" applyAlignment="1">
      <alignment horizontal="center" vertical="center"/>
    </xf>
    <xf numFmtId="0" fontId="81" fillId="24" borderId="14" xfId="0" applyFont="1" applyFill="1" applyBorder="1" applyAlignment="1">
      <alignment horizontal="center" vertical="center"/>
    </xf>
    <xf numFmtId="0" fontId="81" fillId="29" borderId="14" xfId="0" applyFont="1" applyFill="1" applyBorder="1" applyAlignment="1">
      <alignment horizontal="center" vertical="center"/>
    </xf>
    <xf numFmtId="0" fontId="50" fillId="24" borderId="0" xfId="77" applyFont="1" applyFill="1" applyAlignment="1">
      <alignment horizontal="center"/>
    </xf>
    <xf numFmtId="14" fontId="50" fillId="24" borderId="0" xfId="77" applyNumberFormat="1" applyFont="1" applyFill="1"/>
    <xf numFmtId="14" fontId="50" fillId="24" borderId="0" xfId="77" applyNumberFormat="1" applyFont="1" applyFill="1" applyAlignment="1">
      <alignment horizontal="center"/>
    </xf>
    <xf numFmtId="0" fontId="35" fillId="0" borderId="0" xfId="0" applyFont="1" applyAlignment="1">
      <alignment horizontal="left" wrapText="1"/>
    </xf>
    <xf numFmtId="0" fontId="68" fillId="0" borderId="0" xfId="0" applyFont="1" applyAlignment="1">
      <alignment horizontal="left" vertical="center"/>
    </xf>
    <xf numFmtId="0" fontId="35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49" fontId="53" fillId="0" borderId="14" xfId="0" quotePrefix="1" applyNumberFormat="1" applyFont="1" applyBorder="1" applyAlignment="1">
      <alignment horizontal="center" vertical="center" wrapText="1"/>
    </xf>
    <xf numFmtId="2" fontId="42" fillId="0" borderId="14" xfId="0" quotePrefix="1" applyNumberFormat="1" applyFont="1" applyBorder="1" applyAlignment="1">
      <alignment horizontal="center" vertical="center"/>
    </xf>
    <xf numFmtId="4" fontId="53" fillId="0" borderId="14" xfId="0" applyNumberFormat="1" applyFont="1" applyBorder="1" applyAlignment="1">
      <alignment horizontal="center" vertical="center"/>
    </xf>
    <xf numFmtId="179" fontId="60" fillId="0" borderId="14" xfId="1" applyNumberFormat="1" applyFont="1" applyFill="1" applyBorder="1" applyAlignment="1">
      <alignment horizontal="left" vertical="center"/>
    </xf>
    <xf numFmtId="0" fontId="34" fillId="0" borderId="14" xfId="0" applyFont="1" applyBorder="1" applyAlignment="1">
      <alignment horizontal="center" vertical="center" wrapText="1"/>
    </xf>
    <xf numFmtId="2" fontId="47" fillId="0" borderId="14" xfId="0" quotePrefix="1" applyNumberFormat="1" applyFont="1" applyBorder="1" applyAlignment="1">
      <alignment horizontal="center" vertical="center"/>
    </xf>
    <xf numFmtId="11" fontId="34" fillId="0" borderId="14" xfId="0" applyNumberFormat="1" applyFont="1" applyBorder="1" applyAlignment="1">
      <alignment horizontal="center" vertical="center" wrapText="1"/>
    </xf>
    <xf numFmtId="0" fontId="74" fillId="0" borderId="14" xfId="0" applyFont="1" applyBorder="1" applyAlignment="1">
      <alignment horizontal="center"/>
    </xf>
    <xf numFmtId="1" fontId="42" fillId="0" borderId="14" xfId="0" quotePrefix="1" applyNumberFormat="1" applyFont="1" applyBorder="1" applyAlignment="1">
      <alignment horizontal="center"/>
    </xf>
    <xf numFmtId="0" fontId="84" fillId="30" borderId="14" xfId="0" applyFont="1" applyFill="1" applyBorder="1" applyAlignment="1">
      <alignment horizontal="center" vertical="center"/>
    </xf>
    <xf numFmtId="0" fontId="82" fillId="30" borderId="14" xfId="77" applyFont="1" applyFill="1" applyBorder="1" applyAlignment="1">
      <alignment horizontal="center" vertical="center"/>
    </xf>
    <xf numFmtId="0" fontId="83" fillId="30" borderId="14" xfId="77" applyFont="1" applyFill="1" applyBorder="1" applyAlignment="1">
      <alignment horizontal="center" vertical="center"/>
    </xf>
    <xf numFmtId="0" fontId="83" fillId="30" borderId="14" xfId="77" applyFont="1" applyFill="1" applyBorder="1" applyAlignment="1">
      <alignment horizontal="left" vertical="center"/>
    </xf>
    <xf numFmtId="1" fontId="83" fillId="30" borderId="14" xfId="77" applyNumberFormat="1" applyFont="1" applyFill="1" applyBorder="1" applyAlignment="1">
      <alignment horizontal="center" vertical="center"/>
    </xf>
    <xf numFmtId="192" fontId="83" fillId="30" borderId="14" xfId="77" applyNumberFormat="1" applyFont="1" applyFill="1" applyBorder="1" applyAlignment="1">
      <alignment horizontal="center" vertical="center"/>
    </xf>
    <xf numFmtId="14" fontId="83" fillId="30" borderId="14" xfId="77" quotePrefix="1" applyNumberFormat="1" applyFont="1" applyFill="1" applyBorder="1" applyAlignment="1">
      <alignment horizontal="center" vertical="center"/>
    </xf>
    <xf numFmtId="0" fontId="83" fillId="30" borderId="14" xfId="77" applyFont="1" applyFill="1" applyBorder="1" applyAlignment="1">
      <alignment horizontal="center" vertical="center" wrapText="1"/>
    </xf>
    <xf numFmtId="189" fontId="83" fillId="30" borderId="14" xfId="37" applyNumberFormat="1" applyFont="1" applyFill="1" applyBorder="1" applyAlignment="1">
      <alignment horizontal="center" vertical="center"/>
    </xf>
    <xf numFmtId="179" fontId="83" fillId="30" borderId="14" xfId="1" applyNumberFormat="1" applyFont="1" applyFill="1" applyBorder="1" applyAlignment="1">
      <alignment horizontal="left" vertical="center"/>
    </xf>
    <xf numFmtId="179" fontId="55" fillId="30" borderId="14" xfId="1" applyNumberFormat="1" applyFont="1" applyFill="1" applyBorder="1" applyAlignment="1">
      <alignment vertical="center"/>
    </xf>
    <xf numFmtId="179" fontId="62" fillId="30" borderId="14" xfId="1" applyNumberFormat="1" applyFont="1" applyFill="1" applyBorder="1" applyAlignment="1">
      <alignment vertical="center"/>
    </xf>
    <xf numFmtId="179" fontId="62" fillId="30" borderId="14" xfId="77" applyNumberFormat="1" applyFont="1" applyFill="1" applyBorder="1" applyAlignment="1">
      <alignment vertical="center"/>
    </xf>
    <xf numFmtId="0" fontId="81" fillId="30" borderId="14" xfId="0" applyFont="1" applyFill="1" applyBorder="1" applyAlignment="1">
      <alignment horizontal="center" vertical="center"/>
    </xf>
    <xf numFmtId="0" fontId="55" fillId="30" borderId="0" xfId="77" applyFont="1" applyFill="1" applyAlignment="1">
      <alignment horizontal="center" vertical="center" wrapText="1"/>
    </xf>
    <xf numFmtId="14" fontId="83" fillId="30" borderId="0" xfId="77" quotePrefix="1" applyNumberFormat="1" applyFont="1" applyFill="1" applyAlignment="1">
      <alignment horizontal="center" vertical="center"/>
    </xf>
    <xf numFmtId="0" fontId="75" fillId="30" borderId="0" xfId="77" applyFont="1" applyFill="1" applyAlignment="1">
      <alignment horizontal="center" vertical="center"/>
    </xf>
    <xf numFmtId="14" fontId="55" fillId="30" borderId="0" xfId="77" applyNumberFormat="1" applyFont="1" applyFill="1" applyAlignment="1">
      <alignment horizontal="center" vertical="center"/>
    </xf>
    <xf numFmtId="0" fontId="83" fillId="30" borderId="14" xfId="78" applyFont="1" applyFill="1" applyBorder="1" applyAlignment="1">
      <alignment horizontal="center" vertical="center" wrapText="1"/>
    </xf>
    <xf numFmtId="11" fontId="84" fillId="30" borderId="14" xfId="0" applyNumberFormat="1" applyFont="1" applyFill="1" applyBorder="1" applyAlignment="1">
      <alignment horizontal="center" vertical="center"/>
    </xf>
    <xf numFmtId="0" fontId="82" fillId="31" borderId="14" xfId="77" applyFont="1" applyFill="1" applyBorder="1" applyAlignment="1">
      <alignment horizontal="center" vertical="center"/>
    </xf>
    <xf numFmtId="0" fontId="83" fillId="31" borderId="14" xfId="77" applyFont="1" applyFill="1" applyBorder="1" applyAlignment="1">
      <alignment horizontal="center" vertical="center"/>
    </xf>
    <xf numFmtId="0" fontId="83" fillId="31" borderId="14" xfId="77" applyFont="1" applyFill="1" applyBorder="1" applyAlignment="1">
      <alignment horizontal="left" vertical="center"/>
    </xf>
    <xf numFmtId="1" fontId="83" fillId="31" borderId="14" xfId="77" applyNumberFormat="1" applyFont="1" applyFill="1" applyBorder="1" applyAlignment="1">
      <alignment horizontal="center" vertical="center"/>
    </xf>
    <xf numFmtId="192" fontId="83" fillId="31" borderId="14" xfId="77" applyNumberFormat="1" applyFont="1" applyFill="1" applyBorder="1" applyAlignment="1">
      <alignment horizontal="center" vertical="center"/>
    </xf>
    <xf numFmtId="14" fontId="83" fillId="31" borderId="14" xfId="77" quotePrefix="1" applyNumberFormat="1" applyFont="1" applyFill="1" applyBorder="1" applyAlignment="1">
      <alignment horizontal="center" vertical="center"/>
    </xf>
    <xf numFmtId="0" fontId="83" fillId="31" borderId="14" xfId="78" applyFont="1" applyFill="1" applyBorder="1" applyAlignment="1">
      <alignment horizontal="center" vertical="center" wrapText="1"/>
    </xf>
    <xf numFmtId="0" fontId="84" fillId="31" borderId="14" xfId="0" applyFont="1" applyFill="1" applyBorder="1" applyAlignment="1">
      <alignment horizontal="center" vertical="center"/>
    </xf>
    <xf numFmtId="0" fontId="83" fillId="31" borderId="14" xfId="77" applyFont="1" applyFill="1" applyBorder="1" applyAlignment="1">
      <alignment horizontal="center" vertical="center" wrapText="1"/>
    </xf>
    <xf numFmtId="189" fontId="83" fillId="31" borderId="14" xfId="37" applyNumberFormat="1" applyFont="1" applyFill="1" applyBorder="1" applyAlignment="1">
      <alignment horizontal="center" vertical="center"/>
    </xf>
    <xf numFmtId="179" fontId="83" fillId="31" borderId="14" xfId="1" applyNumberFormat="1" applyFont="1" applyFill="1" applyBorder="1" applyAlignment="1">
      <alignment horizontal="left" vertical="center"/>
    </xf>
    <xf numFmtId="179" fontId="55" fillId="31" borderId="14" xfId="1" applyNumberFormat="1" applyFont="1" applyFill="1" applyBorder="1" applyAlignment="1">
      <alignment vertical="center"/>
    </xf>
    <xf numFmtId="179" fontId="62" fillId="31" borderId="14" xfId="1" applyNumberFormat="1" applyFont="1" applyFill="1" applyBorder="1" applyAlignment="1">
      <alignment vertical="center"/>
    </xf>
    <xf numFmtId="179" fontId="62" fillId="31" borderId="14" xfId="77" applyNumberFormat="1" applyFont="1" applyFill="1" applyBorder="1" applyAlignment="1">
      <alignment vertical="center"/>
    </xf>
    <xf numFmtId="0" fontId="81" fillId="31" borderId="14" xfId="0" applyFont="1" applyFill="1" applyBorder="1" applyAlignment="1">
      <alignment horizontal="center" vertical="center"/>
    </xf>
    <xf numFmtId="0" fontId="55" fillId="31" borderId="0" xfId="77" applyFont="1" applyFill="1" applyAlignment="1">
      <alignment horizontal="center" vertical="center" wrapText="1"/>
    </xf>
    <xf numFmtId="14" fontId="83" fillId="31" borderId="0" xfId="77" quotePrefix="1" applyNumberFormat="1" applyFont="1" applyFill="1" applyAlignment="1">
      <alignment horizontal="center" vertical="center"/>
    </xf>
    <xf numFmtId="0" fontId="75" fillId="31" borderId="0" xfId="77" applyFont="1" applyFill="1" applyAlignment="1">
      <alignment horizontal="center" vertical="center"/>
    </xf>
    <xf numFmtId="0" fontId="83" fillId="0" borderId="14" xfId="78" applyFont="1" applyBorder="1" applyAlignment="1">
      <alignment horizontal="center" vertical="center" wrapText="1"/>
    </xf>
    <xf numFmtId="189" fontId="83" fillId="0" borderId="14" xfId="37" applyNumberFormat="1" applyFont="1" applyFill="1" applyBorder="1" applyAlignment="1">
      <alignment horizontal="center" vertical="center"/>
    </xf>
    <xf numFmtId="0" fontId="81" fillId="0" borderId="14" xfId="0" applyFont="1" applyBorder="1" applyAlignment="1">
      <alignment horizontal="center" vertical="center"/>
    </xf>
    <xf numFmtId="0" fontId="84" fillId="0" borderId="14" xfId="0" applyFont="1" applyBorder="1" applyAlignment="1">
      <alignment horizontal="center" vertical="center"/>
    </xf>
    <xf numFmtId="11" fontId="84" fillId="0" borderId="14" xfId="0" applyNumberFormat="1" applyFont="1" applyBorder="1" applyAlignment="1">
      <alignment horizontal="center" vertical="center"/>
    </xf>
    <xf numFmtId="0" fontId="83" fillId="0" borderId="14" xfId="78" applyFont="1" applyBorder="1" applyAlignment="1">
      <alignment vertical="center" wrapText="1"/>
    </xf>
    <xf numFmtId="0" fontId="83" fillId="0" borderId="14" xfId="0" applyFont="1" applyBorder="1" applyAlignment="1">
      <alignment vertical="center"/>
    </xf>
    <xf numFmtId="0" fontId="84" fillId="0" borderId="14" xfId="0" applyFont="1" applyBorder="1" applyAlignment="1">
      <alignment vertical="center"/>
    </xf>
    <xf numFmtId="11" fontId="84" fillId="0" borderId="14" xfId="0" applyNumberFormat="1" applyFont="1" applyBorder="1" applyAlignment="1">
      <alignment vertical="center"/>
    </xf>
    <xf numFmtId="11" fontId="83" fillId="0" borderId="14" xfId="0" applyNumberFormat="1" applyFont="1" applyBorder="1" applyAlignment="1">
      <alignment vertical="center"/>
    </xf>
    <xf numFmtId="0" fontId="81" fillId="0" borderId="14" xfId="0" applyFont="1" applyBorder="1" applyAlignment="1">
      <alignment vertical="center"/>
    </xf>
    <xf numFmtId="0" fontId="79" fillId="0" borderId="14" xfId="2" quotePrefix="1" applyFont="1" applyBorder="1" applyAlignment="1">
      <alignment horizontal="center" vertical="center"/>
    </xf>
    <xf numFmtId="14" fontId="70" fillId="0" borderId="14" xfId="2" quotePrefix="1" applyNumberFormat="1" applyFont="1" applyBorder="1" applyAlignment="1">
      <alignment horizontal="center" vertical="center"/>
    </xf>
    <xf numFmtId="1" fontId="79" fillId="0" borderId="14" xfId="2" quotePrefix="1" applyNumberFormat="1" applyFont="1" applyBorder="1" applyAlignment="1">
      <alignment horizontal="center" vertical="center"/>
    </xf>
    <xf numFmtId="193" fontId="79" fillId="0" borderId="14" xfId="1" quotePrefix="1" applyNumberFormat="1" applyFont="1" applyFill="1" applyBorder="1" applyAlignment="1">
      <alignment horizontal="center" vertical="center"/>
    </xf>
    <xf numFmtId="179" fontId="42" fillId="0" borderId="0" xfId="0" applyNumberFormat="1" applyFont="1" applyAlignment="1">
      <alignment wrapText="1"/>
    </xf>
    <xf numFmtId="43" fontId="52" fillId="25" borderId="16" xfId="1" applyFont="1" applyFill="1" applyBorder="1" applyAlignment="1">
      <alignment horizontal="center" vertical="center" wrapText="1"/>
    </xf>
    <xf numFmtId="43" fontId="42" fillId="0" borderId="14" xfId="1" quotePrefix="1" applyFont="1" applyFill="1" applyBorder="1" applyAlignment="1">
      <alignment horizontal="center" vertical="center"/>
    </xf>
    <xf numFmtId="43" fontId="51" fillId="0" borderId="0" xfId="1" applyFont="1" applyAlignment="1">
      <alignment horizontal="center" vertical="center"/>
    </xf>
    <xf numFmtId="43" fontId="42" fillId="0" borderId="0" xfId="1" applyFont="1" applyAlignment="1">
      <alignment horizontal="center" vertical="center"/>
    </xf>
    <xf numFmtId="4" fontId="53" fillId="0" borderId="23" xfId="0" applyNumberFormat="1" applyFont="1" applyBorder="1" applyAlignment="1">
      <alignment horizontal="center" vertical="center"/>
    </xf>
    <xf numFmtId="43" fontId="42" fillId="0" borderId="14" xfId="0" applyNumberFormat="1" applyFont="1" applyBorder="1" applyAlignment="1">
      <alignment horizontal="center" vertical="center"/>
    </xf>
    <xf numFmtId="14" fontId="42" fillId="0" borderId="14" xfId="0" quotePrefix="1" applyNumberFormat="1" applyFont="1" applyBorder="1" applyAlignment="1">
      <alignment horizontal="center" vertical="center"/>
    </xf>
    <xf numFmtId="0" fontId="42" fillId="0" borderId="14" xfId="1" applyNumberFormat="1" applyFont="1" applyFill="1" applyBorder="1" applyAlignment="1">
      <alignment horizontal="center" vertical="center"/>
    </xf>
    <xf numFmtId="14" fontId="42" fillId="0" borderId="14" xfId="1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179" fontId="42" fillId="0" borderId="14" xfId="1" applyNumberFormat="1" applyFont="1" applyFill="1" applyBorder="1" applyAlignment="1">
      <alignment horizontal="center" vertical="center" wrapText="1"/>
    </xf>
    <xf numFmtId="0" fontId="70" fillId="24" borderId="14" xfId="2" applyFont="1" applyFill="1" applyBorder="1" applyAlignment="1">
      <alignment horizontal="center"/>
    </xf>
    <xf numFmtId="0" fontId="70" fillId="0" borderId="14" xfId="2" applyFont="1" applyBorder="1" applyAlignment="1">
      <alignment horizontal="center"/>
    </xf>
    <xf numFmtId="11" fontId="85" fillId="34" borderId="14" xfId="0" applyNumberFormat="1" applyFont="1" applyFill="1" applyBorder="1" applyAlignment="1">
      <alignment horizontal="center" vertical="center" wrapText="1"/>
    </xf>
    <xf numFmtId="0" fontId="85" fillId="35" borderId="14" xfId="0" applyFont="1" applyFill="1" applyBorder="1" applyAlignment="1">
      <alignment horizontal="center" vertical="center" wrapText="1"/>
    </xf>
    <xf numFmtId="11" fontId="85" fillId="32" borderId="14" xfId="0" applyNumberFormat="1" applyFont="1" applyFill="1" applyBorder="1" applyAlignment="1">
      <alignment horizontal="center" vertical="center" wrapText="1"/>
    </xf>
    <xf numFmtId="11" fontId="85" fillId="27" borderId="14" xfId="0" applyNumberFormat="1" applyFont="1" applyFill="1" applyBorder="1" applyAlignment="1">
      <alignment horizontal="center" vertical="center" wrapText="1"/>
    </xf>
    <xf numFmtId="11" fontId="85" fillId="28" borderId="14" xfId="0" applyNumberFormat="1" applyFont="1" applyFill="1" applyBorder="1" applyAlignment="1">
      <alignment horizontal="center" vertical="center" wrapText="1"/>
    </xf>
    <xf numFmtId="0" fontId="85" fillId="33" borderId="14" xfId="0" applyFont="1" applyFill="1" applyBorder="1" applyAlignment="1">
      <alignment horizontal="center" vertical="center" wrapText="1"/>
    </xf>
    <xf numFmtId="0" fontId="85" fillId="31" borderId="14" xfId="0" applyFont="1" applyFill="1" applyBorder="1" applyAlignment="1">
      <alignment horizontal="center" vertical="center" wrapText="1"/>
    </xf>
    <xf numFmtId="0" fontId="85" fillId="39" borderId="14" xfId="0" applyFont="1" applyFill="1" applyBorder="1" applyAlignment="1">
      <alignment horizontal="center" vertical="center" wrapText="1"/>
    </xf>
    <xf numFmtId="11" fontId="85" fillId="40" borderId="14" xfId="0" applyNumberFormat="1" applyFont="1" applyFill="1" applyBorder="1" applyAlignment="1">
      <alignment horizontal="center" vertical="center" wrapText="1"/>
    </xf>
    <xf numFmtId="11" fontId="85" fillId="25" borderId="14" xfId="0" applyNumberFormat="1" applyFont="1" applyFill="1" applyBorder="1" applyAlignment="1">
      <alignment horizontal="center" vertical="center" wrapText="1"/>
    </xf>
    <xf numFmtId="0" fontId="85" fillId="26" borderId="14" xfId="0" applyFont="1" applyFill="1" applyBorder="1" applyAlignment="1">
      <alignment horizontal="center" vertical="center" wrapText="1"/>
    </xf>
    <xf numFmtId="0" fontId="0" fillId="24" borderId="0" xfId="0" applyFill="1"/>
    <xf numFmtId="0" fontId="0" fillId="24" borderId="14" xfId="0" applyFill="1" applyBorder="1"/>
    <xf numFmtId="0" fontId="0" fillId="41" borderId="14" xfId="0" applyFill="1" applyBorder="1"/>
    <xf numFmtId="0" fontId="85" fillId="34" borderId="14" xfId="0" applyFont="1" applyFill="1" applyBorder="1" applyAlignment="1">
      <alignment horizontal="center" vertical="center" wrapText="1"/>
    </xf>
    <xf numFmtId="0" fontId="85" fillId="32" borderId="14" xfId="0" applyFont="1" applyFill="1" applyBorder="1" applyAlignment="1">
      <alignment horizontal="center" vertical="center" wrapText="1"/>
    </xf>
    <xf numFmtId="0" fontId="85" fillId="27" borderId="14" xfId="0" applyFont="1" applyFill="1" applyBorder="1" applyAlignment="1">
      <alignment horizontal="center" vertical="center" wrapText="1"/>
    </xf>
    <xf numFmtId="0" fontId="85" fillId="28" borderId="14" xfId="0" applyFont="1" applyFill="1" applyBorder="1" applyAlignment="1">
      <alignment horizontal="center" vertical="center" wrapText="1"/>
    </xf>
    <xf numFmtId="0" fontId="85" fillId="40" borderId="14" xfId="0" applyFont="1" applyFill="1" applyBorder="1" applyAlignment="1">
      <alignment horizontal="center" vertical="center" wrapText="1"/>
    </xf>
    <xf numFmtId="0" fontId="85" fillId="25" borderId="14" xfId="0" applyFont="1" applyFill="1" applyBorder="1" applyAlignment="1">
      <alignment horizontal="center" vertical="center" wrapText="1"/>
    </xf>
    <xf numFmtId="0" fontId="60" fillId="0" borderId="14" xfId="0" quotePrefix="1" applyFont="1" applyBorder="1" applyAlignment="1">
      <alignment horizontal="center"/>
    </xf>
    <xf numFmtId="49" fontId="78" fillId="0" borderId="14" xfId="0" quotePrefix="1" applyNumberFormat="1" applyFont="1" applyBorder="1" applyAlignment="1">
      <alignment horizontal="center" vertical="center" wrapText="1"/>
    </xf>
    <xf numFmtId="49" fontId="78" fillId="0" borderId="14" xfId="0" quotePrefix="1" applyNumberFormat="1" applyFont="1" applyBorder="1" applyAlignment="1">
      <alignment horizontal="center" vertical="center"/>
    </xf>
    <xf numFmtId="14" fontId="60" fillId="0" borderId="14" xfId="0" quotePrefix="1" applyNumberFormat="1" applyFont="1" applyBorder="1" applyAlignment="1">
      <alignment horizontal="center"/>
    </xf>
    <xf numFmtId="43" fontId="60" fillId="0" borderId="14" xfId="1" quotePrefix="1" applyFont="1" applyFill="1" applyBorder="1" applyAlignment="1">
      <alignment horizontal="center" vertical="center"/>
    </xf>
    <xf numFmtId="4" fontId="78" fillId="0" borderId="14" xfId="0" applyNumberFormat="1" applyFont="1" applyBorder="1" applyAlignment="1">
      <alignment horizontal="center" vertical="center"/>
    </xf>
    <xf numFmtId="187" fontId="86" fillId="0" borderId="14" xfId="0" applyNumberFormat="1" applyFont="1" applyBorder="1" applyAlignment="1">
      <alignment horizontal="center" vertical="center"/>
    </xf>
    <xf numFmtId="4" fontId="78" fillId="0" borderId="15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90" fontId="86" fillId="0" borderId="14" xfId="0" applyNumberFormat="1" applyFont="1" applyBorder="1" applyAlignment="1">
      <alignment horizontal="center" vertical="center"/>
    </xf>
    <xf numFmtId="179" fontId="60" fillId="0" borderId="14" xfId="1" applyNumberFormat="1" applyFont="1" applyFill="1" applyBorder="1" applyAlignment="1">
      <alignment horizontal="center"/>
    </xf>
    <xf numFmtId="179" fontId="60" fillId="30" borderId="14" xfId="1" applyNumberFormat="1" applyFont="1" applyFill="1" applyBorder="1" applyAlignment="1">
      <alignment horizontal="left" vertical="center"/>
    </xf>
    <xf numFmtId="193" fontId="46" fillId="0" borderId="0" xfId="1" applyNumberFormat="1" applyFont="1" applyAlignment="1">
      <alignment wrapText="1"/>
    </xf>
    <xf numFmtId="193" fontId="71" fillId="0" borderId="0" xfId="1" applyNumberFormat="1" applyFont="1" applyAlignment="1">
      <alignment horizontal="center" vertical="center" wrapText="1"/>
    </xf>
    <xf numFmtId="193" fontId="47" fillId="0" borderId="0" xfId="1" applyNumberFormat="1" applyFont="1" applyAlignment="1">
      <alignment wrapText="1"/>
    </xf>
    <xf numFmtId="193" fontId="41" fillId="0" borderId="0" xfId="1" applyNumberFormat="1" applyFont="1" applyAlignment="1">
      <alignment wrapText="1"/>
    </xf>
    <xf numFmtId="193" fontId="41" fillId="0" borderId="0" xfId="1" applyNumberFormat="1" applyFont="1" applyAlignment="1">
      <alignment vertical="center" wrapText="1"/>
    </xf>
    <xf numFmtId="193" fontId="44" fillId="0" borderId="0" xfId="1" applyNumberFormat="1" applyFont="1" applyAlignment="1">
      <alignment wrapText="1"/>
    </xf>
    <xf numFmtId="0" fontId="1" fillId="0" borderId="0" xfId="0" applyFont="1" applyAlignment="1">
      <alignment horizontal="center" vertical="center"/>
    </xf>
    <xf numFmtId="43" fontId="34" fillId="0" borderId="14" xfId="0" applyNumberFormat="1" applyFont="1" applyBorder="1" applyAlignment="1">
      <alignment horizontal="center" vertical="center"/>
    </xf>
    <xf numFmtId="179" fontId="34" fillId="0" borderId="14" xfId="1" applyNumberFormat="1" applyFont="1" applyFill="1" applyBorder="1" applyAlignment="1">
      <alignment horizontal="center" vertical="center"/>
    </xf>
    <xf numFmtId="0" fontId="34" fillId="0" borderId="14" xfId="1" applyNumberFormat="1" applyFont="1" applyFill="1" applyBorder="1" applyAlignment="1">
      <alignment horizontal="center" vertical="center"/>
    </xf>
    <xf numFmtId="0" fontId="51" fillId="2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34" fillId="0" borderId="14" xfId="0" applyFont="1" applyBorder="1" applyAlignment="1">
      <alignment vertical="center" wrapText="1"/>
    </xf>
    <xf numFmtId="49" fontId="34" fillId="0" borderId="14" xfId="0" quotePrefix="1" applyNumberFormat="1" applyFont="1" applyBorder="1" applyAlignment="1">
      <alignment horizontal="center" vertical="center" wrapText="1"/>
    </xf>
    <xf numFmtId="49" fontId="34" fillId="0" borderId="14" xfId="0" quotePrefix="1" applyNumberFormat="1" applyFont="1" applyBorder="1" applyAlignment="1">
      <alignment horizontal="center" vertical="center"/>
    </xf>
    <xf numFmtId="4" fontId="34" fillId="0" borderId="14" xfId="0" applyNumberFormat="1" applyFont="1" applyBorder="1" applyAlignment="1">
      <alignment horizontal="center" vertical="center"/>
    </xf>
    <xf numFmtId="187" fontId="34" fillId="0" borderId="14" xfId="0" applyNumberFormat="1" applyFont="1" applyBorder="1" applyAlignment="1">
      <alignment horizontal="center" vertical="center"/>
    </xf>
    <xf numFmtId="190" fontId="34" fillId="0" borderId="14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87" fillId="34" borderId="14" xfId="0" applyFont="1" applyFill="1" applyBorder="1" applyAlignment="1">
      <alignment horizontal="center" vertical="center" wrapText="1"/>
    </xf>
    <xf numFmtId="0" fontId="87" fillId="42" borderId="15" xfId="0" applyFont="1" applyFill="1" applyBorder="1" applyAlignment="1">
      <alignment horizontal="center" vertical="center" wrapText="1"/>
    </xf>
    <xf numFmtId="0" fontId="87" fillId="35" borderId="14" xfId="0" applyFont="1" applyFill="1" applyBorder="1" applyAlignment="1">
      <alignment horizontal="center" vertical="center" wrapText="1"/>
    </xf>
    <xf numFmtId="49" fontId="37" fillId="0" borderId="14" xfId="0" quotePrefix="1" applyNumberFormat="1" applyFont="1" applyBorder="1" applyAlignment="1">
      <alignment horizontal="center" vertical="center" wrapText="1"/>
    </xf>
    <xf numFmtId="49" fontId="37" fillId="0" borderId="14" xfId="0" quotePrefix="1" applyNumberFormat="1" applyFont="1" applyBorder="1" applyAlignment="1">
      <alignment horizontal="center" vertical="center"/>
    </xf>
    <xf numFmtId="4" fontId="37" fillId="0" borderId="14" xfId="0" applyNumberFormat="1" applyFont="1" applyBorder="1" applyAlignment="1">
      <alignment horizontal="center" vertical="center"/>
    </xf>
    <xf numFmtId="187" fontId="37" fillId="0" borderId="14" xfId="0" applyNumberFormat="1" applyFont="1" applyBorder="1" applyAlignment="1">
      <alignment horizontal="center" vertical="center"/>
    </xf>
    <xf numFmtId="190" fontId="37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87" fillId="36" borderId="14" xfId="0" applyFont="1" applyFill="1" applyBorder="1" applyAlignment="1">
      <alignment horizontal="center" vertical="center" wrapText="1"/>
    </xf>
    <xf numFmtId="0" fontId="87" fillId="26" borderId="14" xfId="0" applyFont="1" applyFill="1" applyBorder="1" applyAlignment="1">
      <alignment horizontal="center" vertical="center" wrapText="1"/>
    </xf>
    <xf numFmtId="0" fontId="34" fillId="0" borderId="14" xfId="2" quotePrefix="1" applyFont="1" applyBorder="1" applyAlignment="1">
      <alignment horizontal="center" vertical="center"/>
    </xf>
    <xf numFmtId="14" fontId="34" fillId="0" borderId="14" xfId="2" quotePrefix="1" applyNumberFormat="1" applyFont="1" applyBorder="1" applyAlignment="1">
      <alignment horizontal="center" vertical="center"/>
    </xf>
    <xf numFmtId="1" fontId="34" fillId="0" borderId="14" xfId="2" quotePrefix="1" applyNumberFormat="1" applyFont="1" applyBorder="1" applyAlignment="1">
      <alignment horizontal="center" vertical="center"/>
    </xf>
    <xf numFmtId="193" fontId="34" fillId="24" borderId="14" xfId="1" quotePrefix="1" applyNumberFormat="1" applyFont="1" applyFill="1" applyBorder="1" applyAlignment="1">
      <alignment horizontal="center" vertical="center"/>
    </xf>
    <xf numFmtId="193" fontId="34" fillId="0" borderId="14" xfId="1" quotePrefix="1" applyNumberFormat="1" applyFont="1" applyFill="1" applyBorder="1" applyAlignment="1">
      <alignment horizontal="center" vertical="center"/>
    </xf>
    <xf numFmtId="0" fontId="34" fillId="0" borderId="14" xfId="0" quotePrefix="1" applyFont="1" applyBorder="1" applyAlignment="1">
      <alignment horizontal="center"/>
    </xf>
    <xf numFmtId="14" fontId="34" fillId="0" borderId="14" xfId="0" quotePrefix="1" applyNumberFormat="1" applyFont="1" applyBorder="1" applyAlignment="1">
      <alignment horizontal="center"/>
    </xf>
    <xf numFmtId="43" fontId="34" fillId="0" borderId="14" xfId="1" quotePrefix="1" applyFont="1" applyFill="1" applyBorder="1" applyAlignment="1">
      <alignment horizontal="center" vertical="center"/>
    </xf>
    <xf numFmtId="179" fontId="34" fillId="0" borderId="14" xfId="1" applyNumberFormat="1" applyFont="1" applyFill="1" applyBorder="1" applyAlignment="1">
      <alignment horizontal="left" vertical="center"/>
    </xf>
    <xf numFmtId="179" fontId="34" fillId="0" borderId="14" xfId="1" applyNumberFormat="1" applyFont="1" applyFill="1" applyBorder="1" applyAlignment="1">
      <alignment horizontal="center"/>
    </xf>
    <xf numFmtId="0" fontId="34" fillId="0" borderId="14" xfId="1" applyNumberFormat="1" applyFont="1" applyFill="1" applyBorder="1" applyAlignment="1">
      <alignment horizontal="center"/>
    </xf>
    <xf numFmtId="14" fontId="34" fillId="0" borderId="14" xfId="1" applyNumberFormat="1" applyFont="1" applyFill="1" applyBorder="1" applyAlignment="1">
      <alignment horizontal="center"/>
    </xf>
    <xf numFmtId="14" fontId="34" fillId="0" borderId="0" xfId="0" applyNumberFormat="1" applyFont="1" applyAlignment="1">
      <alignment horizontal="center" wrapText="1"/>
    </xf>
    <xf numFmtId="0" fontId="37" fillId="0" borderId="14" xfId="0" quotePrefix="1" applyFont="1" applyBorder="1" applyAlignment="1">
      <alignment horizontal="center"/>
    </xf>
    <xf numFmtId="14" fontId="37" fillId="0" borderId="14" xfId="0" quotePrefix="1" applyNumberFormat="1" applyFont="1" applyBorder="1" applyAlignment="1">
      <alignment horizontal="center"/>
    </xf>
    <xf numFmtId="43" fontId="37" fillId="0" borderId="14" xfId="1" quotePrefix="1" applyFont="1" applyFill="1" applyBorder="1" applyAlignment="1">
      <alignment horizontal="center" vertical="center"/>
    </xf>
    <xf numFmtId="179" fontId="37" fillId="0" borderId="14" xfId="1" applyNumberFormat="1" applyFont="1" applyFill="1" applyBorder="1" applyAlignment="1">
      <alignment horizontal="left" vertical="center"/>
    </xf>
    <xf numFmtId="179" fontId="37" fillId="0" borderId="14" xfId="1" applyNumberFormat="1" applyFont="1" applyFill="1" applyBorder="1" applyAlignment="1">
      <alignment horizontal="center"/>
    </xf>
    <xf numFmtId="14" fontId="37" fillId="0" borderId="0" xfId="0" applyNumberFormat="1" applyFont="1" applyAlignment="1">
      <alignment horizontal="center" wrapText="1"/>
    </xf>
    <xf numFmtId="179" fontId="34" fillId="0" borderId="14" xfId="1" applyNumberFormat="1" applyFont="1" applyFill="1" applyBorder="1" applyAlignment="1">
      <alignment horizontal="center" wrapText="1"/>
    </xf>
    <xf numFmtId="0" fontId="88" fillId="24" borderId="14" xfId="0" applyFont="1" applyFill="1" applyBorder="1"/>
    <xf numFmtId="0" fontId="34" fillId="0" borderId="14" xfId="0" quotePrefix="1" applyFont="1" applyBorder="1" applyAlignment="1">
      <alignment horizontal="center" vertical="center"/>
    </xf>
    <xf numFmtId="14" fontId="34" fillId="0" borderId="14" xfId="0" quotePrefix="1" applyNumberFormat="1" applyFont="1" applyBorder="1" applyAlignment="1">
      <alignment horizontal="center" vertical="center"/>
    </xf>
    <xf numFmtId="179" fontId="34" fillId="0" borderId="14" xfId="1" applyNumberFormat="1" applyFont="1" applyFill="1" applyBorder="1" applyAlignment="1">
      <alignment horizontal="center" vertical="center" wrapText="1"/>
    </xf>
    <xf numFmtId="14" fontId="34" fillId="0" borderId="14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88" fillId="41" borderId="14" xfId="0" applyFont="1" applyFill="1" applyBorder="1"/>
    <xf numFmtId="187" fontId="35" fillId="0" borderId="14" xfId="0" applyNumberFormat="1" applyFont="1" applyBorder="1" applyAlignment="1">
      <alignment vertical="center"/>
    </xf>
    <xf numFmtId="179" fontId="34" fillId="0" borderId="14" xfId="1" applyNumberFormat="1" applyFont="1" applyFill="1" applyBorder="1"/>
    <xf numFmtId="43" fontId="35" fillId="0" borderId="14" xfId="0" applyNumberFormat="1" applyFont="1" applyBorder="1" applyAlignment="1">
      <alignment horizontal="center" vertical="center"/>
    </xf>
    <xf numFmtId="193" fontId="34" fillId="24" borderId="14" xfId="1" quotePrefix="1" applyNumberFormat="1" applyFont="1" applyFill="1" applyBorder="1" applyAlignment="1">
      <alignment vertical="center"/>
    </xf>
    <xf numFmtId="0" fontId="34" fillId="32" borderId="14" xfId="0" quotePrefix="1" applyFont="1" applyFill="1" applyBorder="1" applyAlignment="1">
      <alignment horizontal="center"/>
    </xf>
    <xf numFmtId="0" fontId="34" fillId="32" borderId="14" xfId="2" quotePrefix="1" applyFont="1" applyFill="1" applyBorder="1" applyAlignment="1">
      <alignment horizontal="center" vertical="center"/>
    </xf>
    <xf numFmtId="49" fontId="34" fillId="32" borderId="14" xfId="0" quotePrefix="1" applyNumberFormat="1" applyFont="1" applyFill="1" applyBorder="1" applyAlignment="1">
      <alignment horizontal="center" vertical="center"/>
    </xf>
    <xf numFmtId="14" fontId="34" fillId="32" borderId="14" xfId="2" quotePrefix="1" applyNumberFormat="1" applyFont="1" applyFill="1" applyBorder="1" applyAlignment="1">
      <alignment horizontal="center" vertical="center"/>
    </xf>
    <xf numFmtId="1" fontId="34" fillId="32" borderId="14" xfId="2" quotePrefix="1" applyNumberFormat="1" applyFont="1" applyFill="1" applyBorder="1" applyAlignment="1">
      <alignment horizontal="center" vertical="center"/>
    </xf>
    <xf numFmtId="193" fontId="34" fillId="32" borderId="14" xfId="1" quotePrefix="1" applyNumberFormat="1" applyFont="1" applyFill="1" applyBorder="1" applyAlignment="1">
      <alignment horizontal="center" vertical="center"/>
    </xf>
    <xf numFmtId="43" fontId="34" fillId="32" borderId="14" xfId="0" applyNumberFormat="1" applyFont="1" applyFill="1" applyBorder="1" applyAlignment="1">
      <alignment horizontal="center" vertical="center"/>
    </xf>
    <xf numFmtId="187" fontId="35" fillId="32" borderId="14" xfId="0" applyNumberFormat="1" applyFont="1" applyFill="1" applyBorder="1" applyAlignment="1">
      <alignment vertical="center"/>
    </xf>
    <xf numFmtId="179" fontId="34" fillId="32" borderId="14" xfId="1" applyNumberFormat="1" applyFont="1" applyFill="1" applyBorder="1"/>
    <xf numFmtId="179" fontId="34" fillId="32" borderId="14" xfId="1" applyNumberFormat="1" applyFont="1" applyFill="1" applyBorder="1" applyAlignment="1">
      <alignment horizontal="center" vertical="center"/>
    </xf>
    <xf numFmtId="179" fontId="34" fillId="32" borderId="14" xfId="1" applyNumberFormat="1" applyFont="1" applyFill="1" applyBorder="1" applyAlignment="1">
      <alignment horizontal="left" vertical="center"/>
    </xf>
    <xf numFmtId="179" fontId="34" fillId="32" borderId="14" xfId="1" applyNumberFormat="1" applyFont="1" applyFill="1" applyBorder="1" applyAlignment="1">
      <alignment horizontal="center"/>
    </xf>
    <xf numFmtId="0" fontId="34" fillId="32" borderId="14" xfId="1" applyNumberFormat="1" applyFont="1" applyFill="1" applyBorder="1" applyAlignment="1">
      <alignment horizontal="center"/>
    </xf>
    <xf numFmtId="14" fontId="34" fillId="32" borderId="14" xfId="1" applyNumberFormat="1" applyFont="1" applyFill="1" applyBorder="1" applyAlignment="1">
      <alignment horizontal="center"/>
    </xf>
    <xf numFmtId="179" fontId="34" fillId="32" borderId="0" xfId="0" applyNumberFormat="1" applyFont="1" applyFill="1"/>
    <xf numFmtId="0" fontId="34" fillId="32" borderId="0" xfId="0" applyFont="1" applyFill="1"/>
    <xf numFmtId="0" fontId="34" fillId="32" borderId="0" xfId="0" applyFont="1" applyFill="1" applyAlignment="1">
      <alignment wrapText="1"/>
    </xf>
    <xf numFmtId="193" fontId="70" fillId="24" borderId="14" xfId="1" applyNumberFormat="1" applyFont="1" applyFill="1" applyBorder="1" applyAlignment="1">
      <alignment horizontal="center"/>
    </xf>
    <xf numFmtId="11" fontId="85" fillId="33" borderId="14" xfId="0" applyNumberFormat="1" applyFont="1" applyFill="1" applyBorder="1" applyAlignment="1">
      <alignment horizontal="center" vertical="center" wrapText="1"/>
    </xf>
    <xf numFmtId="0" fontId="85" fillId="30" borderId="14" xfId="0" applyFont="1" applyFill="1" applyBorder="1" applyAlignment="1">
      <alignment horizontal="center" vertical="center" wrapText="1"/>
    </xf>
    <xf numFmtId="0" fontId="53" fillId="41" borderId="14" xfId="0" applyFont="1" applyFill="1" applyBorder="1" applyAlignment="1">
      <alignment horizontal="center" vertical="center"/>
    </xf>
    <xf numFmtId="0" fontId="37" fillId="0" borderId="14" xfId="1" applyNumberFormat="1" applyFont="1" applyFill="1" applyBorder="1" applyAlignment="1">
      <alignment horizontal="center"/>
    </xf>
    <xf numFmtId="14" fontId="37" fillId="0" borderId="14" xfId="1" applyNumberFormat="1" applyFont="1" applyFill="1" applyBorder="1" applyAlignment="1">
      <alignment horizontal="center"/>
    </xf>
    <xf numFmtId="0" fontId="78" fillId="31" borderId="14" xfId="0" applyFont="1" applyFill="1" applyBorder="1" applyAlignment="1">
      <alignment horizontal="center" vertical="center" wrapText="1"/>
    </xf>
    <xf numFmtId="179" fontId="37" fillId="30" borderId="14" xfId="1" applyNumberFormat="1" applyFont="1" applyFill="1" applyBorder="1" applyAlignment="1">
      <alignment horizontal="left" vertical="center"/>
    </xf>
    <xf numFmtId="179" fontId="34" fillId="30" borderId="14" xfId="1" applyNumberFormat="1" applyFont="1" applyFill="1" applyBorder="1" applyAlignment="1">
      <alignment horizontal="left" vertical="center"/>
    </xf>
    <xf numFmtId="179" fontId="70" fillId="0" borderId="14" xfId="1" applyNumberFormat="1" applyFont="1" applyFill="1" applyBorder="1" applyAlignment="1">
      <alignment horizontal="left" vertical="center"/>
    </xf>
    <xf numFmtId="1" fontId="70" fillId="0" borderId="14" xfId="3" applyNumberFormat="1" applyFont="1" applyBorder="1" applyAlignment="1">
      <alignment horizontal="center" vertical="center"/>
    </xf>
    <xf numFmtId="43" fontId="70" fillId="0" borderId="14" xfId="0" applyNumberFormat="1" applyFont="1" applyBorder="1" applyAlignment="1">
      <alignment horizontal="center" vertical="center"/>
    </xf>
    <xf numFmtId="14" fontId="70" fillId="0" borderId="14" xfId="0" applyNumberFormat="1" applyFont="1" applyBorder="1" applyAlignment="1">
      <alignment horizontal="center" vertical="center"/>
    </xf>
    <xf numFmtId="179" fontId="70" fillId="0" borderId="14" xfId="1" applyNumberFormat="1" applyFont="1" applyFill="1" applyBorder="1" applyAlignment="1">
      <alignment horizontal="center" vertical="center"/>
    </xf>
    <xf numFmtId="179" fontId="70" fillId="0" borderId="14" xfId="76" applyNumberFormat="1" applyFont="1" applyFill="1" applyBorder="1" applyAlignment="1">
      <alignment horizontal="center" vertical="center" wrapText="1"/>
    </xf>
    <xf numFmtId="43" fontId="70" fillId="0" borderId="14" xfId="1" applyFont="1" applyFill="1" applyBorder="1" applyAlignment="1">
      <alignment horizontal="center" vertical="center"/>
    </xf>
    <xf numFmtId="0" fontId="70" fillId="0" borderId="14" xfId="1" applyNumberFormat="1" applyFont="1" applyFill="1" applyBorder="1" applyAlignment="1">
      <alignment horizontal="center" vertical="center"/>
    </xf>
    <xf numFmtId="49" fontId="70" fillId="0" borderId="14" xfId="1" applyNumberFormat="1" applyFont="1" applyFill="1" applyBorder="1" applyAlignment="1">
      <alignment horizontal="center" vertical="center"/>
    </xf>
    <xf numFmtId="49" fontId="70" fillId="0" borderId="14" xfId="1" applyNumberFormat="1" applyFont="1" applyFill="1" applyBorder="1" applyAlignment="1">
      <alignment horizontal="left" vertical="center"/>
    </xf>
    <xf numFmtId="0" fontId="90" fillId="0" borderId="0" xfId="0" applyFont="1" applyAlignment="1">
      <alignment horizontal="left"/>
    </xf>
    <xf numFmtId="14" fontId="70" fillId="0" borderId="0" xfId="0" quotePrefix="1" applyNumberFormat="1" applyFont="1" applyAlignment="1">
      <alignment horizontal="center"/>
    </xf>
    <xf numFmtId="0" fontId="70" fillId="0" borderId="0" xfId="0" applyFont="1"/>
    <xf numFmtId="43" fontId="70" fillId="0" borderId="0" xfId="0" applyNumberFormat="1" applyFont="1"/>
    <xf numFmtId="179" fontId="70" fillId="0" borderId="0" xfId="0" applyNumberFormat="1" applyFont="1" applyAlignment="1">
      <alignment wrapText="1"/>
    </xf>
    <xf numFmtId="179" fontId="70" fillId="0" borderId="0" xfId="0" applyNumberFormat="1" applyFont="1"/>
    <xf numFmtId="179" fontId="70" fillId="0" borderId="0" xfId="1" applyNumberFormat="1" applyFont="1" applyFill="1"/>
    <xf numFmtId="14" fontId="70" fillId="0" borderId="0" xfId="0" applyNumberFormat="1" applyFont="1"/>
    <xf numFmtId="49" fontId="70" fillId="0" borderId="14" xfId="1" quotePrefix="1" applyNumberFormat="1" applyFont="1" applyFill="1" applyBorder="1" applyAlignment="1">
      <alignment horizontal="center" vertical="center"/>
    </xf>
    <xf numFmtId="49" fontId="89" fillId="0" borderId="14" xfId="0" quotePrefix="1" applyNumberFormat="1" applyFont="1" applyBorder="1" applyAlignment="1">
      <alignment horizontal="left" vertical="center"/>
    </xf>
    <xf numFmtId="49" fontId="70" fillId="0" borderId="14" xfId="0" quotePrefix="1" applyNumberFormat="1" applyFont="1" applyBorder="1" applyAlignment="1">
      <alignment horizontal="left" vertical="center"/>
    </xf>
    <xf numFmtId="1" fontId="79" fillId="0" borderId="14" xfId="0" applyNumberFormat="1" applyFont="1" applyBorder="1" applyAlignment="1">
      <alignment horizontal="center" vertical="center"/>
    </xf>
    <xf numFmtId="11" fontId="70" fillId="0" borderId="14" xfId="3" applyNumberFormat="1" applyFont="1" applyBorder="1" applyAlignment="1">
      <alignment vertical="center" wrapText="1"/>
    </xf>
    <xf numFmtId="1" fontId="70" fillId="0" borderId="14" xfId="0" applyNumberFormat="1" applyFont="1" applyBorder="1" applyAlignment="1">
      <alignment vertical="center"/>
    </xf>
    <xf numFmtId="14" fontId="70" fillId="0" borderId="14" xfId="0" applyNumberFormat="1" applyFont="1" applyBorder="1" applyAlignment="1">
      <alignment vertical="center"/>
    </xf>
    <xf numFmtId="1" fontId="70" fillId="0" borderId="14" xfId="0" applyNumberFormat="1" applyFont="1" applyBorder="1" applyAlignment="1">
      <alignment vertical="center" wrapText="1"/>
    </xf>
    <xf numFmtId="49" fontId="70" fillId="0" borderId="14" xfId="0" quotePrefix="1" applyNumberFormat="1" applyFont="1" applyBorder="1" applyAlignment="1">
      <alignment vertical="center"/>
    </xf>
    <xf numFmtId="179" fontId="34" fillId="0" borderId="14" xfId="1" applyNumberFormat="1" applyFont="1" applyFill="1" applyBorder="1" applyAlignment="1"/>
    <xf numFmtId="193" fontId="87" fillId="0" borderId="14" xfId="1" quotePrefix="1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7" fillId="0" borderId="14" xfId="0" applyFont="1" applyBorder="1" applyAlignment="1">
      <alignment vertical="center"/>
    </xf>
    <xf numFmtId="0" fontId="47" fillId="0" borderId="14" xfId="0" applyFont="1" applyBorder="1" applyAlignment="1">
      <alignment horizontal="center" vertical="center" wrapText="1"/>
    </xf>
    <xf numFmtId="193" fontId="42" fillId="0" borderId="0" xfId="1" applyNumberFormat="1" applyFont="1" applyAlignment="1">
      <alignment horizontal="center"/>
    </xf>
    <xf numFmtId="193" fontId="34" fillId="0" borderId="14" xfId="1" applyNumberFormat="1" applyFont="1" applyFill="1" applyBorder="1" applyAlignment="1">
      <alignment horizontal="center" vertical="center"/>
    </xf>
    <xf numFmtId="0" fontId="87" fillId="0" borderId="14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/>
    </xf>
    <xf numFmtId="11" fontId="87" fillId="0" borderId="14" xfId="0" applyNumberFormat="1" applyFont="1" applyBorder="1" applyAlignment="1">
      <alignment horizontal="center" vertical="center" wrapText="1"/>
    </xf>
    <xf numFmtId="0" fontId="87" fillId="0" borderId="14" xfId="0" applyFont="1" applyBorder="1" applyAlignment="1">
      <alignment vertical="center" wrapText="1"/>
    </xf>
    <xf numFmtId="0" fontId="91" fillId="0" borderId="14" xfId="0" applyFont="1" applyBorder="1"/>
    <xf numFmtId="193" fontId="34" fillId="0" borderId="14" xfId="1" applyNumberFormat="1" applyFont="1" applyFill="1" applyBorder="1" applyAlignment="1">
      <alignment vertical="top"/>
    </xf>
    <xf numFmtId="11" fontId="87" fillId="0" borderId="14" xfId="0" applyNumberFormat="1" applyFont="1" applyBorder="1" applyAlignment="1">
      <alignment vertical="center" wrapText="1"/>
    </xf>
    <xf numFmtId="193" fontId="70" fillId="24" borderId="14" xfId="1" applyNumberFormat="1" applyFont="1" applyFill="1" applyBorder="1" applyAlignment="1">
      <alignment horizontal="center" vertical="center"/>
    </xf>
    <xf numFmtId="0" fontId="85" fillId="37" borderId="14" xfId="0" applyFont="1" applyFill="1" applyBorder="1" applyAlignment="1">
      <alignment horizontal="center" vertical="center" wrapText="1"/>
    </xf>
    <xf numFmtId="193" fontId="34" fillId="0" borderId="14" xfId="1" quotePrefix="1" applyNumberFormat="1" applyFont="1" applyFill="1" applyBorder="1" applyAlignment="1">
      <alignment vertical="center"/>
    </xf>
    <xf numFmtId="179" fontId="36" fillId="0" borderId="14" xfId="1" applyNumberFormat="1" applyFont="1" applyFill="1" applyBorder="1" applyAlignment="1">
      <alignment horizontal="center"/>
    </xf>
    <xf numFmtId="0" fontId="0" fillId="0" borderId="14" xfId="0" applyBorder="1"/>
    <xf numFmtId="193" fontId="34" fillId="0" borderId="14" xfId="1" applyNumberFormat="1" applyFont="1" applyFill="1" applyBorder="1" applyAlignment="1">
      <alignment vertical="center"/>
    </xf>
    <xf numFmtId="49" fontId="92" fillId="0" borderId="14" xfId="0" quotePrefix="1" applyNumberFormat="1" applyFont="1" applyBorder="1" applyAlignment="1">
      <alignment horizontal="center" vertical="center" wrapText="1"/>
    </xf>
    <xf numFmtId="0" fontId="91" fillId="0" borderId="14" xfId="0" applyFont="1" applyBorder="1" applyAlignment="1">
      <alignment horizontal="center" vertical="center"/>
    </xf>
    <xf numFmtId="0" fontId="53" fillId="0" borderId="14" xfId="3" applyFont="1" applyBorder="1" applyAlignment="1">
      <alignment horizontal="center"/>
    </xf>
    <xf numFmtId="1" fontId="53" fillId="0" borderId="14" xfId="0" applyNumberFormat="1" applyFont="1" applyBorder="1" applyAlignment="1">
      <alignment horizontal="center" vertical="center"/>
    </xf>
    <xf numFmtId="1" fontId="53" fillId="0" borderId="15" xfId="0" applyNumberFormat="1" applyFont="1" applyBorder="1" applyAlignment="1">
      <alignment horizontal="center" vertical="center"/>
    </xf>
    <xf numFmtId="1" fontId="70" fillId="0" borderId="14" xfId="3" applyNumberFormat="1" applyFont="1" applyBorder="1" applyAlignment="1">
      <alignment horizontal="center" vertical="center" wrapText="1"/>
    </xf>
    <xf numFmtId="193" fontId="52" fillId="30" borderId="16" xfId="1" applyNumberFormat="1" applyFont="1" applyFill="1" applyBorder="1" applyAlignment="1">
      <alignment horizontal="center" vertical="top" wrapText="1"/>
    </xf>
    <xf numFmtId="0" fontId="40" fillId="25" borderId="21" xfId="0" applyFont="1" applyFill="1" applyBorder="1" applyAlignment="1">
      <alignment horizontal="center" vertical="center" wrapText="1"/>
    </xf>
    <xf numFmtId="179" fontId="44" fillId="27" borderId="14" xfId="0" applyNumberFormat="1" applyFont="1" applyFill="1" applyBorder="1" applyAlignment="1">
      <alignment wrapText="1"/>
    </xf>
    <xf numFmtId="179" fontId="47" fillId="0" borderId="0" xfId="1" applyNumberFormat="1" applyFont="1" applyFill="1" applyAlignment="1">
      <alignment wrapText="1"/>
    </xf>
    <xf numFmtId="0" fontId="45" fillId="0" borderId="0" xfId="0" applyFont="1" applyAlignment="1">
      <alignment wrapText="1"/>
    </xf>
    <xf numFmtId="11" fontId="79" fillId="32" borderId="14" xfId="0" applyNumberFormat="1" applyFont="1" applyFill="1" applyBorder="1" applyAlignment="1">
      <alignment horizontal="center" vertical="center" wrapText="1"/>
    </xf>
    <xf numFmtId="11" fontId="79" fillId="32" borderId="15" xfId="0" applyNumberFormat="1" applyFont="1" applyFill="1" applyBorder="1" applyAlignment="1">
      <alignment horizontal="center" vertical="center" wrapText="1"/>
    </xf>
    <xf numFmtId="0" fontId="79" fillId="36" borderId="14" xfId="0" applyFont="1" applyFill="1" applyBorder="1" applyAlignment="1">
      <alignment horizontal="center" vertical="center" wrapText="1"/>
    </xf>
    <xf numFmtId="11" fontId="79" fillId="28" borderId="14" xfId="0" applyNumberFormat="1" applyFont="1" applyFill="1" applyBorder="1" applyAlignment="1">
      <alignment horizontal="center" vertical="center" wrapText="1"/>
    </xf>
    <xf numFmtId="0" fontId="79" fillId="31" borderId="14" xfId="0" applyFont="1" applyFill="1" applyBorder="1" applyAlignment="1">
      <alignment horizontal="center" vertical="center" wrapText="1"/>
    </xf>
    <xf numFmtId="0" fontId="79" fillId="33" borderId="15" xfId="0" applyFont="1" applyFill="1" applyBorder="1" applyAlignment="1">
      <alignment horizontal="center" vertical="center" wrapText="1"/>
    </xf>
    <xf numFmtId="0" fontId="79" fillId="28" borderId="14" xfId="0" applyFont="1" applyFill="1" applyBorder="1" applyAlignment="1">
      <alignment horizontal="center" vertical="center" wrapText="1"/>
    </xf>
    <xf numFmtId="0" fontId="79" fillId="35" borderId="14" xfId="0" applyFont="1" applyFill="1" applyBorder="1" applyAlignment="1">
      <alignment horizontal="center" vertical="center" wrapText="1"/>
    </xf>
    <xf numFmtId="0" fontId="79" fillId="39" borderId="14" xfId="0" applyFont="1" applyFill="1" applyBorder="1" applyAlignment="1">
      <alignment horizontal="center" vertical="center" wrapText="1"/>
    </xf>
    <xf numFmtId="0" fontId="79" fillId="34" borderId="14" xfId="0" applyFont="1" applyFill="1" applyBorder="1" applyAlignment="1">
      <alignment horizontal="center" vertical="center" wrapText="1"/>
    </xf>
    <xf numFmtId="11" fontId="79" fillId="39" borderId="14" xfId="0" applyNumberFormat="1" applyFont="1" applyFill="1" applyBorder="1" applyAlignment="1">
      <alignment horizontal="center" vertical="center" wrapText="1"/>
    </xf>
    <xf numFmtId="11" fontId="79" fillId="48" borderId="14" xfId="0" applyNumberFormat="1" applyFont="1" applyFill="1" applyBorder="1" applyAlignment="1">
      <alignment horizontal="center" vertical="center" wrapText="1"/>
    </xf>
    <xf numFmtId="11" fontId="79" fillId="30" borderId="15" xfId="0" applyNumberFormat="1" applyFont="1" applyFill="1" applyBorder="1" applyAlignment="1">
      <alignment horizontal="center" vertical="center" wrapText="1"/>
    </xf>
    <xf numFmtId="0" fontId="79" fillId="32" borderId="14" xfId="0" applyFont="1" applyFill="1" applyBorder="1" applyAlignment="1">
      <alignment horizontal="center" vertical="center" wrapText="1"/>
    </xf>
    <xf numFmtId="0" fontId="79" fillId="48" borderId="14" xfId="0" applyFont="1" applyFill="1" applyBorder="1" applyAlignment="1">
      <alignment horizontal="center" vertical="center" wrapText="1"/>
    </xf>
    <xf numFmtId="0" fontId="93" fillId="24" borderId="14" xfId="0" applyFont="1" applyFill="1" applyBorder="1" applyAlignment="1">
      <alignment horizontal="center"/>
    </xf>
    <xf numFmtId="0" fontId="93" fillId="41" borderId="14" xfId="0" applyFont="1" applyFill="1" applyBorder="1" applyAlignment="1">
      <alignment horizontal="center"/>
    </xf>
    <xf numFmtId="14" fontId="34" fillId="0" borderId="0" xfId="0" applyNumberFormat="1" applyFont="1" applyAlignment="1">
      <alignment horizontal="center" vertical="center" wrapText="1"/>
    </xf>
    <xf numFmtId="193" fontId="79" fillId="24" borderId="14" xfId="1" quotePrefix="1" applyNumberFormat="1" applyFont="1" applyFill="1" applyBorder="1" applyAlignment="1">
      <alignment horizontal="center" vertical="center"/>
    </xf>
    <xf numFmtId="193" fontId="42" fillId="0" borderId="0" xfId="1" applyNumberFormat="1" applyFont="1" applyBorder="1" applyAlignment="1">
      <alignment horizontal="center"/>
    </xf>
    <xf numFmtId="179" fontId="42" fillId="0" borderId="0" xfId="1" applyNumberFormat="1" applyFont="1" applyFill="1" applyBorder="1"/>
    <xf numFmtId="14" fontId="95" fillId="25" borderId="16" xfId="0" applyNumberFormat="1" applyFont="1" applyFill="1" applyBorder="1" applyAlignment="1">
      <alignment horizontal="center" vertical="center" wrapText="1"/>
    </xf>
    <xf numFmtId="0" fontId="95" fillId="25" borderId="16" xfId="0" applyFont="1" applyFill="1" applyBorder="1" applyAlignment="1">
      <alignment horizontal="center" vertical="center" wrapText="1"/>
    </xf>
    <xf numFmtId="193" fontId="95" fillId="30" borderId="16" xfId="1" applyNumberFormat="1" applyFont="1" applyFill="1" applyBorder="1" applyAlignment="1">
      <alignment horizontal="center" vertical="top" wrapText="1"/>
    </xf>
    <xf numFmtId="0" fontId="95" fillId="30" borderId="16" xfId="0" applyFont="1" applyFill="1" applyBorder="1" applyAlignment="1">
      <alignment horizontal="center" vertical="center" wrapText="1"/>
    </xf>
    <xf numFmtId="0" fontId="95" fillId="25" borderId="15" xfId="0" applyFont="1" applyFill="1" applyBorder="1" applyAlignment="1">
      <alignment horizontal="center" vertical="center"/>
    </xf>
    <xf numFmtId="0" fontId="95" fillId="25" borderId="15" xfId="0" applyFont="1" applyFill="1" applyBorder="1" applyAlignment="1">
      <alignment horizontal="center" vertical="center" wrapText="1"/>
    </xf>
    <xf numFmtId="0" fontId="96" fillId="30" borderId="15" xfId="0" applyFont="1" applyFill="1" applyBorder="1" applyAlignment="1">
      <alignment horizontal="center" vertical="center" wrapText="1"/>
    </xf>
    <xf numFmtId="0" fontId="96" fillId="25" borderId="15" xfId="0" applyFont="1" applyFill="1" applyBorder="1" applyAlignment="1">
      <alignment horizontal="center" vertical="center"/>
    </xf>
    <xf numFmtId="186" fontId="96" fillId="25" borderId="16" xfId="0" applyNumberFormat="1" applyFont="1" applyFill="1" applyBorder="1" applyAlignment="1">
      <alignment horizontal="center" vertical="center"/>
    </xf>
    <xf numFmtId="0" fontId="96" fillId="25" borderId="15" xfId="0" applyFont="1" applyFill="1" applyBorder="1" applyAlignment="1">
      <alignment horizontal="center" vertical="center" wrapText="1"/>
    </xf>
    <xf numFmtId="179" fontId="96" fillId="25" borderId="15" xfId="1" applyNumberFormat="1" applyFont="1" applyFill="1" applyBorder="1" applyAlignment="1">
      <alignment horizontal="center" vertical="center" wrapText="1"/>
    </xf>
    <xf numFmtId="179" fontId="96" fillId="25" borderId="15" xfId="1" applyNumberFormat="1" applyFont="1" applyFill="1" applyBorder="1" applyAlignment="1">
      <alignment horizontal="center" vertical="center"/>
    </xf>
    <xf numFmtId="0" fontId="96" fillId="25" borderId="21" xfId="0" applyFont="1" applyFill="1" applyBorder="1" applyAlignment="1">
      <alignment horizontal="center" vertical="center" wrapText="1"/>
    </xf>
    <xf numFmtId="0" fontId="100" fillId="0" borderId="0" xfId="0" applyFont="1" applyAlignment="1">
      <alignment horizontal="center"/>
    </xf>
    <xf numFmtId="0" fontId="100" fillId="0" borderId="0" xfId="0" applyFont="1"/>
    <xf numFmtId="0" fontId="98" fillId="0" borderId="0" xfId="0" applyFont="1"/>
    <xf numFmtId="179" fontId="98" fillId="0" borderId="0" xfId="0" applyNumberFormat="1" applyFont="1"/>
    <xf numFmtId="0" fontId="98" fillId="0" borderId="0" xfId="0" applyFont="1" applyAlignment="1">
      <alignment horizontal="center" vertical="center"/>
    </xf>
    <xf numFmtId="49" fontId="98" fillId="0" borderId="0" xfId="0" applyNumberFormat="1" applyFont="1" applyAlignment="1" applyProtection="1">
      <alignment horizontal="center"/>
      <protection locked="0"/>
    </xf>
    <xf numFmtId="14" fontId="98" fillId="0" borderId="0" xfId="0" applyNumberFormat="1" applyFont="1" applyAlignment="1">
      <alignment horizontal="center" vertical="center"/>
    </xf>
    <xf numFmtId="43" fontId="98" fillId="0" borderId="0" xfId="0" applyNumberFormat="1" applyFont="1" applyAlignment="1">
      <alignment horizontal="center"/>
    </xf>
    <xf numFmtId="193" fontId="98" fillId="0" borderId="0" xfId="1" applyNumberFormat="1" applyFont="1" applyBorder="1" applyAlignment="1">
      <alignment horizontal="center"/>
    </xf>
    <xf numFmtId="1" fontId="98" fillId="0" borderId="0" xfId="0" applyNumberFormat="1" applyFont="1" applyAlignment="1">
      <alignment horizontal="center" vertical="center"/>
    </xf>
    <xf numFmtId="193" fontId="98" fillId="0" borderId="0" xfId="1" applyNumberFormat="1" applyFont="1" applyAlignment="1">
      <alignment horizontal="center"/>
    </xf>
    <xf numFmtId="179" fontId="98" fillId="0" borderId="0" xfId="1" applyNumberFormat="1" applyFont="1" applyFill="1" applyBorder="1"/>
    <xf numFmtId="179" fontId="98" fillId="30" borderId="0" xfId="1" applyNumberFormat="1" applyFont="1" applyFill="1" applyBorder="1"/>
    <xf numFmtId="179" fontId="98" fillId="0" borderId="0" xfId="1" applyNumberFormat="1" applyFont="1" applyBorder="1"/>
    <xf numFmtId="179" fontId="98" fillId="0" borderId="0" xfId="1" applyNumberFormat="1" applyFont="1" applyFill="1"/>
    <xf numFmtId="0" fontId="100" fillId="0" borderId="0" xfId="0" applyFont="1" applyAlignment="1">
      <alignment horizontal="center" wrapText="1"/>
    </xf>
    <xf numFmtId="0" fontId="98" fillId="0" borderId="0" xfId="0" applyFont="1" applyAlignment="1">
      <alignment horizontal="center"/>
    </xf>
    <xf numFmtId="0" fontId="98" fillId="0" borderId="0" xfId="0" applyFont="1" applyAlignment="1">
      <alignment horizontal="center" vertical="center" wrapText="1"/>
    </xf>
    <xf numFmtId="186" fontId="100" fillId="0" borderId="0" xfId="0" applyNumberFormat="1" applyFont="1"/>
    <xf numFmtId="0" fontId="98" fillId="0" borderId="0" xfId="0" applyFont="1" applyAlignment="1">
      <alignment horizontal="center" wrapText="1"/>
    </xf>
    <xf numFmtId="179" fontId="100" fillId="0" borderId="0" xfId="1" applyNumberFormat="1" applyFont="1" applyFill="1"/>
    <xf numFmtId="0" fontId="97" fillId="0" borderId="0" xfId="0" applyFont="1"/>
    <xf numFmtId="0" fontId="101" fillId="0" borderId="0" xfId="0" applyFont="1"/>
    <xf numFmtId="179" fontId="99" fillId="0" borderId="0" xfId="1" applyNumberFormat="1" applyFont="1" applyFill="1"/>
    <xf numFmtId="179" fontId="99" fillId="0" borderId="0" xfId="0" applyNumberFormat="1" applyFont="1"/>
    <xf numFmtId="179" fontId="101" fillId="0" borderId="0" xfId="0" applyNumberFormat="1" applyFont="1"/>
    <xf numFmtId="179" fontId="101" fillId="0" borderId="0" xfId="1" applyNumberFormat="1" applyFont="1"/>
    <xf numFmtId="179" fontId="100" fillId="0" borderId="0" xfId="0" applyNumberFormat="1" applyFont="1"/>
    <xf numFmtId="179" fontId="101" fillId="0" borderId="0" xfId="1" applyNumberFormat="1" applyFont="1" applyFill="1"/>
    <xf numFmtId="179" fontId="100" fillId="0" borderId="0" xfId="1" applyNumberFormat="1" applyFont="1" applyAlignment="1">
      <alignment vertical="center"/>
    </xf>
    <xf numFmtId="179" fontId="102" fillId="0" borderId="0" xfId="1" applyNumberFormat="1" applyFont="1" applyFill="1"/>
    <xf numFmtId="43" fontId="100" fillId="0" borderId="0" xfId="0" applyNumberFormat="1" applyFont="1" applyAlignment="1">
      <alignment vertical="center"/>
    </xf>
    <xf numFmtId="179" fontId="100" fillId="0" borderId="0" xfId="1" applyNumberFormat="1" applyFont="1"/>
    <xf numFmtId="179" fontId="103" fillId="0" borderId="0" xfId="1" applyNumberFormat="1" applyFont="1"/>
    <xf numFmtId="179" fontId="99" fillId="0" borderId="0" xfId="1" applyNumberFormat="1" applyFont="1" applyFill="1" applyAlignment="1">
      <alignment wrapText="1"/>
    </xf>
    <xf numFmtId="0" fontId="100" fillId="0" borderId="0" xfId="0" applyFont="1" applyAlignment="1">
      <alignment wrapText="1"/>
    </xf>
    <xf numFmtId="0" fontId="105" fillId="0" borderId="0" xfId="0" applyFont="1" applyAlignment="1">
      <alignment horizontal="center" vertical="center" wrapText="1"/>
    </xf>
    <xf numFmtId="0" fontId="106" fillId="0" borderId="14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93" fontId="104" fillId="0" borderId="14" xfId="1" applyNumberFormat="1" applyFont="1" applyFill="1" applyBorder="1" applyAlignment="1">
      <alignment horizontal="center" vertical="center"/>
    </xf>
    <xf numFmtId="179" fontId="104" fillId="0" borderId="14" xfId="1" applyNumberFormat="1" applyFont="1" applyFill="1" applyBorder="1" applyAlignment="1">
      <alignment horizontal="left" vertical="center"/>
    </xf>
    <xf numFmtId="179" fontId="104" fillId="0" borderId="14" xfId="1" applyNumberFormat="1" applyFont="1" applyFill="1" applyBorder="1" applyAlignment="1">
      <alignment horizontal="center" vertical="center"/>
    </xf>
    <xf numFmtId="179" fontId="104" fillId="0" borderId="14" xfId="1" applyNumberFormat="1" applyFont="1" applyFill="1" applyBorder="1" applyAlignment="1">
      <alignment horizontal="center"/>
    </xf>
    <xf numFmtId="0" fontId="104" fillId="0" borderId="0" xfId="0" applyFont="1" applyAlignment="1">
      <alignment wrapText="1"/>
    </xf>
    <xf numFmtId="49" fontId="104" fillId="0" borderId="14" xfId="0" quotePrefix="1" applyNumberFormat="1" applyFont="1" applyBorder="1" applyAlignment="1">
      <alignment horizontal="center" vertical="center"/>
    </xf>
    <xf numFmtId="49" fontId="98" fillId="0" borderId="0" xfId="0" quotePrefix="1" applyNumberFormat="1" applyFont="1" applyAlignment="1" applyProtection="1">
      <alignment horizontal="center"/>
      <protection locked="0"/>
    </xf>
    <xf numFmtId="0" fontId="83" fillId="0" borderId="0" xfId="0" applyFont="1" applyAlignment="1">
      <alignment horizontal="center" vertical="center"/>
    </xf>
    <xf numFmtId="14" fontId="83" fillId="0" borderId="0" xfId="0" applyNumberFormat="1" applyFont="1" applyAlignment="1">
      <alignment horizontal="center" vertical="center"/>
    </xf>
    <xf numFmtId="0" fontId="83" fillId="24" borderId="0" xfId="0" applyFont="1" applyFill="1" applyAlignment="1">
      <alignment vertical="center"/>
    </xf>
    <xf numFmtId="0" fontId="83" fillId="24" borderId="0" xfId="0" applyFont="1" applyFill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43" fontId="95" fillId="25" borderId="16" xfId="1" applyFont="1" applyFill="1" applyBorder="1" applyAlignment="1">
      <alignment vertical="center" wrapText="1"/>
    </xf>
    <xf numFmtId="43" fontId="83" fillId="0" borderId="0" xfId="1" applyFont="1" applyBorder="1" applyAlignment="1">
      <alignment vertical="center"/>
    </xf>
    <xf numFmtId="43" fontId="98" fillId="0" borderId="0" xfId="1" applyFont="1" applyBorder="1" applyAlignment="1">
      <alignment vertical="center"/>
    </xf>
    <xf numFmtId="43" fontId="98" fillId="0" borderId="0" xfId="1" applyFont="1" applyAlignment="1">
      <alignment vertical="center"/>
    </xf>
    <xf numFmtId="193" fontId="83" fillId="0" borderId="14" xfId="1" quotePrefix="1" applyNumberFormat="1" applyFont="1" applyFill="1" applyBorder="1" applyAlignment="1">
      <alignment vertical="center"/>
    </xf>
    <xf numFmtId="193" fontId="83" fillId="0" borderId="14" xfId="1" applyNumberFormat="1" applyFont="1" applyFill="1" applyBorder="1" applyAlignment="1">
      <alignment vertical="center"/>
    </xf>
    <xf numFmtId="179" fontId="83" fillId="0" borderId="14" xfId="1" applyNumberFormat="1" applyFont="1" applyFill="1" applyBorder="1" applyAlignment="1">
      <alignment vertical="center"/>
    </xf>
    <xf numFmtId="0" fontId="83" fillId="0" borderId="14" xfId="1" applyNumberFormat="1" applyFont="1" applyFill="1" applyBorder="1" applyAlignment="1">
      <alignment horizontal="center"/>
    </xf>
    <xf numFmtId="179" fontId="83" fillId="0" borderId="14" xfId="1" applyNumberFormat="1" applyFont="1" applyFill="1" applyBorder="1" applyAlignment="1">
      <alignment horizontal="center"/>
    </xf>
    <xf numFmtId="14" fontId="83" fillId="0" borderId="14" xfId="1" applyNumberFormat="1" applyFont="1" applyFill="1" applyBorder="1" applyAlignment="1">
      <alignment horizontal="center"/>
    </xf>
    <xf numFmtId="179" fontId="83" fillId="0" borderId="14" xfId="1" applyNumberFormat="1" applyFont="1" applyFill="1" applyBorder="1" applyAlignment="1">
      <alignment horizontal="center" wrapText="1"/>
    </xf>
    <xf numFmtId="14" fontId="83" fillId="0" borderId="0" xfId="0" applyNumberFormat="1" applyFont="1" applyAlignment="1">
      <alignment horizontal="center" wrapText="1"/>
    </xf>
    <xf numFmtId="0" fontId="83" fillId="0" borderId="0" xfId="0" applyFont="1"/>
    <xf numFmtId="179" fontId="83" fillId="0" borderId="0" xfId="0" applyNumberFormat="1" applyFont="1"/>
    <xf numFmtId="49" fontId="83" fillId="0" borderId="0" xfId="0" applyNumberFormat="1" applyFont="1" applyAlignment="1" applyProtection="1">
      <alignment horizontal="center" vertical="center"/>
      <protection locked="0"/>
    </xf>
    <xf numFmtId="43" fontId="83" fillId="24" borderId="0" xfId="0" applyNumberFormat="1" applyFont="1" applyFill="1" applyAlignment="1">
      <alignment horizontal="center" vertical="center"/>
    </xf>
    <xf numFmtId="0" fontId="108" fillId="24" borderId="0" xfId="0" applyFont="1" applyFill="1" applyAlignment="1">
      <alignment vertical="center"/>
    </xf>
    <xf numFmtId="179" fontId="83" fillId="24" borderId="0" xfId="1" applyNumberFormat="1" applyFont="1" applyFill="1" applyBorder="1" applyAlignment="1">
      <alignment vertical="center"/>
    </xf>
    <xf numFmtId="179" fontId="108" fillId="24" borderId="0" xfId="1" applyNumberFormat="1" applyFont="1" applyFill="1" applyBorder="1" applyAlignment="1">
      <alignment vertical="center"/>
    </xf>
    <xf numFmtId="0" fontId="109" fillId="0" borderId="0" xfId="0" applyFont="1" applyAlignment="1">
      <alignment horizontal="center" vertical="center" wrapText="1"/>
    </xf>
    <xf numFmtId="0" fontId="109" fillId="24" borderId="0" xfId="0" applyFont="1" applyFill="1" applyAlignment="1">
      <alignment vertical="center"/>
    </xf>
    <xf numFmtId="0" fontId="109" fillId="24" borderId="0" xfId="0" applyFont="1" applyFill="1" applyAlignment="1">
      <alignment horizontal="center" vertical="center"/>
    </xf>
    <xf numFmtId="186" fontId="109" fillId="24" borderId="0" xfId="0" applyNumberFormat="1" applyFont="1" applyFill="1" applyAlignment="1">
      <alignment vertical="center"/>
    </xf>
    <xf numFmtId="0" fontId="110" fillId="24" borderId="0" xfId="0" applyFont="1" applyFill="1" applyAlignment="1">
      <alignment vertical="center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 wrapText="1"/>
    </xf>
    <xf numFmtId="0" fontId="104" fillId="0" borderId="14" xfId="2" quotePrefix="1" applyFont="1" applyBorder="1" applyAlignment="1">
      <alignment horizontal="center" vertical="center"/>
    </xf>
    <xf numFmtId="1" fontId="104" fillId="0" borderId="14" xfId="0" quotePrefix="1" applyNumberFormat="1" applyFont="1" applyBorder="1" applyAlignment="1">
      <alignment horizontal="center" vertical="center"/>
    </xf>
    <xf numFmtId="14" fontId="104" fillId="0" borderId="14" xfId="0" quotePrefix="1" applyNumberFormat="1" applyFont="1" applyBorder="1" applyAlignment="1">
      <alignment horizontal="center" vertical="center"/>
    </xf>
    <xf numFmtId="43" fontId="104" fillId="0" borderId="14" xfId="0" applyNumberFormat="1" applyFont="1" applyBorder="1" applyAlignment="1">
      <alignment horizontal="center" vertical="center"/>
    </xf>
    <xf numFmtId="187" fontId="104" fillId="0" borderId="14" xfId="0" applyNumberFormat="1" applyFont="1" applyBorder="1" applyAlignment="1">
      <alignment vertical="center"/>
    </xf>
    <xf numFmtId="0" fontId="52" fillId="30" borderId="15" xfId="0" applyFont="1" applyFill="1" applyBorder="1" applyAlignment="1">
      <alignment horizontal="center" vertical="center" wrapText="1"/>
    </xf>
    <xf numFmtId="0" fontId="83" fillId="0" borderId="14" xfId="0" quotePrefix="1" applyFont="1" applyBorder="1" applyAlignment="1">
      <alignment horizontal="center" vertical="center"/>
    </xf>
    <xf numFmtId="0" fontId="83" fillId="0" borderId="14" xfId="0" quotePrefix="1" applyFont="1" applyBorder="1" applyAlignment="1">
      <alignment vertical="center"/>
    </xf>
    <xf numFmtId="179" fontId="111" fillId="34" borderId="14" xfId="0" applyNumberFormat="1" applyFont="1" applyFill="1" applyBorder="1" applyAlignment="1">
      <alignment vertical="center"/>
    </xf>
    <xf numFmtId="179" fontId="112" fillId="34" borderId="14" xfId="0" applyNumberFormat="1" applyFont="1" applyFill="1" applyBorder="1" applyAlignment="1">
      <alignment vertical="center"/>
    </xf>
    <xf numFmtId="179" fontId="111" fillId="34" borderId="14" xfId="0" applyNumberFormat="1" applyFont="1" applyFill="1" applyBorder="1" applyAlignment="1">
      <alignment vertical="center" wrapText="1"/>
    </xf>
    <xf numFmtId="0" fontId="83" fillId="0" borderId="14" xfId="0" quotePrefix="1" applyFont="1" applyBorder="1" applyAlignment="1">
      <alignment horizontal="center"/>
    </xf>
    <xf numFmtId="49" fontId="83" fillId="0" borderId="14" xfId="0" quotePrefix="1" applyNumberFormat="1" applyFont="1" applyBorder="1" applyAlignment="1">
      <alignment horizontal="center" vertical="center" wrapText="1"/>
    </xf>
    <xf numFmtId="1" fontId="83" fillId="0" borderId="14" xfId="0" quotePrefix="1" applyNumberFormat="1" applyFont="1" applyBorder="1" applyAlignment="1">
      <alignment horizontal="center" vertical="center"/>
    </xf>
    <xf numFmtId="14" fontId="83" fillId="0" borderId="14" xfId="0" quotePrefix="1" applyNumberFormat="1" applyFont="1" applyBorder="1" applyAlignment="1">
      <alignment horizontal="center" vertical="center"/>
    </xf>
    <xf numFmtId="4" fontId="83" fillId="0" borderId="14" xfId="0" applyNumberFormat="1" applyFont="1" applyBorder="1" applyAlignment="1">
      <alignment horizontal="center" vertical="center"/>
    </xf>
    <xf numFmtId="187" fontId="104" fillId="0" borderId="14" xfId="0" applyNumberFormat="1" applyFont="1" applyBorder="1" applyAlignment="1">
      <alignment horizontal="center" vertical="center"/>
    </xf>
    <xf numFmtId="0" fontId="107" fillId="0" borderId="14" xfId="0" applyFont="1" applyBorder="1" applyAlignment="1">
      <alignment horizontal="center" vertical="center" wrapText="1"/>
    </xf>
    <xf numFmtId="190" fontId="83" fillId="0" borderId="14" xfId="0" applyNumberFormat="1" applyFont="1" applyBorder="1" applyAlignment="1">
      <alignment horizontal="center" vertical="center" wrapText="1"/>
    </xf>
    <xf numFmtId="179" fontId="83" fillId="0" borderId="14" xfId="1" applyNumberFormat="1" applyFont="1" applyFill="1" applyBorder="1" applyAlignment="1">
      <alignment horizontal="left"/>
    </xf>
    <xf numFmtId="0" fontId="40" fillId="30" borderId="15" xfId="0" applyFont="1" applyFill="1" applyBorder="1" applyAlignment="1">
      <alignment horizontal="center" vertical="center" wrapText="1"/>
    </xf>
    <xf numFmtId="0" fontId="113" fillId="0" borderId="14" xfId="0" quotePrefix="1" applyFont="1" applyBorder="1" applyAlignment="1">
      <alignment horizontal="center" vertical="center"/>
    </xf>
    <xf numFmtId="0" fontId="113" fillId="0" borderId="14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 wrapText="1"/>
    </xf>
    <xf numFmtId="0" fontId="83" fillId="0" borderId="0" xfId="0" applyFont="1" applyAlignment="1">
      <alignment wrapText="1"/>
    </xf>
    <xf numFmtId="193" fontId="117" fillId="0" borderId="14" xfId="1" applyNumberFormat="1" applyFont="1" applyBorder="1" applyAlignment="1">
      <alignment horizontal="center" vertical="center" wrapText="1"/>
    </xf>
    <xf numFmtId="193" fontId="117" fillId="0" borderId="14" xfId="1" applyNumberFormat="1" applyFont="1" applyBorder="1" applyAlignment="1">
      <alignment vertical="center" wrapText="1"/>
    </xf>
    <xf numFmtId="193" fontId="118" fillId="0" borderId="14" xfId="1" applyNumberFormat="1" applyFont="1" applyBorder="1"/>
    <xf numFmtId="193" fontId="104" fillId="0" borderId="14" xfId="1" applyNumberFormat="1" applyFont="1" applyFill="1" applyBorder="1" applyAlignment="1">
      <alignment horizontal="left" vertical="center"/>
    </xf>
    <xf numFmtId="0" fontId="113" fillId="0" borderId="14" xfId="0" quotePrefix="1" applyFont="1" applyBorder="1" applyAlignment="1">
      <alignment vertical="center"/>
    </xf>
    <xf numFmtId="0" fontId="113" fillId="0" borderId="14" xfId="0" quotePrefix="1" applyFont="1" applyBorder="1" applyAlignment="1">
      <alignment vertical="center" wrapText="1"/>
    </xf>
    <xf numFmtId="0" fontId="118" fillId="24" borderId="14" xfId="0" applyFont="1" applyFill="1" applyBorder="1"/>
    <xf numFmtId="11" fontId="114" fillId="0" borderId="14" xfId="0" applyNumberFormat="1" applyFont="1" applyBorder="1" applyAlignment="1">
      <alignment horizontal="center" vertical="center" wrapText="1"/>
    </xf>
    <xf numFmtId="11" fontId="114" fillId="0" borderId="15" xfId="0" applyNumberFormat="1" applyFont="1" applyBorder="1" applyAlignment="1">
      <alignment horizontal="center" vertical="center" wrapText="1"/>
    </xf>
    <xf numFmtId="11" fontId="114" fillId="0" borderId="13" xfId="0" applyNumberFormat="1" applyFont="1" applyBorder="1" applyAlignment="1">
      <alignment horizontal="center" vertical="center" wrapText="1"/>
    </xf>
    <xf numFmtId="0" fontId="115" fillId="0" borderId="14" xfId="0" applyFont="1" applyBorder="1"/>
    <xf numFmtId="11" fontId="116" fillId="0" borderId="14" xfId="0" applyNumberFormat="1" applyFont="1" applyBorder="1" applyAlignment="1">
      <alignment horizontal="center" vertical="center" wrapText="1"/>
    </xf>
    <xf numFmtId="179" fontId="84" fillId="0" borderId="14" xfId="1" applyNumberFormat="1" applyFont="1" applyFill="1" applyBorder="1" applyAlignment="1">
      <alignment vertical="center"/>
    </xf>
    <xf numFmtId="0" fontId="117" fillId="0" borderId="14" xfId="0" applyFont="1" applyBorder="1" applyAlignment="1">
      <alignment vertical="center" wrapText="1"/>
    </xf>
    <xf numFmtId="179" fontId="117" fillId="0" borderId="14" xfId="0" applyNumberFormat="1" applyFont="1" applyBorder="1" applyAlignment="1">
      <alignment horizontal="center" vertical="center" wrapText="1"/>
    </xf>
    <xf numFmtId="0" fontId="118" fillId="24" borderId="13" xfId="0" applyFont="1" applyFill="1" applyBorder="1"/>
    <xf numFmtId="0" fontId="118" fillId="0" borderId="14" xfId="0" applyFont="1" applyBorder="1"/>
    <xf numFmtId="0" fontId="104" fillId="0" borderId="14" xfId="1" applyNumberFormat="1" applyFont="1" applyFill="1" applyBorder="1" applyAlignment="1">
      <alignment horizontal="center" vertical="center"/>
    </xf>
    <xf numFmtId="14" fontId="104" fillId="0" borderId="14" xfId="1" applyNumberFormat="1" applyFont="1" applyFill="1" applyBorder="1" applyAlignment="1">
      <alignment horizontal="center" vertical="center"/>
    </xf>
    <xf numFmtId="179" fontId="104" fillId="0" borderId="14" xfId="1" applyNumberFormat="1" applyFont="1" applyFill="1" applyBorder="1" applyAlignment="1">
      <alignment horizontal="center" vertical="center" wrapText="1"/>
    </xf>
    <xf numFmtId="179" fontId="104" fillId="0" borderId="0" xfId="0" applyNumberFormat="1" applyFont="1" applyAlignment="1">
      <alignment horizontal="center" vertical="center"/>
    </xf>
    <xf numFmtId="0" fontId="104" fillId="0" borderId="0" xfId="0" applyFont="1" applyAlignment="1">
      <alignment vertical="center" wrapText="1"/>
    </xf>
    <xf numFmtId="0" fontId="104" fillId="0" borderId="0" xfId="0" applyFont="1" applyAlignment="1">
      <alignment vertical="center"/>
    </xf>
    <xf numFmtId="179" fontId="104" fillId="0" borderId="0" xfId="0" applyNumberFormat="1" applyFont="1" applyAlignment="1">
      <alignment vertical="center"/>
    </xf>
    <xf numFmtId="179" fontId="104" fillId="0" borderId="14" xfId="1" applyNumberFormat="1" applyFont="1" applyFill="1" applyBorder="1" applyAlignment="1">
      <alignment vertical="center"/>
    </xf>
    <xf numFmtId="0" fontId="104" fillId="0" borderId="14" xfId="0" quotePrefix="1" applyFont="1" applyBorder="1" applyAlignment="1">
      <alignment horizontal="center" vertical="center"/>
    </xf>
    <xf numFmtId="0" fontId="98" fillId="0" borderId="0" xfId="0" quotePrefix="1" applyFont="1" applyAlignment="1">
      <alignment horizontal="center"/>
    </xf>
    <xf numFmtId="188" fontId="98" fillId="0" borderId="0" xfId="0" applyNumberFormat="1" applyFont="1" applyAlignment="1">
      <alignment horizontal="center"/>
    </xf>
    <xf numFmtId="179" fontId="120" fillId="0" borderId="0" xfId="1" applyNumberFormat="1" applyFont="1" applyFill="1"/>
    <xf numFmtId="179" fontId="82" fillId="0" borderId="0" xfId="1" applyNumberFormat="1" applyFont="1" applyFill="1" applyAlignment="1">
      <alignment horizontal="center" vertical="center"/>
    </xf>
    <xf numFmtId="179" fontId="82" fillId="0" borderId="14" xfId="1" applyNumberFormat="1" applyFont="1" applyFill="1" applyBorder="1" applyAlignment="1">
      <alignment vertical="center"/>
    </xf>
    <xf numFmtId="179" fontId="82" fillId="0" borderId="14" xfId="1" applyNumberFormat="1" applyFont="1" applyFill="1" applyBorder="1" applyAlignment="1">
      <alignment horizontal="left" vertical="center"/>
    </xf>
    <xf numFmtId="0" fontId="121" fillId="0" borderId="0" xfId="0" applyFont="1" applyFill="1" applyAlignment="1">
      <alignment horizontal="center" vertical="center"/>
    </xf>
    <xf numFmtId="193" fontId="62" fillId="0" borderId="14" xfId="1" applyNumberFormat="1" applyFont="1" applyFill="1" applyBorder="1" applyAlignment="1">
      <alignment horizontal="center" vertical="center" wrapText="1"/>
    </xf>
    <xf numFmtId="179" fontId="62" fillId="0" borderId="14" xfId="0" applyNumberFormat="1" applyFont="1" applyFill="1" applyBorder="1" applyAlignment="1">
      <alignment horizontal="center" vertical="center" wrapText="1"/>
    </xf>
    <xf numFmtId="11" fontId="62" fillId="0" borderId="14" xfId="0" applyNumberFormat="1" applyFont="1" applyFill="1" applyBorder="1" applyAlignment="1">
      <alignment horizontal="center" vertical="center" wrapText="1"/>
    </xf>
    <xf numFmtId="0" fontId="82" fillId="0" borderId="0" xfId="0" applyFont="1" applyFill="1"/>
    <xf numFmtId="14" fontId="121" fillId="0" borderId="16" xfId="0" applyNumberFormat="1" applyFont="1" applyFill="1" applyBorder="1" applyAlignment="1">
      <alignment horizontal="center" vertical="center" wrapText="1"/>
    </xf>
    <xf numFmtId="0" fontId="121" fillId="0" borderId="16" xfId="0" applyFont="1" applyFill="1" applyBorder="1" applyAlignment="1">
      <alignment horizontal="center" vertical="center" wrapText="1"/>
    </xf>
    <xf numFmtId="43" fontId="121" fillId="0" borderId="16" xfId="1" applyFont="1" applyFill="1" applyBorder="1" applyAlignment="1">
      <alignment vertical="center" wrapText="1"/>
    </xf>
    <xf numFmtId="193" fontId="121" fillId="0" borderId="16" xfId="1" applyNumberFormat="1" applyFont="1" applyFill="1" applyBorder="1" applyAlignment="1">
      <alignment horizontal="center" vertical="top" wrapText="1"/>
    </xf>
    <xf numFmtId="193" fontId="122" fillId="0" borderId="16" xfId="1" applyNumberFormat="1" applyFont="1" applyFill="1" applyBorder="1" applyAlignment="1">
      <alignment horizontal="center" vertical="top" wrapText="1"/>
    </xf>
    <xf numFmtId="0" fontId="122" fillId="0" borderId="15" xfId="0" applyFont="1" applyFill="1" applyBorder="1" applyAlignment="1">
      <alignment horizontal="center" vertical="center"/>
    </xf>
    <xf numFmtId="0" fontId="121" fillId="0" borderId="15" xfId="0" applyFont="1" applyFill="1" applyBorder="1" applyAlignment="1">
      <alignment horizontal="center" vertical="center"/>
    </xf>
    <xf numFmtId="0" fontId="122" fillId="0" borderId="15" xfId="0" applyFont="1" applyFill="1" applyBorder="1" applyAlignment="1">
      <alignment horizontal="center" vertical="center" wrapText="1"/>
    </xf>
    <xf numFmtId="0" fontId="121" fillId="0" borderId="15" xfId="0" applyFont="1" applyFill="1" applyBorder="1" applyAlignment="1">
      <alignment horizontal="center" vertical="center" wrapText="1"/>
    </xf>
    <xf numFmtId="186" fontId="121" fillId="0" borderId="16" xfId="0" applyNumberFormat="1" applyFont="1" applyFill="1" applyBorder="1" applyAlignment="1">
      <alignment horizontal="center" vertical="center"/>
    </xf>
    <xf numFmtId="179" fontId="121" fillId="0" borderId="15" xfId="1" applyNumberFormat="1" applyFont="1" applyFill="1" applyBorder="1" applyAlignment="1">
      <alignment horizontal="center" vertical="center" wrapText="1"/>
    </xf>
    <xf numFmtId="179" fontId="121" fillId="0" borderId="15" xfId="1" applyNumberFormat="1" applyFont="1" applyFill="1" applyBorder="1" applyAlignment="1">
      <alignment horizontal="center" vertical="center"/>
    </xf>
    <xf numFmtId="0" fontId="121" fillId="0" borderId="21" xfId="0" applyFont="1" applyFill="1" applyBorder="1" applyAlignment="1">
      <alignment horizontal="center" vertical="center" wrapText="1"/>
    </xf>
    <xf numFmtId="0" fontId="82" fillId="0" borderId="14" xfId="0" quotePrefix="1" applyFont="1" applyFill="1" applyBorder="1" applyAlignment="1">
      <alignment horizontal="center"/>
    </xf>
    <xf numFmtId="49" fontId="82" fillId="0" borderId="14" xfId="0" quotePrefix="1" applyNumberFormat="1" applyFont="1" applyFill="1" applyBorder="1" applyAlignment="1">
      <alignment horizontal="center" vertical="center" wrapText="1"/>
    </xf>
    <xf numFmtId="1" fontId="82" fillId="0" borderId="14" xfId="0" quotePrefix="1" applyNumberFormat="1" applyFont="1" applyFill="1" applyBorder="1" applyAlignment="1">
      <alignment horizontal="center" vertical="center"/>
    </xf>
    <xf numFmtId="14" fontId="82" fillId="0" borderId="14" xfId="0" quotePrefix="1" applyNumberFormat="1" applyFont="1" applyFill="1" applyBorder="1" applyAlignment="1">
      <alignment horizontal="center" vertical="center"/>
    </xf>
    <xf numFmtId="193" fontId="82" fillId="0" borderId="14" xfId="1" quotePrefix="1" applyNumberFormat="1" applyFont="1" applyFill="1" applyBorder="1" applyAlignment="1">
      <alignment vertical="center"/>
    </xf>
    <xf numFmtId="4" fontId="82" fillId="0" borderId="14" xfId="0" applyNumberFormat="1" applyFont="1" applyFill="1" applyBorder="1" applyAlignment="1">
      <alignment horizontal="center" vertical="center"/>
    </xf>
    <xf numFmtId="187" fontId="82" fillId="0" borderId="14" xfId="0" applyNumberFormat="1" applyFont="1" applyFill="1" applyBorder="1" applyAlignment="1">
      <alignment horizontal="center" vertical="center"/>
    </xf>
    <xf numFmtId="193" fontId="82" fillId="0" borderId="14" xfId="1" applyNumberFormat="1" applyFont="1" applyFill="1" applyBorder="1" applyAlignment="1">
      <alignment vertical="center"/>
    </xf>
    <xf numFmtId="193" fontId="82" fillId="0" borderId="14" xfId="1" applyNumberFormat="1" applyFont="1" applyFill="1" applyBorder="1" applyAlignment="1">
      <alignment horizontal="center" vertical="center"/>
    </xf>
    <xf numFmtId="179" fontId="82" fillId="0" borderId="14" xfId="1" applyNumberFormat="1" applyFont="1" applyFill="1" applyBorder="1" applyAlignment="1">
      <alignment horizontal="center" vertical="center"/>
    </xf>
    <xf numFmtId="0" fontId="62" fillId="0" borderId="14" xfId="0" applyFont="1" applyFill="1" applyBorder="1" applyAlignment="1">
      <alignment horizontal="center" vertical="center" wrapText="1"/>
    </xf>
    <xf numFmtId="0" fontId="62" fillId="0" borderId="14" xfId="0" quotePrefix="1" applyFont="1" applyFill="1" applyBorder="1" applyAlignment="1">
      <alignment horizontal="center" vertical="center"/>
    </xf>
    <xf numFmtId="190" fontId="82" fillId="0" borderId="14" xfId="0" applyNumberFormat="1" applyFont="1" applyFill="1" applyBorder="1" applyAlignment="1">
      <alignment horizontal="center" vertical="center" wrapText="1"/>
    </xf>
    <xf numFmtId="0" fontId="82" fillId="0" borderId="14" xfId="1" applyNumberFormat="1" applyFont="1" applyFill="1" applyBorder="1" applyAlignment="1">
      <alignment horizontal="center"/>
    </xf>
    <xf numFmtId="179" fontId="82" fillId="0" borderId="14" xfId="1" applyNumberFormat="1" applyFont="1" applyFill="1" applyBorder="1" applyAlignment="1">
      <alignment horizontal="left"/>
    </xf>
    <xf numFmtId="14" fontId="82" fillId="0" borderId="14" xfId="1" applyNumberFormat="1" applyFont="1" applyFill="1" applyBorder="1" applyAlignment="1">
      <alignment horizontal="center"/>
    </xf>
    <xf numFmtId="179" fontId="82" fillId="0" borderId="14" xfId="1" applyNumberFormat="1" applyFont="1" applyFill="1" applyBorder="1" applyAlignment="1">
      <alignment horizontal="center"/>
    </xf>
    <xf numFmtId="179" fontId="82" fillId="0" borderId="14" xfId="1" applyNumberFormat="1" applyFont="1" applyFill="1" applyBorder="1" applyAlignment="1">
      <alignment horizontal="center" wrapText="1"/>
    </xf>
    <xf numFmtId="0" fontId="82" fillId="0" borderId="14" xfId="1" applyNumberFormat="1" applyFont="1" applyFill="1" applyBorder="1" applyAlignment="1">
      <alignment horizontal="center" vertical="center"/>
    </xf>
    <xf numFmtId="0" fontId="82" fillId="0" borderId="0" xfId="0" applyFont="1" applyFill="1" applyAlignment="1">
      <alignment vertical="center"/>
    </xf>
    <xf numFmtId="43" fontId="82" fillId="0" borderId="14" xfId="0" applyNumberFormat="1" applyFont="1" applyFill="1" applyBorder="1" applyAlignment="1">
      <alignment horizontal="center" vertical="center"/>
    </xf>
    <xf numFmtId="0" fontId="82" fillId="0" borderId="0" xfId="0" applyFont="1" applyFill="1" applyAlignment="1">
      <alignment horizontal="center" vertical="center"/>
    </xf>
    <xf numFmtId="49" fontId="82" fillId="0" borderId="0" xfId="0" applyNumberFormat="1" applyFont="1" applyFill="1" applyAlignment="1" applyProtection="1">
      <alignment horizontal="center" vertical="center"/>
      <protection locked="0"/>
    </xf>
    <xf numFmtId="14" fontId="82" fillId="0" borderId="0" xfId="0" applyNumberFormat="1" applyFont="1" applyFill="1" applyAlignment="1">
      <alignment horizontal="center" vertical="center"/>
    </xf>
    <xf numFmtId="43" fontId="82" fillId="0" borderId="0" xfId="1" applyFont="1" applyFill="1" applyBorder="1" applyAlignment="1">
      <alignment vertical="center"/>
    </xf>
    <xf numFmtId="43" fontId="82" fillId="0" borderId="0" xfId="0" applyNumberFormat="1" applyFont="1" applyFill="1" applyAlignment="1">
      <alignment horizontal="center" vertical="center"/>
    </xf>
    <xf numFmtId="0" fontId="124" fillId="0" borderId="0" xfId="0" applyFont="1" applyFill="1" applyAlignment="1">
      <alignment vertical="center"/>
    </xf>
    <xf numFmtId="179" fontId="82" fillId="0" borderId="0" xfId="1" applyNumberFormat="1" applyFont="1" applyFill="1" applyBorder="1" applyAlignment="1">
      <alignment vertical="center"/>
    </xf>
    <xf numFmtId="179" fontId="124" fillId="0" borderId="0" xfId="1" applyNumberFormat="1" applyFont="1" applyFill="1" applyBorder="1" applyAlignment="1">
      <alignment vertical="center"/>
    </xf>
    <xf numFmtId="0" fontId="82" fillId="0" borderId="0" xfId="0" applyFont="1" applyFill="1" applyAlignment="1">
      <alignment horizontal="center" vertical="center" wrapText="1"/>
    </xf>
    <xf numFmtId="186" fontId="82" fillId="0" borderId="0" xfId="0" applyNumberFormat="1" applyFont="1" applyFill="1" applyAlignment="1">
      <alignment vertical="center"/>
    </xf>
    <xf numFmtId="179" fontId="121" fillId="0" borderId="14" xfId="0" applyNumberFormat="1" applyFont="1" applyFill="1" applyBorder="1" applyAlignment="1">
      <alignment vertical="center"/>
    </xf>
    <xf numFmtId="179" fontId="122" fillId="0" borderId="14" xfId="0" applyNumberFormat="1" applyFont="1" applyFill="1" applyBorder="1" applyAlignment="1">
      <alignment vertical="center"/>
    </xf>
    <xf numFmtId="179" fontId="121" fillId="0" borderId="14" xfId="0" applyNumberFormat="1" applyFont="1" applyFill="1" applyBorder="1" applyAlignment="1">
      <alignment vertical="center" wrapText="1"/>
    </xf>
    <xf numFmtId="49" fontId="82" fillId="0" borderId="0" xfId="0" applyNumberFormat="1" applyFont="1" applyFill="1" applyAlignment="1" applyProtection="1">
      <alignment horizontal="center"/>
      <protection locked="0"/>
    </xf>
    <xf numFmtId="43" fontId="82" fillId="0" borderId="0" xfId="0" applyNumberFormat="1" applyFont="1" applyFill="1" applyAlignment="1">
      <alignment horizontal="center"/>
    </xf>
    <xf numFmtId="0" fontId="124" fillId="0" borderId="0" xfId="0" applyFont="1" applyFill="1"/>
    <xf numFmtId="0" fontId="82" fillId="0" borderId="0" xfId="0" applyFont="1" applyFill="1" applyAlignment="1">
      <alignment horizontal="center"/>
    </xf>
    <xf numFmtId="0" fontId="82" fillId="0" borderId="0" xfId="0" applyFont="1" applyFill="1" applyAlignment="1">
      <alignment horizontal="center" wrapText="1"/>
    </xf>
    <xf numFmtId="186" fontId="82" fillId="0" borderId="0" xfId="0" applyNumberFormat="1" applyFont="1" applyFill="1"/>
    <xf numFmtId="179" fontId="82" fillId="0" borderId="0" xfId="1" applyNumberFormat="1" applyFont="1" applyFill="1"/>
    <xf numFmtId="179" fontId="124" fillId="0" borderId="0" xfId="1" applyNumberFormat="1" applyFont="1" applyFill="1"/>
    <xf numFmtId="188" fontId="82" fillId="0" borderId="0" xfId="0" applyNumberFormat="1" applyFont="1" applyFill="1" applyAlignment="1">
      <alignment horizontal="center"/>
    </xf>
    <xf numFmtId="0" fontId="82" fillId="0" borderId="0" xfId="0" applyFont="1" applyFill="1" applyAlignment="1">
      <alignment wrapText="1"/>
    </xf>
    <xf numFmtId="43" fontId="82" fillId="0" borderId="0" xfId="1" applyFont="1" applyFill="1" applyAlignment="1">
      <alignment vertical="center"/>
    </xf>
    <xf numFmtId="193" fontId="82" fillId="0" borderId="0" xfId="1" applyNumberFormat="1" applyFont="1" applyFill="1" applyAlignment="1">
      <alignment horizontal="center"/>
    </xf>
    <xf numFmtId="193" fontId="124" fillId="0" borderId="0" xfId="1" applyNumberFormat="1" applyFont="1" applyFill="1" applyAlignment="1">
      <alignment horizontal="center"/>
    </xf>
    <xf numFmtId="14" fontId="82" fillId="0" borderId="14" xfId="3" applyNumberFormat="1" applyFont="1" applyFill="1" applyBorder="1" applyAlignment="1">
      <alignment horizontal="center" vertical="center"/>
    </xf>
    <xf numFmtId="49" fontId="62" fillId="0" borderId="19" xfId="0" applyNumberFormat="1" applyFont="1" applyFill="1" applyBorder="1" applyAlignment="1">
      <alignment horizontal="center" vertical="center" wrapText="1"/>
    </xf>
    <xf numFmtId="49" fontId="62" fillId="0" borderId="23" xfId="0" applyNumberFormat="1" applyFont="1" applyFill="1" applyBorder="1" applyAlignment="1">
      <alignment horizontal="center" vertical="center" wrapText="1"/>
    </xf>
    <xf numFmtId="0" fontId="121" fillId="0" borderId="14" xfId="0" applyFont="1" applyFill="1" applyBorder="1" applyAlignment="1">
      <alignment horizontal="center" vertical="center"/>
    </xf>
    <xf numFmtId="49" fontId="121" fillId="0" borderId="14" xfId="0" applyNumberFormat="1" applyFont="1" applyFill="1" applyBorder="1" applyAlignment="1">
      <alignment horizontal="center" vertical="center"/>
    </xf>
    <xf numFmtId="179" fontId="121" fillId="0" borderId="14" xfId="1" applyNumberFormat="1" applyFont="1" applyFill="1" applyBorder="1" applyAlignment="1">
      <alignment horizontal="center" vertical="center"/>
    </xf>
    <xf numFmtId="179" fontId="121" fillId="0" borderId="14" xfId="1" applyNumberFormat="1" applyFont="1" applyFill="1" applyBorder="1" applyAlignment="1">
      <alignment horizontal="center" vertical="center" wrapText="1"/>
    </xf>
    <xf numFmtId="0" fontId="121" fillId="0" borderId="14" xfId="0" applyFont="1" applyFill="1" applyBorder="1" applyAlignment="1">
      <alignment horizontal="center" vertical="center" wrapText="1"/>
    </xf>
    <xf numFmtId="0" fontId="82" fillId="0" borderId="14" xfId="0" applyFont="1" applyFill="1" applyBorder="1" applyAlignment="1">
      <alignment horizontal="center" vertical="center"/>
    </xf>
    <xf numFmtId="0" fontId="82" fillId="0" borderId="14" xfId="0" applyFont="1" applyFill="1" applyBorder="1" applyAlignment="1">
      <alignment horizontal="center" vertical="center" wrapText="1"/>
    </xf>
    <xf numFmtId="49" fontId="121" fillId="0" borderId="14" xfId="0" applyNumberFormat="1" applyFont="1" applyFill="1" applyBorder="1" applyAlignment="1">
      <alignment horizontal="left" vertical="center"/>
    </xf>
    <xf numFmtId="1" fontId="82" fillId="0" borderId="14" xfId="3" applyNumberFormat="1" applyFont="1" applyFill="1" applyBorder="1" applyAlignment="1">
      <alignment horizontal="center" vertical="center"/>
    </xf>
    <xf numFmtId="49" fontId="82" fillId="0" borderId="14" xfId="0" applyNumberFormat="1" applyFont="1" applyFill="1" applyBorder="1" applyAlignment="1">
      <alignment horizontal="center" vertical="center"/>
    </xf>
    <xf numFmtId="1" fontId="82" fillId="0" borderId="14" xfId="3" applyNumberFormat="1" applyFont="1" applyFill="1" applyBorder="1" applyAlignment="1">
      <alignment horizontal="center" vertical="center" wrapText="1"/>
    </xf>
    <xf numFmtId="1" fontId="62" fillId="0" borderId="14" xfId="0" applyNumberFormat="1" applyFont="1" applyFill="1" applyBorder="1" applyAlignment="1">
      <alignment horizontal="center" vertical="center"/>
    </xf>
    <xf numFmtId="2" fontId="82" fillId="0" borderId="14" xfId="1" quotePrefix="1" applyNumberFormat="1" applyFont="1" applyFill="1" applyBorder="1" applyAlignment="1">
      <alignment horizontal="center" vertical="center"/>
    </xf>
    <xf numFmtId="179" fontId="82" fillId="0" borderId="14" xfId="76" applyNumberFormat="1" applyFont="1" applyFill="1" applyBorder="1" applyAlignment="1">
      <alignment horizontal="center" vertical="center" wrapText="1"/>
    </xf>
    <xf numFmtId="43" fontId="82" fillId="0" borderId="14" xfId="1" applyFont="1" applyFill="1" applyBorder="1" applyAlignment="1">
      <alignment horizontal="center" vertical="center"/>
    </xf>
    <xf numFmtId="14" fontId="62" fillId="0" borderId="14" xfId="0" applyNumberFormat="1" applyFont="1" applyFill="1" applyBorder="1" applyAlignment="1">
      <alignment vertical="center"/>
    </xf>
    <xf numFmtId="49" fontId="82" fillId="0" borderId="14" xfId="1" applyNumberFormat="1" applyFont="1" applyFill="1" applyBorder="1" applyAlignment="1">
      <alignment horizontal="left" vertical="center"/>
    </xf>
    <xf numFmtId="2" fontId="82" fillId="0" borderId="23" xfId="1" quotePrefix="1" applyNumberFormat="1" applyFont="1" applyFill="1" applyBorder="1" applyAlignment="1">
      <alignment horizontal="center" vertical="center"/>
    </xf>
    <xf numFmtId="14" fontId="62" fillId="0" borderId="23" xfId="0" applyNumberFormat="1" applyFont="1" applyFill="1" applyBorder="1" applyAlignment="1">
      <alignment horizontal="center" vertical="center"/>
    </xf>
    <xf numFmtId="1" fontId="82" fillId="0" borderId="23" xfId="3" applyNumberFormat="1" applyFont="1" applyFill="1" applyBorder="1" applyAlignment="1">
      <alignment horizontal="center" vertical="center" wrapText="1"/>
    </xf>
    <xf numFmtId="1" fontId="62" fillId="0" borderId="23" xfId="0" applyNumberFormat="1" applyFont="1" applyFill="1" applyBorder="1" applyAlignment="1">
      <alignment horizontal="center" vertical="center"/>
    </xf>
    <xf numFmtId="0" fontId="121" fillId="0" borderId="14" xfId="0" applyFont="1" applyFill="1" applyBorder="1" applyAlignment="1">
      <alignment horizontal="left" vertical="center"/>
    </xf>
    <xf numFmtId="179" fontId="121" fillId="0" borderId="14" xfId="0" applyNumberFormat="1" applyFont="1" applyFill="1" applyBorder="1" applyAlignment="1">
      <alignment horizontal="center" vertical="center"/>
    </xf>
    <xf numFmtId="49" fontId="82" fillId="0" borderId="0" xfId="0" applyNumberFormat="1" applyFont="1" applyFill="1" applyAlignment="1">
      <alignment horizontal="center" vertical="center"/>
    </xf>
    <xf numFmtId="49" fontId="82" fillId="0" borderId="0" xfId="0" applyNumberFormat="1" applyFont="1" applyFill="1" applyAlignment="1">
      <alignment horizontal="left" vertical="center"/>
    </xf>
    <xf numFmtId="188" fontId="48" fillId="0" borderId="17" xfId="0" applyNumberFormat="1" applyFont="1" applyBorder="1" applyAlignment="1">
      <alignment horizontal="center"/>
    </xf>
    <xf numFmtId="49" fontId="53" fillId="0" borderId="15" xfId="0" quotePrefix="1" applyNumberFormat="1" applyFont="1" applyBorder="1" applyAlignment="1">
      <alignment horizontal="center" vertical="center"/>
    </xf>
    <xf numFmtId="49" fontId="53" fillId="0" borderId="13" xfId="0" quotePrefix="1" applyNumberFormat="1" applyFont="1" applyBorder="1" applyAlignment="1">
      <alignment horizontal="center" vertical="center"/>
    </xf>
    <xf numFmtId="11" fontId="85" fillId="36" borderId="15" xfId="0" applyNumberFormat="1" applyFont="1" applyFill="1" applyBorder="1" applyAlignment="1">
      <alignment horizontal="center" vertical="center" wrapText="1"/>
    </xf>
    <xf numFmtId="11" fontId="85" fillId="36" borderId="23" xfId="0" applyNumberFormat="1" applyFont="1" applyFill="1" applyBorder="1" applyAlignment="1">
      <alignment horizontal="center" vertical="center" wrapText="1"/>
    </xf>
    <xf numFmtId="11" fontId="85" fillId="36" borderId="13" xfId="0" applyNumberFormat="1" applyFont="1" applyFill="1" applyBorder="1" applyAlignment="1">
      <alignment horizontal="center" vertical="center" wrapText="1"/>
    </xf>
    <xf numFmtId="0" fontId="85" fillId="36" borderId="15" xfId="0" applyFont="1" applyFill="1" applyBorder="1" applyAlignment="1">
      <alignment horizontal="center" vertical="center" wrapText="1"/>
    </xf>
    <xf numFmtId="0" fontId="85" fillId="36" borderId="23" xfId="0" applyFont="1" applyFill="1" applyBorder="1" applyAlignment="1">
      <alignment horizontal="center" vertical="center" wrapText="1"/>
    </xf>
    <xf numFmtId="0" fontId="85" fillId="36" borderId="13" xfId="0" applyFont="1" applyFill="1" applyBorder="1" applyAlignment="1">
      <alignment horizontal="center" vertical="center" wrapText="1"/>
    </xf>
    <xf numFmtId="0" fontId="78" fillId="35" borderId="15" xfId="0" applyFont="1" applyFill="1" applyBorder="1" applyAlignment="1">
      <alignment horizontal="center" vertical="center" wrapText="1"/>
    </xf>
    <xf numFmtId="0" fontId="78" fillId="35" borderId="23" xfId="0" applyFont="1" applyFill="1" applyBorder="1" applyAlignment="1">
      <alignment horizontal="center" vertical="center" wrapText="1"/>
    </xf>
    <xf numFmtId="0" fontId="78" fillId="35" borderId="13" xfId="0" applyFont="1" applyFill="1" applyBorder="1" applyAlignment="1">
      <alignment horizontal="center" vertical="center" wrapText="1"/>
    </xf>
    <xf numFmtId="43" fontId="42" fillId="0" borderId="15" xfId="1" quotePrefix="1" applyFont="1" applyFill="1" applyBorder="1" applyAlignment="1">
      <alignment horizontal="center" vertical="center"/>
    </xf>
    <xf numFmtId="43" fontId="42" fillId="0" borderId="13" xfId="1" quotePrefix="1" applyFont="1" applyFill="1" applyBorder="1" applyAlignment="1">
      <alignment horizontal="center" vertical="center"/>
    </xf>
    <xf numFmtId="0" fontId="85" fillId="32" borderId="15" xfId="0" applyFont="1" applyFill="1" applyBorder="1" applyAlignment="1">
      <alignment horizontal="center" vertical="center" wrapText="1"/>
    </xf>
    <xf numFmtId="0" fontId="85" fillId="32" borderId="23" xfId="0" applyFont="1" applyFill="1" applyBorder="1" applyAlignment="1">
      <alignment horizontal="center" vertical="center" wrapText="1"/>
    </xf>
    <xf numFmtId="0" fontId="85" fillId="32" borderId="13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78" fillId="31" borderId="15" xfId="0" applyFont="1" applyFill="1" applyBorder="1" applyAlignment="1">
      <alignment horizontal="center" vertical="center" wrapText="1"/>
    </xf>
    <xf numFmtId="0" fontId="78" fillId="31" borderId="23" xfId="0" applyFont="1" applyFill="1" applyBorder="1" applyAlignment="1">
      <alignment horizontal="center" vertical="center" wrapText="1"/>
    </xf>
    <xf numFmtId="0" fontId="78" fillId="31" borderId="13" xfId="0" applyFont="1" applyFill="1" applyBorder="1" applyAlignment="1">
      <alignment horizontal="center" vertical="center" wrapText="1"/>
    </xf>
    <xf numFmtId="0" fontId="78" fillId="28" borderId="15" xfId="0" applyFont="1" applyFill="1" applyBorder="1" applyAlignment="1">
      <alignment horizontal="center" vertical="center" wrapText="1"/>
    </xf>
    <xf numFmtId="0" fontId="78" fillId="28" borderId="23" xfId="0" applyFont="1" applyFill="1" applyBorder="1" applyAlignment="1">
      <alignment horizontal="center" vertical="center" wrapText="1"/>
    </xf>
    <xf numFmtId="0" fontId="78" fillId="28" borderId="13" xfId="0" applyFont="1" applyFill="1" applyBorder="1" applyAlignment="1">
      <alignment horizontal="center" vertical="center" wrapText="1"/>
    </xf>
    <xf numFmtId="11" fontId="78" fillId="37" borderId="15" xfId="0" applyNumberFormat="1" applyFont="1" applyFill="1" applyBorder="1" applyAlignment="1">
      <alignment horizontal="center" vertical="center" wrapText="1"/>
    </xf>
    <xf numFmtId="11" fontId="78" fillId="37" borderId="13" xfId="0" applyNumberFormat="1" applyFont="1" applyFill="1" applyBorder="1" applyAlignment="1">
      <alignment horizontal="center" vertical="center" wrapText="1"/>
    </xf>
    <xf numFmtId="0" fontId="78" fillId="37" borderId="15" xfId="0" applyFont="1" applyFill="1" applyBorder="1" applyAlignment="1">
      <alignment horizontal="center" vertical="center" wrapText="1"/>
    </xf>
    <xf numFmtId="0" fontId="78" fillId="37" borderId="13" xfId="0" applyFont="1" applyFill="1" applyBorder="1" applyAlignment="1">
      <alignment horizontal="center" vertical="center" wrapText="1"/>
    </xf>
    <xf numFmtId="11" fontId="85" fillId="34" borderId="15" xfId="0" applyNumberFormat="1" applyFont="1" applyFill="1" applyBorder="1" applyAlignment="1">
      <alignment horizontal="center" vertical="center" wrapText="1"/>
    </xf>
    <xf numFmtId="11" fontId="85" fillId="34" borderId="13" xfId="0" applyNumberFormat="1" applyFont="1" applyFill="1" applyBorder="1" applyAlignment="1">
      <alignment horizontal="center" vertical="center" wrapText="1"/>
    </xf>
    <xf numFmtId="0" fontId="85" fillId="34" borderId="15" xfId="0" applyFont="1" applyFill="1" applyBorder="1" applyAlignment="1">
      <alignment horizontal="center" vertical="center" wrapText="1"/>
    </xf>
    <xf numFmtId="0" fontId="85" fillId="34" borderId="13" xfId="0" applyFont="1" applyFill="1" applyBorder="1" applyAlignment="1">
      <alignment horizontal="center" vertical="center" wrapText="1"/>
    </xf>
    <xf numFmtId="0" fontId="85" fillId="38" borderId="15" xfId="0" applyFont="1" applyFill="1" applyBorder="1" applyAlignment="1">
      <alignment horizontal="center" vertical="center" wrapText="1"/>
    </xf>
    <xf numFmtId="0" fontId="85" fillId="38" borderId="23" xfId="0" applyFont="1" applyFill="1" applyBorder="1" applyAlignment="1">
      <alignment horizontal="center" vertical="center" wrapText="1"/>
    </xf>
    <xf numFmtId="0" fontId="85" fillId="38" borderId="13" xfId="0" applyFont="1" applyFill="1" applyBorder="1" applyAlignment="1">
      <alignment horizontal="center" vertical="center" wrapText="1"/>
    </xf>
    <xf numFmtId="0" fontId="78" fillId="34" borderId="15" xfId="0" applyFont="1" applyFill="1" applyBorder="1" applyAlignment="1">
      <alignment horizontal="center" vertical="center" wrapText="1"/>
    </xf>
    <xf numFmtId="0" fontId="78" fillId="34" borderId="13" xfId="0" applyFont="1" applyFill="1" applyBorder="1" applyAlignment="1">
      <alignment horizontal="center" vertical="center" wrapText="1"/>
    </xf>
    <xf numFmtId="0" fontId="85" fillId="34" borderId="23" xfId="0" applyFont="1" applyFill="1" applyBorder="1" applyAlignment="1">
      <alignment horizontal="center" vertical="center" wrapText="1"/>
    </xf>
    <xf numFmtId="0" fontId="78" fillId="34" borderId="23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7" fillId="43" borderId="15" xfId="0" applyFont="1" applyFill="1" applyBorder="1" applyAlignment="1">
      <alignment horizontal="center" vertical="center" wrapText="1"/>
    </xf>
    <xf numFmtId="0" fontId="87" fillId="43" borderId="13" xfId="0" applyFont="1" applyFill="1" applyBorder="1" applyAlignment="1">
      <alignment horizontal="center" vertical="center" wrapText="1"/>
    </xf>
    <xf numFmtId="193" fontId="34" fillId="24" borderId="15" xfId="1" quotePrefix="1" applyNumberFormat="1" applyFont="1" applyFill="1" applyBorder="1" applyAlignment="1">
      <alignment horizontal="center" vertical="center"/>
    </xf>
    <xf numFmtId="193" fontId="34" fillId="24" borderId="13" xfId="1" quotePrefix="1" applyNumberFormat="1" applyFont="1" applyFill="1" applyBorder="1" applyAlignment="1">
      <alignment horizontal="center" vertical="center"/>
    </xf>
    <xf numFmtId="0" fontId="37" fillId="44" borderId="15" xfId="0" applyFont="1" applyFill="1" applyBorder="1" applyAlignment="1">
      <alignment horizontal="center" vertical="center" wrapText="1"/>
    </xf>
    <xf numFmtId="0" fontId="37" fillId="44" borderId="23" xfId="0" applyFont="1" applyFill="1" applyBorder="1" applyAlignment="1">
      <alignment horizontal="center" vertical="center" wrapText="1"/>
    </xf>
    <xf numFmtId="0" fontId="37" fillId="44" borderId="13" xfId="0" applyFont="1" applyFill="1" applyBorder="1" applyAlignment="1">
      <alignment horizontal="center" vertical="center" wrapText="1"/>
    </xf>
    <xf numFmtId="0" fontId="87" fillId="31" borderId="15" xfId="0" applyFont="1" applyFill="1" applyBorder="1" applyAlignment="1">
      <alignment horizontal="center" vertical="center" wrapText="1"/>
    </xf>
    <xf numFmtId="0" fontId="87" fillId="31" borderId="23" xfId="0" applyFont="1" applyFill="1" applyBorder="1" applyAlignment="1">
      <alignment horizontal="center" vertical="center" wrapText="1"/>
    </xf>
    <xf numFmtId="0" fontId="87" fillId="31" borderId="13" xfId="0" applyFont="1" applyFill="1" applyBorder="1" applyAlignment="1">
      <alignment horizontal="center" vertical="center" wrapText="1"/>
    </xf>
    <xf numFmtId="43" fontId="34" fillId="0" borderId="15" xfId="1" quotePrefix="1" applyFont="1" applyFill="1" applyBorder="1" applyAlignment="1">
      <alignment horizontal="center" vertical="center"/>
    </xf>
    <xf numFmtId="43" fontId="34" fillId="0" borderId="13" xfId="1" quotePrefix="1" applyFont="1" applyFill="1" applyBorder="1" applyAlignment="1">
      <alignment horizontal="center" vertical="center"/>
    </xf>
    <xf numFmtId="0" fontId="37" fillId="31" borderId="15" xfId="0" applyFont="1" applyFill="1" applyBorder="1" applyAlignment="1">
      <alignment horizontal="center" vertical="center" wrapText="1"/>
    </xf>
    <xf numFmtId="0" fontId="37" fillId="31" borderId="13" xfId="0" applyFont="1" applyFill="1" applyBorder="1" applyAlignment="1">
      <alignment horizontal="center" vertical="center" wrapText="1"/>
    </xf>
    <xf numFmtId="0" fontId="87" fillId="25" borderId="15" xfId="0" applyFont="1" applyFill="1" applyBorder="1" applyAlignment="1">
      <alignment horizontal="center" vertical="center" wrapText="1"/>
    </xf>
    <xf numFmtId="0" fontId="87" fillId="25" borderId="23" xfId="0" applyFont="1" applyFill="1" applyBorder="1" applyAlignment="1">
      <alignment horizontal="center" vertical="center" wrapText="1"/>
    </xf>
    <xf numFmtId="0" fontId="87" fillId="25" borderId="13" xfId="0" applyFont="1" applyFill="1" applyBorder="1" applyAlignment="1">
      <alignment horizontal="center" vertical="center" wrapText="1"/>
    </xf>
    <xf numFmtId="0" fontId="37" fillId="45" borderId="15" xfId="0" applyFont="1" applyFill="1" applyBorder="1" applyAlignment="1">
      <alignment horizontal="center" vertical="center" wrapText="1"/>
    </xf>
    <xf numFmtId="0" fontId="37" fillId="45" borderId="23" xfId="0" applyFont="1" applyFill="1" applyBorder="1" applyAlignment="1">
      <alignment horizontal="center" vertical="center" wrapText="1"/>
    </xf>
    <xf numFmtId="0" fontId="37" fillId="45" borderId="13" xfId="0" applyFont="1" applyFill="1" applyBorder="1" applyAlignment="1">
      <alignment horizontal="center" vertical="center" wrapText="1"/>
    </xf>
    <xf numFmtId="0" fontId="87" fillId="39" borderId="15" xfId="0" applyFont="1" applyFill="1" applyBorder="1" applyAlignment="1">
      <alignment horizontal="center" vertical="center" wrapText="1"/>
    </xf>
    <xf numFmtId="0" fontId="87" fillId="39" borderId="23" xfId="0" applyFont="1" applyFill="1" applyBorder="1" applyAlignment="1">
      <alignment horizontal="center" vertical="center" wrapText="1"/>
    </xf>
    <xf numFmtId="0" fontId="87" fillId="39" borderId="13" xfId="0" applyFont="1" applyFill="1" applyBorder="1" applyAlignment="1">
      <alignment horizontal="center" vertical="center" wrapText="1"/>
    </xf>
    <xf numFmtId="0" fontId="37" fillId="40" borderId="15" xfId="0" applyFont="1" applyFill="1" applyBorder="1" applyAlignment="1">
      <alignment horizontal="center" vertical="center" wrapText="1"/>
    </xf>
    <xf numFmtId="0" fontId="37" fillId="40" borderId="13" xfId="0" applyFont="1" applyFill="1" applyBorder="1" applyAlignment="1">
      <alignment horizontal="center" vertical="center" wrapText="1"/>
    </xf>
    <xf numFmtId="0" fontId="87" fillId="43" borderId="23" xfId="0" applyFont="1" applyFill="1" applyBorder="1" applyAlignment="1">
      <alignment horizontal="center" vertical="center" wrapText="1"/>
    </xf>
    <xf numFmtId="0" fontId="85" fillId="31" borderId="15" xfId="0" applyFont="1" applyFill="1" applyBorder="1" applyAlignment="1">
      <alignment horizontal="center" vertical="center" wrapText="1"/>
    </xf>
    <xf numFmtId="0" fontId="85" fillId="31" borderId="13" xfId="0" applyFont="1" applyFill="1" applyBorder="1" applyAlignment="1">
      <alignment horizontal="center" vertical="center" wrapText="1"/>
    </xf>
    <xf numFmtId="0" fontId="85" fillId="46" borderId="15" xfId="0" applyFont="1" applyFill="1" applyBorder="1" applyAlignment="1">
      <alignment horizontal="center" vertical="center" wrapText="1"/>
    </xf>
    <xf numFmtId="0" fontId="85" fillId="46" borderId="23" xfId="0" applyFont="1" applyFill="1" applyBorder="1" applyAlignment="1">
      <alignment horizontal="center" vertical="center" wrapText="1"/>
    </xf>
    <xf numFmtId="0" fontId="85" fillId="46" borderId="13" xfId="0" applyFont="1" applyFill="1" applyBorder="1" applyAlignment="1">
      <alignment horizontal="center" vertical="center" wrapText="1"/>
    </xf>
    <xf numFmtId="0" fontId="85" fillId="28" borderId="15" xfId="0" applyFont="1" applyFill="1" applyBorder="1" applyAlignment="1">
      <alignment horizontal="center" vertical="center" wrapText="1"/>
    </xf>
    <xf numFmtId="0" fontId="85" fillId="28" borderId="23" xfId="0" applyFont="1" applyFill="1" applyBorder="1" applyAlignment="1">
      <alignment horizontal="center" vertical="center" wrapText="1"/>
    </xf>
    <xf numFmtId="0" fontId="85" fillId="28" borderId="13" xfId="0" applyFont="1" applyFill="1" applyBorder="1" applyAlignment="1">
      <alignment horizontal="center" vertical="center" wrapText="1"/>
    </xf>
    <xf numFmtId="0" fontId="85" fillId="47" borderId="15" xfId="0" applyFont="1" applyFill="1" applyBorder="1" applyAlignment="1">
      <alignment horizontal="center" vertical="center" wrapText="1"/>
    </xf>
    <xf numFmtId="0" fontId="85" fillId="47" borderId="13" xfId="0" applyFont="1" applyFill="1" applyBorder="1" applyAlignment="1">
      <alignment horizontal="center" vertical="center" wrapText="1"/>
    </xf>
    <xf numFmtId="0" fontId="85" fillId="47" borderId="23" xfId="0" applyFont="1" applyFill="1" applyBorder="1" applyAlignment="1">
      <alignment horizontal="center" vertical="center" wrapText="1"/>
    </xf>
    <xf numFmtId="43" fontId="34" fillId="0" borderId="23" xfId="1" quotePrefix="1" applyFont="1" applyFill="1" applyBorder="1" applyAlignment="1">
      <alignment horizontal="center" vertical="center"/>
    </xf>
    <xf numFmtId="0" fontId="85" fillId="25" borderId="15" xfId="0" applyFont="1" applyFill="1" applyBorder="1" applyAlignment="1">
      <alignment horizontal="center" vertical="center" wrapText="1"/>
    </xf>
    <xf numFmtId="0" fontId="85" fillId="25" borderId="23" xfId="0" applyFont="1" applyFill="1" applyBorder="1" applyAlignment="1">
      <alignment horizontal="center" vertical="center" wrapText="1"/>
    </xf>
    <xf numFmtId="0" fontId="85" fillId="25" borderId="13" xfId="0" applyFont="1" applyFill="1" applyBorder="1" applyAlignment="1">
      <alignment horizontal="center" vertical="center" wrapText="1"/>
    </xf>
    <xf numFmtId="11" fontId="85" fillId="32" borderId="15" xfId="0" applyNumberFormat="1" applyFont="1" applyFill="1" applyBorder="1" applyAlignment="1">
      <alignment horizontal="center" vertical="center" wrapText="1"/>
    </xf>
    <xf numFmtId="11" fontId="85" fillId="32" borderId="13" xfId="0" applyNumberFormat="1" applyFont="1" applyFill="1" applyBorder="1" applyAlignment="1">
      <alignment horizontal="center" vertical="center" wrapText="1"/>
    </xf>
    <xf numFmtId="0" fontId="85" fillId="28" borderId="14" xfId="0" applyFont="1" applyFill="1" applyBorder="1" applyAlignment="1">
      <alignment horizontal="center" vertical="center" wrapText="1"/>
    </xf>
    <xf numFmtId="0" fontId="85" fillId="33" borderId="15" xfId="0" applyFont="1" applyFill="1" applyBorder="1" applyAlignment="1">
      <alignment horizontal="center" vertical="center" wrapText="1"/>
    </xf>
    <xf numFmtId="0" fontId="85" fillId="33" borderId="13" xfId="0" applyFont="1" applyFill="1" applyBorder="1" applyAlignment="1">
      <alignment horizontal="center" vertical="center" wrapText="1"/>
    </xf>
    <xf numFmtId="0" fontId="85" fillId="39" borderId="15" xfId="0" applyFont="1" applyFill="1" applyBorder="1" applyAlignment="1">
      <alignment horizontal="center" vertical="center" wrapText="1"/>
    </xf>
    <xf numFmtId="0" fontId="85" fillId="39" borderId="13" xfId="0" applyFont="1" applyFill="1" applyBorder="1" applyAlignment="1">
      <alignment horizontal="center" vertical="center" wrapText="1"/>
    </xf>
    <xf numFmtId="193" fontId="34" fillId="24" borderId="23" xfId="1" quotePrefix="1" applyNumberFormat="1" applyFont="1" applyFill="1" applyBorder="1" applyAlignment="1">
      <alignment horizontal="center" vertical="center"/>
    </xf>
    <xf numFmtId="0" fontId="78" fillId="46" borderId="15" xfId="0" applyFont="1" applyFill="1" applyBorder="1" applyAlignment="1">
      <alignment horizontal="center" vertical="center" wrapText="1"/>
    </xf>
    <xf numFmtId="0" fontId="78" fillId="46" borderId="23" xfId="0" applyFont="1" applyFill="1" applyBorder="1" applyAlignment="1">
      <alignment horizontal="center" vertical="center" wrapText="1"/>
    </xf>
    <xf numFmtId="0" fontId="78" fillId="46" borderId="13" xfId="0" applyFont="1" applyFill="1" applyBorder="1" applyAlignment="1">
      <alignment horizontal="center" vertical="center" wrapText="1"/>
    </xf>
    <xf numFmtId="43" fontId="37" fillId="0" borderId="15" xfId="1" quotePrefix="1" applyFont="1" applyFill="1" applyBorder="1" applyAlignment="1">
      <alignment horizontal="center" vertical="center"/>
    </xf>
    <xf numFmtId="43" fontId="37" fillId="0" borderId="23" xfId="1" quotePrefix="1" applyFont="1" applyFill="1" applyBorder="1" applyAlignment="1">
      <alignment horizontal="center" vertical="center"/>
    </xf>
    <xf numFmtId="43" fontId="37" fillId="0" borderId="13" xfId="1" quotePrefix="1" applyFont="1" applyFill="1" applyBorder="1" applyAlignment="1">
      <alignment horizontal="center" vertical="center"/>
    </xf>
    <xf numFmtId="0" fontId="78" fillId="25" borderId="15" xfId="0" applyFont="1" applyFill="1" applyBorder="1" applyAlignment="1">
      <alignment horizontal="center" vertical="center" wrapText="1"/>
    </xf>
    <xf numFmtId="0" fontId="78" fillId="25" borderId="23" xfId="0" applyFont="1" applyFill="1" applyBorder="1" applyAlignment="1">
      <alignment horizontal="center" vertical="center" wrapText="1"/>
    </xf>
    <xf numFmtId="0" fontId="78" fillId="25" borderId="13" xfId="0" applyFont="1" applyFill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93" fontId="34" fillId="0" borderId="15" xfId="1" applyNumberFormat="1" applyFont="1" applyFill="1" applyBorder="1" applyAlignment="1">
      <alignment horizontal="center" vertical="center"/>
    </xf>
    <xf numFmtId="193" fontId="34" fillId="0" borderId="23" xfId="1" applyNumberFormat="1" applyFont="1" applyFill="1" applyBorder="1" applyAlignment="1">
      <alignment horizontal="center" vertical="center"/>
    </xf>
    <xf numFmtId="193" fontId="34" fillId="0" borderId="13" xfId="1" applyNumberFormat="1" applyFont="1" applyFill="1" applyBorder="1" applyAlignment="1">
      <alignment horizontal="center" vertical="center"/>
    </xf>
    <xf numFmtId="0" fontId="87" fillId="0" borderId="15" xfId="0" applyFont="1" applyBorder="1" applyAlignment="1">
      <alignment horizontal="center" vertical="center" wrapText="1"/>
    </xf>
    <xf numFmtId="0" fontId="87" fillId="0" borderId="23" xfId="0" applyFont="1" applyBorder="1" applyAlignment="1">
      <alignment horizontal="center" vertical="center" wrapText="1"/>
    </xf>
    <xf numFmtId="0" fontId="87" fillId="0" borderId="13" xfId="0" applyFont="1" applyBorder="1" applyAlignment="1">
      <alignment horizontal="center" vertical="center" wrapText="1"/>
    </xf>
    <xf numFmtId="193" fontId="48" fillId="0" borderId="17" xfId="1" applyNumberFormat="1" applyFont="1" applyBorder="1" applyAlignment="1">
      <alignment horizontal="center"/>
    </xf>
    <xf numFmtId="0" fontId="85" fillId="40" borderId="15" xfId="0" applyFont="1" applyFill="1" applyBorder="1" applyAlignment="1">
      <alignment horizontal="center" vertical="center" wrapText="1"/>
    </xf>
    <xf numFmtId="0" fontId="85" fillId="40" borderId="13" xfId="0" applyFont="1" applyFill="1" applyBorder="1" applyAlignment="1">
      <alignment horizontal="center" vertical="center" wrapText="1"/>
    </xf>
    <xf numFmtId="193" fontId="34" fillId="0" borderId="15" xfId="1" quotePrefix="1" applyNumberFormat="1" applyFont="1" applyFill="1" applyBorder="1" applyAlignment="1">
      <alignment horizontal="center" vertical="center"/>
    </xf>
    <xf numFmtId="193" fontId="34" fillId="0" borderId="23" xfId="1" quotePrefix="1" applyNumberFormat="1" applyFont="1" applyFill="1" applyBorder="1" applyAlignment="1">
      <alignment horizontal="center" vertical="center"/>
    </xf>
    <xf numFmtId="193" fontId="34" fillId="0" borderId="13" xfId="1" quotePrefix="1" applyNumberFormat="1" applyFont="1" applyFill="1" applyBorder="1" applyAlignment="1">
      <alignment horizontal="center" vertical="center"/>
    </xf>
    <xf numFmtId="0" fontId="85" fillId="43" borderId="15" xfId="0" applyFont="1" applyFill="1" applyBorder="1" applyAlignment="1">
      <alignment horizontal="center" vertical="center" wrapText="1"/>
    </xf>
    <xf numFmtId="0" fontId="85" fillId="43" borderId="23" xfId="0" applyFont="1" applyFill="1" applyBorder="1" applyAlignment="1">
      <alignment horizontal="center" vertical="center" wrapText="1"/>
    </xf>
    <xf numFmtId="0" fontId="85" fillId="43" borderId="13" xfId="0" applyFont="1" applyFill="1" applyBorder="1" applyAlignment="1">
      <alignment horizontal="center" vertical="center" wrapText="1"/>
    </xf>
    <xf numFmtId="11" fontId="87" fillId="0" borderId="15" xfId="0" applyNumberFormat="1" applyFont="1" applyBorder="1" applyAlignment="1">
      <alignment horizontal="center" vertical="center" wrapText="1"/>
    </xf>
    <xf numFmtId="11" fontId="87" fillId="0" borderId="23" xfId="0" applyNumberFormat="1" applyFont="1" applyBorder="1" applyAlignment="1">
      <alignment horizontal="center" vertical="center" wrapText="1"/>
    </xf>
    <xf numFmtId="11" fontId="87" fillId="0" borderId="13" xfId="0" applyNumberFormat="1" applyFont="1" applyBorder="1" applyAlignment="1">
      <alignment horizontal="center" vertical="center" wrapText="1"/>
    </xf>
    <xf numFmtId="193" fontId="70" fillId="24" borderId="15" xfId="1" applyNumberFormat="1" applyFont="1" applyFill="1" applyBorder="1" applyAlignment="1">
      <alignment horizontal="center" vertical="center"/>
    </xf>
    <xf numFmtId="193" fontId="70" fillId="24" borderId="13" xfId="1" applyNumberFormat="1" applyFont="1" applyFill="1" applyBorder="1" applyAlignment="1">
      <alignment horizontal="center" vertical="center"/>
    </xf>
    <xf numFmtId="0" fontId="85" fillId="39" borderId="23" xfId="0" applyFont="1" applyFill="1" applyBorder="1" applyAlignment="1">
      <alignment horizontal="center" vertical="center" wrapText="1"/>
    </xf>
    <xf numFmtId="193" fontId="37" fillId="0" borderId="15" xfId="1" applyNumberFormat="1" applyFont="1" applyFill="1" applyBorder="1" applyAlignment="1">
      <alignment horizontal="center" vertical="center"/>
    </xf>
    <xf numFmtId="193" fontId="37" fillId="0" borderId="13" xfId="1" applyNumberFormat="1" applyFont="1" applyFill="1" applyBorder="1" applyAlignment="1">
      <alignment horizontal="center" vertical="center"/>
    </xf>
    <xf numFmtId="193" fontId="79" fillId="24" borderId="15" xfId="1" quotePrefix="1" applyNumberFormat="1" applyFont="1" applyFill="1" applyBorder="1" applyAlignment="1">
      <alignment horizontal="center" vertical="center"/>
    </xf>
    <xf numFmtId="193" fontId="79" fillId="24" borderId="13" xfId="1" quotePrefix="1" applyNumberFormat="1" applyFont="1" applyFill="1" applyBorder="1" applyAlignment="1">
      <alignment horizontal="center" vertical="center"/>
    </xf>
    <xf numFmtId="0" fontId="79" fillId="36" borderId="15" xfId="0" applyFont="1" applyFill="1" applyBorder="1" applyAlignment="1">
      <alignment horizontal="center" vertical="center" wrapText="1"/>
    </xf>
    <xf numFmtId="0" fontId="79" fillId="36" borderId="13" xfId="0" applyFont="1" applyFill="1" applyBorder="1" applyAlignment="1">
      <alignment horizontal="center" vertical="center" wrapText="1"/>
    </xf>
    <xf numFmtId="11" fontId="79" fillId="36" borderId="15" xfId="0" applyNumberFormat="1" applyFont="1" applyFill="1" applyBorder="1" applyAlignment="1">
      <alignment horizontal="center" vertical="center" wrapText="1"/>
    </xf>
    <xf numFmtId="11" fontId="79" fillId="36" borderId="13" xfId="0" applyNumberFormat="1" applyFont="1" applyFill="1" applyBorder="1" applyAlignment="1">
      <alignment horizontal="center" vertical="center" wrapText="1"/>
    </xf>
    <xf numFmtId="0" fontId="79" fillId="32" borderId="15" xfId="0" applyFont="1" applyFill="1" applyBorder="1" applyAlignment="1">
      <alignment horizontal="center" vertical="center" wrapText="1"/>
    </xf>
    <xf numFmtId="0" fontId="79" fillId="32" borderId="13" xfId="0" applyFont="1" applyFill="1" applyBorder="1" applyAlignment="1">
      <alignment horizontal="center" vertical="center" wrapText="1"/>
    </xf>
    <xf numFmtId="0" fontId="79" fillId="32" borderId="23" xfId="0" applyFont="1" applyFill="1" applyBorder="1" applyAlignment="1">
      <alignment horizontal="center" vertical="center" wrapText="1"/>
    </xf>
    <xf numFmtId="0" fontId="79" fillId="31" borderId="15" xfId="0" applyFont="1" applyFill="1" applyBorder="1" applyAlignment="1">
      <alignment horizontal="center" vertical="center" wrapText="1"/>
    </xf>
    <xf numFmtId="0" fontId="79" fillId="31" borderId="23" xfId="0" applyFont="1" applyFill="1" applyBorder="1" applyAlignment="1">
      <alignment horizontal="center" vertical="center" wrapText="1"/>
    </xf>
    <xf numFmtId="0" fontId="79" fillId="31" borderId="13" xfId="0" applyFont="1" applyFill="1" applyBorder="1" applyAlignment="1">
      <alignment horizontal="center" vertical="center" wrapText="1"/>
    </xf>
    <xf numFmtId="11" fontId="79" fillId="31" borderId="15" xfId="0" applyNumberFormat="1" applyFont="1" applyFill="1" applyBorder="1" applyAlignment="1">
      <alignment horizontal="center" vertical="center" wrapText="1"/>
    </xf>
    <xf numFmtId="11" fontId="79" fillId="31" borderId="23" xfId="0" applyNumberFormat="1" applyFont="1" applyFill="1" applyBorder="1" applyAlignment="1">
      <alignment horizontal="center" vertical="center" wrapText="1"/>
    </xf>
    <xf numFmtId="11" fontId="79" fillId="31" borderId="13" xfId="0" applyNumberFormat="1" applyFont="1" applyFill="1" applyBorder="1" applyAlignment="1">
      <alignment horizontal="center" vertical="center" wrapText="1"/>
    </xf>
    <xf numFmtId="0" fontId="79" fillId="33" borderId="15" xfId="0" applyFont="1" applyFill="1" applyBorder="1" applyAlignment="1">
      <alignment horizontal="center" vertical="center" wrapText="1"/>
    </xf>
    <xf numFmtId="0" fontId="79" fillId="33" borderId="23" xfId="0" applyFont="1" applyFill="1" applyBorder="1" applyAlignment="1">
      <alignment horizontal="center" vertical="center" wrapText="1"/>
    </xf>
    <xf numFmtId="0" fontId="79" fillId="33" borderId="13" xfId="0" applyFont="1" applyFill="1" applyBorder="1" applyAlignment="1">
      <alignment horizontal="center" vertical="center" wrapText="1"/>
    </xf>
    <xf numFmtId="193" fontId="34" fillId="0" borderId="15" xfId="1" applyNumberFormat="1" applyFont="1" applyFill="1" applyBorder="1" applyAlignment="1">
      <alignment horizontal="center" vertical="top"/>
    </xf>
    <xf numFmtId="193" fontId="34" fillId="0" borderId="13" xfId="1" applyNumberFormat="1" applyFont="1" applyFill="1" applyBorder="1" applyAlignment="1">
      <alignment horizontal="center" vertical="top"/>
    </xf>
    <xf numFmtId="0" fontId="79" fillId="39" borderId="15" xfId="0" applyFont="1" applyFill="1" applyBorder="1" applyAlignment="1">
      <alignment horizontal="center" vertical="center" wrapText="1"/>
    </xf>
    <xf numFmtId="0" fontId="79" fillId="39" borderId="13" xfId="0" applyFont="1" applyFill="1" applyBorder="1" applyAlignment="1">
      <alignment horizontal="center" vertical="center" wrapText="1"/>
    </xf>
    <xf numFmtId="11" fontId="79" fillId="39" borderId="15" xfId="0" applyNumberFormat="1" applyFont="1" applyFill="1" applyBorder="1" applyAlignment="1">
      <alignment horizontal="center" vertical="center" wrapText="1"/>
    </xf>
    <xf numFmtId="11" fontId="79" fillId="39" borderId="13" xfId="0" applyNumberFormat="1" applyFont="1" applyFill="1" applyBorder="1" applyAlignment="1">
      <alignment horizontal="center" vertical="center" wrapText="1"/>
    </xf>
    <xf numFmtId="0" fontId="79" fillId="25" borderId="15" xfId="0" applyFont="1" applyFill="1" applyBorder="1" applyAlignment="1">
      <alignment horizontal="center" vertical="center" wrapText="1"/>
    </xf>
    <xf numFmtId="0" fontId="79" fillId="25" borderId="23" xfId="0" applyFont="1" applyFill="1" applyBorder="1" applyAlignment="1">
      <alignment horizontal="center" vertical="center" wrapText="1"/>
    </xf>
    <xf numFmtId="0" fontId="79" fillId="25" borderId="13" xfId="0" applyFont="1" applyFill="1" applyBorder="1" applyAlignment="1">
      <alignment horizontal="center" vertical="center" wrapText="1"/>
    </xf>
    <xf numFmtId="0" fontId="79" fillId="47" borderId="15" xfId="0" applyFont="1" applyFill="1" applyBorder="1" applyAlignment="1">
      <alignment horizontal="center" vertical="center" wrapText="1"/>
    </xf>
    <xf numFmtId="0" fontId="79" fillId="47" borderId="13" xfId="0" applyFont="1" applyFill="1" applyBorder="1" applyAlignment="1">
      <alignment horizontal="center" vertical="center" wrapText="1"/>
    </xf>
    <xf numFmtId="0" fontId="79" fillId="34" borderId="15" xfId="0" applyFont="1" applyFill="1" applyBorder="1" applyAlignment="1">
      <alignment horizontal="center" vertical="center" wrapText="1"/>
    </xf>
    <xf numFmtId="0" fontId="79" fillId="34" borderId="13" xfId="0" applyFont="1" applyFill="1" applyBorder="1" applyAlignment="1">
      <alignment horizontal="center" vertical="center" wrapText="1"/>
    </xf>
    <xf numFmtId="0" fontId="79" fillId="30" borderId="15" xfId="0" applyFont="1" applyFill="1" applyBorder="1" applyAlignment="1">
      <alignment horizontal="center" vertical="center" wrapText="1"/>
    </xf>
    <xf numFmtId="0" fontId="79" fillId="30" borderId="23" xfId="0" applyFont="1" applyFill="1" applyBorder="1" applyAlignment="1">
      <alignment horizontal="center" vertical="center" wrapText="1"/>
    </xf>
    <xf numFmtId="0" fontId="79" fillId="30" borderId="13" xfId="0" applyFont="1" applyFill="1" applyBorder="1" applyAlignment="1">
      <alignment horizontal="center" vertical="center" wrapText="1"/>
    </xf>
    <xf numFmtId="11" fontId="79" fillId="32" borderId="15" xfId="0" applyNumberFormat="1" applyFont="1" applyFill="1" applyBorder="1" applyAlignment="1">
      <alignment horizontal="center" vertical="center" wrapText="1"/>
    </xf>
    <xf numFmtId="11" fontId="79" fillId="32" borderId="13" xfId="0" applyNumberFormat="1" applyFont="1" applyFill="1" applyBorder="1" applyAlignment="1">
      <alignment horizontal="center" vertical="center" wrapText="1"/>
    </xf>
    <xf numFmtId="193" fontId="83" fillId="0" borderId="15" xfId="1" applyNumberFormat="1" applyFont="1" applyFill="1" applyBorder="1" applyAlignment="1">
      <alignment horizontal="center" vertical="center"/>
    </xf>
    <xf numFmtId="193" fontId="83" fillId="0" borderId="23" xfId="1" applyNumberFormat="1" applyFont="1" applyFill="1" applyBorder="1" applyAlignment="1">
      <alignment horizontal="center" vertical="center"/>
    </xf>
    <xf numFmtId="193" fontId="83" fillId="0" borderId="13" xfId="1" applyNumberFormat="1" applyFont="1" applyFill="1" applyBorder="1" applyAlignment="1">
      <alignment horizontal="center" vertical="center"/>
    </xf>
    <xf numFmtId="11" fontId="114" fillId="0" borderId="15" xfId="0" applyNumberFormat="1" applyFont="1" applyBorder="1" applyAlignment="1">
      <alignment horizontal="center" vertical="center" wrapText="1"/>
    </xf>
    <xf numFmtId="11" fontId="114" fillId="0" borderId="23" xfId="0" applyNumberFormat="1" applyFont="1" applyBorder="1" applyAlignment="1">
      <alignment horizontal="center" vertical="center" wrapText="1"/>
    </xf>
    <xf numFmtId="11" fontId="114" fillId="0" borderId="13" xfId="0" applyNumberFormat="1" applyFont="1" applyBorder="1" applyAlignment="1">
      <alignment horizontal="center" vertical="center" wrapText="1"/>
    </xf>
    <xf numFmtId="193" fontId="83" fillId="0" borderId="15" xfId="1" quotePrefix="1" applyNumberFormat="1" applyFont="1" applyFill="1" applyBorder="1" applyAlignment="1">
      <alignment horizontal="center" vertical="center"/>
    </xf>
    <xf numFmtId="193" fontId="83" fillId="0" borderId="23" xfId="1" quotePrefix="1" applyNumberFormat="1" applyFont="1" applyFill="1" applyBorder="1" applyAlignment="1">
      <alignment horizontal="center" vertical="center"/>
    </xf>
    <xf numFmtId="193" fontId="83" fillId="0" borderId="13" xfId="1" quotePrefix="1" applyNumberFormat="1" applyFont="1" applyFill="1" applyBorder="1" applyAlignment="1">
      <alignment horizontal="center" vertical="center"/>
    </xf>
    <xf numFmtId="188" fontId="94" fillId="0" borderId="17" xfId="0" applyNumberFormat="1" applyFont="1" applyBorder="1" applyAlignment="1">
      <alignment horizontal="center"/>
    </xf>
    <xf numFmtId="193" fontId="94" fillId="0" borderId="17" xfId="1" applyNumberFormat="1" applyFont="1" applyBorder="1" applyAlignment="1">
      <alignment horizontal="center"/>
    </xf>
    <xf numFmtId="188" fontId="94" fillId="0" borderId="17" xfId="0" applyNumberFormat="1" applyFont="1" applyBorder="1" applyAlignment="1">
      <alignment horizontal="center" vertical="center"/>
    </xf>
    <xf numFmtId="188" fontId="94" fillId="0" borderId="17" xfId="0" applyNumberFormat="1" applyFont="1" applyBorder="1" applyAlignment="1">
      <alignment horizontal="center" vertical="center" wrapText="1"/>
    </xf>
    <xf numFmtId="0" fontId="83" fillId="0" borderId="15" xfId="0" quotePrefix="1" applyFont="1" applyBorder="1" applyAlignment="1">
      <alignment horizontal="center" vertical="center"/>
    </xf>
    <xf numFmtId="0" fontId="83" fillId="0" borderId="13" xfId="0" quotePrefix="1" applyFont="1" applyBorder="1" applyAlignment="1">
      <alignment horizontal="center" vertical="center"/>
    </xf>
    <xf numFmtId="0" fontId="83" fillId="0" borderId="23" xfId="0" quotePrefix="1" applyFont="1" applyBorder="1" applyAlignment="1">
      <alignment horizontal="center" vertical="center"/>
    </xf>
    <xf numFmtId="188" fontId="121" fillId="0" borderId="17" xfId="0" applyNumberFormat="1" applyFont="1" applyFill="1" applyBorder="1" applyAlignment="1">
      <alignment horizontal="center"/>
    </xf>
    <xf numFmtId="193" fontId="121" fillId="0" borderId="17" xfId="1" applyNumberFormat="1" applyFont="1" applyFill="1" applyBorder="1" applyAlignment="1">
      <alignment horizontal="center"/>
    </xf>
    <xf numFmtId="193" fontId="122" fillId="0" borderId="17" xfId="1" applyNumberFormat="1" applyFont="1" applyFill="1" applyBorder="1" applyAlignment="1">
      <alignment horizontal="center"/>
    </xf>
    <xf numFmtId="188" fontId="122" fillId="0" borderId="17" xfId="0" applyNumberFormat="1" applyFont="1" applyFill="1" applyBorder="1" applyAlignment="1">
      <alignment horizontal="center"/>
    </xf>
    <xf numFmtId="188" fontId="121" fillId="0" borderId="17" xfId="0" applyNumberFormat="1" applyFont="1" applyFill="1" applyBorder="1" applyAlignment="1">
      <alignment horizontal="center" vertical="center"/>
    </xf>
    <xf numFmtId="188" fontId="121" fillId="0" borderId="17" xfId="0" applyNumberFormat="1" applyFont="1" applyFill="1" applyBorder="1" applyAlignment="1">
      <alignment horizontal="center" vertical="center" wrapText="1"/>
    </xf>
    <xf numFmtId="1" fontId="53" fillId="0" borderId="15" xfId="0" applyNumberFormat="1" applyFont="1" applyBorder="1" applyAlignment="1">
      <alignment horizontal="center" vertical="center"/>
    </xf>
    <xf numFmtId="1" fontId="53" fillId="0" borderId="23" xfId="0" applyNumberFormat="1" applyFont="1" applyBorder="1" applyAlignment="1">
      <alignment horizontal="center" vertical="center"/>
    </xf>
    <xf numFmtId="1" fontId="53" fillId="0" borderId="13" xfId="0" applyNumberFormat="1" applyFont="1" applyBorder="1" applyAlignment="1">
      <alignment horizontal="center" vertical="center"/>
    </xf>
    <xf numFmtId="0" fontId="49" fillId="24" borderId="17" xfId="0" applyFont="1" applyFill="1" applyBorder="1" applyAlignment="1">
      <alignment horizontal="center" vertical="center" wrapText="1"/>
    </xf>
    <xf numFmtId="0" fontId="49" fillId="24" borderId="18" xfId="0" applyFont="1" applyFill="1" applyBorder="1" applyAlignment="1">
      <alignment horizontal="center" vertical="center" wrapText="1"/>
    </xf>
    <xf numFmtId="1" fontId="79" fillId="0" borderId="15" xfId="0" applyNumberFormat="1" applyFont="1" applyBorder="1" applyAlignment="1">
      <alignment horizontal="center" vertical="center"/>
    </xf>
    <xf numFmtId="1" fontId="79" fillId="0" borderId="23" xfId="0" applyNumberFormat="1" applyFont="1" applyBorder="1" applyAlignment="1">
      <alignment horizontal="center" vertical="center"/>
    </xf>
    <xf numFmtId="1" fontId="79" fillId="0" borderId="13" xfId="0" applyNumberFormat="1" applyFont="1" applyBorder="1" applyAlignment="1">
      <alignment horizontal="center" vertical="center"/>
    </xf>
    <xf numFmtId="14" fontId="70" fillId="0" borderId="15" xfId="0" applyNumberFormat="1" applyFont="1" applyBorder="1" applyAlignment="1">
      <alignment horizontal="center" vertical="center"/>
    </xf>
    <xf numFmtId="14" fontId="70" fillId="0" borderId="13" xfId="0" applyNumberFormat="1" applyFont="1" applyBorder="1" applyAlignment="1">
      <alignment horizontal="center" vertical="center"/>
    </xf>
    <xf numFmtId="49" fontId="70" fillId="0" borderId="15" xfId="1" quotePrefix="1" applyNumberFormat="1" applyFont="1" applyFill="1" applyBorder="1" applyAlignment="1">
      <alignment horizontal="center" vertical="center"/>
    </xf>
    <xf numFmtId="49" fontId="70" fillId="0" borderId="23" xfId="1" quotePrefix="1" applyNumberFormat="1" applyFont="1" applyFill="1" applyBorder="1" applyAlignment="1">
      <alignment horizontal="center" vertical="center"/>
    </xf>
    <xf numFmtId="49" fontId="70" fillId="0" borderId="13" xfId="1" quotePrefix="1" applyNumberFormat="1" applyFont="1" applyFill="1" applyBorder="1" applyAlignment="1">
      <alignment horizontal="center" vertical="center"/>
    </xf>
    <xf numFmtId="11" fontId="70" fillId="0" borderId="15" xfId="3" applyNumberFormat="1" applyFont="1" applyBorder="1" applyAlignment="1">
      <alignment horizontal="center" vertical="center" wrapText="1"/>
    </xf>
    <xf numFmtId="11" fontId="70" fillId="0" borderId="13" xfId="3" applyNumberFormat="1" applyFont="1" applyBorder="1" applyAlignment="1">
      <alignment horizontal="center" vertical="center" wrapText="1"/>
    </xf>
    <xf numFmtId="1" fontId="70" fillId="0" borderId="15" xfId="3" applyNumberFormat="1" applyFont="1" applyBorder="1" applyAlignment="1">
      <alignment horizontal="center" vertical="center" wrapText="1"/>
    </xf>
    <xf numFmtId="1" fontId="70" fillId="0" borderId="23" xfId="3" applyNumberFormat="1" applyFont="1" applyBorder="1" applyAlignment="1">
      <alignment horizontal="center" vertical="center" wrapText="1"/>
    </xf>
    <xf numFmtId="1" fontId="70" fillId="0" borderId="13" xfId="3" applyNumberFormat="1" applyFont="1" applyBorder="1" applyAlignment="1">
      <alignment horizontal="center" vertical="center" wrapText="1"/>
    </xf>
    <xf numFmtId="179" fontId="75" fillId="0" borderId="0" xfId="1" applyNumberFormat="1" applyFont="1" applyAlignment="1">
      <alignment horizontal="left" wrapText="1"/>
    </xf>
    <xf numFmtId="0" fontId="83" fillId="24" borderId="15" xfId="78" applyFont="1" applyFill="1" applyBorder="1" applyAlignment="1">
      <alignment horizontal="center" vertical="center" wrapText="1"/>
    </xf>
    <xf numFmtId="0" fontId="83" fillId="24" borderId="23" xfId="78" applyFont="1" applyFill="1" applyBorder="1" applyAlignment="1">
      <alignment horizontal="center" vertical="center" wrapText="1"/>
    </xf>
    <xf numFmtId="0" fontId="83" fillId="24" borderId="13" xfId="78" applyFont="1" applyFill="1" applyBorder="1" applyAlignment="1">
      <alignment horizontal="center" vertical="center" wrapText="1"/>
    </xf>
    <xf numFmtId="0" fontId="83" fillId="0" borderId="15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1" fillId="24" borderId="14" xfId="0" applyFont="1" applyFill="1" applyBorder="1" applyAlignment="1">
      <alignment horizontal="center" vertical="center"/>
    </xf>
    <xf numFmtId="0" fontId="72" fillId="27" borderId="20" xfId="77" applyFont="1" applyFill="1" applyBorder="1" applyAlignment="1">
      <alignment horizontal="center"/>
    </xf>
    <xf numFmtId="0" fontId="72" fillId="27" borderId="4" xfId="77" applyFont="1" applyFill="1" applyBorder="1" applyAlignment="1">
      <alignment horizontal="center"/>
    </xf>
    <xf numFmtId="0" fontId="72" fillId="27" borderId="19" xfId="77" applyFont="1" applyFill="1" applyBorder="1" applyAlignment="1">
      <alignment horizontal="center"/>
    </xf>
    <xf numFmtId="0" fontId="83" fillId="30" borderId="15" xfId="78" applyFont="1" applyFill="1" applyBorder="1" applyAlignment="1">
      <alignment horizontal="center" vertical="center" wrapText="1"/>
    </xf>
    <xf numFmtId="0" fontId="83" fillId="30" borderId="13" xfId="78" applyFont="1" applyFill="1" applyBorder="1" applyAlignment="1">
      <alignment horizontal="center" vertical="center" wrapText="1"/>
    </xf>
    <xf numFmtId="11" fontId="83" fillId="30" borderId="15" xfId="0" applyNumberFormat="1" applyFont="1" applyFill="1" applyBorder="1" applyAlignment="1">
      <alignment horizontal="center" vertical="center"/>
    </xf>
    <xf numFmtId="0" fontId="83" fillId="30" borderId="13" xfId="0" applyFont="1" applyFill="1" applyBorder="1" applyAlignment="1">
      <alignment horizontal="center" vertical="center"/>
    </xf>
    <xf numFmtId="0" fontId="81" fillId="30" borderId="14" xfId="0" applyFont="1" applyFill="1" applyBorder="1" applyAlignment="1">
      <alignment horizontal="center" vertical="center"/>
    </xf>
    <xf numFmtId="11" fontId="84" fillId="30" borderId="15" xfId="0" applyNumberFormat="1" applyFont="1" applyFill="1" applyBorder="1" applyAlignment="1">
      <alignment horizontal="center" vertical="center"/>
    </xf>
    <xf numFmtId="0" fontId="84" fillId="30" borderId="13" xfId="0" applyFont="1" applyFill="1" applyBorder="1" applyAlignment="1">
      <alignment horizontal="center" vertical="center"/>
    </xf>
    <xf numFmtId="0" fontId="84" fillId="30" borderId="15" xfId="0" applyFont="1" applyFill="1" applyBorder="1" applyAlignment="1">
      <alignment horizontal="center" vertical="center"/>
    </xf>
    <xf numFmtId="0" fontId="50" fillId="24" borderId="0" xfId="77" applyFont="1" applyFill="1" applyAlignment="1">
      <alignment horizontal="center"/>
    </xf>
    <xf numFmtId="0" fontId="57" fillId="27" borderId="15" xfId="77" applyFont="1" applyFill="1" applyBorder="1" applyAlignment="1">
      <alignment horizontal="center" vertical="center" wrapText="1"/>
    </xf>
    <xf numFmtId="0" fontId="57" fillId="27" borderId="13" xfId="77" applyFont="1" applyFill="1" applyBorder="1" applyAlignment="1">
      <alignment horizontal="center" vertical="center" wrapText="1"/>
    </xf>
    <xf numFmtId="0" fontId="57" fillId="27" borderId="15" xfId="77" applyFont="1" applyFill="1" applyBorder="1" applyAlignment="1">
      <alignment horizontal="center" vertical="center"/>
    </xf>
    <xf numFmtId="0" fontId="57" fillId="27" borderId="13" xfId="77" applyFont="1" applyFill="1" applyBorder="1" applyAlignment="1">
      <alignment horizontal="center" vertical="center"/>
    </xf>
    <xf numFmtId="189" fontId="57" fillId="27" borderId="15" xfId="1" applyNumberFormat="1" applyFont="1" applyFill="1" applyBorder="1" applyAlignment="1">
      <alignment horizontal="center" vertical="center"/>
    </xf>
    <xf numFmtId="189" fontId="57" fillId="27" borderId="13" xfId="1" applyNumberFormat="1" applyFont="1" applyFill="1" applyBorder="1" applyAlignment="1">
      <alignment horizontal="center" vertical="center"/>
    </xf>
    <xf numFmtId="0" fontId="57" fillId="26" borderId="20" xfId="77" applyFont="1" applyFill="1" applyBorder="1" applyAlignment="1">
      <alignment horizontal="center"/>
    </xf>
    <xf numFmtId="0" fontId="57" fillId="26" borderId="19" xfId="77" applyFont="1" applyFill="1" applyBorder="1" applyAlignment="1">
      <alignment horizontal="center"/>
    </xf>
    <xf numFmtId="179" fontId="57" fillId="26" borderId="20" xfId="1" applyNumberFormat="1" applyFont="1" applyFill="1" applyBorder="1" applyAlignment="1">
      <alignment horizontal="center"/>
    </xf>
    <xf numFmtId="179" fontId="57" fillId="26" borderId="19" xfId="1" applyNumberFormat="1" applyFont="1" applyFill="1" applyBorder="1" applyAlignment="1">
      <alignment horizontal="center"/>
    </xf>
    <xf numFmtId="0" fontId="57" fillId="0" borderId="17" xfId="77" applyFont="1" applyBorder="1" applyAlignment="1">
      <alignment horizontal="center"/>
    </xf>
    <xf numFmtId="14" fontId="57" fillId="27" borderId="15" xfId="77" applyNumberFormat="1" applyFont="1" applyFill="1" applyBorder="1" applyAlignment="1">
      <alignment horizontal="center" vertical="center" wrapText="1"/>
    </xf>
    <xf numFmtId="14" fontId="57" fillId="27" borderId="13" xfId="77" applyNumberFormat="1" applyFont="1" applyFill="1" applyBorder="1" applyAlignment="1">
      <alignment horizontal="center" vertical="center"/>
    </xf>
    <xf numFmtId="179" fontId="57" fillId="27" borderId="14" xfId="1" applyNumberFormat="1" applyFont="1" applyFill="1" applyBorder="1" applyAlignment="1">
      <alignment horizontal="center" vertical="center"/>
    </xf>
    <xf numFmtId="0" fontId="57" fillId="27" borderId="20" xfId="77" applyFont="1" applyFill="1" applyBorder="1" applyAlignment="1">
      <alignment horizontal="center" vertical="center" wrapText="1"/>
    </xf>
    <xf numFmtId="0" fontId="57" fillId="27" borderId="4" xfId="77" applyFont="1" applyFill="1" applyBorder="1" applyAlignment="1">
      <alignment horizontal="center" vertical="center" wrapText="1"/>
    </xf>
    <xf numFmtId="0" fontId="57" fillId="27" borderId="19" xfId="77" applyFont="1" applyFill="1" applyBorder="1" applyAlignment="1">
      <alignment horizontal="center" vertical="center" wrapText="1"/>
    </xf>
    <xf numFmtId="179" fontId="57" fillId="26" borderId="14" xfId="1" applyNumberFormat="1" applyFont="1" applyFill="1" applyBorder="1" applyAlignment="1">
      <alignment horizontal="center" vertical="center"/>
    </xf>
    <xf numFmtId="179" fontId="57" fillId="27" borderId="21" xfId="1" applyNumberFormat="1" applyFont="1" applyFill="1" applyBorder="1" applyAlignment="1">
      <alignment horizontal="center" vertical="center"/>
    </xf>
    <xf numFmtId="179" fontId="57" fillId="27" borderId="22" xfId="1" applyNumberFormat="1" applyFont="1" applyFill="1" applyBorder="1" applyAlignment="1">
      <alignment horizontal="center" vertical="center"/>
    </xf>
    <xf numFmtId="0" fontId="121" fillId="0" borderId="17" xfId="0" applyFont="1" applyFill="1" applyBorder="1" applyAlignment="1">
      <alignment horizontal="center" vertical="center" wrapText="1"/>
    </xf>
    <xf numFmtId="0" fontId="121" fillId="0" borderId="18" xfId="0" applyFont="1" applyFill="1" applyBorder="1" applyAlignment="1">
      <alignment horizontal="center" vertical="center" wrapText="1"/>
    </xf>
    <xf numFmtId="0" fontId="64" fillId="0" borderId="0" xfId="77" applyFont="1" applyAlignment="1">
      <alignment horizontal="center" vertical="center" wrapText="1"/>
    </xf>
  </cellXfs>
  <cellStyles count="82">
    <cellStyle name="_BAN THAO XE DAU KEO- NGOC SON" xfId="4" xr:uid="{00000000-0005-0000-0000-000000000000}"/>
    <cellStyle name="_Book1" xfId="5" xr:uid="{00000000-0005-0000-0000-000001000000}"/>
    <cellStyle name="20% - Accent1 2" xfId="6" xr:uid="{00000000-0005-0000-0000-000002000000}"/>
    <cellStyle name="20% - Accent2 2" xfId="7" xr:uid="{00000000-0005-0000-0000-000003000000}"/>
    <cellStyle name="20% - Accent3 2" xfId="8" xr:uid="{00000000-0005-0000-0000-000004000000}"/>
    <cellStyle name="20% - Accent4 2" xfId="9" xr:uid="{00000000-0005-0000-0000-000005000000}"/>
    <cellStyle name="20% - Accent5 2" xfId="10" xr:uid="{00000000-0005-0000-0000-000006000000}"/>
    <cellStyle name="20% - Accent6 2" xfId="11" xr:uid="{00000000-0005-0000-0000-000007000000}"/>
    <cellStyle name="40% - Accent1 2" xfId="12" xr:uid="{00000000-0005-0000-0000-000008000000}"/>
    <cellStyle name="40% - Accent2 2" xfId="13" xr:uid="{00000000-0005-0000-0000-000009000000}"/>
    <cellStyle name="40% - Accent3 2" xfId="14" xr:uid="{00000000-0005-0000-0000-00000A000000}"/>
    <cellStyle name="40% - Accent4 2" xfId="15" xr:uid="{00000000-0005-0000-0000-00000B000000}"/>
    <cellStyle name="40% - Accent5 2" xfId="16" xr:uid="{00000000-0005-0000-0000-00000C000000}"/>
    <cellStyle name="40% - Accent6 2" xfId="17" xr:uid="{00000000-0005-0000-0000-00000D000000}"/>
    <cellStyle name="60% - Accent1 2" xfId="18" xr:uid="{00000000-0005-0000-0000-00000E000000}"/>
    <cellStyle name="60% - Accent2 2" xfId="19" xr:uid="{00000000-0005-0000-0000-00000F000000}"/>
    <cellStyle name="60% - Accent3 2" xfId="20" xr:uid="{00000000-0005-0000-0000-000010000000}"/>
    <cellStyle name="60% - Accent4 2" xfId="21" xr:uid="{00000000-0005-0000-0000-000011000000}"/>
    <cellStyle name="60% - Accent5 2" xfId="22" xr:uid="{00000000-0005-0000-0000-000012000000}"/>
    <cellStyle name="60% - Accent6 2" xfId="23" xr:uid="{00000000-0005-0000-0000-000013000000}"/>
    <cellStyle name="Accent1 2" xfId="24" xr:uid="{00000000-0005-0000-0000-000014000000}"/>
    <cellStyle name="Accent2 2" xfId="25" xr:uid="{00000000-0005-0000-0000-000015000000}"/>
    <cellStyle name="Accent3 2" xfId="26" xr:uid="{00000000-0005-0000-0000-000016000000}"/>
    <cellStyle name="Accent4 2" xfId="27" xr:uid="{00000000-0005-0000-0000-000017000000}"/>
    <cellStyle name="Accent5 2" xfId="28" xr:uid="{00000000-0005-0000-0000-000018000000}"/>
    <cellStyle name="Accent6 2" xfId="29" xr:uid="{00000000-0005-0000-0000-000019000000}"/>
    <cellStyle name="AutoFormat Options" xfId="30" xr:uid="{00000000-0005-0000-0000-00001A000000}"/>
    <cellStyle name="AutoFormat Options 3" xfId="31" xr:uid="{00000000-0005-0000-0000-00001B000000}"/>
    <cellStyle name="AutoFormat Options_TRA RONG POUSUNG 25.8" xfId="32" xr:uid="{00000000-0005-0000-0000-00001C000000}"/>
    <cellStyle name="Bad 2" xfId="33" xr:uid="{00000000-0005-0000-0000-00001D000000}"/>
    <cellStyle name="Calculation 2" xfId="34" xr:uid="{00000000-0005-0000-0000-00001E000000}"/>
    <cellStyle name="Check Cell 2" xfId="35" xr:uid="{00000000-0005-0000-0000-00001F000000}"/>
    <cellStyle name="Comma 10" xfId="36" xr:uid="{00000000-0005-0000-0000-000021000000}"/>
    <cellStyle name="Comma 2" xfId="37" xr:uid="{00000000-0005-0000-0000-000022000000}"/>
    <cellStyle name="Comma 2 2" xfId="75" xr:uid="{00000000-0005-0000-0000-000023000000}"/>
    <cellStyle name="Comma 3" xfId="76" xr:uid="{00000000-0005-0000-0000-000024000000}"/>
    <cellStyle name="Comma 4" xfId="80" xr:uid="{00000000-0005-0000-0000-000025000000}"/>
    <cellStyle name="Comma0" xfId="38" xr:uid="{00000000-0005-0000-0000-000026000000}"/>
    <cellStyle name="Currency 2" xfId="39" xr:uid="{00000000-0005-0000-0000-000027000000}"/>
    <cellStyle name="Currency0" xfId="40" xr:uid="{00000000-0005-0000-0000-000028000000}"/>
    <cellStyle name="Date" xfId="41" xr:uid="{00000000-0005-0000-0000-000029000000}"/>
    <cellStyle name="Explanatory Text 2" xfId="42" xr:uid="{00000000-0005-0000-0000-00002A000000}"/>
    <cellStyle name="Fixed" xfId="43" xr:uid="{00000000-0005-0000-0000-00002B000000}"/>
    <cellStyle name="Good 2" xfId="44" xr:uid="{00000000-0005-0000-0000-00002C000000}"/>
    <cellStyle name="Header1" xfId="45" xr:uid="{00000000-0005-0000-0000-00002D000000}"/>
    <cellStyle name="Header2" xfId="46" xr:uid="{00000000-0005-0000-0000-00002E000000}"/>
    <cellStyle name="Heading 1 2" xfId="48" xr:uid="{00000000-0005-0000-0000-00002F000000}"/>
    <cellStyle name="Heading 1 3" xfId="47" xr:uid="{00000000-0005-0000-0000-000030000000}"/>
    <cellStyle name="Heading 2 2" xfId="50" xr:uid="{00000000-0005-0000-0000-000031000000}"/>
    <cellStyle name="Heading 2 3" xfId="49" xr:uid="{00000000-0005-0000-0000-000032000000}"/>
    <cellStyle name="Heading 3 2" xfId="51" xr:uid="{00000000-0005-0000-0000-000033000000}"/>
    <cellStyle name="Heading 4 2" xfId="52" xr:uid="{00000000-0005-0000-0000-000034000000}"/>
    <cellStyle name="Input 2" xfId="53" xr:uid="{00000000-0005-0000-0000-000035000000}"/>
    <cellStyle name="Linked Cell 2" xfId="54" xr:uid="{00000000-0005-0000-0000-000036000000}"/>
    <cellStyle name="Neutral 2" xfId="55" xr:uid="{00000000-0005-0000-0000-000037000000}"/>
    <cellStyle name="Normal 12" xfId="78" xr:uid="{00000000-0005-0000-0000-000039000000}"/>
    <cellStyle name="Normal 12 2" xfId="81" xr:uid="{00000000-0005-0000-0000-00003A000000}"/>
    <cellStyle name="Normal 2" xfId="2" xr:uid="{00000000-0005-0000-0000-00003B000000}"/>
    <cellStyle name="Normal 2 2" xfId="3" xr:uid="{00000000-0005-0000-0000-00003C000000}"/>
    <cellStyle name="Normal 3" xfId="77" xr:uid="{00000000-0005-0000-0000-00003D000000}"/>
    <cellStyle name="Normal 4" xfId="79" xr:uid="{00000000-0005-0000-0000-00003E000000}"/>
    <cellStyle name="Note 2" xfId="56" xr:uid="{00000000-0005-0000-0000-00003F000000}"/>
    <cellStyle name="Output 2" xfId="57" xr:uid="{00000000-0005-0000-0000-000040000000}"/>
    <cellStyle name="Style 1" xfId="58" xr:uid="{00000000-0005-0000-0000-000041000000}"/>
    <cellStyle name="Title 2" xfId="59" xr:uid="{00000000-0005-0000-0000-000042000000}"/>
    <cellStyle name="Total 2" xfId="61" xr:uid="{00000000-0005-0000-0000-000043000000}"/>
    <cellStyle name="Total 3" xfId="60" xr:uid="{00000000-0005-0000-0000-000044000000}"/>
    <cellStyle name="Warning Text 2" xfId="62" xr:uid="{00000000-0005-0000-0000-000045000000}"/>
    <cellStyle name="一般" xfId="0" builtinId="0"/>
    <cellStyle name="千分位" xfId="1" builtinId="3"/>
    <cellStyle name="똿뗦먛귟 [0.00]_PRODUCT DETAIL Q1" xfId="63" xr:uid="{00000000-0005-0000-0000-000046000000}"/>
    <cellStyle name="똿뗦먛귟_PRODUCT DETAIL Q1" xfId="64" xr:uid="{00000000-0005-0000-0000-000047000000}"/>
    <cellStyle name="標準_Sheet1" xfId="74" xr:uid="{00000000-0005-0000-0000-000054000000}"/>
    <cellStyle name="믅됞 [0.00]_PRODUCT DETAIL Q1" xfId="65" xr:uid="{00000000-0005-0000-0000-000048000000}"/>
    <cellStyle name="믅됞_PRODUCT DETAIL Q1" xfId="66" xr:uid="{00000000-0005-0000-0000-000049000000}"/>
    <cellStyle name="백분율_95" xfId="67" xr:uid="{00000000-0005-0000-0000-00004A000000}"/>
    <cellStyle name="뷭?_BOOKSHIP" xfId="68" xr:uid="{00000000-0005-0000-0000-00004B000000}"/>
    <cellStyle name="콤마 [0]_1202" xfId="69" xr:uid="{00000000-0005-0000-0000-00004C000000}"/>
    <cellStyle name="콤마_1202" xfId="70" xr:uid="{00000000-0005-0000-0000-00004D000000}"/>
    <cellStyle name="통화 [0]_1202" xfId="71" xr:uid="{00000000-0005-0000-0000-00004E000000}"/>
    <cellStyle name="통화_1202" xfId="72" xr:uid="{00000000-0005-0000-0000-00004F000000}"/>
    <cellStyle name="표준_(정보부문)월별인원계획" xfId="73" xr:uid="{00000000-0005-0000-0000-000050000000}"/>
  </cellStyles>
  <dxfs count="1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C - Hoàng Nguyễn (ACC)" id="{CED1F7B2-AD2A-4AC9-86A6-A3753FCE16BD}" userId="S::ketoan3@asiadragonvn.com::bf238063-9430-44ab-ba60-c6e28f5ff32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08-13T09:49:51.41" personId="{CED1F7B2-AD2A-4AC9-86A6-A3753FCE16BD}" id="{22560F92-7A84-442A-9D39-E4A030039389}">
    <text>LÔ HÀNG GỒM 8 PALLET: 3 PALLET GỖ + 5 PALLET GIẤY -ĐI 2 XE 5 TẤN</text>
  </threadedComment>
  <threadedComment ref="C131" dT="2025-08-13T09:50:53.36" personId="{CED1F7B2-AD2A-4AC9-86A6-A3753FCE16BD}" id="{0A6C0793-995F-41EA-AFD6-DDC04E38A448}">
    <text>LÔ HÀNG GỒM 18 PALLET ĐI 3 XE 5 TẤN VÀ  1 XE 2 TẤN</text>
  </threadedComment>
  <threadedComment ref="B187" dT="2025-08-16T04:56:08.54" personId="{CED1F7B2-AD2A-4AC9-86A6-A3753FCE16BD}" id="{1A5E7F48-3C23-4CB7-9B85-77B8EDF99EA1}">
    <text>THU BS PHÍ BỐC XẾP KHO THÀNH LONG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9" dT="2026-02-09T09:21:39.13" personId="{CED1F7B2-AD2A-4AC9-86A6-A3753FCE16BD}" id="{62193550-EC3F-494B-BFEF-D82795F8FDB0}">
    <text>PHIẾU XÁC NHẬN VẬN CHUYỂN 2 XE 5 TẤN</text>
  </threadedComment>
  <threadedComment ref="F94" dT="2026-02-09T08:18:24.48" personId="{CED1F7B2-AD2A-4AC9-86A6-A3753FCE16BD}" id="{4B970279-F918-4C8E-84AE-839676E7868D}">
    <text>TK NHÁNH</text>
  </threadedComment>
  <threadedComment ref="F141" dT="2026-02-09T08:18:24.48" personId="{CED1F7B2-AD2A-4AC9-86A6-A3753FCE16BD}" id="{120B9152-F279-4BDC-BA85-5A85D2C4AF1A}">
    <text>TK NHÁNH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" dT="2026-02-09T09:21:39.13" personId="{CED1F7B2-AD2A-4AC9-86A6-A3753FCE16BD}" id="{19773280-6A21-4745-B1DD-C3D8C02D8F3E}">
    <text>PHIẾU XÁC NHẬN VẬN CHUYỂN 2 XE 5 TẤN</text>
  </threadedComment>
  <threadedComment ref="F94" dT="2026-02-09T08:18:24.48" personId="{CED1F7B2-AD2A-4AC9-86A6-A3753FCE16BD}" id="{D97DF1A8-9897-4D91-B58E-1536CB7F372A}">
    <text>TK NHÁNH</text>
  </threadedComment>
  <threadedComment ref="F141" dT="2026-02-09T08:18:24.48" personId="{CED1F7B2-AD2A-4AC9-86A6-A3753FCE16BD}" id="{D165A358-7250-406F-965D-0E20271CCB21}">
    <text>TK NHÁNH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4" dT="2026-02-24T18:19:16.64" personId="{CED1F7B2-AD2A-4AC9-86A6-A3753FCE16BD}" id="{5317D4FB-3203-4F79-8BAA-8CF0EDCBC9A7}">
    <text xml:space="preserve">Có XNVC - NHÀ MÁY YC GIAO HÀNG DHL
</text>
  </threadedComment>
  <threadedComment ref="C53" dT="2026-02-24T18:41:39.94" personId="{CED1F7B2-AD2A-4AC9-86A6-A3753FCE16BD}" id="{BF69DB16-ADE4-485D-AABC-DDE45D066951}">
    <text>CÓ XNVC ĐI 1 XE TẢI 5 TẤN + 1 XE TẢI 2 TẤN</text>
  </threadedComment>
  <threadedComment ref="C55" dT="2026-02-25T02:18:24.52" personId="{CED1F7B2-AD2A-4AC9-86A6-A3753FCE16BD}" id="{A0F74A42-870C-40BE-90F0-CE5429EA9DCA}">
    <text>PHIẾU XNVC LẤY HÀNG DHL GẤP</text>
  </threadedComment>
  <threadedComment ref="M95" dT="2026-02-24T17:55:44.49" personId="{CED1F7B2-AD2A-4AC9-86A6-A3753FCE16BD}" id="{70ED8C16-3E12-4E2F-9A0C-DC37C0273032}">
    <text>TK NHÁNH</text>
  </threadedComment>
  <threadedComment ref="M157" dT="2026-02-24T17:55:44.49" personId="{CED1F7B2-AD2A-4AC9-86A6-A3753FCE16BD}" id="{851F61D4-63DE-43E7-9388-A2978F95A9FD}">
    <text>TK NHÁNH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27" dT="2026-03-04T04:42:15.82" personId="{CED1F7B2-AD2A-4AC9-86A6-A3753FCE16BD}" id="{4AC5B24D-F0CE-455B-9672-900A34E2CD94}">
    <text>2 TK NHÁNH</text>
  </threadedComment>
  <threadedComment ref="M77" dT="2026-03-04T04:25:31.11" personId="{CED1F7B2-AD2A-4AC9-86A6-A3753FCE16BD}" id="{C9E659DD-7FE8-4D56-AFD1-03B2DBF5D6C4}">
    <text>TK NHÁNH</text>
  </threadedComment>
  <threadedComment ref="M91" dT="2026-03-04T04:25:31.11" personId="{CED1F7B2-AD2A-4AC9-86A6-A3753FCE16BD}" id="{E5AB0E44-231A-4A9C-9727-7C0D3BD0860C}">
    <text>TK NHÁNH</text>
  </threadedComment>
  <threadedComment ref="M92" dT="2026-03-04T04:25:31.11" personId="{CED1F7B2-AD2A-4AC9-86A6-A3753FCE16BD}" id="{AE8DEF4A-32C3-4132-B165-71797D7605F8}">
    <text>TK NHÁNH</text>
  </threadedComment>
  <threadedComment ref="M102" dT="2026-03-04T04:25:31.11" personId="{CED1F7B2-AD2A-4AC9-86A6-A3753FCE16BD}" id="{4803ECBA-1B8E-461D-AF70-B549610274CA}">
    <text>TK NHÁNH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27" dT="2026-03-04T04:42:15.82" personId="{CED1F7B2-AD2A-4AC9-86A6-A3753FCE16BD}" id="{BFEBEC59-8FD6-447B-A8E0-D250AA87A6CC}">
    <text>2 TK NHÁNH</text>
  </threadedComment>
  <threadedComment ref="M77" dT="2026-03-04T04:25:31.11" personId="{CED1F7B2-AD2A-4AC9-86A6-A3753FCE16BD}" id="{F198DB46-4D07-406F-8304-78E143817153}">
    <text>TK NHÁNH</text>
  </threadedComment>
  <threadedComment ref="M91" dT="2026-03-04T04:25:31.11" personId="{CED1F7B2-AD2A-4AC9-86A6-A3753FCE16BD}" id="{E2E3A959-9AB9-4817-91D0-82EAD035D555}">
    <text>TK NHÁNH</text>
  </threadedComment>
  <threadedComment ref="M92" dT="2026-03-04T04:25:31.11" personId="{CED1F7B2-AD2A-4AC9-86A6-A3753FCE16BD}" id="{865330BC-6D59-47E5-893A-7DC4D01BBBE7}">
    <text>TK NHÁNH</text>
  </threadedComment>
  <threadedComment ref="M102" dT="2026-03-04T04:25:31.11" personId="{CED1F7B2-AD2A-4AC9-86A6-A3753FCE16BD}" id="{8C23B460-B044-4187-B283-74215F19D6D0}">
    <text>TK NHÁNH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Q31" dT="2026-03-19T06:47:21.29" personId="{CED1F7B2-AD2A-4AC9-86A6-A3753FCE16BD}" id="{DC943864-FA3D-4C15-BCA2-F088B69CC442}">
    <text>+ 2 TK NHÁNH</text>
  </threadedComment>
  <threadedComment ref="Q32" dT="2026-03-19T06:47:21.29" personId="{CED1F7B2-AD2A-4AC9-86A6-A3753FCE16BD}" id="{D402A486-0704-4D10-AA14-2082D9C9173F}">
    <text>+ 2 TK NHÁNH</text>
  </threadedComment>
  <threadedComment ref="Q33" dT="2026-03-19T06:47:21.29" personId="{CED1F7B2-AD2A-4AC9-86A6-A3753FCE16BD}" id="{23AF8E7C-C8BB-4E2E-B51B-0F37C87C5BEB}">
    <text>+ 2 TK NHÁNH</text>
  </threadedComment>
  <threadedComment ref="P57" dT="2026-03-19T06:44:06.68" personId="{CED1F7B2-AD2A-4AC9-86A6-A3753FCE16BD}" id="{012149CC-4666-479B-8C8E-6C6B493437FE}">
    <text xml:space="preserve">CÓ GIẤY XÁC NHẬN VÂN CHUYỂN </text>
  </threadedComment>
  <threadedComment ref="Q67" dT="2026-03-19T06:37:54.90" personId="{CED1F7B2-AD2A-4AC9-86A6-A3753FCE16BD}" id="{72D7CDBA-037A-41CD-93C4-281943E59E82}">
    <text>+ 1 TK NHÁNH</text>
  </threadedComment>
  <threadedComment ref="Q74" dT="2026-03-19T06:47:43.07" personId="{CED1F7B2-AD2A-4AC9-86A6-A3753FCE16BD}" id="{6E267DF8-C33E-4788-A0F6-09A3086FA487}">
    <text>+1 TK NHÁNH</text>
  </threadedComment>
  <threadedComment ref="Q75" dT="2026-03-19T06:47:43.07" personId="{CED1F7B2-AD2A-4AC9-86A6-A3753FCE16BD}" id="{91AB7F3F-0705-4A3F-B8F5-AE839F4BEEEF}">
    <text>+1 TK NHÁNH</text>
  </threadedComment>
  <threadedComment ref="Q141" dT="2026-03-19T04:55:43.41" personId="{CED1F7B2-AD2A-4AC9-86A6-A3753FCE16BD}" id="{25F10DB6-1A34-4B45-87E6-58ACA82F0EC5}">
    <text>Tk nhánh</text>
  </threadedComment>
  <threadedComment ref="Q179" dT="2026-03-19T04:55:43.41" personId="{CED1F7B2-AD2A-4AC9-86A6-A3753FCE16BD}" id="{D063F2EC-3FA4-43A7-AA82-F4C0874B0039}">
    <text>Tk nhánh</text>
  </threadedComment>
  <threadedComment ref="Q194" dT="2026-03-19T04:55:43.41" personId="{CED1F7B2-AD2A-4AC9-86A6-A3753FCE16BD}" id="{9F2819E9-18C0-4B84-869C-5DC03046D11E}">
    <text>Tk nhánh</text>
  </threadedComment>
  <threadedComment ref="Q198" dT="2026-03-19T04:55:43.41" personId="{CED1F7B2-AD2A-4AC9-86A6-A3753FCE16BD}" id="{A7563461-3958-447D-9960-C984045C8E4A}">
    <text>Tk nhánh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9" dT="2026-03-26T02:57:06.66" personId="{CED1F7B2-AD2A-4AC9-86A6-A3753FCE16BD}" id="{AD979FC9-2270-4A58-A015-007CBE936250}">
    <text>Hàng DHL gấp - có PHIẾU XNVC</text>
  </threadedComment>
  <threadedComment ref="B41" dT="2026-03-26T02:57:12.82" personId="{CED1F7B2-AD2A-4AC9-86A6-A3753FCE16BD}" id="{D62D209D-5535-44F7-AEF4-72908B681624}">
    <text>Hàng DHL gấp - có PHIẾU XNVC</text>
  </threadedComment>
  <threadedComment ref="C42" dT="2026-03-26T03:03:41.73" personId="{CED1F7B2-AD2A-4AC9-86A6-A3753FCE16BD}" id="{E7F995A1-E38A-44BB-B9AE-CD647B51C83E}">
    <text>CÓ PHIẾU XNVC</text>
  </threadedComment>
  <threadedComment ref="B50" dT="2026-03-26T03:06:22.29" personId="{CED1F7B2-AD2A-4AC9-86A6-A3753FCE16BD}" id="{52204C50-806D-43A2-A054-54C3DFAB1DA2}">
    <text>CÓ GIẤY XNVC</text>
  </threadedComment>
  <threadedComment ref="B75" dT="2026-03-26T03:05:42.11" personId="{CED1F7B2-AD2A-4AC9-86A6-A3753FCE16BD}" id="{C3A91D81-DAE2-40D6-AFA7-E8062D688254}">
    <text>CÓ XNVC</text>
  </threadedComment>
  <threadedComment ref="Q122" dT="2026-03-26T03:19:37.44" personId="{CED1F7B2-AD2A-4AC9-86A6-A3753FCE16BD}" id="{E68C3E68-C974-43C0-BDE6-BE263CC5C256}">
    <text>TK NHÁNH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M18" dT="2026-09-14T10:54:23.29" personId="{CED1F7B2-AD2A-4AC9-86A6-A3753FCE16BD}" id="{2E69445B-EC13-4A2F-84DF-CB2F95F5AE78}">
    <text>XNVC KHO A HOÀNG</text>
  </threadedComment>
  <threadedComment ref="P21" dT="2026-09-14T10:52:40.32" personId="{CED1F7B2-AD2A-4AC9-86A6-A3753FCE16BD}" id="{AC32DF3D-3383-446D-B859-C447B93ADAF9}">
    <text>Xe IMO có XNVC kho a Hoàng</text>
  </threadedComment>
  <threadedComment ref="M36" dT="2026-09-14T10:55:02.54" personId="{CED1F7B2-AD2A-4AC9-86A6-A3753FCE16BD}" id="{8511EF64-39F5-4FD9-BA55-C0B4B9C0B4BC}">
    <text>XNVC KHO A THÀNH</text>
  </threadedComment>
  <threadedComment ref="M62" dT="2026-09-14T10:55:30.66" personId="{CED1F7B2-AD2A-4AC9-86A6-A3753FCE16BD}" id="{024DF601-A867-4A41-BC8D-B0CDBFB5721A}">
    <text>XNVC KHO A HOÀNG</text>
  </threadedComment>
  <threadedComment ref="M72" dT="2026-09-14T10:56:00.64" personId="{CED1F7B2-AD2A-4AC9-86A6-A3753FCE16BD}" id="{85494E87-A8B4-43CA-9A36-A94A03AE5F65}">
    <text>XNVC KHO A THÀNH</text>
  </threadedComment>
  <threadedComment ref="M74" dT="2026-09-14T10:56:17.22" personId="{CED1F7B2-AD2A-4AC9-86A6-A3753FCE16BD}" id="{8FD8728A-2F10-495B-A7FF-6CCD05F67198}">
    <text>XNVC KHO A THÀNH</text>
  </threadedComment>
  <threadedComment ref="M89" dT="2026-09-14T10:56:17.22" personId="{CED1F7B2-AD2A-4AC9-86A6-A3753FCE16BD}" id="{2A8C3B48-9647-4E7C-A14C-317CADFD8668}">
    <text>XNVC KHO A THÀNH</text>
  </threadedComment>
  <threadedComment ref="M105" dT="2026-09-14T10:56:49.32" personId="{CED1F7B2-AD2A-4AC9-86A6-A3753FCE16BD}" id="{55A59020-B09D-47C6-8A2B-D139EB15B007}">
    <text>XMVC KHO A THÀNH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M18" dT="2026-09-14T10:54:23.29" personId="{CED1F7B2-AD2A-4AC9-86A6-A3753FCE16BD}" id="{5B1634D0-57DE-40DF-9A8E-2494EB800E63}">
    <text>XNVC KHO A HOÀNG</text>
  </threadedComment>
  <threadedComment ref="P21" dT="2026-09-14T10:52:40.32" personId="{CED1F7B2-AD2A-4AC9-86A6-A3753FCE16BD}" id="{CDCF664A-1ECC-4D88-AFD8-41EC1299CC50}">
    <text>Xe IMO có XNVC kho a Hoàng</text>
  </threadedComment>
  <threadedComment ref="M36" dT="2026-09-14T10:55:02.54" personId="{CED1F7B2-AD2A-4AC9-86A6-A3753FCE16BD}" id="{C0EB44F2-8059-4F8D-B936-57199654BACA}">
    <text>XNVC KHO A THÀNH</text>
  </threadedComment>
  <threadedComment ref="M62" dT="2026-09-14T10:55:30.66" personId="{CED1F7B2-AD2A-4AC9-86A6-A3753FCE16BD}" id="{B1ADB31B-0711-4BA6-B557-B1D4EAA3F0AF}">
    <text>XNVC KHO A HOÀNG</text>
  </threadedComment>
  <threadedComment ref="M72" dT="2026-09-14T10:56:00.64" personId="{CED1F7B2-AD2A-4AC9-86A6-A3753FCE16BD}" id="{119CE1EF-6A76-4D52-AE68-5F500476B6C8}">
    <text>XNVC KHO A THÀNH</text>
  </threadedComment>
  <threadedComment ref="M74" dT="2026-09-14T10:56:17.22" personId="{CED1F7B2-AD2A-4AC9-86A6-A3753FCE16BD}" id="{E3DDBB79-C1C2-42F6-9D40-83287E45E753}">
    <text>XNVC KHO A THÀNH</text>
  </threadedComment>
  <threadedComment ref="M89" dT="2026-09-14T10:56:17.22" personId="{CED1F7B2-AD2A-4AC9-86A6-A3753FCE16BD}" id="{9E0F6206-CCE7-4249-8716-9E34D30D2577}">
    <text>XNVC KHO A THÀNH</text>
  </threadedComment>
  <threadedComment ref="M105" dT="2026-09-14T10:56:49.32" personId="{CED1F7B2-AD2A-4AC9-86A6-A3753FCE16BD}" id="{0AEEB564-1035-4564-964D-4BB0ED725F21}">
    <text>XMVC KHO A THÀNH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5" dT="2025-12-15T10:41:57.66" personId="{CED1F7B2-AD2A-4AC9-86A6-A3753FCE16BD}" id="{B9229F3D-9550-4315-B287-FF50273FC8E9}">
    <text xml:space="preserve">LÔ HÀNG 9 PALLET GIẤY + 3RL + 2CTN : ĐI 2 XE 5 TẤN </text>
  </threadedComment>
  <threadedComment ref="F35" dT="2025-12-15T10:18:24.04" personId="{CED1F7B2-AD2A-4AC9-86A6-A3753FCE16BD}" id="{BD7F1434-8FF7-400B-BBDA-3621BB50B04B}">
    <text>TK NHÁNH</text>
  </threadedComment>
  <threadedComment ref="C49" dT="2025-12-15T10:49:41.25" personId="{CED1F7B2-AD2A-4AC9-86A6-A3753FCE16BD}" id="{6341A017-E3BB-487C-80CD-46F52F9480CB}">
    <text>LÔ HÀNG 11.98 CBM ĐI  1 X 5MT</text>
  </threadedComment>
  <threadedComment ref="F69" dT="2025-12-15T10:18:24.04" personId="{CED1F7B2-AD2A-4AC9-86A6-A3753FCE16BD}" id="{F402F85D-5A08-44E3-95CD-E9477F3113F4}">
    <text>TK NHÁNH</text>
  </threadedComment>
  <threadedComment ref="F72" dT="2025-12-15T10:18:24.04" personId="{CED1F7B2-AD2A-4AC9-86A6-A3753FCE16BD}" id="{B04EEC76-DD6F-4C79-9A7B-71185116DB09}">
    <text>TK NHÁNH</text>
  </threadedComment>
  <threadedComment ref="F73" dT="2025-12-15T10:18:24.04" personId="{CED1F7B2-AD2A-4AC9-86A6-A3753FCE16BD}" id="{8B2816C5-4BF8-40D7-829B-7105CFFE7268}">
    <text>TK NHÁNH</text>
  </threadedComment>
  <threadedComment ref="F77" dT="2025-12-15T10:18:24.04" personId="{CED1F7B2-AD2A-4AC9-86A6-A3753FCE16BD}" id="{360837AA-EF3D-4180-8926-178E6DEC95D1}">
    <text>TK NHÁNH</text>
  </threadedComment>
  <threadedComment ref="C94" dT="2025-12-15T10:44:08.67" personId="{CED1F7B2-AD2A-4AC9-86A6-A3753FCE16BD}" id="{68F6B782-3267-4145-92BD-6D2033989769}">
    <text>LÔ HÀNG 5.670 KG - ĐI 1 XE 5 TẤN + 1 XE 1  TẤN</text>
  </threadedComment>
  <threadedComment ref="C157" dT="2025-12-15T10:46:38.94" personId="{CED1F7B2-AD2A-4AC9-86A6-A3753FCE16BD}" id="{FC4F134C-E9C4-4BAD-9183-4B8D9474F4CD}">
    <text>Lô hàng 12 PALLET GIẤY : ĐI 2 XE 5 TẤN + 1 XE 1 TÁN</text>
  </threadedComment>
  <threadedComment ref="F174" dT="2025-12-15T10:18:24.04" personId="{CED1F7B2-AD2A-4AC9-86A6-A3753FCE16BD}" id="{0AEFEB99-35D3-4CB0-8304-2F60202A3B95}">
    <text>TK NHÁNH</text>
  </threadedComment>
  <threadedComment ref="F189" dT="2025-12-15T10:18:24.04" personId="{CED1F7B2-AD2A-4AC9-86A6-A3753FCE16BD}" id="{52B2CD46-3CB4-466D-A745-A7A05824A482}">
    <text>TK NHÁNH</text>
  </threadedComment>
  <threadedComment ref="F204" dT="2025-12-15T10:18:24.04" personId="{CED1F7B2-AD2A-4AC9-86A6-A3753FCE16BD}" id="{C15D74FB-8145-4E6A-B62B-64B6B74287A1}">
    <text>TK NHÁNH</text>
  </threadedComment>
  <threadedComment ref="C226" dT="2025-12-15T10:54:23.40" personId="{CED1F7B2-AD2A-4AC9-86A6-A3753FCE16BD}" id="{51A131CE-A308-4A27-92B3-4A4D1BC41BA0}">
    <text>Lô hàng 12 pallet giấy đi :  2 xe 5 tấn</text>
  </threadedComment>
  <threadedComment ref="F236" dT="2025-12-15T10:18:24.04" personId="{CED1F7B2-AD2A-4AC9-86A6-A3753FCE16BD}" id="{2B478C5E-04B5-4E16-9FFD-5FD0866945A8}">
    <text>TK NHÁNH</text>
  </threadedComment>
  <threadedComment ref="C249" dT="2025-12-15T10:48:20.41" personId="{CED1F7B2-AD2A-4AC9-86A6-A3753FCE16BD}" id="{32CC2585-88BA-4F99-A3ED-8C6BC883C8D4}">
    <text>ĐI 2 XE 5 TẤN</text>
  </threadedComment>
  <threadedComment ref="F261" dT="2025-12-16T13:40:51.14" personId="{CED1F7B2-AD2A-4AC9-86A6-A3753FCE16BD}" id="{C10A5DB9-D935-4299-BD1D-27BECE7C0FF0}">
    <text>TK NHÁNH</text>
  </threadedComment>
  <threadedComment ref="F264" dT="2025-12-16T13:40:51.14" personId="{CED1F7B2-AD2A-4AC9-86A6-A3753FCE16BD}" id="{26AA32D4-7886-45B4-9DD9-FA8519B92F63}">
    <text>TK NHÁNH</text>
  </threadedComment>
  <threadedComment ref="F265" dT="2025-12-16T13:40:51.14" personId="{CED1F7B2-AD2A-4AC9-86A6-A3753FCE16BD}" id="{F3C452D4-A785-4629-84A7-4F39D1DD479B}">
    <text>TK NHÁNH</text>
  </threadedComment>
  <threadedComment ref="F266" dT="2025-12-16T13:40:51.14" personId="{CED1F7B2-AD2A-4AC9-86A6-A3753FCE16BD}" id="{27AAADAC-4AE6-4490-B5EC-7FD92941D0F0}">
    <text>TK NHÁNH</text>
  </threadedComment>
  <threadedComment ref="F267" dT="2025-12-16T13:40:51.14" personId="{CED1F7B2-AD2A-4AC9-86A6-A3753FCE16BD}" id="{D4010378-5A3B-4FDE-8DE5-177F9CC71DA3}">
    <text>TK NHÁNH</text>
  </threadedComment>
  <threadedComment ref="F273" dT="2025-12-16T13:40:51.14" personId="{CED1F7B2-AD2A-4AC9-86A6-A3753FCE16BD}" id="{E3FEA8BE-F37C-4904-8EB1-E19835B184BE}">
    <text>TK NHÁNH</text>
  </threadedComment>
  <threadedComment ref="F274" dT="2025-12-16T13:40:51.14" personId="{CED1F7B2-AD2A-4AC9-86A6-A3753FCE16BD}" id="{6AC33C72-FEB4-4599-B751-40E4CDAD8136}">
    <text>TK NHÁNH</text>
  </threadedComment>
  <threadedComment ref="F293" dT="2025-12-16T13:40:51.14" personId="{CED1F7B2-AD2A-4AC9-86A6-A3753FCE16BD}" id="{056572AD-89CC-466B-9F2E-96FB00AEB869}">
    <text>TK NHÁNH</text>
  </threadedComment>
  <threadedComment ref="F300" dT="2025-12-16T13:40:51.14" personId="{CED1F7B2-AD2A-4AC9-86A6-A3753FCE16BD}" id="{0A9CB0D4-C4A0-4C0A-9323-E401F3A4EC4C}">
    <text>TK NHÁNH</text>
  </threadedComment>
  <threadedComment ref="F304" dT="2025-12-16T13:40:51.14" personId="{CED1F7B2-AD2A-4AC9-86A6-A3753FCE16BD}" id="{25AE8B87-A883-461A-A272-A9F1CC195011}">
    <text>TK NHÁNH</text>
  </threadedComment>
  <threadedComment ref="F305" dT="2025-12-16T13:40:51.14" personId="{CED1F7B2-AD2A-4AC9-86A6-A3753FCE16BD}" id="{57B38A48-3984-460C-BD66-508A5FBC03B2}">
    <text>TK NHÁNH</text>
  </threadedComment>
  <threadedComment ref="F320" dT="2025-12-16T13:40:51.14" personId="{CED1F7B2-AD2A-4AC9-86A6-A3753FCE16BD}" id="{D81E30D7-DE08-46C8-A511-723AE963CB0E}">
    <text>TK NHÁNH</text>
  </threadedComment>
  <threadedComment ref="F331" dT="2025-12-16T13:40:51.14" personId="{CED1F7B2-AD2A-4AC9-86A6-A3753FCE16BD}" id="{60887873-7C1B-4186-819E-E009E9C817A7}">
    <text>TK NHÁNH</text>
  </threadedComment>
  <threadedComment ref="F332" dT="2025-12-16T13:40:51.14" personId="{CED1F7B2-AD2A-4AC9-86A6-A3753FCE16BD}" id="{3D9A7D2F-C5D5-4CF9-883E-1452C586CEA5}">
    <text>TK NHÁNH</text>
  </threadedComment>
  <threadedComment ref="F335" dT="2025-12-16T13:40:51.14" personId="{CED1F7B2-AD2A-4AC9-86A6-A3753FCE16BD}" id="{16D0795B-0F11-4527-9909-36FA0158F848}">
    <text>TK NHÁNH</text>
  </threadedComment>
  <threadedComment ref="F345" dT="2025-12-16T13:40:51.14" personId="{CED1F7B2-AD2A-4AC9-86A6-A3753FCE16BD}" id="{2D75F7AB-2EA7-439F-B740-C25CB3E69941}">
    <text>TK NHÁNH</text>
  </threadedComment>
  <threadedComment ref="F349" dT="2025-12-16T13:40:51.14" personId="{CED1F7B2-AD2A-4AC9-86A6-A3753FCE16BD}" id="{428A2250-D9DC-48C8-A966-17BB214C30ED}">
    <text>TK NHÁNH</text>
  </threadedComment>
  <threadedComment ref="F351" dT="2025-12-16T13:40:51.14" personId="{CED1F7B2-AD2A-4AC9-86A6-A3753FCE16BD}" id="{194A4263-8FF4-4235-8DDE-C97CD0D11DB8}">
    <text>TK NHÁNH</text>
  </threadedComment>
  <threadedComment ref="F353" dT="2025-12-16T13:40:51.14" personId="{CED1F7B2-AD2A-4AC9-86A6-A3753FCE16BD}" id="{5DCD0DE3-589F-4942-BB5D-B70E2898AF0B}">
    <text>TK NHÁNH</text>
  </threadedComment>
  <threadedComment ref="F354" dT="2025-12-16T13:40:51.14" personId="{CED1F7B2-AD2A-4AC9-86A6-A3753FCE16BD}" id="{33FF93D2-8AEB-4435-BB9B-B686CABFA2DA}">
    <text>TK NHÁNH</text>
  </threadedComment>
  <threadedComment ref="F355" dT="2025-12-16T13:40:51.14" personId="{CED1F7B2-AD2A-4AC9-86A6-A3753FCE16BD}" id="{AF3ECF32-F665-40B4-931C-2BF14456316B}">
    <text>TK NHÁNH</text>
  </threadedComment>
  <threadedComment ref="F356" dT="2025-12-16T13:40:51.14" personId="{CED1F7B2-AD2A-4AC9-86A6-A3753FCE16BD}" id="{32DFF7DF-EEC0-49F7-964A-CA0985AE60F4}">
    <text>TK NHÁNH</text>
  </threadedComment>
  <threadedComment ref="F363" dT="2025-12-16T13:40:51.14" personId="{CED1F7B2-AD2A-4AC9-86A6-A3753FCE16BD}" id="{1A621BC6-F5CC-4D99-B540-949B33AFBBC7}">
    <text>TK NHÁNH</text>
  </threadedComment>
  <threadedComment ref="F364" dT="2025-12-16T13:40:51.14" personId="{CED1F7B2-AD2A-4AC9-86A6-A3753FCE16BD}" id="{6DDD74B5-AC66-4BC5-BA6F-11C59AFF6F2A}">
    <text>TK NHÁNH</text>
  </threadedComment>
  <threadedComment ref="F366" dT="2025-12-16T13:40:51.14" personId="{CED1F7B2-AD2A-4AC9-86A6-A3753FCE16BD}" id="{48C69C99-DAB2-4F9A-8DBB-0A56100DEB4D}">
    <text>TK NHÁNH</text>
  </threadedComment>
  <threadedComment ref="F380" dT="2025-12-16T13:40:51.14" personId="{CED1F7B2-AD2A-4AC9-86A6-A3753FCE16BD}" id="{E87BE042-76AE-4A6F-A530-A99612527FA6}">
    <text>TK NHÁNH</text>
  </threadedComment>
  <threadedComment ref="F381" dT="2025-12-16T13:40:51.14" personId="{CED1F7B2-AD2A-4AC9-86A6-A3753FCE16BD}" id="{E7038CC0-F57F-4BA9-B3FB-6B6A3FA08B27}">
    <text>TK NHÁNH</text>
  </threadedComment>
  <threadedComment ref="F388" dT="2025-12-16T13:40:51.14" personId="{CED1F7B2-AD2A-4AC9-86A6-A3753FCE16BD}" id="{FF3D05E1-238C-4D5F-8AE6-D0EC6BBD2DB0}">
    <text>TK NHÁNH</text>
  </threadedComment>
  <threadedComment ref="F389" dT="2025-12-16T13:40:51.14" personId="{CED1F7B2-AD2A-4AC9-86A6-A3753FCE16BD}" id="{C62B6AEA-288D-4765-964E-1C07B4099C5A}">
    <text>TK NHÁNH</text>
  </threadedComment>
  <threadedComment ref="F391" dT="2025-12-16T13:40:51.14" personId="{CED1F7B2-AD2A-4AC9-86A6-A3753FCE16BD}" id="{2EF86D25-6D3A-4952-86C4-EF3B9C33B5BA}">
    <text>TK NHÁNH</text>
  </threadedComment>
  <threadedComment ref="F392" dT="2025-12-16T13:40:51.14" personId="{CED1F7B2-AD2A-4AC9-86A6-A3753FCE16BD}" id="{F4A2A19E-D51B-4776-981A-EFB45A3520DD}">
    <text>TK NHÁNH</text>
  </threadedComment>
  <threadedComment ref="F393" dT="2025-12-16T13:40:51.14" personId="{CED1F7B2-AD2A-4AC9-86A6-A3753FCE16BD}" id="{69D46AD1-4A8B-46BF-820A-2626AD0608B9}">
    <text>TK NHÁNH</text>
  </threadedComment>
  <threadedComment ref="F399" dT="2025-12-16T13:40:51.14" personId="{CED1F7B2-AD2A-4AC9-86A6-A3753FCE16BD}" id="{02EC5219-313F-4691-83E7-3F95D6DFB367}">
    <text>TK NHÁNH</text>
  </threadedComment>
  <threadedComment ref="F400" dT="2025-12-16T13:40:51.14" personId="{CED1F7B2-AD2A-4AC9-86A6-A3753FCE16BD}" id="{2C1D90D7-803E-4A9F-AB80-2FA419FDB8C6}">
    <text>TK NHÁNH</text>
  </threadedComment>
  <threadedComment ref="F401" dT="2025-12-16T13:40:51.14" personId="{CED1F7B2-AD2A-4AC9-86A6-A3753FCE16BD}" id="{E6A5300F-85F5-4533-898E-22D2D88F125B}">
    <text>TK NHÁNH</text>
  </threadedComment>
  <threadedComment ref="F402" dT="2025-12-16T13:40:51.14" personId="{CED1F7B2-AD2A-4AC9-86A6-A3753FCE16BD}" id="{6FE44F2C-3B92-400D-B212-6011C24F4957}">
    <text>TK NHÁNH</text>
  </threadedComment>
  <threadedComment ref="F403" dT="2025-12-16T13:40:51.14" personId="{CED1F7B2-AD2A-4AC9-86A6-A3753FCE16BD}" id="{73463B2B-2330-4230-BF08-E838A6E09538}">
    <text>TK NHÁNH</text>
  </threadedComment>
  <threadedComment ref="F404" dT="2025-12-16T13:40:51.14" personId="{CED1F7B2-AD2A-4AC9-86A6-A3753FCE16BD}" id="{27794DA7-B279-4D63-B6F1-4F9C1A23DD3F}">
    <text>TK NHÁNH</text>
  </threadedComment>
  <threadedComment ref="F412" dT="2025-12-16T13:40:51.14" personId="{CED1F7B2-AD2A-4AC9-86A6-A3753FCE16BD}" id="{6EE5E180-F1E5-472D-A101-28187C1DBEC6}">
    <text>TK NHÁNH</text>
  </threadedComment>
  <threadedComment ref="F414" dT="2025-12-16T13:40:51.14" personId="{CED1F7B2-AD2A-4AC9-86A6-A3753FCE16BD}" id="{F34AC428-B2B7-4335-BC66-75CF1248E146}">
    <text>TK NHÁNH</text>
  </threadedComment>
  <threadedComment ref="F419" dT="2025-12-16T13:40:51.14" personId="{CED1F7B2-AD2A-4AC9-86A6-A3753FCE16BD}" id="{6ADAB302-42DE-4FFD-9F2C-AC2117788B14}">
    <text>TK NHÁNH</text>
  </threadedComment>
  <threadedComment ref="F420" dT="2025-12-16T13:40:51.14" personId="{CED1F7B2-AD2A-4AC9-86A6-A3753FCE16BD}" id="{4C5E07D2-CD14-4B9F-BE00-87D91D2051AD}">
    <text>TK NHÁNH</text>
  </threadedComment>
  <threadedComment ref="F422" dT="2025-12-16T13:40:51.14" personId="{CED1F7B2-AD2A-4AC9-86A6-A3753FCE16BD}" id="{BE8BC452-E4BD-4593-8349-4CD9A56CB82D}">
    <text>TK NHÁNH</text>
  </threadedComment>
  <threadedComment ref="F423" dT="2025-12-16T13:40:51.14" personId="{CED1F7B2-AD2A-4AC9-86A6-A3753FCE16BD}" id="{4CE79AAD-B50B-4D8B-8D4D-4795A4059E74}">
    <text>TK NHÁNH</text>
  </threadedComment>
  <threadedComment ref="F424" dT="2025-12-16T13:40:51.14" personId="{CED1F7B2-AD2A-4AC9-86A6-A3753FCE16BD}" id="{79B90EE2-313B-4146-94C9-DF0C5CFEDAB0}">
    <text>TK NHÁNH</text>
  </threadedComment>
  <threadedComment ref="F425" dT="2025-12-16T13:40:51.14" personId="{CED1F7B2-AD2A-4AC9-86A6-A3753FCE16BD}" id="{BEB268D3-8EA8-4960-AD41-2DEBE0E37453}">
    <text>TK NHÁNH</text>
  </threadedComment>
  <threadedComment ref="F426" dT="2025-12-16T13:40:51.14" personId="{CED1F7B2-AD2A-4AC9-86A6-A3753FCE16BD}" id="{BFF0A3C8-46D4-41F8-8A32-DAAD9290514E}">
    <text>TK NHÁNH</text>
  </threadedComment>
  <threadedComment ref="F427" dT="2025-12-16T13:40:51.14" personId="{CED1F7B2-AD2A-4AC9-86A6-A3753FCE16BD}" id="{34862B98-7B79-4161-8B2D-73BC89A55C01}">
    <text>TK NHÁNH</text>
  </threadedComment>
  <threadedComment ref="F428" dT="2025-12-16T13:40:51.14" personId="{CED1F7B2-AD2A-4AC9-86A6-A3753FCE16BD}" id="{E506C443-48E7-4B60-8CA2-B4FCDA1126D5}">
    <text>TK NHÁNH</text>
  </threadedComment>
  <threadedComment ref="F433" dT="2025-12-16T13:40:51.14" personId="{CED1F7B2-AD2A-4AC9-86A6-A3753FCE16BD}" id="{C9191348-3811-46ED-B088-2C5067C4DF7B}">
    <text>TK NHÁNH</text>
  </threadedComment>
  <threadedComment ref="F434" dT="2025-12-16T13:40:51.14" personId="{CED1F7B2-AD2A-4AC9-86A6-A3753FCE16BD}" id="{220FC40F-DB8C-44A6-AAFB-D1C0154579C5}">
    <text>TK NHÁNH</text>
  </threadedComment>
  <threadedComment ref="F448" dT="2025-12-16T13:40:51.14" personId="{CED1F7B2-AD2A-4AC9-86A6-A3753FCE16BD}" id="{021D378F-1C16-4592-8C72-EE4E785BD4D6}">
    <text>TK NHÁNH</text>
  </threadedComment>
  <threadedComment ref="F449" dT="2025-12-16T13:40:51.14" personId="{CED1F7B2-AD2A-4AC9-86A6-A3753FCE16BD}" id="{6E1DC9E0-4B5B-470C-A220-13BE9A474E9B}">
    <text>TK NHÁNH</text>
  </threadedComment>
  <threadedComment ref="F450" dT="2025-12-16T13:40:51.14" personId="{CED1F7B2-AD2A-4AC9-86A6-A3753FCE16BD}" id="{4F904714-3A87-4903-A12B-64EDE0068FE4}">
    <text>TK NHÁNH</text>
  </threadedComment>
  <threadedComment ref="F451" dT="2025-12-16T13:40:51.14" personId="{CED1F7B2-AD2A-4AC9-86A6-A3753FCE16BD}" id="{B3709814-9A9A-48E1-8949-739EDD92A958}">
    <text>TK NHÁNH</text>
  </threadedComment>
  <threadedComment ref="F452" dT="2025-12-16T13:40:51.14" personId="{CED1F7B2-AD2A-4AC9-86A6-A3753FCE16BD}" id="{C1205AB5-D36C-4609-9B46-4125807C147B}">
    <text>TK NHÁNH</text>
  </threadedComment>
  <threadedComment ref="F458" dT="2025-12-16T13:40:51.14" personId="{CED1F7B2-AD2A-4AC9-86A6-A3753FCE16BD}" id="{BFFB39D6-BAE9-4681-BA92-1640D25964A9}">
    <text>TK NHÁNH</text>
  </threadedComment>
  <threadedComment ref="F460" dT="2025-12-16T13:40:51.14" personId="{CED1F7B2-AD2A-4AC9-86A6-A3753FCE16BD}" id="{E14D08E2-0C24-48A6-9E72-875655A2A473}">
    <text>TK NHÁNH</text>
  </threadedComment>
  <threadedComment ref="F461" dT="2025-12-16T13:40:51.14" personId="{CED1F7B2-AD2A-4AC9-86A6-A3753FCE16BD}" id="{252A417E-81FB-4966-9E7D-963CBF160760}">
    <text>TK NHÁNH</text>
  </threadedComment>
  <threadedComment ref="F462" dT="2025-12-16T13:40:51.14" personId="{CED1F7B2-AD2A-4AC9-86A6-A3753FCE16BD}" id="{8B469691-3084-4CF1-8E42-772BCE1C35FD}">
    <text>TK NHÁNH</text>
  </threadedComment>
  <threadedComment ref="F486" dT="2025-12-16T13:40:51.14" personId="{CED1F7B2-AD2A-4AC9-86A6-A3753FCE16BD}" id="{65C8730E-3452-42EC-9FF1-714ED1732DF5}">
    <text>TK NHÁNH</text>
  </threadedComment>
  <threadedComment ref="F488" dT="2025-12-16T13:40:51.14" personId="{CED1F7B2-AD2A-4AC9-86A6-A3753FCE16BD}" id="{2B19B822-4714-44ED-A5D5-384C14A93897}">
    <text>TK NHÁNH</text>
  </threadedComment>
  <threadedComment ref="F490" dT="2025-12-16T13:40:51.14" personId="{CED1F7B2-AD2A-4AC9-86A6-A3753FCE16BD}" id="{2BFF442B-A838-4D31-8713-15D03C56B848}">
    <text>TK NHÁNH</text>
  </threadedComment>
  <threadedComment ref="F492" dT="2025-12-16T13:40:51.14" personId="{CED1F7B2-AD2A-4AC9-86A6-A3753FCE16BD}" id="{6D43C1D8-4BC6-4D64-ACD2-8FCCFB0855AF}">
    <text>TK NHÁNH</text>
  </threadedComment>
  <threadedComment ref="F493" dT="2025-12-16T13:40:51.14" personId="{CED1F7B2-AD2A-4AC9-86A6-A3753FCE16BD}" id="{58048E7F-B060-4480-BF9F-FB208086D63D}">
    <text>TK NHÁNH</text>
  </threadedComment>
  <threadedComment ref="F494" dT="2025-12-16T13:40:51.14" personId="{CED1F7B2-AD2A-4AC9-86A6-A3753FCE16BD}" id="{21751BE1-A11B-4477-A4AE-3C46F217F49D}">
    <text>TK NHÁNH</text>
  </threadedComment>
  <threadedComment ref="F495" dT="2025-12-16T13:40:51.14" personId="{CED1F7B2-AD2A-4AC9-86A6-A3753FCE16BD}" id="{A471F7E9-B91C-42BB-9607-CB773B275A12}">
    <text>TK NHÁNH</text>
  </threadedComment>
  <threadedComment ref="F496" dT="2025-12-16T13:40:51.14" personId="{CED1F7B2-AD2A-4AC9-86A6-A3753FCE16BD}" id="{2DD136E8-1F7F-4767-A5BB-AC1ACB7AC401}">
    <text>TK NHÁNH</text>
  </threadedComment>
  <threadedComment ref="F497" dT="2025-12-16T13:40:51.14" personId="{CED1F7B2-AD2A-4AC9-86A6-A3753FCE16BD}" id="{75753AD2-8586-415C-9AA3-4BC09F948AA8}">
    <text>TK NHÁNH</text>
  </threadedComment>
  <threadedComment ref="F498" dT="2025-12-16T13:40:51.14" personId="{CED1F7B2-AD2A-4AC9-86A6-A3753FCE16BD}" id="{ECCF51DD-890A-4FCA-97FB-D1D4FDF9312B}">
    <text>TK NHÁNH</text>
  </threadedComment>
  <threadedComment ref="F501" dT="2025-12-16T13:40:51.14" personId="{CED1F7B2-AD2A-4AC9-86A6-A3753FCE16BD}" id="{A5AFD8AA-10B6-43F2-AE12-9758C29754DD}">
    <text>TK NHÁNH</text>
  </threadedComment>
  <threadedComment ref="F502" dT="2025-12-16T13:40:51.14" personId="{CED1F7B2-AD2A-4AC9-86A6-A3753FCE16BD}" id="{56499431-6B66-4F96-9E52-12AFFCB1FF22}">
    <text>TK NHÁNH</text>
  </threadedComment>
  <threadedComment ref="F503" dT="2025-12-16T13:40:51.14" personId="{CED1F7B2-AD2A-4AC9-86A6-A3753FCE16BD}" id="{A3A6B968-AAC2-48B4-8471-D47B458BFF23}">
    <text>TK NHÁNH</text>
  </threadedComment>
  <threadedComment ref="F504" dT="2025-12-16T13:40:51.14" personId="{CED1F7B2-AD2A-4AC9-86A6-A3753FCE16BD}" id="{02448A99-D8A7-41DB-BCDE-48F76CB1C396}">
    <text>TK NHÁNH</text>
  </threadedComment>
  <threadedComment ref="F506" dT="2025-12-16T13:40:51.14" personId="{CED1F7B2-AD2A-4AC9-86A6-A3753FCE16BD}" id="{88DC6F4A-0EDF-4784-9F42-BC1A8A8975DD}">
    <text>TK NHÁNH</text>
  </threadedComment>
  <threadedComment ref="F507" dT="2025-12-16T13:40:51.14" personId="{CED1F7B2-AD2A-4AC9-86A6-A3753FCE16BD}" id="{36E4BC39-5FE6-4C1E-982D-F45295D3B5BB}">
    <text>TK NHÁNH</text>
  </threadedComment>
  <threadedComment ref="F508" dT="2025-12-16T13:40:51.14" personId="{CED1F7B2-AD2A-4AC9-86A6-A3753FCE16BD}" id="{C92FF206-0C3F-4101-9EF2-BD44E0AA5F04}">
    <text>TK NHÁNH</text>
  </threadedComment>
  <threadedComment ref="F528" dT="2025-12-16T13:40:51.14" personId="{CED1F7B2-AD2A-4AC9-86A6-A3753FCE16BD}" id="{DFEA655F-DDFA-47F4-8C52-FD309C987312}">
    <text>TK NHÁNH</text>
  </threadedComment>
  <threadedComment ref="F532" dT="2025-12-16T13:40:51.14" personId="{CED1F7B2-AD2A-4AC9-86A6-A3753FCE16BD}" id="{E7DC1112-C10F-43FD-8847-971034B9BB53}">
    <text>TK NHÁNH</text>
  </threadedComment>
  <threadedComment ref="F533" dT="2025-12-16T13:40:51.14" personId="{CED1F7B2-AD2A-4AC9-86A6-A3753FCE16BD}" id="{015B77D2-746E-4B4F-92D9-68A68754DCB4}">
    <text>TK NHÁNH</text>
  </threadedComment>
  <threadedComment ref="F539" dT="2025-12-16T13:40:51.14" personId="{CED1F7B2-AD2A-4AC9-86A6-A3753FCE16BD}" id="{D502F153-2E3F-42FB-9465-3A1387587754}">
    <text>TK NHÁNH</text>
  </threadedComment>
  <threadedComment ref="F555" dT="2025-12-16T13:40:51.14" personId="{CED1F7B2-AD2A-4AC9-86A6-A3753FCE16BD}" id="{2B6D0293-EC66-4C1E-9E5E-4F3A2427F2AF}">
    <text>TK NHÁNH</text>
  </threadedComment>
  <threadedComment ref="F557" dT="2025-12-16T13:40:51.14" personId="{CED1F7B2-AD2A-4AC9-86A6-A3753FCE16BD}" id="{2059CA67-AA69-4290-B6BB-F1D3ABB8D9C8}">
    <text>TK NHÁNH</text>
  </threadedComment>
  <threadedComment ref="F559" dT="2025-12-16T13:40:51.14" personId="{CED1F7B2-AD2A-4AC9-86A6-A3753FCE16BD}" id="{AB7353F6-C674-48D3-974D-AD93FB790B85}">
    <text>TK NHÁNH</text>
  </threadedComment>
  <threadedComment ref="F562" dT="2025-12-16T13:40:51.14" personId="{CED1F7B2-AD2A-4AC9-86A6-A3753FCE16BD}" id="{D56318ED-90EE-457D-9380-61783ABFC079}">
    <text>TK NHÁNH</text>
  </threadedComment>
  <threadedComment ref="F563" dT="2025-12-16T13:40:51.14" personId="{CED1F7B2-AD2A-4AC9-86A6-A3753FCE16BD}" id="{687EA0E0-9984-4D59-BB41-0A1AB4543CC7}">
    <text>TK NHÁNH</text>
  </threadedComment>
  <threadedComment ref="F564" dT="2025-12-16T13:40:51.14" personId="{CED1F7B2-AD2A-4AC9-86A6-A3753FCE16BD}" id="{8AE7C3E1-75C7-4CC7-8C49-2C4981ABDACE}">
    <text>TK NHÁNH</text>
  </threadedComment>
  <threadedComment ref="F578" dT="2025-12-16T13:40:51.14" personId="{CED1F7B2-AD2A-4AC9-86A6-A3753FCE16BD}" id="{F8EA6E8A-411B-4025-8F66-CFA17C40FA0B}">
    <text>TK NHÁNH</text>
  </threadedComment>
  <threadedComment ref="F579" dT="2025-12-16T13:40:51.14" personId="{CED1F7B2-AD2A-4AC9-86A6-A3753FCE16BD}" id="{BB86484D-6461-4ABD-A050-BD6B36A71EE6}">
    <text>TK NHÁNH</text>
  </threadedComment>
  <threadedComment ref="F581" dT="2025-12-16T13:40:51.14" personId="{CED1F7B2-AD2A-4AC9-86A6-A3753FCE16BD}" id="{0E457B44-A6AA-4D29-B07E-E030964F3B49}">
    <text>TK NHÁNH</text>
  </threadedComment>
  <threadedComment ref="F586" dT="2025-12-16T13:40:51.14" personId="{CED1F7B2-AD2A-4AC9-86A6-A3753FCE16BD}" id="{AEFA4D62-BB45-4B03-92A7-38244A6D17DA}">
    <text>TK NHÁNH</text>
  </threadedComment>
  <threadedComment ref="F587" dT="2025-12-16T13:40:51.14" personId="{CED1F7B2-AD2A-4AC9-86A6-A3753FCE16BD}" id="{585D63BF-F11F-46AE-911B-6E53F3B75296}">
    <text>TK NHÁNH</text>
  </threadedComment>
  <threadedComment ref="F588" dT="2025-12-16T13:40:51.14" personId="{CED1F7B2-AD2A-4AC9-86A6-A3753FCE16BD}" id="{F439E7A1-B6D4-4CE8-8806-4DB63589BDC1}">
    <text>TK NHÁNH</text>
  </threadedComment>
  <threadedComment ref="F589" dT="2025-12-16T13:40:51.14" personId="{CED1F7B2-AD2A-4AC9-86A6-A3753FCE16BD}" id="{11851613-9754-442A-B5AE-68513460C167}">
    <text>TK NHÁNH</text>
  </threadedComment>
  <threadedComment ref="F590" dT="2025-12-16T13:40:51.14" personId="{CED1F7B2-AD2A-4AC9-86A6-A3753FCE16BD}" id="{DE95D7F6-F4E2-41F7-95B1-4B673E63D31D}">
    <text>TK NHÁNH</text>
  </threadedComment>
  <threadedComment ref="F591" dT="2025-12-16T13:40:51.14" personId="{CED1F7B2-AD2A-4AC9-86A6-A3753FCE16BD}" id="{CBCD3086-7DAB-432E-9ED3-F09A692FA815}">
    <text>TK NHÁNH</text>
  </threadedComment>
  <threadedComment ref="F608" dT="2025-12-16T13:40:51.14" personId="{CED1F7B2-AD2A-4AC9-86A6-A3753FCE16BD}" id="{1C60EDB0-DCE3-4BC3-A221-DD934FDEBF4A}">
    <text>TK NHÁNH</text>
  </threadedComment>
  <threadedComment ref="F610" dT="2025-12-16T13:40:51.14" personId="{CED1F7B2-AD2A-4AC9-86A6-A3753FCE16BD}" id="{C11E99FE-CA7A-4B71-AEB7-58242495FF51}">
    <text>TK NHÁNH</text>
  </threadedComment>
  <threadedComment ref="F611" dT="2025-12-16T13:40:51.14" personId="{CED1F7B2-AD2A-4AC9-86A6-A3753FCE16BD}" id="{6E7C36B0-2FF7-4FEE-9A9E-FD092FBDEEE0}">
    <text>TK NHÁNH</text>
  </threadedComment>
  <threadedComment ref="F620" dT="2025-12-16T13:40:51.14" personId="{CED1F7B2-AD2A-4AC9-86A6-A3753FCE16BD}" id="{9AF9D097-14C7-4637-B919-4A3D09CB6F19}">
    <text>TK NHÁNH</text>
  </threadedComment>
  <threadedComment ref="F621" dT="2025-12-16T13:40:51.14" personId="{CED1F7B2-AD2A-4AC9-86A6-A3753FCE16BD}" id="{97EB78A9-F9BF-4AFA-9376-0EB4036E8659}">
    <text>TK NHÁNH</text>
  </threadedComment>
  <threadedComment ref="F624" dT="2025-12-16T13:40:51.14" personId="{CED1F7B2-AD2A-4AC9-86A6-A3753FCE16BD}" id="{3D907322-1B29-4793-B5D6-FC6B9F5AE30A}">
    <text>TK NHÁNH</text>
  </threadedComment>
  <threadedComment ref="F626" dT="2025-12-16T13:40:51.14" personId="{CED1F7B2-AD2A-4AC9-86A6-A3753FCE16BD}" id="{8DAC4C02-723D-48F7-A249-75C3CC8069F7}">
    <text>TK NHÁNH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I12" dT="2026-03-19T07:42:18.65" personId="{CED1F7B2-AD2A-4AC9-86A6-A3753FCE16BD}" id="{04705C18-57B4-40D7-9677-773ED881ABB4}">
    <text>TK NHÁNH</text>
  </threadedComment>
  <threadedComment ref="I13" dT="2026-03-19T07:42:18.65" personId="{CED1F7B2-AD2A-4AC9-86A6-A3753FCE16BD}" id="{DC4A0537-A4B8-41C4-BAE6-05B38F12B527}">
    <text>TK NHÁNH</text>
  </threadedComment>
  <threadedComment ref="I14" dT="2026-03-19T07:42:18.65" personId="{CED1F7B2-AD2A-4AC9-86A6-A3753FCE16BD}" id="{E2AD992B-CE09-448E-8526-8FD066255C26}">
    <text>TK NHÁNH</text>
  </threadedComment>
  <threadedComment ref="I15" dT="2026-03-19T07:42:18.65" personId="{CED1F7B2-AD2A-4AC9-86A6-A3753FCE16BD}" id="{BB3A1F3D-EDF4-457F-9078-9FE52C9BE146}">
    <text>TK NHÁNH</text>
  </threadedComment>
  <threadedComment ref="I16" dT="2026-03-19T07:42:18.65" personId="{CED1F7B2-AD2A-4AC9-86A6-A3753FCE16BD}" id="{E5682873-46A2-4506-B52A-7D2538F669A6}">
    <text>TK NHÁNH</text>
  </threadedComment>
  <threadedComment ref="I17" dT="2026-03-19T07:42:18.65" personId="{CED1F7B2-AD2A-4AC9-86A6-A3753FCE16BD}" id="{D45D507D-0708-4A4D-8B3D-18B6DF4117C5}">
    <text>TK NHÁNH</text>
  </threadedComment>
  <threadedComment ref="C24" dT="2026-03-19T07:44:31.63" personId="{CED1F7B2-AD2A-4AC9-86A6-A3753FCE16BD}" id="{CDB0FEA9-BAFA-4F82-89E7-1819A5CCCD54}">
    <text>THU BS HĐ GIA HẠN CONT</text>
  </threadedComment>
  <threadedComment ref="X24" dT="2026-03-19T07:44:25.96" personId="{CED1F7B2-AD2A-4AC9-86A6-A3753FCE16BD}" id="{FA7EEFDB-E989-448A-9AD6-DB4C31D8FB3D}">
    <text>THU BS HĐ GIA HẠN CONT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D8246D-69D9-4CEE-9AE9-1995FC66500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683b35b-f6f9-4425-a68f-35cc3d9ee6a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T633"/>
  <sheetViews>
    <sheetView zoomScale="80" zoomScaleNormal="80" workbookViewId="0">
      <pane xSplit="3" ySplit="2" topLeftCell="W604" activePane="bottomRight" state="frozenSplit"/>
      <selection pane="topRight" activeCell="D1" sqref="D1"/>
      <selection pane="bottomLeft" activeCell="A2" sqref="A2"/>
      <selection pane="bottomRight" activeCell="AA628" sqref="AA628"/>
    </sheetView>
  </sheetViews>
  <sheetFormatPr defaultColWidth="9.140625" defaultRowHeight="19.5"/>
  <cols>
    <col min="1" max="1" width="20.85546875" style="109" customWidth="1"/>
    <col min="2" max="2" width="22.5703125" style="100" customWidth="1"/>
    <col min="3" max="3" width="22.140625" style="112" customWidth="1"/>
    <col min="4" max="4" width="15" style="105" customWidth="1"/>
    <col min="5" max="6" width="17.28515625" style="106" customWidth="1"/>
    <col min="7" max="7" width="13.7109375" style="60" customWidth="1"/>
    <col min="8" max="9" width="17.28515625" style="60" hidden="1" customWidth="1"/>
    <col min="10" max="10" width="22" style="60" customWidth="1"/>
    <col min="11" max="11" width="20.5703125" style="60" customWidth="1"/>
    <col min="12" max="16" width="16" style="60" customWidth="1"/>
    <col min="17" max="18" width="16" style="107" customWidth="1"/>
    <col min="19" max="19" width="13.140625" style="60" customWidth="1"/>
    <col min="20" max="20" width="12.28515625" style="60" customWidth="1"/>
    <col min="21" max="22" width="13.5703125" style="60" customWidth="1"/>
    <col min="23" max="23" width="23" style="60" customWidth="1"/>
    <col min="24" max="24" width="18.140625" style="26" customWidth="1"/>
    <col min="25" max="25" width="18.85546875" style="28" customWidth="1"/>
    <col min="26" max="26" width="13.5703125" style="29" customWidth="1"/>
    <col min="27" max="28" width="12" style="26" customWidth="1"/>
    <col min="29" max="29" width="21.140625" style="26" customWidth="1"/>
    <col min="30" max="30" width="23.28515625" style="26" customWidth="1"/>
    <col min="31" max="31" width="21" style="26" customWidth="1"/>
    <col min="32" max="32" width="22.7109375" style="27" customWidth="1"/>
    <col min="33" max="33" width="20.85546875" style="26" customWidth="1"/>
    <col min="34" max="34" width="26.42578125" style="26" customWidth="1"/>
    <col min="35" max="36" width="20.85546875" style="26" customWidth="1"/>
    <col min="37" max="37" width="16.5703125" style="26" customWidth="1"/>
    <col min="38" max="38" width="23.42578125" style="26" customWidth="1"/>
    <col min="39" max="40" width="22.140625" style="26" customWidth="1"/>
    <col min="41" max="41" width="22.140625" style="27" customWidth="1"/>
    <col min="42" max="42" width="22.140625" style="26" customWidth="1"/>
    <col min="43" max="43" width="12.140625" style="26" customWidth="1"/>
    <col min="44" max="44" width="17.28515625" style="26" customWidth="1"/>
    <col min="45" max="45" width="48.140625" style="26" customWidth="1"/>
    <col min="46" max="46" width="15.28515625" style="26" customWidth="1"/>
    <col min="47" max="16384" width="9.140625" style="26"/>
  </cols>
  <sheetData>
    <row r="1" spans="1:46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</row>
    <row r="2" spans="1:46" s="21" customFormat="1" ht="45.75" customHeight="1">
      <c r="A2" s="97" t="s">
        <v>1</v>
      </c>
      <c r="B2" s="97" t="s">
        <v>2</v>
      </c>
      <c r="C2" s="110" t="s">
        <v>3</v>
      </c>
      <c r="D2" s="98" t="s">
        <v>4</v>
      </c>
      <c r="E2" s="97" t="s">
        <v>5</v>
      </c>
      <c r="F2" s="97" t="s">
        <v>6</v>
      </c>
      <c r="G2" s="97" t="s">
        <v>7</v>
      </c>
      <c r="H2" s="63" t="s">
        <v>8</v>
      </c>
      <c r="I2" s="63" t="s">
        <v>9</v>
      </c>
      <c r="J2" s="97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99" t="s">
        <v>19</v>
      </c>
      <c r="T2" s="99" t="s">
        <v>20</v>
      </c>
      <c r="U2" s="99" t="s">
        <v>21</v>
      </c>
      <c r="V2" s="63" t="s">
        <v>22</v>
      </c>
      <c r="W2" s="63" t="s">
        <v>23</v>
      </c>
      <c r="X2" s="38" t="s">
        <v>1</v>
      </c>
      <c r="Y2" s="38" t="s">
        <v>2</v>
      </c>
      <c r="Z2" s="39" t="s">
        <v>4</v>
      </c>
      <c r="AA2" s="40" t="s">
        <v>24</v>
      </c>
      <c r="AB2" s="40" t="s">
        <v>25</v>
      </c>
      <c r="AC2" s="40" t="s">
        <v>10</v>
      </c>
      <c r="AD2" s="40" t="s">
        <v>11</v>
      </c>
      <c r="AE2" s="40" t="s">
        <v>26</v>
      </c>
      <c r="AF2" s="41" t="s">
        <v>13</v>
      </c>
      <c r="AG2" s="40" t="s">
        <v>27</v>
      </c>
      <c r="AH2" s="40" t="s">
        <v>15</v>
      </c>
      <c r="AI2" s="40" t="s">
        <v>16</v>
      </c>
      <c r="AJ2" s="40" t="s">
        <v>17</v>
      </c>
      <c r="AK2" s="40" t="s">
        <v>18</v>
      </c>
      <c r="AL2" s="40" t="s">
        <v>19</v>
      </c>
      <c r="AM2" s="40" t="s">
        <v>20</v>
      </c>
      <c r="AN2" s="40" t="s">
        <v>28</v>
      </c>
      <c r="AO2" s="42" t="s">
        <v>22</v>
      </c>
      <c r="AP2" s="38" t="s">
        <v>23</v>
      </c>
      <c r="AQ2" s="73"/>
      <c r="AR2" s="159" t="s">
        <v>717</v>
      </c>
      <c r="AS2" s="159" t="s">
        <v>685</v>
      </c>
    </row>
    <row r="3" spans="1:46" s="60" customFormat="1" ht="23.25" customHeight="1">
      <c r="A3" s="113" t="s">
        <v>146</v>
      </c>
      <c r="B3" s="140" t="s">
        <v>320</v>
      </c>
      <c r="C3" s="118" t="s">
        <v>321</v>
      </c>
      <c r="D3" s="114">
        <v>45861</v>
      </c>
      <c r="E3" s="115">
        <v>49</v>
      </c>
      <c r="F3" s="115">
        <v>49</v>
      </c>
      <c r="G3" s="116"/>
      <c r="H3" s="56"/>
      <c r="I3" s="62"/>
      <c r="J3" s="56">
        <f>+IF(F3&lt;=50,1060000, IF(F3&lt;=200, 1210000, IF(F3&lt;=500, 1230000, IF(F3&lt;=1000, 1440000, IF(F3&lt;=2000, 1990000, IF(F3&gt;2000, 1990000+(F3-2000)*1464))))))</f>
        <v>1060000</v>
      </c>
      <c r="K3" s="56">
        <v>990000</v>
      </c>
      <c r="L3" s="56"/>
      <c r="M3" s="56"/>
      <c r="N3" s="56"/>
      <c r="O3" s="56"/>
      <c r="P3" s="56"/>
      <c r="Q3" s="56">
        <v>162000</v>
      </c>
      <c r="R3" s="56"/>
      <c r="S3" s="56"/>
      <c r="T3" s="56">
        <f t="shared" ref="T3:T66" si="0">SUM(J3:S3)*0.08</f>
        <v>176960</v>
      </c>
      <c r="U3" s="62">
        <f t="shared" ref="U3:U66" si="1">SUM(J3:T3)</f>
        <v>2388960</v>
      </c>
      <c r="V3" s="58">
        <f>U3</f>
        <v>2388960</v>
      </c>
      <c r="W3" s="117" t="s">
        <v>72</v>
      </c>
      <c r="X3" s="57" t="str">
        <f t="shared" ref="X3:Y66" si="2">A3</f>
        <v>PS254498</v>
      </c>
      <c r="Y3" s="58" t="str">
        <f t="shared" si="2"/>
        <v>IE20250716073</v>
      </c>
      <c r="Z3" s="59">
        <f t="shared" ref="Z3:Z66" si="3">D3</f>
        <v>45861</v>
      </c>
      <c r="AA3" s="58">
        <f t="shared" ref="AA3:AA66" si="4">E3/F3*H3</f>
        <v>0</v>
      </c>
      <c r="AB3" s="58">
        <f t="shared" ref="AB3:AB66" si="5">(E3/F3)*I3</f>
        <v>0</v>
      </c>
      <c r="AC3" s="58">
        <f t="shared" ref="AC3:AC66" si="6">(E3/F3)*J3</f>
        <v>1060000</v>
      </c>
      <c r="AD3" s="58">
        <f t="shared" ref="AD3:AD66" si="7">(E3/F3)*K3</f>
        <v>990000</v>
      </c>
      <c r="AE3" s="58">
        <f t="shared" ref="AE3:AE66" si="8">(E3/F3)*L3</f>
        <v>0</v>
      </c>
      <c r="AF3" s="58">
        <f t="shared" ref="AF3:AF66" si="9">(E3/F3)*M3</f>
        <v>0</v>
      </c>
      <c r="AG3" s="58">
        <f t="shared" ref="AG3:AG66" si="10">(E3/F3)*N3</f>
        <v>0</v>
      </c>
      <c r="AH3" s="58">
        <f t="shared" ref="AH3:AH66" si="11">(E3/F3)*O3</f>
        <v>0</v>
      </c>
      <c r="AI3" s="58">
        <f t="shared" ref="AI3:AI66" si="12">(E3/F3)*P3</f>
        <v>0</v>
      </c>
      <c r="AJ3" s="58">
        <f t="shared" ref="AJ3:AJ66" si="13">(E3/F3)*Q3</f>
        <v>162000</v>
      </c>
      <c r="AK3" s="58">
        <f t="shared" ref="AK3:AK66" si="14">(E3/F3)*R3</f>
        <v>0</v>
      </c>
      <c r="AL3" s="58">
        <f t="shared" ref="AL3:AL66" si="15">(E3/F3)*S3</f>
        <v>0</v>
      </c>
      <c r="AM3" s="58">
        <f>SUM(AC3:AL3)*0.08</f>
        <v>176960</v>
      </c>
      <c r="AN3" s="58">
        <f t="shared" ref="AN3" si="16">SUM(AC3:AM3)</f>
        <v>2388960</v>
      </c>
      <c r="AO3" s="58">
        <f t="shared" ref="AO3:AO66" si="17">AN3</f>
        <v>2388960</v>
      </c>
      <c r="AP3" s="58" t="str">
        <f t="shared" ref="AP3:AP66" si="18">W3</f>
        <v>TCS</v>
      </c>
      <c r="AQ3" s="75" t="s">
        <v>79</v>
      </c>
      <c r="AR3" s="60" t="s">
        <v>688</v>
      </c>
      <c r="AS3" s="60" t="s">
        <v>710</v>
      </c>
      <c r="AT3" s="60" t="s">
        <v>145</v>
      </c>
    </row>
    <row r="4" spans="1:46" s="60" customFormat="1" ht="23.25" customHeight="1">
      <c r="A4" s="113" t="s">
        <v>147</v>
      </c>
      <c r="B4" s="140" t="s">
        <v>322</v>
      </c>
      <c r="C4" s="118" t="s">
        <v>323</v>
      </c>
      <c r="D4" s="114">
        <v>45861</v>
      </c>
      <c r="E4" s="115">
        <v>155</v>
      </c>
      <c r="F4" s="115">
        <v>155</v>
      </c>
      <c r="G4" s="116"/>
      <c r="H4" s="56"/>
      <c r="I4" s="62"/>
      <c r="J4" s="56">
        <f t="shared" ref="J4:J5" si="19">+IF(F4&lt;=50,1060000, IF(F4&lt;=200, 1210000, IF(F4&lt;=500, 1230000, IF(F4&lt;=1000, 1440000, IF(F4&lt;=2000, 1990000, IF(F4&gt;2000, 1990000+(F4-2000)*1464))))))</f>
        <v>1210000</v>
      </c>
      <c r="K4" s="56">
        <f>990000+70000</f>
        <v>1060000</v>
      </c>
      <c r="L4" s="56"/>
      <c r="M4" s="56"/>
      <c r="N4" s="56"/>
      <c r="O4" s="56"/>
      <c r="P4" s="56">
        <v>731987</v>
      </c>
      <c r="Q4" s="56">
        <v>220968</v>
      </c>
      <c r="R4" s="56"/>
      <c r="S4" s="56"/>
      <c r="T4" s="56">
        <f t="shared" si="0"/>
        <v>257836.4</v>
      </c>
      <c r="U4" s="62">
        <f t="shared" si="1"/>
        <v>3480791.4</v>
      </c>
      <c r="V4" s="58">
        <f t="shared" ref="V4:V67" si="20">U4</f>
        <v>3480791.4</v>
      </c>
      <c r="W4" s="117" t="s">
        <v>72</v>
      </c>
      <c r="X4" s="57" t="str">
        <f t="shared" si="2"/>
        <v>PS254506</v>
      </c>
      <c r="Y4" s="58" t="str">
        <f t="shared" si="2"/>
        <v>0884325264</v>
      </c>
      <c r="Z4" s="59">
        <f t="shared" si="3"/>
        <v>45861</v>
      </c>
      <c r="AA4" s="58">
        <f t="shared" si="4"/>
        <v>0</v>
      </c>
      <c r="AB4" s="58">
        <f t="shared" si="5"/>
        <v>0</v>
      </c>
      <c r="AC4" s="58">
        <f t="shared" si="6"/>
        <v>1210000</v>
      </c>
      <c r="AD4" s="58">
        <f t="shared" si="7"/>
        <v>1060000</v>
      </c>
      <c r="AE4" s="58">
        <f t="shared" si="8"/>
        <v>0</v>
      </c>
      <c r="AF4" s="58">
        <f t="shared" si="9"/>
        <v>0</v>
      </c>
      <c r="AG4" s="58">
        <f t="shared" si="10"/>
        <v>0</v>
      </c>
      <c r="AH4" s="58">
        <f t="shared" si="11"/>
        <v>0</v>
      </c>
      <c r="AI4" s="58">
        <f t="shared" si="12"/>
        <v>731987</v>
      </c>
      <c r="AJ4" s="58">
        <f t="shared" si="13"/>
        <v>220968</v>
      </c>
      <c r="AK4" s="58">
        <f t="shared" si="14"/>
        <v>0</v>
      </c>
      <c r="AL4" s="58">
        <f t="shared" si="15"/>
        <v>0</v>
      </c>
      <c r="AM4" s="58">
        <f t="shared" ref="AM4:AM67" si="21">SUM(AC4:AL4)*0.08</f>
        <v>257836.4</v>
      </c>
      <c r="AN4" s="58">
        <f t="shared" ref="AN4:AN67" si="22">SUM(AC4:AM4)</f>
        <v>3480791.4</v>
      </c>
      <c r="AO4" s="58">
        <f t="shared" si="17"/>
        <v>3480791.4</v>
      </c>
      <c r="AP4" s="58" t="str">
        <f t="shared" si="18"/>
        <v>TCS</v>
      </c>
      <c r="AQ4" s="75" t="s">
        <v>79</v>
      </c>
      <c r="AR4" s="60" t="s">
        <v>688</v>
      </c>
      <c r="AS4" s="60" t="s">
        <v>710</v>
      </c>
      <c r="AT4" s="60" t="s">
        <v>145</v>
      </c>
    </row>
    <row r="5" spans="1:46" s="60" customFormat="1" ht="23.25" customHeight="1">
      <c r="A5" s="113" t="s">
        <v>147</v>
      </c>
      <c r="B5" s="140"/>
      <c r="C5" s="118"/>
      <c r="D5" s="114">
        <v>45861</v>
      </c>
      <c r="E5" s="115"/>
      <c r="F5" s="115">
        <v>155</v>
      </c>
      <c r="G5" s="116"/>
      <c r="H5" s="56"/>
      <c r="I5" s="62"/>
      <c r="J5" s="56">
        <f t="shared" si="19"/>
        <v>1210000</v>
      </c>
      <c r="K5" s="56">
        <f>990000+70000</f>
        <v>1060000</v>
      </c>
      <c r="L5" s="56"/>
      <c r="M5" s="56"/>
      <c r="N5" s="56"/>
      <c r="O5" s="56"/>
      <c r="P5" s="56">
        <v>731987</v>
      </c>
      <c r="Q5" s="56">
        <v>220968</v>
      </c>
      <c r="R5" s="56"/>
      <c r="S5" s="56"/>
      <c r="T5" s="56">
        <f t="shared" si="0"/>
        <v>257836.4</v>
      </c>
      <c r="U5" s="62">
        <f t="shared" si="1"/>
        <v>3480791.4</v>
      </c>
      <c r="V5" s="58">
        <f t="shared" si="20"/>
        <v>3480791.4</v>
      </c>
      <c r="W5" s="117" t="s">
        <v>72</v>
      </c>
      <c r="X5" s="57" t="str">
        <f t="shared" si="2"/>
        <v>PS254506</v>
      </c>
      <c r="Y5" s="58">
        <f t="shared" si="2"/>
        <v>0</v>
      </c>
      <c r="Z5" s="59">
        <f t="shared" si="3"/>
        <v>45861</v>
      </c>
      <c r="AA5" s="58">
        <f t="shared" si="4"/>
        <v>0</v>
      </c>
      <c r="AB5" s="58">
        <f t="shared" si="5"/>
        <v>0</v>
      </c>
      <c r="AC5" s="58">
        <f t="shared" si="6"/>
        <v>0</v>
      </c>
      <c r="AD5" s="58">
        <f t="shared" si="7"/>
        <v>0</v>
      </c>
      <c r="AE5" s="58">
        <f t="shared" si="8"/>
        <v>0</v>
      </c>
      <c r="AF5" s="58">
        <f t="shared" si="9"/>
        <v>0</v>
      </c>
      <c r="AG5" s="58">
        <f t="shared" si="10"/>
        <v>0</v>
      </c>
      <c r="AH5" s="58">
        <f t="shared" si="11"/>
        <v>0</v>
      </c>
      <c r="AI5" s="58">
        <f t="shared" si="12"/>
        <v>0</v>
      </c>
      <c r="AJ5" s="58">
        <f t="shared" si="13"/>
        <v>0</v>
      </c>
      <c r="AK5" s="58">
        <f t="shared" si="14"/>
        <v>0</v>
      </c>
      <c r="AL5" s="58">
        <f t="shared" si="15"/>
        <v>0</v>
      </c>
      <c r="AM5" s="58">
        <f t="shared" si="21"/>
        <v>0</v>
      </c>
      <c r="AN5" s="58">
        <f t="shared" si="22"/>
        <v>0</v>
      </c>
      <c r="AO5" s="58">
        <f t="shared" si="17"/>
        <v>0</v>
      </c>
      <c r="AP5" s="58" t="str">
        <f t="shared" si="18"/>
        <v>TCS</v>
      </c>
      <c r="AQ5" s="75" t="s">
        <v>79</v>
      </c>
      <c r="AR5" s="60" t="s">
        <v>688</v>
      </c>
      <c r="AS5" s="60" t="s">
        <v>710</v>
      </c>
      <c r="AT5" s="60" t="s">
        <v>145</v>
      </c>
    </row>
    <row r="6" spans="1:46" s="60" customFormat="1" ht="23.25" customHeight="1">
      <c r="A6" s="113" t="s">
        <v>148</v>
      </c>
      <c r="B6" s="140" t="s">
        <v>324</v>
      </c>
      <c r="C6" s="118" t="s">
        <v>325</v>
      </c>
      <c r="D6" s="114">
        <v>45861</v>
      </c>
      <c r="E6" s="115">
        <v>87.56</v>
      </c>
      <c r="F6" s="115">
        <v>87.56</v>
      </c>
      <c r="G6" s="116">
        <v>0.45</v>
      </c>
      <c r="H6" s="56"/>
      <c r="I6" s="62"/>
      <c r="J6" s="56">
        <f>+IF(F3=0, _xleta.T, IF(F3&lt;=1000, 1260000, IF(F3&lt;=2000, 1430000, IF(F3&lt;=3000, 2120000, IF(F3&lt;=4500, 2230000, ff)))))</f>
        <v>1260000</v>
      </c>
      <c r="K6" s="56">
        <v>990000</v>
      </c>
      <c r="L6" s="56">
        <v>710910</v>
      </c>
      <c r="M6" s="56"/>
      <c r="N6" s="56"/>
      <c r="O6" s="56">
        <v>995274.00000000012</v>
      </c>
      <c r="P6" s="56"/>
      <c r="Q6" s="56"/>
      <c r="R6" s="56">
        <v>1314</v>
      </c>
      <c r="S6" s="56">
        <f>+IF(F6&lt;=2000, 30000, IF(F6&lt;5000, 66000, ff))</f>
        <v>30000</v>
      </c>
      <c r="T6" s="56">
        <f t="shared" si="0"/>
        <v>318999.84000000003</v>
      </c>
      <c r="U6" s="62">
        <f t="shared" si="1"/>
        <v>4306497.84</v>
      </c>
      <c r="V6" s="58">
        <f t="shared" si="20"/>
        <v>4306497.84</v>
      </c>
      <c r="W6" s="117" t="s">
        <v>74</v>
      </c>
      <c r="X6" s="57" t="str">
        <f t="shared" si="2"/>
        <v>PS254395</v>
      </c>
      <c r="Y6" s="58" t="str">
        <f t="shared" si="2"/>
        <v>IE20250710103</v>
      </c>
      <c r="Z6" s="59">
        <f t="shared" si="3"/>
        <v>45861</v>
      </c>
      <c r="AA6" s="58">
        <f t="shared" si="4"/>
        <v>0</v>
      </c>
      <c r="AB6" s="58">
        <f t="shared" si="5"/>
        <v>0</v>
      </c>
      <c r="AC6" s="58">
        <f t="shared" si="6"/>
        <v>1260000</v>
      </c>
      <c r="AD6" s="58">
        <f t="shared" si="7"/>
        <v>990000</v>
      </c>
      <c r="AE6" s="58">
        <f t="shared" si="8"/>
        <v>710910</v>
      </c>
      <c r="AF6" s="58">
        <f t="shared" si="9"/>
        <v>0</v>
      </c>
      <c r="AG6" s="58">
        <f t="shared" si="10"/>
        <v>0</v>
      </c>
      <c r="AH6" s="58">
        <f t="shared" si="11"/>
        <v>995274.00000000012</v>
      </c>
      <c r="AI6" s="58">
        <f t="shared" si="12"/>
        <v>0</v>
      </c>
      <c r="AJ6" s="58">
        <f t="shared" si="13"/>
        <v>0</v>
      </c>
      <c r="AK6" s="58">
        <f t="shared" si="14"/>
        <v>1314</v>
      </c>
      <c r="AL6" s="58">
        <f t="shared" si="15"/>
        <v>30000</v>
      </c>
      <c r="AM6" s="58">
        <f t="shared" si="21"/>
        <v>318999.84000000003</v>
      </c>
      <c r="AN6" s="58">
        <f t="shared" si="22"/>
        <v>4306497.84</v>
      </c>
      <c r="AO6" s="58">
        <f t="shared" si="17"/>
        <v>4306497.84</v>
      </c>
      <c r="AP6" s="58" t="str">
        <f t="shared" si="18"/>
        <v>CÁT LÁI</v>
      </c>
      <c r="AQ6" s="75" t="s">
        <v>80</v>
      </c>
      <c r="AR6" s="158" t="s">
        <v>709</v>
      </c>
      <c r="AS6" s="60" t="s">
        <v>711</v>
      </c>
      <c r="AT6" s="60" t="s">
        <v>145</v>
      </c>
    </row>
    <row r="7" spans="1:46" s="60" customFormat="1" ht="23.25" customHeight="1">
      <c r="A7" s="113" t="s">
        <v>149</v>
      </c>
      <c r="B7" s="140" t="s">
        <v>326</v>
      </c>
      <c r="C7" s="118" t="s">
        <v>327</v>
      </c>
      <c r="D7" s="114">
        <v>45861</v>
      </c>
      <c r="E7" s="115">
        <v>179.94</v>
      </c>
      <c r="F7" s="115">
        <v>179.94</v>
      </c>
      <c r="G7" s="116">
        <v>1.1000000000000001</v>
      </c>
      <c r="H7" s="56"/>
      <c r="I7" s="62"/>
      <c r="J7" s="56">
        <f>+IF(F4=0, _xleta.T, IF(F4&lt;=1000, 1260000, IF(F4&lt;=2000, 1430000, IF(F4&lt;=3000, 2120000, IF(F4&lt;=4500, 2230000, ff)))))</f>
        <v>1260000</v>
      </c>
      <c r="K7" s="56">
        <v>990000</v>
      </c>
      <c r="L7" s="56">
        <v>969681</v>
      </c>
      <c r="M7" s="56"/>
      <c r="N7" s="56"/>
      <c r="O7" s="56">
        <v>1137456</v>
      </c>
      <c r="P7" s="56"/>
      <c r="Q7" s="56"/>
      <c r="R7" s="56">
        <v>2699</v>
      </c>
      <c r="S7" s="56">
        <f>+IF(F7&lt;=2000, 30000, IF(F7&lt;5000, 66000, ff))</f>
        <v>30000</v>
      </c>
      <c r="T7" s="56">
        <f t="shared" si="0"/>
        <v>351186.88</v>
      </c>
      <c r="U7" s="62">
        <f t="shared" si="1"/>
        <v>4741022.88</v>
      </c>
      <c r="V7" s="58">
        <f t="shared" si="20"/>
        <v>4741022.88</v>
      </c>
      <c r="W7" s="117" t="s">
        <v>74</v>
      </c>
      <c r="X7" s="57" t="str">
        <f t="shared" si="2"/>
        <v>PS254381</v>
      </c>
      <c r="Y7" s="58" t="str">
        <f t="shared" si="2"/>
        <v>T250713Y1</v>
      </c>
      <c r="Z7" s="59">
        <f t="shared" si="3"/>
        <v>45861</v>
      </c>
      <c r="AA7" s="58">
        <f t="shared" si="4"/>
        <v>0</v>
      </c>
      <c r="AB7" s="58">
        <f t="shared" si="5"/>
        <v>0</v>
      </c>
      <c r="AC7" s="58">
        <f t="shared" si="6"/>
        <v>1260000</v>
      </c>
      <c r="AD7" s="58">
        <f t="shared" si="7"/>
        <v>990000</v>
      </c>
      <c r="AE7" s="58">
        <f t="shared" si="8"/>
        <v>969681</v>
      </c>
      <c r="AF7" s="58">
        <f t="shared" si="9"/>
        <v>0</v>
      </c>
      <c r="AG7" s="58">
        <f t="shared" si="10"/>
        <v>0</v>
      </c>
      <c r="AH7" s="58">
        <f t="shared" si="11"/>
        <v>1137456</v>
      </c>
      <c r="AI7" s="58">
        <f t="shared" si="12"/>
        <v>0</v>
      </c>
      <c r="AJ7" s="58">
        <f t="shared" si="13"/>
        <v>0</v>
      </c>
      <c r="AK7" s="58">
        <f t="shared" si="14"/>
        <v>2699</v>
      </c>
      <c r="AL7" s="58">
        <f t="shared" si="15"/>
        <v>30000</v>
      </c>
      <c r="AM7" s="58">
        <f t="shared" si="21"/>
        <v>351186.88</v>
      </c>
      <c r="AN7" s="58">
        <f t="shared" si="22"/>
        <v>4741022.88</v>
      </c>
      <c r="AO7" s="58">
        <f t="shared" si="17"/>
        <v>4741022.88</v>
      </c>
      <c r="AP7" s="58" t="str">
        <f t="shared" si="18"/>
        <v>CÁT LÁI</v>
      </c>
      <c r="AQ7" s="75" t="s">
        <v>80</v>
      </c>
      <c r="AR7" s="60" t="s">
        <v>691</v>
      </c>
      <c r="AS7" s="60" t="s">
        <v>711</v>
      </c>
      <c r="AT7" s="60" t="s">
        <v>145</v>
      </c>
    </row>
    <row r="8" spans="1:46" s="60" customFormat="1" ht="23.25" customHeight="1">
      <c r="A8" s="113" t="s">
        <v>150</v>
      </c>
      <c r="B8" s="140" t="s">
        <v>328</v>
      </c>
      <c r="C8" s="118" t="s">
        <v>329</v>
      </c>
      <c r="D8" s="114">
        <v>45861</v>
      </c>
      <c r="E8" s="115">
        <v>220</v>
      </c>
      <c r="F8" s="115">
        <v>220</v>
      </c>
      <c r="G8" s="116">
        <v>1.46</v>
      </c>
      <c r="H8" s="56"/>
      <c r="I8" s="62"/>
      <c r="J8" s="56">
        <f>+IF(F5=0, _xleta.T, IF(F5&lt;=1000, 1260000, IF(F5&lt;=2000, 1430000, IF(F5&lt;=3000, 2120000, IF(F5&lt;=4500, 2230000, ff)))))</f>
        <v>1260000</v>
      </c>
      <c r="K8" s="56">
        <v>990000</v>
      </c>
      <c r="L8" s="56">
        <v>1287520</v>
      </c>
      <c r="M8" s="56"/>
      <c r="N8" s="56"/>
      <c r="O8" s="56">
        <v>1137888</v>
      </c>
      <c r="P8" s="56"/>
      <c r="Q8" s="56"/>
      <c r="R8" s="56">
        <v>3300</v>
      </c>
      <c r="S8" s="56">
        <f>+IF(F8&lt;=2000, 30000, IF(F8&lt;5000, 66000, ff))</f>
        <v>30000</v>
      </c>
      <c r="T8" s="56">
        <f t="shared" si="0"/>
        <v>376696.64</v>
      </c>
      <c r="U8" s="62">
        <f t="shared" si="1"/>
        <v>5085404.6399999997</v>
      </c>
      <c r="V8" s="58">
        <f t="shared" si="20"/>
        <v>5085404.6399999997</v>
      </c>
      <c r="W8" s="117" t="s">
        <v>74</v>
      </c>
      <c r="X8" s="57" t="str">
        <f t="shared" si="2"/>
        <v>PS254208</v>
      </c>
      <c r="Y8" s="58" t="str">
        <f t="shared" si="2"/>
        <v>T250710Y1</v>
      </c>
      <c r="Z8" s="59">
        <f t="shared" si="3"/>
        <v>45861</v>
      </c>
      <c r="AA8" s="58">
        <f t="shared" si="4"/>
        <v>0</v>
      </c>
      <c r="AB8" s="58">
        <f t="shared" si="5"/>
        <v>0</v>
      </c>
      <c r="AC8" s="58">
        <f t="shared" si="6"/>
        <v>1260000</v>
      </c>
      <c r="AD8" s="58">
        <f t="shared" si="7"/>
        <v>990000</v>
      </c>
      <c r="AE8" s="58">
        <f t="shared" si="8"/>
        <v>1287520</v>
      </c>
      <c r="AF8" s="58">
        <f t="shared" si="9"/>
        <v>0</v>
      </c>
      <c r="AG8" s="58">
        <f t="shared" si="10"/>
        <v>0</v>
      </c>
      <c r="AH8" s="58">
        <f t="shared" si="11"/>
        <v>1137888</v>
      </c>
      <c r="AI8" s="58">
        <f t="shared" si="12"/>
        <v>0</v>
      </c>
      <c r="AJ8" s="58">
        <f t="shared" si="13"/>
        <v>0</v>
      </c>
      <c r="AK8" s="58">
        <f t="shared" si="14"/>
        <v>3300</v>
      </c>
      <c r="AL8" s="58">
        <f t="shared" si="15"/>
        <v>30000</v>
      </c>
      <c r="AM8" s="58">
        <f t="shared" si="21"/>
        <v>376696.64</v>
      </c>
      <c r="AN8" s="58">
        <f t="shared" si="22"/>
        <v>5085404.6399999997</v>
      </c>
      <c r="AO8" s="58">
        <f t="shared" si="17"/>
        <v>5085404.6399999997</v>
      </c>
      <c r="AP8" s="58" t="str">
        <f t="shared" si="18"/>
        <v>CÁT LÁI</v>
      </c>
      <c r="AQ8" s="75" t="s">
        <v>80</v>
      </c>
      <c r="AR8" s="60" t="s">
        <v>692</v>
      </c>
      <c r="AS8" s="60" t="s">
        <v>711</v>
      </c>
      <c r="AT8" s="60" t="s">
        <v>145</v>
      </c>
    </row>
    <row r="9" spans="1:46" s="60" customFormat="1" ht="23.25" customHeight="1">
      <c r="A9" s="113" t="s">
        <v>151</v>
      </c>
      <c r="B9" s="140" t="s">
        <v>330</v>
      </c>
      <c r="C9" s="118" t="s">
        <v>331</v>
      </c>
      <c r="D9" s="114">
        <v>45861</v>
      </c>
      <c r="E9" s="115">
        <v>36</v>
      </c>
      <c r="F9" s="115">
        <v>36</v>
      </c>
      <c r="G9" s="116">
        <v>0.12</v>
      </c>
      <c r="H9" s="56"/>
      <c r="I9" s="62"/>
      <c r="J9" s="56">
        <f>+IF(F6=0, _xleta.T, IF(F6&lt;=1000, 1260000, IF(F6&lt;=2000, 1430000, IF(F6&lt;=3000, 2120000, IF(F6&lt;=4500, 2230000, ff)))))</f>
        <v>1260000</v>
      </c>
      <c r="K9" s="56">
        <v>990000</v>
      </c>
      <c r="L9" s="56">
        <v>512050</v>
      </c>
      <c r="M9" s="56">
        <v>142236</v>
      </c>
      <c r="N9" s="56">
        <v>199130</v>
      </c>
      <c r="O9" s="56">
        <v>853416</v>
      </c>
      <c r="P9" s="56">
        <v>711180</v>
      </c>
      <c r="Q9" s="56"/>
      <c r="R9" s="56">
        <v>540</v>
      </c>
      <c r="S9" s="56">
        <f>+IF(F9&lt;=2000, 30000, IF(F9&lt;5000, 66000, ff))</f>
        <v>30000</v>
      </c>
      <c r="T9" s="56">
        <f t="shared" si="0"/>
        <v>375884.16000000003</v>
      </c>
      <c r="U9" s="62">
        <f t="shared" si="1"/>
        <v>5074436.16</v>
      </c>
      <c r="V9" s="58">
        <f t="shared" si="20"/>
        <v>5074436.16</v>
      </c>
      <c r="W9" s="117" t="s">
        <v>74</v>
      </c>
      <c r="X9" s="57" t="str">
        <f t="shared" si="2"/>
        <v>PS254496</v>
      </c>
      <c r="Y9" s="58" t="str">
        <f t="shared" si="2"/>
        <v>INV25070795</v>
      </c>
      <c r="Z9" s="59">
        <f t="shared" si="3"/>
        <v>45861</v>
      </c>
      <c r="AA9" s="58">
        <f t="shared" si="4"/>
        <v>0</v>
      </c>
      <c r="AB9" s="58">
        <f t="shared" si="5"/>
        <v>0</v>
      </c>
      <c r="AC9" s="58">
        <f t="shared" si="6"/>
        <v>1260000</v>
      </c>
      <c r="AD9" s="58">
        <f t="shared" si="7"/>
        <v>990000</v>
      </c>
      <c r="AE9" s="58">
        <f t="shared" si="8"/>
        <v>512050</v>
      </c>
      <c r="AF9" s="58">
        <f t="shared" si="9"/>
        <v>142236</v>
      </c>
      <c r="AG9" s="58">
        <f t="shared" si="10"/>
        <v>199130</v>
      </c>
      <c r="AH9" s="58">
        <f t="shared" si="11"/>
        <v>853416</v>
      </c>
      <c r="AI9" s="58">
        <f t="shared" si="12"/>
        <v>711180</v>
      </c>
      <c r="AJ9" s="58">
        <f t="shared" si="13"/>
        <v>0</v>
      </c>
      <c r="AK9" s="58">
        <f t="shared" si="14"/>
        <v>540</v>
      </c>
      <c r="AL9" s="58">
        <f t="shared" si="15"/>
        <v>30000</v>
      </c>
      <c r="AM9" s="58">
        <f t="shared" si="21"/>
        <v>375884.16000000003</v>
      </c>
      <c r="AN9" s="58">
        <f t="shared" si="22"/>
        <v>5074436.16</v>
      </c>
      <c r="AO9" s="58">
        <f t="shared" si="17"/>
        <v>5074436.16</v>
      </c>
      <c r="AP9" s="58" t="str">
        <f t="shared" si="18"/>
        <v>CÁT LÁI</v>
      </c>
      <c r="AQ9" s="75" t="s">
        <v>80</v>
      </c>
      <c r="AR9" s="60" t="s">
        <v>691</v>
      </c>
      <c r="AS9" s="60" t="s">
        <v>711</v>
      </c>
      <c r="AT9" s="60" t="s">
        <v>145</v>
      </c>
    </row>
    <row r="10" spans="1:46" s="60" customFormat="1" ht="23.25" customHeight="1">
      <c r="A10" s="113" t="s">
        <v>152</v>
      </c>
      <c r="B10" s="140" t="s">
        <v>152</v>
      </c>
      <c r="C10" s="118" t="s">
        <v>332</v>
      </c>
      <c r="D10" s="114">
        <v>45861</v>
      </c>
      <c r="E10" s="115">
        <v>5298.5</v>
      </c>
      <c r="F10" s="115">
        <v>5298.5</v>
      </c>
      <c r="G10" s="116">
        <v>14.401999999999999</v>
      </c>
      <c r="H10" s="56"/>
      <c r="I10" s="62"/>
      <c r="J10" s="56">
        <f>2230000*2</f>
        <v>4460000</v>
      </c>
      <c r="K10" s="56">
        <v>990000</v>
      </c>
      <c r="L10" s="56"/>
      <c r="M10" s="56"/>
      <c r="N10" s="56"/>
      <c r="O10" s="56"/>
      <c r="P10" s="56"/>
      <c r="Q10" s="56">
        <v>254487</v>
      </c>
      <c r="R10" s="56">
        <v>79478</v>
      </c>
      <c r="S10" s="56">
        <f>66000*2</f>
        <v>132000</v>
      </c>
      <c r="T10" s="56">
        <f t="shared" si="0"/>
        <v>473277.2</v>
      </c>
      <c r="U10" s="62">
        <f t="shared" si="1"/>
        <v>6389242.2000000002</v>
      </c>
      <c r="V10" s="58">
        <f t="shared" si="20"/>
        <v>6389242.2000000002</v>
      </c>
      <c r="W10" s="117" t="s">
        <v>74</v>
      </c>
      <c r="X10" s="57" t="str">
        <f t="shared" si="2"/>
        <v>PS254504</v>
      </c>
      <c r="Y10" s="58" t="str">
        <f t="shared" si="2"/>
        <v>PS254504</v>
      </c>
      <c r="Z10" s="59">
        <f t="shared" si="3"/>
        <v>45861</v>
      </c>
      <c r="AA10" s="58">
        <f t="shared" si="4"/>
        <v>0</v>
      </c>
      <c r="AB10" s="58">
        <f t="shared" si="5"/>
        <v>0</v>
      </c>
      <c r="AC10" s="58">
        <f t="shared" si="6"/>
        <v>4460000</v>
      </c>
      <c r="AD10" s="58">
        <f t="shared" si="7"/>
        <v>990000</v>
      </c>
      <c r="AE10" s="58">
        <f t="shared" si="8"/>
        <v>0</v>
      </c>
      <c r="AF10" s="58">
        <f t="shared" si="9"/>
        <v>0</v>
      </c>
      <c r="AG10" s="58">
        <f t="shared" si="10"/>
        <v>0</v>
      </c>
      <c r="AH10" s="58">
        <f t="shared" si="11"/>
        <v>0</v>
      </c>
      <c r="AI10" s="58">
        <f t="shared" si="12"/>
        <v>0</v>
      </c>
      <c r="AJ10" s="58">
        <f t="shared" si="13"/>
        <v>254487</v>
      </c>
      <c r="AK10" s="58">
        <f t="shared" si="14"/>
        <v>79478</v>
      </c>
      <c r="AL10" s="58">
        <f t="shared" si="15"/>
        <v>132000</v>
      </c>
      <c r="AM10" s="58">
        <f t="shared" si="21"/>
        <v>473277.2</v>
      </c>
      <c r="AN10" s="58">
        <f t="shared" si="22"/>
        <v>6389242.2000000002</v>
      </c>
      <c r="AO10" s="58">
        <f t="shared" si="17"/>
        <v>6389242.2000000002</v>
      </c>
      <c r="AP10" s="58" t="str">
        <f t="shared" si="18"/>
        <v>CÁT LÁI</v>
      </c>
      <c r="AQ10" s="75" t="s">
        <v>80</v>
      </c>
      <c r="AR10" s="158" t="s">
        <v>709</v>
      </c>
      <c r="AS10" s="60" t="s">
        <v>711</v>
      </c>
      <c r="AT10" s="60" t="s">
        <v>145</v>
      </c>
    </row>
    <row r="11" spans="1:46" s="60" customFormat="1" ht="23.25" customHeight="1">
      <c r="A11" s="113" t="s">
        <v>153</v>
      </c>
      <c r="B11" s="140" t="s">
        <v>333</v>
      </c>
      <c r="C11" s="118" t="s">
        <v>334</v>
      </c>
      <c r="D11" s="114">
        <v>45861</v>
      </c>
      <c r="E11" s="115">
        <v>850</v>
      </c>
      <c r="F11" s="115">
        <v>850</v>
      </c>
      <c r="G11" s="116">
        <v>1.62</v>
      </c>
      <c r="H11" s="56"/>
      <c r="I11" s="62"/>
      <c r="J11" s="56">
        <f>+IF(F8=0, _xleta.T, IF(F8&lt;=1000, 1260000, IF(F8&lt;=2000, 1430000, IF(F8&lt;=3000, 2120000, IF(F8&lt;=4500, 2230000, ff)))))</f>
        <v>1260000</v>
      </c>
      <c r="K11" s="56">
        <v>990000</v>
      </c>
      <c r="L11" s="56"/>
      <c r="M11" s="56"/>
      <c r="N11" s="56"/>
      <c r="O11" s="56"/>
      <c r="P11" s="56"/>
      <c r="Q11" s="56"/>
      <c r="R11" s="56">
        <v>12750</v>
      </c>
      <c r="S11" s="56">
        <f>+IF(F11&lt;=2000, 30000, IF(F11&lt;5000, 66000, ff))</f>
        <v>30000</v>
      </c>
      <c r="T11" s="56">
        <f t="shared" si="0"/>
        <v>183420</v>
      </c>
      <c r="U11" s="62">
        <f t="shared" si="1"/>
        <v>2476170</v>
      </c>
      <c r="V11" s="58">
        <f t="shared" si="20"/>
        <v>2476170</v>
      </c>
      <c r="W11" s="117" t="s">
        <v>74</v>
      </c>
      <c r="X11" s="57" t="str">
        <f t="shared" si="2"/>
        <v>PS254491</v>
      </c>
      <c r="Y11" s="58" t="str">
        <f t="shared" si="2"/>
        <v>250710JHJ05A</v>
      </c>
      <c r="Z11" s="59">
        <f t="shared" si="3"/>
        <v>45861</v>
      </c>
      <c r="AA11" s="58">
        <f t="shared" si="4"/>
        <v>0</v>
      </c>
      <c r="AB11" s="58">
        <f t="shared" si="5"/>
        <v>0</v>
      </c>
      <c r="AC11" s="58">
        <f t="shared" si="6"/>
        <v>1260000</v>
      </c>
      <c r="AD11" s="58">
        <f t="shared" si="7"/>
        <v>990000</v>
      </c>
      <c r="AE11" s="58">
        <f t="shared" si="8"/>
        <v>0</v>
      </c>
      <c r="AF11" s="58">
        <f t="shared" si="9"/>
        <v>0</v>
      </c>
      <c r="AG11" s="58">
        <f t="shared" si="10"/>
        <v>0</v>
      </c>
      <c r="AH11" s="58">
        <f t="shared" si="11"/>
        <v>0</v>
      </c>
      <c r="AI11" s="58">
        <f t="shared" si="12"/>
        <v>0</v>
      </c>
      <c r="AJ11" s="58">
        <f t="shared" si="13"/>
        <v>0</v>
      </c>
      <c r="AK11" s="58">
        <f t="shared" si="14"/>
        <v>12750</v>
      </c>
      <c r="AL11" s="58">
        <f t="shared" si="15"/>
        <v>30000</v>
      </c>
      <c r="AM11" s="58">
        <f t="shared" si="21"/>
        <v>183420</v>
      </c>
      <c r="AN11" s="58">
        <f t="shared" si="22"/>
        <v>2476170</v>
      </c>
      <c r="AO11" s="58">
        <f t="shared" si="17"/>
        <v>2476170</v>
      </c>
      <c r="AP11" s="58" t="str">
        <f t="shared" si="18"/>
        <v>CÁT LÁI</v>
      </c>
      <c r="AQ11" s="75" t="s">
        <v>80</v>
      </c>
      <c r="AR11" s="60" t="s">
        <v>693</v>
      </c>
      <c r="AS11" s="60" t="s">
        <v>711</v>
      </c>
      <c r="AT11" s="60" t="s">
        <v>145</v>
      </c>
    </row>
    <row r="12" spans="1:46" s="60" customFormat="1" ht="23.25" customHeight="1">
      <c r="A12" s="113" t="s">
        <v>154</v>
      </c>
      <c r="B12" s="140" t="s">
        <v>335</v>
      </c>
      <c r="C12" s="118" t="s">
        <v>336</v>
      </c>
      <c r="D12" s="114">
        <v>45862</v>
      </c>
      <c r="E12" s="115">
        <v>27</v>
      </c>
      <c r="F12" s="115">
        <v>27</v>
      </c>
      <c r="G12" s="116"/>
      <c r="H12" s="56"/>
      <c r="I12" s="62"/>
      <c r="J12" s="56">
        <f t="shared" ref="J12:J15" si="23">+IF(F12&lt;=50,1060000, IF(F12&lt;=200, 1210000, IF(F12&lt;=500, 1230000, IF(F12&lt;=1000, 1440000, IF(F12&lt;=2000, 1990000, IF(F12&gt;2000, 1990000+(F12-2000)*1464))))))</f>
        <v>1060000</v>
      </c>
      <c r="K12" s="56">
        <v>990000</v>
      </c>
      <c r="L12" s="56"/>
      <c r="M12" s="56"/>
      <c r="N12" s="56"/>
      <c r="O12" s="56"/>
      <c r="P12" s="56">
        <v>603299</v>
      </c>
      <c r="Q12" s="56">
        <v>162000</v>
      </c>
      <c r="R12" s="56"/>
      <c r="S12" s="56"/>
      <c r="T12" s="56">
        <f t="shared" si="0"/>
        <v>225223.92</v>
      </c>
      <c r="U12" s="62">
        <f t="shared" si="1"/>
        <v>3040522.92</v>
      </c>
      <c r="V12" s="58">
        <f t="shared" si="20"/>
        <v>3040522.92</v>
      </c>
      <c r="W12" s="117" t="s">
        <v>72</v>
      </c>
      <c r="X12" s="57" t="str">
        <f t="shared" si="2"/>
        <v>PS254536</v>
      </c>
      <c r="Y12" s="58" t="str">
        <f t="shared" si="2"/>
        <v>PC250722VY</v>
      </c>
      <c r="Z12" s="59">
        <f t="shared" si="3"/>
        <v>45862</v>
      </c>
      <c r="AA12" s="58">
        <f t="shared" si="4"/>
        <v>0</v>
      </c>
      <c r="AB12" s="58">
        <f t="shared" si="5"/>
        <v>0</v>
      </c>
      <c r="AC12" s="58">
        <f t="shared" si="6"/>
        <v>1060000</v>
      </c>
      <c r="AD12" s="58">
        <f t="shared" si="7"/>
        <v>990000</v>
      </c>
      <c r="AE12" s="58">
        <f t="shared" si="8"/>
        <v>0</v>
      </c>
      <c r="AF12" s="58">
        <f t="shared" si="9"/>
        <v>0</v>
      </c>
      <c r="AG12" s="58">
        <f t="shared" si="10"/>
        <v>0</v>
      </c>
      <c r="AH12" s="58">
        <f t="shared" si="11"/>
        <v>0</v>
      </c>
      <c r="AI12" s="58">
        <f t="shared" si="12"/>
        <v>603299</v>
      </c>
      <c r="AJ12" s="58">
        <f t="shared" si="13"/>
        <v>162000</v>
      </c>
      <c r="AK12" s="58">
        <f t="shared" si="14"/>
        <v>0</v>
      </c>
      <c r="AL12" s="58">
        <f t="shared" si="15"/>
        <v>0</v>
      </c>
      <c r="AM12" s="58">
        <f t="shared" si="21"/>
        <v>225223.92</v>
      </c>
      <c r="AN12" s="58">
        <f t="shared" si="22"/>
        <v>3040522.92</v>
      </c>
      <c r="AO12" s="58">
        <f t="shared" si="17"/>
        <v>3040522.92</v>
      </c>
      <c r="AP12" s="58" t="str">
        <f t="shared" si="18"/>
        <v>TCS</v>
      </c>
      <c r="AQ12" s="75" t="s">
        <v>79</v>
      </c>
      <c r="AR12" s="60" t="s">
        <v>693</v>
      </c>
      <c r="AS12" s="60" t="s">
        <v>710</v>
      </c>
      <c r="AT12" s="60" t="s">
        <v>145</v>
      </c>
    </row>
    <row r="13" spans="1:46" s="60" customFormat="1" ht="23.25" customHeight="1">
      <c r="A13" s="113" t="s">
        <v>155</v>
      </c>
      <c r="B13" s="140" t="s">
        <v>337</v>
      </c>
      <c r="C13" s="118" t="s">
        <v>338</v>
      </c>
      <c r="D13" s="114">
        <v>45862</v>
      </c>
      <c r="E13" s="115">
        <v>39</v>
      </c>
      <c r="F13" s="115">
        <v>39</v>
      </c>
      <c r="G13" s="116"/>
      <c r="H13" s="56"/>
      <c r="I13" s="62"/>
      <c r="J13" s="56">
        <f t="shared" si="23"/>
        <v>1060000</v>
      </c>
      <c r="K13" s="56">
        <v>990000</v>
      </c>
      <c r="L13" s="56"/>
      <c r="M13" s="56"/>
      <c r="N13" s="56"/>
      <c r="O13" s="56"/>
      <c r="P13" s="56">
        <v>624029</v>
      </c>
      <c r="Q13" s="56">
        <v>162000</v>
      </c>
      <c r="R13" s="56"/>
      <c r="S13" s="56"/>
      <c r="T13" s="56">
        <f t="shared" si="0"/>
        <v>226882.32</v>
      </c>
      <c r="U13" s="62">
        <f t="shared" si="1"/>
        <v>3062911.32</v>
      </c>
      <c r="V13" s="58">
        <f t="shared" si="20"/>
        <v>3062911.32</v>
      </c>
      <c r="W13" s="117" t="s">
        <v>72</v>
      </c>
      <c r="X13" s="57" t="str">
        <f t="shared" si="2"/>
        <v>PS254508</v>
      </c>
      <c r="Y13" s="58" t="str">
        <f t="shared" si="2"/>
        <v>PC250721VY</v>
      </c>
      <c r="Z13" s="59">
        <f t="shared" si="3"/>
        <v>45862</v>
      </c>
      <c r="AA13" s="58">
        <f t="shared" si="4"/>
        <v>0</v>
      </c>
      <c r="AB13" s="58">
        <f t="shared" si="5"/>
        <v>0</v>
      </c>
      <c r="AC13" s="58">
        <f t="shared" si="6"/>
        <v>1060000</v>
      </c>
      <c r="AD13" s="58">
        <f t="shared" si="7"/>
        <v>990000</v>
      </c>
      <c r="AE13" s="58">
        <f t="shared" si="8"/>
        <v>0</v>
      </c>
      <c r="AF13" s="58">
        <f t="shared" si="9"/>
        <v>0</v>
      </c>
      <c r="AG13" s="58">
        <f t="shared" si="10"/>
        <v>0</v>
      </c>
      <c r="AH13" s="58">
        <f t="shared" si="11"/>
        <v>0</v>
      </c>
      <c r="AI13" s="58">
        <f t="shared" si="12"/>
        <v>624029</v>
      </c>
      <c r="AJ13" s="58">
        <f t="shared" si="13"/>
        <v>162000</v>
      </c>
      <c r="AK13" s="58">
        <f t="shared" si="14"/>
        <v>0</v>
      </c>
      <c r="AL13" s="58">
        <f t="shared" si="15"/>
        <v>0</v>
      </c>
      <c r="AM13" s="58">
        <f t="shared" si="21"/>
        <v>226882.32</v>
      </c>
      <c r="AN13" s="58">
        <f t="shared" si="22"/>
        <v>3062911.32</v>
      </c>
      <c r="AO13" s="58">
        <f t="shared" si="17"/>
        <v>3062911.32</v>
      </c>
      <c r="AP13" s="58" t="str">
        <f t="shared" si="18"/>
        <v>TCS</v>
      </c>
      <c r="AQ13" s="75" t="s">
        <v>79</v>
      </c>
      <c r="AR13" s="60" t="s">
        <v>693</v>
      </c>
      <c r="AS13" s="60" t="s">
        <v>710</v>
      </c>
      <c r="AT13" s="60" t="s">
        <v>145</v>
      </c>
    </row>
    <row r="14" spans="1:46" s="60" customFormat="1" ht="23.25" customHeight="1">
      <c r="A14" s="113" t="s">
        <v>156</v>
      </c>
      <c r="B14" s="118" t="s">
        <v>339</v>
      </c>
      <c r="C14" s="118" t="s">
        <v>340</v>
      </c>
      <c r="D14" s="114">
        <v>45862</v>
      </c>
      <c r="E14" s="115">
        <v>2</v>
      </c>
      <c r="F14" s="115">
        <v>2</v>
      </c>
      <c r="G14" s="116"/>
      <c r="H14" s="56"/>
      <c r="I14" s="62"/>
      <c r="J14" s="56">
        <f t="shared" si="23"/>
        <v>1060000</v>
      </c>
      <c r="K14" s="56">
        <v>990000</v>
      </c>
      <c r="L14" s="56"/>
      <c r="M14" s="56"/>
      <c r="N14" s="56"/>
      <c r="O14" s="56"/>
      <c r="P14" s="56">
        <v>564718</v>
      </c>
      <c r="Q14" s="56">
        <v>162000</v>
      </c>
      <c r="R14" s="56"/>
      <c r="S14" s="56"/>
      <c r="T14" s="56">
        <f t="shared" si="0"/>
        <v>222137.44</v>
      </c>
      <c r="U14" s="62">
        <f t="shared" si="1"/>
        <v>2998855.44</v>
      </c>
      <c r="V14" s="58">
        <f t="shared" si="20"/>
        <v>2998855.44</v>
      </c>
      <c r="W14" s="117" t="s">
        <v>72</v>
      </c>
      <c r="X14" s="57" t="str">
        <f t="shared" si="2"/>
        <v>PS254507</v>
      </c>
      <c r="Y14" s="58" t="str">
        <f t="shared" si="2"/>
        <v>G820250721 VY (B)</v>
      </c>
      <c r="Z14" s="59">
        <f t="shared" si="3"/>
        <v>45862</v>
      </c>
      <c r="AA14" s="58">
        <f t="shared" si="4"/>
        <v>0</v>
      </c>
      <c r="AB14" s="58">
        <f t="shared" si="5"/>
        <v>0</v>
      </c>
      <c r="AC14" s="58">
        <f t="shared" si="6"/>
        <v>1060000</v>
      </c>
      <c r="AD14" s="58">
        <f t="shared" si="7"/>
        <v>990000</v>
      </c>
      <c r="AE14" s="58">
        <f t="shared" si="8"/>
        <v>0</v>
      </c>
      <c r="AF14" s="58">
        <f t="shared" si="9"/>
        <v>0</v>
      </c>
      <c r="AG14" s="58">
        <f t="shared" si="10"/>
        <v>0</v>
      </c>
      <c r="AH14" s="58">
        <f t="shared" si="11"/>
        <v>0</v>
      </c>
      <c r="AI14" s="58">
        <f t="shared" si="12"/>
        <v>564718</v>
      </c>
      <c r="AJ14" s="58">
        <f t="shared" si="13"/>
        <v>162000</v>
      </c>
      <c r="AK14" s="58">
        <f t="shared" si="14"/>
        <v>0</v>
      </c>
      <c r="AL14" s="58">
        <f t="shared" si="15"/>
        <v>0</v>
      </c>
      <c r="AM14" s="58">
        <f t="shared" si="21"/>
        <v>222137.44</v>
      </c>
      <c r="AN14" s="58">
        <f t="shared" si="22"/>
        <v>2998855.44</v>
      </c>
      <c r="AO14" s="58">
        <f t="shared" si="17"/>
        <v>2998855.44</v>
      </c>
      <c r="AP14" s="58" t="str">
        <f t="shared" si="18"/>
        <v>TCS</v>
      </c>
      <c r="AQ14" s="75" t="s">
        <v>79</v>
      </c>
      <c r="AR14" s="60" t="s">
        <v>693</v>
      </c>
      <c r="AS14" s="60" t="s">
        <v>710</v>
      </c>
      <c r="AT14" s="60" t="s">
        <v>145</v>
      </c>
    </row>
    <row r="15" spans="1:46" s="60" customFormat="1" ht="23.25" customHeight="1">
      <c r="A15" s="113" t="s">
        <v>157</v>
      </c>
      <c r="B15" s="118" t="s">
        <v>341</v>
      </c>
      <c r="C15" s="118" t="s">
        <v>342</v>
      </c>
      <c r="D15" s="114">
        <v>45862</v>
      </c>
      <c r="E15" s="115">
        <v>5</v>
      </c>
      <c r="F15" s="115">
        <v>5</v>
      </c>
      <c r="G15" s="116"/>
      <c r="H15" s="56"/>
      <c r="I15" s="62"/>
      <c r="J15" s="56">
        <f t="shared" si="23"/>
        <v>1060000</v>
      </c>
      <c r="K15" s="56">
        <v>990000</v>
      </c>
      <c r="L15" s="56"/>
      <c r="M15" s="56"/>
      <c r="N15" s="56"/>
      <c r="O15" s="56"/>
      <c r="P15" s="56">
        <v>569017</v>
      </c>
      <c r="Q15" s="56">
        <v>162000</v>
      </c>
      <c r="R15" s="56"/>
      <c r="S15" s="56"/>
      <c r="T15" s="56">
        <f t="shared" si="0"/>
        <v>222481.36000000002</v>
      </c>
      <c r="U15" s="62">
        <f t="shared" si="1"/>
        <v>3003498.36</v>
      </c>
      <c r="V15" s="58">
        <f t="shared" si="20"/>
        <v>3003498.36</v>
      </c>
      <c r="W15" s="117" t="s">
        <v>72</v>
      </c>
      <c r="X15" s="57" t="str">
        <f t="shared" si="2"/>
        <v>PS254537</v>
      </c>
      <c r="Y15" s="58" t="str">
        <f t="shared" si="2"/>
        <v>G820250722 VY (B)</v>
      </c>
      <c r="Z15" s="59">
        <f t="shared" si="3"/>
        <v>45862</v>
      </c>
      <c r="AA15" s="58">
        <f t="shared" si="4"/>
        <v>0</v>
      </c>
      <c r="AB15" s="58">
        <f t="shared" si="5"/>
        <v>0</v>
      </c>
      <c r="AC15" s="58">
        <f t="shared" si="6"/>
        <v>1060000</v>
      </c>
      <c r="AD15" s="58">
        <f t="shared" si="7"/>
        <v>990000</v>
      </c>
      <c r="AE15" s="58">
        <f t="shared" si="8"/>
        <v>0</v>
      </c>
      <c r="AF15" s="58">
        <f t="shared" si="9"/>
        <v>0</v>
      </c>
      <c r="AG15" s="58">
        <f t="shared" si="10"/>
        <v>0</v>
      </c>
      <c r="AH15" s="58">
        <f t="shared" si="11"/>
        <v>0</v>
      </c>
      <c r="AI15" s="58">
        <f t="shared" si="12"/>
        <v>569017</v>
      </c>
      <c r="AJ15" s="58">
        <f t="shared" si="13"/>
        <v>162000</v>
      </c>
      <c r="AK15" s="58">
        <f t="shared" si="14"/>
        <v>0</v>
      </c>
      <c r="AL15" s="58">
        <f t="shared" si="15"/>
        <v>0</v>
      </c>
      <c r="AM15" s="58">
        <f t="shared" si="21"/>
        <v>222481.36000000002</v>
      </c>
      <c r="AN15" s="58">
        <f t="shared" si="22"/>
        <v>3003498.36</v>
      </c>
      <c r="AO15" s="58">
        <f t="shared" si="17"/>
        <v>3003498.36</v>
      </c>
      <c r="AP15" s="58" t="str">
        <f t="shared" si="18"/>
        <v>TCS</v>
      </c>
      <c r="AQ15" s="75" t="s">
        <v>79</v>
      </c>
      <c r="AR15" s="60" t="s">
        <v>693</v>
      </c>
      <c r="AS15" s="60" t="s">
        <v>710</v>
      </c>
      <c r="AT15" s="60" t="s">
        <v>145</v>
      </c>
    </row>
    <row r="16" spans="1:46" s="60" customFormat="1" ht="23.25" customHeight="1">
      <c r="A16" s="113" t="s">
        <v>158</v>
      </c>
      <c r="B16" s="140" t="s">
        <v>343</v>
      </c>
      <c r="C16" s="118" t="s">
        <v>344</v>
      </c>
      <c r="D16" s="114">
        <v>45862</v>
      </c>
      <c r="E16" s="115">
        <v>22</v>
      </c>
      <c r="F16" s="115">
        <v>22</v>
      </c>
      <c r="G16" s="116"/>
      <c r="H16" s="56"/>
      <c r="I16" s="62"/>
      <c r="J16" s="56"/>
      <c r="K16" s="56">
        <v>600000</v>
      </c>
      <c r="L16" s="56"/>
      <c r="M16" s="56"/>
      <c r="N16" s="56"/>
      <c r="O16" s="56"/>
      <c r="P16" s="56"/>
      <c r="Q16" s="56"/>
      <c r="R16" s="56"/>
      <c r="S16" s="56"/>
      <c r="T16" s="56">
        <f t="shared" si="0"/>
        <v>48000</v>
      </c>
      <c r="U16" s="62">
        <f t="shared" si="1"/>
        <v>648000</v>
      </c>
      <c r="V16" s="58">
        <f t="shared" si="20"/>
        <v>648000</v>
      </c>
      <c r="W16" s="117" t="s">
        <v>75</v>
      </c>
      <c r="X16" s="57" t="str">
        <f t="shared" si="2"/>
        <v>PS254500</v>
      </c>
      <c r="Y16" s="58" t="str">
        <f t="shared" si="2"/>
        <v>0001300107928</v>
      </c>
      <c r="Z16" s="59">
        <f t="shared" si="3"/>
        <v>45862</v>
      </c>
      <c r="AA16" s="58">
        <f t="shared" si="4"/>
        <v>0</v>
      </c>
      <c r="AB16" s="58">
        <f t="shared" si="5"/>
        <v>0</v>
      </c>
      <c r="AC16" s="58">
        <f t="shared" si="6"/>
        <v>0</v>
      </c>
      <c r="AD16" s="58">
        <f t="shared" si="7"/>
        <v>600000</v>
      </c>
      <c r="AE16" s="58">
        <f t="shared" si="8"/>
        <v>0</v>
      </c>
      <c r="AF16" s="58">
        <f t="shared" si="9"/>
        <v>0</v>
      </c>
      <c r="AG16" s="58">
        <f t="shared" si="10"/>
        <v>0</v>
      </c>
      <c r="AH16" s="58">
        <f t="shared" si="11"/>
        <v>0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shared" si="15"/>
        <v>0</v>
      </c>
      <c r="AM16" s="58">
        <f t="shared" si="21"/>
        <v>48000</v>
      </c>
      <c r="AN16" s="58">
        <f t="shared" si="22"/>
        <v>648000</v>
      </c>
      <c r="AO16" s="58">
        <f t="shared" si="17"/>
        <v>648000</v>
      </c>
      <c r="AP16" s="58" t="str">
        <f t="shared" si="18"/>
        <v>DHL</v>
      </c>
      <c r="AQ16" s="75" t="s">
        <v>82</v>
      </c>
    </row>
    <row r="17" spans="1:46" s="60" customFormat="1" ht="23.25" customHeight="1">
      <c r="A17" s="113" t="s">
        <v>159</v>
      </c>
      <c r="B17" s="140" t="s">
        <v>345</v>
      </c>
      <c r="C17" s="118" t="s">
        <v>346</v>
      </c>
      <c r="D17" s="114">
        <v>45862</v>
      </c>
      <c r="E17" s="115">
        <v>4.9000000000000004</v>
      </c>
      <c r="F17" s="115">
        <v>4.9000000000000004</v>
      </c>
      <c r="G17" s="116"/>
      <c r="H17" s="56"/>
      <c r="I17" s="62"/>
      <c r="J17" s="56"/>
      <c r="K17" s="56">
        <v>600000</v>
      </c>
      <c r="L17" s="56"/>
      <c r="M17" s="56"/>
      <c r="N17" s="56"/>
      <c r="O17" s="56"/>
      <c r="P17" s="56"/>
      <c r="Q17" s="56"/>
      <c r="R17" s="56"/>
      <c r="S17" s="56"/>
      <c r="T17" s="56">
        <f t="shared" si="0"/>
        <v>48000</v>
      </c>
      <c r="U17" s="62">
        <f t="shared" si="1"/>
        <v>648000</v>
      </c>
      <c r="V17" s="58">
        <f t="shared" si="20"/>
        <v>648000</v>
      </c>
      <c r="W17" s="117" t="s">
        <v>75</v>
      </c>
      <c r="X17" s="57" t="str">
        <f t="shared" si="2"/>
        <v>PS254448</v>
      </c>
      <c r="Y17" s="58" t="str">
        <f t="shared" si="2"/>
        <v>OHTY250894</v>
      </c>
      <c r="Z17" s="59">
        <f t="shared" si="3"/>
        <v>45862</v>
      </c>
      <c r="AA17" s="58">
        <f t="shared" si="4"/>
        <v>0</v>
      </c>
      <c r="AB17" s="58">
        <f t="shared" si="5"/>
        <v>0</v>
      </c>
      <c r="AC17" s="58">
        <f t="shared" si="6"/>
        <v>0</v>
      </c>
      <c r="AD17" s="58">
        <f t="shared" si="7"/>
        <v>600000</v>
      </c>
      <c r="AE17" s="58">
        <f t="shared" si="8"/>
        <v>0</v>
      </c>
      <c r="AF17" s="58">
        <f t="shared" si="9"/>
        <v>0</v>
      </c>
      <c r="AG17" s="58">
        <f t="shared" si="10"/>
        <v>0</v>
      </c>
      <c r="AH17" s="58">
        <f t="shared" si="11"/>
        <v>0</v>
      </c>
      <c r="AI17" s="58">
        <f t="shared" si="12"/>
        <v>0</v>
      </c>
      <c r="AJ17" s="58">
        <f t="shared" si="13"/>
        <v>0</v>
      </c>
      <c r="AK17" s="58">
        <f t="shared" si="14"/>
        <v>0</v>
      </c>
      <c r="AL17" s="58">
        <f t="shared" si="15"/>
        <v>0</v>
      </c>
      <c r="AM17" s="58">
        <f t="shared" si="21"/>
        <v>48000</v>
      </c>
      <c r="AN17" s="58">
        <f t="shared" si="22"/>
        <v>648000</v>
      </c>
      <c r="AO17" s="58">
        <f t="shared" si="17"/>
        <v>648000</v>
      </c>
      <c r="AP17" s="58" t="str">
        <f t="shared" si="18"/>
        <v>DHL</v>
      </c>
      <c r="AQ17" s="75" t="s">
        <v>82</v>
      </c>
    </row>
    <row r="18" spans="1:46" s="60" customFormat="1" ht="23.25" customHeight="1">
      <c r="A18" s="113" t="s">
        <v>160</v>
      </c>
      <c r="B18" s="140" t="s">
        <v>347</v>
      </c>
      <c r="C18" s="118" t="s">
        <v>348</v>
      </c>
      <c r="D18" s="114">
        <v>45862</v>
      </c>
      <c r="E18" s="115">
        <v>8.5</v>
      </c>
      <c r="F18" s="115">
        <v>8.5</v>
      </c>
      <c r="G18" s="116"/>
      <c r="H18" s="56"/>
      <c r="I18" s="62"/>
      <c r="J18" s="56"/>
      <c r="K18" s="56">
        <v>600000</v>
      </c>
      <c r="L18" s="56"/>
      <c r="M18" s="56"/>
      <c r="N18" s="56"/>
      <c r="O18" s="56"/>
      <c r="P18" s="56"/>
      <c r="Q18" s="56"/>
      <c r="R18" s="56"/>
      <c r="S18" s="56"/>
      <c r="T18" s="56">
        <f t="shared" si="0"/>
        <v>48000</v>
      </c>
      <c r="U18" s="62">
        <f t="shared" si="1"/>
        <v>648000</v>
      </c>
      <c r="V18" s="58">
        <f t="shared" si="20"/>
        <v>648000</v>
      </c>
      <c r="W18" s="117" t="s">
        <v>75</v>
      </c>
      <c r="X18" s="57" t="str">
        <f t="shared" si="2"/>
        <v>PS254449</v>
      </c>
      <c r="Y18" s="58" t="str">
        <f t="shared" si="2"/>
        <v>ZSSCIPSO2507003</v>
      </c>
      <c r="Z18" s="59">
        <f t="shared" si="3"/>
        <v>45862</v>
      </c>
      <c r="AA18" s="58">
        <f t="shared" si="4"/>
        <v>0</v>
      </c>
      <c r="AB18" s="58">
        <f t="shared" si="5"/>
        <v>0</v>
      </c>
      <c r="AC18" s="58">
        <f t="shared" si="6"/>
        <v>0</v>
      </c>
      <c r="AD18" s="58">
        <f t="shared" si="7"/>
        <v>600000</v>
      </c>
      <c r="AE18" s="58">
        <f t="shared" si="8"/>
        <v>0</v>
      </c>
      <c r="AF18" s="58">
        <f t="shared" si="9"/>
        <v>0</v>
      </c>
      <c r="AG18" s="58">
        <f t="shared" si="10"/>
        <v>0</v>
      </c>
      <c r="AH18" s="58">
        <f t="shared" si="11"/>
        <v>0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shared" si="15"/>
        <v>0</v>
      </c>
      <c r="AM18" s="58">
        <f t="shared" si="21"/>
        <v>48000</v>
      </c>
      <c r="AN18" s="58">
        <f t="shared" si="22"/>
        <v>648000</v>
      </c>
      <c r="AO18" s="58">
        <f t="shared" si="17"/>
        <v>648000</v>
      </c>
      <c r="AP18" s="58" t="str">
        <f t="shared" si="18"/>
        <v>DHL</v>
      </c>
      <c r="AQ18" s="75" t="s">
        <v>82</v>
      </c>
    </row>
    <row r="19" spans="1:46" s="60" customFormat="1" ht="23.25" customHeight="1">
      <c r="A19" s="113" t="s">
        <v>161</v>
      </c>
      <c r="B19" s="140" t="s">
        <v>349</v>
      </c>
      <c r="C19" s="118" t="s">
        <v>350</v>
      </c>
      <c r="D19" s="114">
        <v>45862</v>
      </c>
      <c r="E19" s="115">
        <v>6</v>
      </c>
      <c r="F19" s="115">
        <v>6</v>
      </c>
      <c r="G19" s="116"/>
      <c r="H19" s="56"/>
      <c r="I19" s="62"/>
      <c r="J19" s="56"/>
      <c r="K19" s="56">
        <v>600000</v>
      </c>
      <c r="L19" s="56"/>
      <c r="M19" s="56"/>
      <c r="N19" s="56"/>
      <c r="O19" s="56"/>
      <c r="P19" s="56"/>
      <c r="Q19" s="56"/>
      <c r="R19" s="56"/>
      <c r="S19" s="56"/>
      <c r="T19" s="56">
        <f t="shared" si="0"/>
        <v>48000</v>
      </c>
      <c r="U19" s="62">
        <f t="shared" si="1"/>
        <v>648000</v>
      </c>
      <c r="V19" s="58">
        <f t="shared" si="20"/>
        <v>648000</v>
      </c>
      <c r="W19" s="117" t="s">
        <v>75</v>
      </c>
      <c r="X19" s="57" t="str">
        <f t="shared" si="2"/>
        <v>PS254505</v>
      </c>
      <c r="Y19" s="58" t="str">
        <f t="shared" si="2"/>
        <v>INV25070863</v>
      </c>
      <c r="Z19" s="59">
        <f t="shared" si="3"/>
        <v>45862</v>
      </c>
      <c r="AA19" s="58">
        <f t="shared" si="4"/>
        <v>0</v>
      </c>
      <c r="AB19" s="58">
        <f t="shared" si="5"/>
        <v>0</v>
      </c>
      <c r="AC19" s="58">
        <f t="shared" si="6"/>
        <v>0</v>
      </c>
      <c r="AD19" s="58">
        <f t="shared" si="7"/>
        <v>600000</v>
      </c>
      <c r="AE19" s="58">
        <f t="shared" si="8"/>
        <v>0</v>
      </c>
      <c r="AF19" s="58">
        <f t="shared" si="9"/>
        <v>0</v>
      </c>
      <c r="AG19" s="58">
        <f t="shared" si="10"/>
        <v>0</v>
      </c>
      <c r="AH19" s="58">
        <f t="shared" si="11"/>
        <v>0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shared" si="15"/>
        <v>0</v>
      </c>
      <c r="AM19" s="58">
        <f t="shared" si="21"/>
        <v>48000</v>
      </c>
      <c r="AN19" s="58">
        <f t="shared" si="22"/>
        <v>648000</v>
      </c>
      <c r="AO19" s="58">
        <f t="shared" si="17"/>
        <v>648000</v>
      </c>
      <c r="AP19" s="58" t="str">
        <f t="shared" si="18"/>
        <v>DHL</v>
      </c>
      <c r="AQ19" s="75" t="s">
        <v>82</v>
      </c>
    </row>
    <row r="20" spans="1:46" s="60" customFormat="1" ht="23.25" customHeight="1">
      <c r="A20" s="113" t="s">
        <v>162</v>
      </c>
      <c r="B20" s="140" t="s">
        <v>351</v>
      </c>
      <c r="C20" s="118" t="s">
        <v>352</v>
      </c>
      <c r="D20" s="114">
        <v>45862</v>
      </c>
      <c r="E20" s="115">
        <v>16.7</v>
      </c>
      <c r="F20" s="115">
        <v>16.7</v>
      </c>
      <c r="G20" s="116"/>
      <c r="H20" s="56"/>
      <c r="I20" s="62"/>
      <c r="J20" s="56">
        <f>+IF(F20&lt;=50,1060000, IF(F20&lt;=200, 1210000, IF(F20&lt;=500, 1230000, IF(F20&lt;=1000, 1440000, IF(F20&lt;=2000, 1990000, IF(F20&gt;2000, 1990000+(F20-2000)*1464))))))</f>
        <v>1060000</v>
      </c>
      <c r="K20" s="56">
        <f>600000+70000</f>
        <v>670000</v>
      </c>
      <c r="L20" s="56"/>
      <c r="M20" s="56"/>
      <c r="N20" s="56"/>
      <c r="O20" s="56"/>
      <c r="P20" s="56"/>
      <c r="Q20" s="56"/>
      <c r="R20" s="56"/>
      <c r="S20" s="56"/>
      <c r="T20" s="56">
        <f t="shared" si="0"/>
        <v>138400</v>
      </c>
      <c r="U20" s="62">
        <f t="shared" si="1"/>
        <v>1868400</v>
      </c>
      <c r="V20" s="58">
        <f t="shared" si="20"/>
        <v>1868400</v>
      </c>
      <c r="W20" s="117" t="s">
        <v>75</v>
      </c>
      <c r="X20" s="57" t="str">
        <f t="shared" si="2"/>
        <v>PS254503</v>
      </c>
      <c r="Y20" s="58" t="str">
        <f t="shared" si="2"/>
        <v>DJL250718027</v>
      </c>
      <c r="Z20" s="59">
        <f t="shared" si="3"/>
        <v>45862</v>
      </c>
      <c r="AA20" s="58">
        <f t="shared" si="4"/>
        <v>0</v>
      </c>
      <c r="AB20" s="58">
        <f t="shared" si="5"/>
        <v>0</v>
      </c>
      <c r="AC20" s="58">
        <f t="shared" si="6"/>
        <v>1060000</v>
      </c>
      <c r="AD20" s="58">
        <f t="shared" si="7"/>
        <v>670000</v>
      </c>
      <c r="AE20" s="58">
        <f t="shared" si="8"/>
        <v>0</v>
      </c>
      <c r="AF20" s="58">
        <f t="shared" si="9"/>
        <v>0</v>
      </c>
      <c r="AG20" s="58">
        <f t="shared" si="10"/>
        <v>0</v>
      </c>
      <c r="AH20" s="58">
        <f t="shared" si="11"/>
        <v>0</v>
      </c>
      <c r="AI20" s="58">
        <f t="shared" si="12"/>
        <v>0</v>
      </c>
      <c r="AJ20" s="58">
        <f t="shared" si="13"/>
        <v>0</v>
      </c>
      <c r="AK20" s="58">
        <f t="shared" si="14"/>
        <v>0</v>
      </c>
      <c r="AL20" s="58">
        <f t="shared" si="15"/>
        <v>0</v>
      </c>
      <c r="AM20" s="58">
        <f t="shared" si="21"/>
        <v>138400</v>
      </c>
      <c r="AN20" s="58">
        <f t="shared" si="22"/>
        <v>1868400</v>
      </c>
      <c r="AO20" s="58">
        <f t="shared" si="17"/>
        <v>1868400</v>
      </c>
      <c r="AP20" s="58" t="str">
        <f t="shared" si="18"/>
        <v>DHL</v>
      </c>
      <c r="AQ20" s="75" t="s">
        <v>82</v>
      </c>
    </row>
    <row r="21" spans="1:46" s="60" customFormat="1" ht="23.25" customHeight="1">
      <c r="A21" s="113" t="s">
        <v>162</v>
      </c>
      <c r="B21" s="140"/>
      <c r="C21" s="118"/>
      <c r="D21" s="114">
        <v>45862</v>
      </c>
      <c r="E21" s="115"/>
      <c r="F21" s="115">
        <v>16.7</v>
      </c>
      <c r="G21" s="116"/>
      <c r="H21" s="56"/>
      <c r="I21" s="62"/>
      <c r="J21" s="56">
        <f>+IF(F21&lt;=50,1060000, IF(F21&lt;=200, 1210000, IF(F21&lt;=500, 1230000, IF(F21&lt;=1000, 1440000, IF(F21&lt;=2000, 1990000, IF(F21&gt;2000, 1990000+(F21-2000)*1464))))))</f>
        <v>1060000</v>
      </c>
      <c r="K21" s="56">
        <f>600000+70000</f>
        <v>670000</v>
      </c>
      <c r="L21" s="56"/>
      <c r="M21" s="56"/>
      <c r="N21" s="56"/>
      <c r="O21" s="56"/>
      <c r="P21" s="56"/>
      <c r="Q21" s="56"/>
      <c r="R21" s="56"/>
      <c r="S21" s="56"/>
      <c r="T21" s="56">
        <f t="shared" si="0"/>
        <v>138400</v>
      </c>
      <c r="U21" s="62">
        <f t="shared" si="1"/>
        <v>1868400</v>
      </c>
      <c r="V21" s="58">
        <f t="shared" si="20"/>
        <v>1868400</v>
      </c>
      <c r="W21" s="117" t="s">
        <v>75</v>
      </c>
      <c r="X21" s="57" t="str">
        <f t="shared" si="2"/>
        <v>PS254503</v>
      </c>
      <c r="Y21" s="58">
        <f t="shared" si="2"/>
        <v>0</v>
      </c>
      <c r="Z21" s="59">
        <f t="shared" si="3"/>
        <v>45862</v>
      </c>
      <c r="AA21" s="58">
        <f t="shared" si="4"/>
        <v>0</v>
      </c>
      <c r="AB21" s="58">
        <f t="shared" si="5"/>
        <v>0</v>
      </c>
      <c r="AC21" s="58">
        <f t="shared" si="6"/>
        <v>0</v>
      </c>
      <c r="AD21" s="58">
        <f t="shared" si="7"/>
        <v>0</v>
      </c>
      <c r="AE21" s="58">
        <f t="shared" si="8"/>
        <v>0</v>
      </c>
      <c r="AF21" s="58">
        <f t="shared" si="9"/>
        <v>0</v>
      </c>
      <c r="AG21" s="58">
        <f t="shared" si="10"/>
        <v>0</v>
      </c>
      <c r="AH21" s="58">
        <f t="shared" si="11"/>
        <v>0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shared" si="15"/>
        <v>0</v>
      </c>
      <c r="AM21" s="58">
        <f t="shared" si="21"/>
        <v>0</v>
      </c>
      <c r="AN21" s="58">
        <f t="shared" si="22"/>
        <v>0</v>
      </c>
      <c r="AO21" s="58">
        <f t="shared" si="17"/>
        <v>0</v>
      </c>
      <c r="AP21" s="58" t="str">
        <f t="shared" si="18"/>
        <v>DHL</v>
      </c>
      <c r="AQ21" s="75" t="s">
        <v>82</v>
      </c>
    </row>
    <row r="22" spans="1:46" s="60" customFormat="1" ht="23.25" customHeight="1">
      <c r="A22" s="113" t="s">
        <v>163</v>
      </c>
      <c r="B22" s="140" t="s">
        <v>353</v>
      </c>
      <c r="C22" s="118" t="s">
        <v>354</v>
      </c>
      <c r="D22" s="114">
        <v>45862</v>
      </c>
      <c r="E22" s="115">
        <v>4.0999999999999996</v>
      </c>
      <c r="F22" s="115">
        <v>4.0999999999999996</v>
      </c>
      <c r="G22" s="116"/>
      <c r="H22" s="56"/>
      <c r="I22" s="62"/>
      <c r="J22" s="56"/>
      <c r="K22" s="56">
        <v>600000</v>
      </c>
      <c r="L22" s="56"/>
      <c r="M22" s="56"/>
      <c r="N22" s="56"/>
      <c r="O22" s="56"/>
      <c r="P22" s="56"/>
      <c r="Q22" s="56"/>
      <c r="R22" s="56"/>
      <c r="S22" s="56"/>
      <c r="T22" s="56">
        <f t="shared" si="0"/>
        <v>48000</v>
      </c>
      <c r="U22" s="62">
        <f t="shared" si="1"/>
        <v>648000</v>
      </c>
      <c r="V22" s="58">
        <f t="shared" si="20"/>
        <v>648000</v>
      </c>
      <c r="W22" s="117" t="s">
        <v>75</v>
      </c>
      <c r="X22" s="57" t="str">
        <f t="shared" si="2"/>
        <v>PS254527</v>
      </c>
      <c r="Y22" s="58" t="str">
        <f t="shared" si="2"/>
        <v>EX25070108</v>
      </c>
      <c r="Z22" s="59">
        <f t="shared" si="3"/>
        <v>45862</v>
      </c>
      <c r="AA22" s="58">
        <f t="shared" si="4"/>
        <v>0</v>
      </c>
      <c r="AB22" s="58">
        <f t="shared" si="5"/>
        <v>0</v>
      </c>
      <c r="AC22" s="58">
        <f t="shared" si="6"/>
        <v>0</v>
      </c>
      <c r="AD22" s="58">
        <f t="shared" si="7"/>
        <v>600000</v>
      </c>
      <c r="AE22" s="58">
        <f t="shared" si="8"/>
        <v>0</v>
      </c>
      <c r="AF22" s="58">
        <f t="shared" si="9"/>
        <v>0</v>
      </c>
      <c r="AG22" s="58">
        <f t="shared" si="10"/>
        <v>0</v>
      </c>
      <c r="AH22" s="58">
        <f t="shared" si="11"/>
        <v>0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shared" si="15"/>
        <v>0</v>
      </c>
      <c r="AM22" s="58">
        <f t="shared" si="21"/>
        <v>48000</v>
      </c>
      <c r="AN22" s="58">
        <f t="shared" si="22"/>
        <v>648000</v>
      </c>
      <c r="AO22" s="58">
        <f t="shared" si="17"/>
        <v>648000</v>
      </c>
      <c r="AP22" s="58" t="str">
        <f t="shared" si="18"/>
        <v>DHL</v>
      </c>
      <c r="AQ22" s="75" t="s">
        <v>82</v>
      </c>
    </row>
    <row r="23" spans="1:46" s="60" customFormat="1" ht="23.25" customHeight="1">
      <c r="A23" s="113" t="s">
        <v>164</v>
      </c>
      <c r="B23" s="140" t="s">
        <v>355</v>
      </c>
      <c r="C23" s="118" t="s">
        <v>356</v>
      </c>
      <c r="D23" s="114">
        <v>45862</v>
      </c>
      <c r="E23" s="115">
        <v>19.2</v>
      </c>
      <c r="F23" s="115">
        <v>19.2</v>
      </c>
      <c r="G23" s="116"/>
      <c r="H23" s="56"/>
      <c r="I23" s="62"/>
      <c r="J23" s="56">
        <f>+IF(F23&lt;=50,1060000, IF(F23&lt;=200, 1210000, IF(F23&lt;=500, 1230000, IF(F23&lt;=1000, 1440000, IF(F23&lt;=2000, 1990000, IF(F23&gt;2000, 1990000+(F23-2000)*1464))))))</f>
        <v>1060000</v>
      </c>
      <c r="K23" s="56">
        <f>600000+70000</f>
        <v>670000</v>
      </c>
      <c r="L23" s="56"/>
      <c r="M23" s="56"/>
      <c r="N23" s="56"/>
      <c r="O23" s="56"/>
      <c r="P23" s="56"/>
      <c r="Q23" s="56"/>
      <c r="R23" s="56"/>
      <c r="S23" s="56"/>
      <c r="T23" s="56">
        <f t="shared" si="0"/>
        <v>138400</v>
      </c>
      <c r="U23" s="62">
        <f t="shared" si="1"/>
        <v>1868400</v>
      </c>
      <c r="V23" s="58">
        <f t="shared" si="20"/>
        <v>1868400</v>
      </c>
      <c r="W23" s="117" t="s">
        <v>75</v>
      </c>
      <c r="X23" s="57" t="str">
        <f t="shared" si="2"/>
        <v>PS254526</v>
      </c>
      <c r="Y23" s="58" t="str">
        <f t="shared" si="2"/>
        <v>HF250719</v>
      </c>
      <c r="Z23" s="59">
        <f t="shared" si="3"/>
        <v>45862</v>
      </c>
      <c r="AA23" s="58">
        <f t="shared" si="4"/>
        <v>0</v>
      </c>
      <c r="AB23" s="58">
        <f t="shared" si="5"/>
        <v>0</v>
      </c>
      <c r="AC23" s="58">
        <f t="shared" si="6"/>
        <v>1060000</v>
      </c>
      <c r="AD23" s="58">
        <f t="shared" si="7"/>
        <v>670000</v>
      </c>
      <c r="AE23" s="58">
        <f t="shared" si="8"/>
        <v>0</v>
      </c>
      <c r="AF23" s="58">
        <f t="shared" si="9"/>
        <v>0</v>
      </c>
      <c r="AG23" s="58">
        <f t="shared" si="10"/>
        <v>0</v>
      </c>
      <c r="AH23" s="58">
        <f t="shared" si="11"/>
        <v>0</v>
      </c>
      <c r="AI23" s="58">
        <f t="shared" si="12"/>
        <v>0</v>
      </c>
      <c r="AJ23" s="58">
        <f t="shared" si="13"/>
        <v>0</v>
      </c>
      <c r="AK23" s="58">
        <f t="shared" si="14"/>
        <v>0</v>
      </c>
      <c r="AL23" s="58">
        <f t="shared" si="15"/>
        <v>0</v>
      </c>
      <c r="AM23" s="58">
        <f t="shared" si="21"/>
        <v>138400</v>
      </c>
      <c r="AN23" s="58">
        <f t="shared" si="22"/>
        <v>1868400</v>
      </c>
      <c r="AO23" s="58">
        <f t="shared" si="17"/>
        <v>1868400</v>
      </c>
      <c r="AP23" s="58" t="str">
        <f t="shared" si="18"/>
        <v>DHL</v>
      </c>
      <c r="AQ23" s="75" t="s">
        <v>82</v>
      </c>
    </row>
    <row r="24" spans="1:46" s="60" customFormat="1" ht="23.25" customHeight="1">
      <c r="A24" s="113" t="s">
        <v>164</v>
      </c>
      <c r="B24" s="140"/>
      <c r="C24" s="118"/>
      <c r="D24" s="114">
        <v>45862</v>
      </c>
      <c r="E24" s="115"/>
      <c r="F24" s="115">
        <v>19.2</v>
      </c>
      <c r="G24" s="116"/>
      <c r="H24" s="56"/>
      <c r="I24" s="62"/>
      <c r="J24" s="56">
        <f>+IF(F24&lt;=50,1060000, IF(F24&lt;=200, 1210000, IF(F24&lt;=500, 1230000, IF(F24&lt;=1000, 1440000, IF(F24&lt;=2000, 1990000, IF(F24&gt;2000, 1990000+(F24-2000)*1464))))))</f>
        <v>1060000</v>
      </c>
      <c r="K24" s="56">
        <f>600000+70000</f>
        <v>670000</v>
      </c>
      <c r="L24" s="56"/>
      <c r="M24" s="56"/>
      <c r="N24" s="56"/>
      <c r="O24" s="56"/>
      <c r="P24" s="56"/>
      <c r="Q24" s="56"/>
      <c r="R24" s="56"/>
      <c r="S24" s="56"/>
      <c r="T24" s="56">
        <f t="shared" si="0"/>
        <v>138400</v>
      </c>
      <c r="U24" s="62">
        <f t="shared" si="1"/>
        <v>1868400</v>
      </c>
      <c r="V24" s="58">
        <f t="shared" si="20"/>
        <v>1868400</v>
      </c>
      <c r="W24" s="117" t="s">
        <v>75</v>
      </c>
      <c r="X24" s="57" t="str">
        <f t="shared" si="2"/>
        <v>PS254526</v>
      </c>
      <c r="Y24" s="58">
        <f t="shared" si="2"/>
        <v>0</v>
      </c>
      <c r="Z24" s="59">
        <f t="shared" si="3"/>
        <v>45862</v>
      </c>
      <c r="AA24" s="58">
        <f t="shared" si="4"/>
        <v>0</v>
      </c>
      <c r="AB24" s="58">
        <f t="shared" si="5"/>
        <v>0</v>
      </c>
      <c r="AC24" s="58">
        <f t="shared" si="6"/>
        <v>0</v>
      </c>
      <c r="AD24" s="58">
        <f t="shared" si="7"/>
        <v>0</v>
      </c>
      <c r="AE24" s="58">
        <f t="shared" si="8"/>
        <v>0</v>
      </c>
      <c r="AF24" s="58">
        <f t="shared" si="9"/>
        <v>0</v>
      </c>
      <c r="AG24" s="58">
        <f t="shared" si="10"/>
        <v>0</v>
      </c>
      <c r="AH24" s="58">
        <f t="shared" si="11"/>
        <v>0</v>
      </c>
      <c r="AI24" s="58">
        <f t="shared" si="12"/>
        <v>0</v>
      </c>
      <c r="AJ24" s="58">
        <f t="shared" si="13"/>
        <v>0</v>
      </c>
      <c r="AK24" s="58">
        <f t="shared" si="14"/>
        <v>0</v>
      </c>
      <c r="AL24" s="58">
        <f t="shared" si="15"/>
        <v>0</v>
      </c>
      <c r="AM24" s="58">
        <f t="shared" si="21"/>
        <v>0</v>
      </c>
      <c r="AN24" s="58">
        <f t="shared" si="22"/>
        <v>0</v>
      </c>
      <c r="AO24" s="58">
        <f t="shared" si="17"/>
        <v>0</v>
      </c>
      <c r="AP24" s="58" t="str">
        <f t="shared" si="18"/>
        <v>DHL</v>
      </c>
      <c r="AQ24" s="75" t="s">
        <v>82</v>
      </c>
    </row>
    <row r="25" spans="1:46" s="60" customFormat="1" ht="23.25" customHeight="1">
      <c r="A25" s="113" t="s">
        <v>165</v>
      </c>
      <c r="B25" s="140" t="s">
        <v>357</v>
      </c>
      <c r="C25" s="118" t="s">
        <v>358</v>
      </c>
      <c r="D25" s="114">
        <v>45862</v>
      </c>
      <c r="E25" s="115">
        <v>9.3000000000000007</v>
      </c>
      <c r="F25" s="115">
        <v>9.3000000000000007</v>
      </c>
      <c r="G25" s="116"/>
      <c r="H25" s="56"/>
      <c r="I25" s="62"/>
      <c r="J25" s="56"/>
      <c r="K25" s="56">
        <v>600000</v>
      </c>
      <c r="L25" s="56"/>
      <c r="M25" s="56"/>
      <c r="N25" s="56"/>
      <c r="O25" s="56"/>
      <c r="P25" s="56"/>
      <c r="Q25" s="56"/>
      <c r="R25" s="56"/>
      <c r="S25" s="56"/>
      <c r="T25" s="56">
        <f t="shared" si="0"/>
        <v>48000</v>
      </c>
      <c r="U25" s="62">
        <f t="shared" si="1"/>
        <v>648000</v>
      </c>
      <c r="V25" s="58">
        <f t="shared" si="20"/>
        <v>648000</v>
      </c>
      <c r="W25" s="117" t="s">
        <v>75</v>
      </c>
      <c r="X25" s="57" t="str">
        <f t="shared" si="2"/>
        <v>PS254543</v>
      </c>
      <c r="Y25" s="58" t="str">
        <f t="shared" si="2"/>
        <v>SO42008</v>
      </c>
      <c r="Z25" s="59">
        <f t="shared" si="3"/>
        <v>45862</v>
      </c>
      <c r="AA25" s="58">
        <f t="shared" si="4"/>
        <v>0</v>
      </c>
      <c r="AB25" s="58">
        <f t="shared" si="5"/>
        <v>0</v>
      </c>
      <c r="AC25" s="58">
        <f t="shared" si="6"/>
        <v>0</v>
      </c>
      <c r="AD25" s="58">
        <f t="shared" si="7"/>
        <v>600000</v>
      </c>
      <c r="AE25" s="58">
        <f t="shared" si="8"/>
        <v>0</v>
      </c>
      <c r="AF25" s="58">
        <f t="shared" si="9"/>
        <v>0</v>
      </c>
      <c r="AG25" s="58">
        <f t="shared" si="10"/>
        <v>0</v>
      </c>
      <c r="AH25" s="58">
        <f t="shared" si="11"/>
        <v>0</v>
      </c>
      <c r="AI25" s="58">
        <f t="shared" si="12"/>
        <v>0</v>
      </c>
      <c r="AJ25" s="58">
        <f t="shared" si="13"/>
        <v>0</v>
      </c>
      <c r="AK25" s="58">
        <f t="shared" si="14"/>
        <v>0</v>
      </c>
      <c r="AL25" s="58">
        <f t="shared" si="15"/>
        <v>0</v>
      </c>
      <c r="AM25" s="58">
        <f t="shared" si="21"/>
        <v>48000</v>
      </c>
      <c r="AN25" s="58">
        <f t="shared" si="22"/>
        <v>648000</v>
      </c>
      <c r="AO25" s="58">
        <f t="shared" si="17"/>
        <v>648000</v>
      </c>
      <c r="AP25" s="58" t="str">
        <f t="shared" si="18"/>
        <v>DHL</v>
      </c>
      <c r="AQ25" s="75" t="s">
        <v>82</v>
      </c>
    </row>
    <row r="26" spans="1:46" s="60" customFormat="1" ht="23.25" customHeight="1">
      <c r="A26" s="113" t="s">
        <v>166</v>
      </c>
      <c r="B26" s="140" t="s">
        <v>359</v>
      </c>
      <c r="C26" s="118" t="s">
        <v>360</v>
      </c>
      <c r="D26" s="114">
        <v>45862</v>
      </c>
      <c r="E26" s="115">
        <v>55</v>
      </c>
      <c r="F26" s="115">
        <v>55</v>
      </c>
      <c r="G26" s="116"/>
      <c r="H26" s="56"/>
      <c r="I26" s="62"/>
      <c r="J26" s="56"/>
      <c r="K26" s="56">
        <v>600000</v>
      </c>
      <c r="L26" s="56"/>
      <c r="M26" s="56"/>
      <c r="N26" s="56"/>
      <c r="O26" s="56"/>
      <c r="P26" s="56"/>
      <c r="Q26" s="56"/>
      <c r="R26" s="56"/>
      <c r="S26" s="56"/>
      <c r="T26" s="56">
        <f t="shared" si="0"/>
        <v>48000</v>
      </c>
      <c r="U26" s="62">
        <f t="shared" si="1"/>
        <v>648000</v>
      </c>
      <c r="V26" s="58">
        <f t="shared" si="20"/>
        <v>648000</v>
      </c>
      <c r="W26" s="117" t="s">
        <v>75</v>
      </c>
      <c r="X26" s="57" t="str">
        <f t="shared" si="2"/>
        <v>PS254545</v>
      </c>
      <c r="Y26" s="58" t="str">
        <f t="shared" si="2"/>
        <v>4794463</v>
      </c>
      <c r="Z26" s="59">
        <f t="shared" si="3"/>
        <v>45862</v>
      </c>
      <c r="AA26" s="58">
        <f t="shared" si="4"/>
        <v>0</v>
      </c>
      <c r="AB26" s="58">
        <f t="shared" si="5"/>
        <v>0</v>
      </c>
      <c r="AC26" s="58">
        <f t="shared" si="6"/>
        <v>0</v>
      </c>
      <c r="AD26" s="58">
        <f t="shared" si="7"/>
        <v>600000</v>
      </c>
      <c r="AE26" s="58">
        <f t="shared" si="8"/>
        <v>0</v>
      </c>
      <c r="AF26" s="58">
        <f t="shared" si="9"/>
        <v>0</v>
      </c>
      <c r="AG26" s="58">
        <f t="shared" si="10"/>
        <v>0</v>
      </c>
      <c r="AH26" s="58">
        <f t="shared" si="11"/>
        <v>0</v>
      </c>
      <c r="AI26" s="58">
        <f t="shared" si="12"/>
        <v>0</v>
      </c>
      <c r="AJ26" s="58">
        <f t="shared" si="13"/>
        <v>0</v>
      </c>
      <c r="AK26" s="58">
        <f t="shared" si="14"/>
        <v>0</v>
      </c>
      <c r="AL26" s="58">
        <f t="shared" si="15"/>
        <v>0</v>
      </c>
      <c r="AM26" s="58">
        <f t="shared" si="21"/>
        <v>48000</v>
      </c>
      <c r="AN26" s="58">
        <f t="shared" si="22"/>
        <v>648000</v>
      </c>
      <c r="AO26" s="58">
        <f t="shared" si="17"/>
        <v>648000</v>
      </c>
      <c r="AP26" s="58" t="str">
        <f t="shared" si="18"/>
        <v>DHL</v>
      </c>
      <c r="AQ26" s="75" t="s">
        <v>82</v>
      </c>
    </row>
    <row r="27" spans="1:46" s="60" customFormat="1" ht="23.25" customHeight="1">
      <c r="A27" s="113" t="s">
        <v>167</v>
      </c>
      <c r="B27" s="140" t="s">
        <v>361</v>
      </c>
      <c r="C27" s="118" t="s">
        <v>362</v>
      </c>
      <c r="D27" s="114">
        <v>45862</v>
      </c>
      <c r="E27" s="115">
        <v>1410</v>
      </c>
      <c r="F27" s="115">
        <v>1410</v>
      </c>
      <c r="G27" s="116">
        <v>4.76</v>
      </c>
      <c r="H27" s="56"/>
      <c r="I27" s="62"/>
      <c r="J27" s="56">
        <f>+IF(F24=0, _xleta.T, IF(F24&lt;=1000, 1260000, IF(F24&lt;=2000, 1430000, IF(F24&lt;=3000, 2120000, IF(F24&lt;=4500, 2230000, ff)))))</f>
        <v>1260000</v>
      </c>
      <c r="K27" s="56">
        <v>990000</v>
      </c>
      <c r="L27" s="56">
        <v>17596444.32</v>
      </c>
      <c r="M27" s="56">
        <v>3383931.6</v>
      </c>
      <c r="N27" s="56">
        <v>5414291.5600000005</v>
      </c>
      <c r="O27" s="56">
        <v>1421820</v>
      </c>
      <c r="P27" s="56"/>
      <c r="Q27" s="56"/>
      <c r="R27" s="56">
        <v>21150</v>
      </c>
      <c r="S27" s="56">
        <f>+IF(F27&lt;=2000, 30000, IF(F27&lt;5000, 66000, ff))</f>
        <v>30000</v>
      </c>
      <c r="T27" s="56">
        <f t="shared" si="0"/>
        <v>2409410.9984000004</v>
      </c>
      <c r="U27" s="62">
        <f t="shared" si="1"/>
        <v>32527048.478400003</v>
      </c>
      <c r="V27" s="58">
        <f t="shared" si="20"/>
        <v>32527048.478400003</v>
      </c>
      <c r="W27" s="117" t="s">
        <v>74</v>
      </c>
      <c r="X27" s="57" t="str">
        <f t="shared" si="2"/>
        <v>PS254493</v>
      </c>
      <c r="Y27" s="58" t="str">
        <f t="shared" si="2"/>
        <v>INJF250709</v>
      </c>
      <c r="Z27" s="59">
        <f t="shared" si="3"/>
        <v>45862</v>
      </c>
      <c r="AA27" s="58">
        <f t="shared" si="4"/>
        <v>0</v>
      </c>
      <c r="AB27" s="58">
        <f t="shared" si="5"/>
        <v>0</v>
      </c>
      <c r="AC27" s="58">
        <f t="shared" si="6"/>
        <v>1260000</v>
      </c>
      <c r="AD27" s="58">
        <f t="shared" si="7"/>
        <v>990000</v>
      </c>
      <c r="AE27" s="58">
        <f t="shared" si="8"/>
        <v>17596444.32</v>
      </c>
      <c r="AF27" s="58">
        <f t="shared" si="9"/>
        <v>3383931.6</v>
      </c>
      <c r="AG27" s="58">
        <f t="shared" si="10"/>
        <v>5414291.5600000005</v>
      </c>
      <c r="AH27" s="58">
        <f t="shared" si="11"/>
        <v>1421820</v>
      </c>
      <c r="AI27" s="58">
        <f t="shared" si="12"/>
        <v>0</v>
      </c>
      <c r="AJ27" s="58">
        <f t="shared" si="13"/>
        <v>0</v>
      </c>
      <c r="AK27" s="58">
        <f t="shared" si="14"/>
        <v>21150</v>
      </c>
      <c r="AL27" s="58">
        <f t="shared" si="15"/>
        <v>30000</v>
      </c>
      <c r="AM27" s="58">
        <f t="shared" si="21"/>
        <v>2409410.9984000004</v>
      </c>
      <c r="AN27" s="58">
        <f t="shared" si="22"/>
        <v>32527048.478400003</v>
      </c>
      <c r="AO27" s="58">
        <f t="shared" si="17"/>
        <v>32527048.478400003</v>
      </c>
      <c r="AP27" s="58" t="str">
        <f t="shared" si="18"/>
        <v>CÁT LÁI</v>
      </c>
      <c r="AQ27" s="75" t="s">
        <v>80</v>
      </c>
      <c r="AR27" s="60" t="s">
        <v>694</v>
      </c>
      <c r="AS27" s="60" t="s">
        <v>711</v>
      </c>
      <c r="AT27" s="60" t="s">
        <v>145</v>
      </c>
    </row>
    <row r="28" spans="1:46" s="60" customFormat="1" ht="23.25" customHeight="1">
      <c r="A28" s="113" t="s">
        <v>168</v>
      </c>
      <c r="B28" s="140" t="s">
        <v>363</v>
      </c>
      <c r="C28" s="118" t="s">
        <v>364</v>
      </c>
      <c r="D28" s="114">
        <v>45862</v>
      </c>
      <c r="E28" s="115">
        <v>521.96</v>
      </c>
      <c r="F28" s="115">
        <v>521.96</v>
      </c>
      <c r="G28" s="116"/>
      <c r="H28" s="56"/>
      <c r="I28" s="62"/>
      <c r="J28" s="56"/>
      <c r="K28" s="56">
        <v>410000</v>
      </c>
      <c r="L28" s="56"/>
      <c r="M28" s="56"/>
      <c r="N28" s="56"/>
      <c r="O28" s="56"/>
      <c r="P28" s="56"/>
      <c r="Q28" s="56"/>
      <c r="R28" s="56"/>
      <c r="S28" s="56"/>
      <c r="T28" s="56">
        <f t="shared" si="0"/>
        <v>32800</v>
      </c>
      <c r="U28" s="62">
        <f t="shared" si="1"/>
        <v>442800</v>
      </c>
      <c r="V28" s="58">
        <f t="shared" si="20"/>
        <v>442800</v>
      </c>
      <c r="W28" s="117" t="s">
        <v>73</v>
      </c>
      <c r="X28" s="57" t="str">
        <f t="shared" si="2"/>
        <v>PS254492</v>
      </c>
      <c r="Y28" s="58" t="str">
        <f t="shared" si="2"/>
        <v>4780698</v>
      </c>
      <c r="Z28" s="59">
        <f t="shared" si="3"/>
        <v>45862</v>
      </c>
      <c r="AA28" s="58">
        <f t="shared" si="4"/>
        <v>0</v>
      </c>
      <c r="AB28" s="58">
        <f t="shared" si="5"/>
        <v>0</v>
      </c>
      <c r="AC28" s="58">
        <f t="shared" si="6"/>
        <v>0</v>
      </c>
      <c r="AD28" s="58">
        <f t="shared" si="7"/>
        <v>410000</v>
      </c>
      <c r="AE28" s="58">
        <f t="shared" si="8"/>
        <v>0</v>
      </c>
      <c r="AF28" s="58">
        <f t="shared" si="9"/>
        <v>0</v>
      </c>
      <c r="AG28" s="58">
        <f t="shared" si="10"/>
        <v>0</v>
      </c>
      <c r="AH28" s="58">
        <f t="shared" si="11"/>
        <v>0</v>
      </c>
      <c r="AI28" s="58">
        <f t="shared" si="12"/>
        <v>0</v>
      </c>
      <c r="AJ28" s="58">
        <f t="shared" si="13"/>
        <v>0</v>
      </c>
      <c r="AK28" s="58">
        <f t="shared" si="14"/>
        <v>0</v>
      </c>
      <c r="AL28" s="58">
        <f t="shared" si="15"/>
        <v>0</v>
      </c>
      <c r="AM28" s="58">
        <f t="shared" si="21"/>
        <v>32800</v>
      </c>
      <c r="AN28" s="58">
        <f t="shared" si="22"/>
        <v>442800</v>
      </c>
      <c r="AO28" s="58">
        <f t="shared" si="17"/>
        <v>442800</v>
      </c>
      <c r="AP28" s="58" t="str">
        <f t="shared" si="18"/>
        <v>KNQ TBS</v>
      </c>
      <c r="AQ28" s="75" t="s">
        <v>81</v>
      </c>
    </row>
    <row r="29" spans="1:46" s="60" customFormat="1" ht="23.25" customHeight="1">
      <c r="A29" s="113" t="s">
        <v>169</v>
      </c>
      <c r="B29" s="140" t="s">
        <v>365</v>
      </c>
      <c r="C29" s="118" t="s">
        <v>366</v>
      </c>
      <c r="D29" s="114">
        <v>45862</v>
      </c>
      <c r="E29" s="115">
        <v>4957.72</v>
      </c>
      <c r="F29" s="115">
        <v>4957.72</v>
      </c>
      <c r="G29" s="116"/>
      <c r="H29" s="56"/>
      <c r="I29" s="62"/>
      <c r="J29" s="56"/>
      <c r="K29" s="56">
        <v>410000</v>
      </c>
      <c r="L29" s="56"/>
      <c r="M29" s="56"/>
      <c r="N29" s="56"/>
      <c r="O29" s="56"/>
      <c r="P29" s="56"/>
      <c r="Q29" s="56"/>
      <c r="R29" s="56"/>
      <c r="S29" s="56"/>
      <c r="T29" s="56">
        <f t="shared" si="0"/>
        <v>32800</v>
      </c>
      <c r="U29" s="62">
        <f t="shared" si="1"/>
        <v>442800</v>
      </c>
      <c r="V29" s="58">
        <f t="shared" si="20"/>
        <v>442800</v>
      </c>
      <c r="W29" s="117" t="s">
        <v>682</v>
      </c>
      <c r="X29" s="57" t="str">
        <f t="shared" si="2"/>
        <v>PS254540</v>
      </c>
      <c r="Y29" s="58" t="str">
        <f t="shared" si="2"/>
        <v>A25060676</v>
      </c>
      <c r="Z29" s="59">
        <f t="shared" si="3"/>
        <v>45862</v>
      </c>
      <c r="AA29" s="58">
        <f t="shared" si="4"/>
        <v>0</v>
      </c>
      <c r="AB29" s="58">
        <f t="shared" si="5"/>
        <v>0</v>
      </c>
      <c r="AC29" s="58">
        <f t="shared" si="6"/>
        <v>0</v>
      </c>
      <c r="AD29" s="58">
        <f t="shared" si="7"/>
        <v>410000</v>
      </c>
      <c r="AE29" s="58">
        <f t="shared" si="8"/>
        <v>0</v>
      </c>
      <c r="AF29" s="58">
        <f t="shared" si="9"/>
        <v>0</v>
      </c>
      <c r="AG29" s="58">
        <f t="shared" si="10"/>
        <v>0</v>
      </c>
      <c r="AH29" s="58">
        <f t="shared" si="11"/>
        <v>0</v>
      </c>
      <c r="AI29" s="58">
        <f t="shared" si="12"/>
        <v>0</v>
      </c>
      <c r="AJ29" s="58">
        <f t="shared" si="13"/>
        <v>0</v>
      </c>
      <c r="AK29" s="58">
        <f t="shared" si="14"/>
        <v>0</v>
      </c>
      <c r="AL29" s="58">
        <f t="shared" si="15"/>
        <v>0</v>
      </c>
      <c r="AM29" s="58">
        <f t="shared" si="21"/>
        <v>32800</v>
      </c>
      <c r="AN29" s="58">
        <f t="shared" si="22"/>
        <v>442800</v>
      </c>
      <c r="AO29" s="58">
        <f t="shared" si="17"/>
        <v>442800</v>
      </c>
      <c r="AP29" s="58" t="str">
        <f t="shared" si="18"/>
        <v>KNQ CANG DN</v>
      </c>
      <c r="AQ29" s="75" t="s">
        <v>81</v>
      </c>
    </row>
    <row r="30" spans="1:46" s="60" customFormat="1" ht="23.25" customHeight="1">
      <c r="A30" s="113" t="s">
        <v>170</v>
      </c>
      <c r="B30" s="140" t="s">
        <v>367</v>
      </c>
      <c r="C30" s="118" t="s">
        <v>368</v>
      </c>
      <c r="D30" s="114">
        <v>45863</v>
      </c>
      <c r="E30" s="115">
        <v>76</v>
      </c>
      <c r="F30" s="115">
        <v>76</v>
      </c>
      <c r="G30" s="116"/>
      <c r="H30" s="56"/>
      <c r="I30" s="62"/>
      <c r="J30" s="56">
        <f t="shared" ref="J30:J33" si="24">+IF(F30&lt;=50,1060000, IF(F30&lt;=200, 1210000, IF(F30&lt;=500, 1230000, IF(F30&lt;=1000, 1440000, IF(F30&lt;=2000, 1990000, IF(F30&gt;2000, 1990000+(F30-2000)*1464))))))</f>
        <v>1210000</v>
      </c>
      <c r="K30" s="56">
        <f>990000+70000</f>
        <v>1060000</v>
      </c>
      <c r="L30" s="56"/>
      <c r="M30" s="56"/>
      <c r="N30" s="56"/>
      <c r="O30" s="56"/>
      <c r="P30" s="56">
        <v>617284</v>
      </c>
      <c r="Q30" s="56">
        <v>162000</v>
      </c>
      <c r="R30" s="56"/>
      <c r="S30" s="56"/>
      <c r="T30" s="56">
        <f t="shared" si="0"/>
        <v>243942.72</v>
      </c>
      <c r="U30" s="62">
        <f t="shared" si="1"/>
        <v>3293226.72</v>
      </c>
      <c r="V30" s="58">
        <f t="shared" si="20"/>
        <v>3293226.72</v>
      </c>
      <c r="W30" s="117" t="s">
        <v>72</v>
      </c>
      <c r="X30" s="57" t="str">
        <f t="shared" si="2"/>
        <v>PS254566</v>
      </c>
      <c r="Y30" s="58" t="str">
        <f t="shared" si="2"/>
        <v>0884335886</v>
      </c>
      <c r="Z30" s="59">
        <f t="shared" si="3"/>
        <v>45863</v>
      </c>
      <c r="AA30" s="58">
        <f t="shared" si="4"/>
        <v>0</v>
      </c>
      <c r="AB30" s="58">
        <f t="shared" si="5"/>
        <v>0</v>
      </c>
      <c r="AC30" s="58">
        <f t="shared" si="6"/>
        <v>1210000</v>
      </c>
      <c r="AD30" s="58">
        <f t="shared" si="7"/>
        <v>1060000</v>
      </c>
      <c r="AE30" s="58">
        <f t="shared" si="8"/>
        <v>0</v>
      </c>
      <c r="AF30" s="58">
        <f t="shared" si="9"/>
        <v>0</v>
      </c>
      <c r="AG30" s="58">
        <f t="shared" si="10"/>
        <v>0</v>
      </c>
      <c r="AH30" s="58">
        <f t="shared" si="11"/>
        <v>0</v>
      </c>
      <c r="AI30" s="58">
        <f t="shared" si="12"/>
        <v>617284</v>
      </c>
      <c r="AJ30" s="58">
        <f t="shared" si="13"/>
        <v>162000</v>
      </c>
      <c r="AK30" s="58">
        <f t="shared" si="14"/>
        <v>0</v>
      </c>
      <c r="AL30" s="58">
        <f t="shared" si="15"/>
        <v>0</v>
      </c>
      <c r="AM30" s="58">
        <f t="shared" si="21"/>
        <v>243942.72</v>
      </c>
      <c r="AN30" s="58">
        <f t="shared" si="22"/>
        <v>3293226.72</v>
      </c>
      <c r="AO30" s="58">
        <f t="shared" si="17"/>
        <v>3293226.72</v>
      </c>
      <c r="AP30" s="58" t="str">
        <f t="shared" si="18"/>
        <v>TCS</v>
      </c>
      <c r="AQ30" s="75" t="s">
        <v>79</v>
      </c>
      <c r="AR30" s="60" t="s">
        <v>688</v>
      </c>
      <c r="AS30" s="60" t="s">
        <v>710</v>
      </c>
      <c r="AT30" s="60" t="s">
        <v>145</v>
      </c>
    </row>
    <row r="31" spans="1:46" s="60" customFormat="1" ht="23.25" customHeight="1">
      <c r="A31" s="113" t="s">
        <v>170</v>
      </c>
      <c r="B31" s="140"/>
      <c r="C31" s="118"/>
      <c r="D31" s="114">
        <v>45863</v>
      </c>
      <c r="E31" s="115"/>
      <c r="F31" s="115">
        <v>76</v>
      </c>
      <c r="G31" s="116"/>
      <c r="H31" s="56"/>
      <c r="I31" s="62"/>
      <c r="J31" s="56">
        <f t="shared" si="24"/>
        <v>1210000</v>
      </c>
      <c r="K31" s="56">
        <f>990000+70000</f>
        <v>1060000</v>
      </c>
      <c r="L31" s="56"/>
      <c r="M31" s="56"/>
      <c r="N31" s="56"/>
      <c r="O31" s="56"/>
      <c r="P31" s="56">
        <v>617284</v>
      </c>
      <c r="Q31" s="56">
        <v>162000</v>
      </c>
      <c r="R31" s="56"/>
      <c r="S31" s="56"/>
      <c r="T31" s="56">
        <f t="shared" si="0"/>
        <v>243942.72</v>
      </c>
      <c r="U31" s="62">
        <f t="shared" si="1"/>
        <v>3293226.72</v>
      </c>
      <c r="V31" s="58">
        <f t="shared" si="20"/>
        <v>3293226.72</v>
      </c>
      <c r="W31" s="117" t="s">
        <v>72</v>
      </c>
      <c r="X31" s="57" t="str">
        <f t="shared" si="2"/>
        <v>PS254566</v>
      </c>
      <c r="Y31" s="58">
        <f t="shared" si="2"/>
        <v>0</v>
      </c>
      <c r="Z31" s="59">
        <f t="shared" si="3"/>
        <v>45863</v>
      </c>
      <c r="AA31" s="58">
        <f t="shared" si="4"/>
        <v>0</v>
      </c>
      <c r="AB31" s="58">
        <f t="shared" si="5"/>
        <v>0</v>
      </c>
      <c r="AC31" s="58">
        <f t="shared" si="6"/>
        <v>0</v>
      </c>
      <c r="AD31" s="58">
        <f t="shared" si="7"/>
        <v>0</v>
      </c>
      <c r="AE31" s="58">
        <f t="shared" si="8"/>
        <v>0</v>
      </c>
      <c r="AF31" s="58">
        <f t="shared" si="9"/>
        <v>0</v>
      </c>
      <c r="AG31" s="58">
        <f t="shared" si="10"/>
        <v>0</v>
      </c>
      <c r="AH31" s="58">
        <f t="shared" si="11"/>
        <v>0</v>
      </c>
      <c r="AI31" s="58">
        <f t="shared" si="12"/>
        <v>0</v>
      </c>
      <c r="AJ31" s="58">
        <f t="shared" si="13"/>
        <v>0</v>
      </c>
      <c r="AK31" s="58">
        <f t="shared" si="14"/>
        <v>0</v>
      </c>
      <c r="AL31" s="58">
        <f t="shared" si="15"/>
        <v>0</v>
      </c>
      <c r="AM31" s="58">
        <f t="shared" si="21"/>
        <v>0</v>
      </c>
      <c r="AN31" s="58">
        <f t="shared" si="22"/>
        <v>0</v>
      </c>
      <c r="AO31" s="58">
        <f t="shared" si="17"/>
        <v>0</v>
      </c>
      <c r="AP31" s="58" t="str">
        <f t="shared" si="18"/>
        <v>TCS</v>
      </c>
      <c r="AQ31" s="75" t="s">
        <v>79</v>
      </c>
      <c r="AR31" s="60" t="s">
        <v>688</v>
      </c>
      <c r="AS31" s="60" t="s">
        <v>710</v>
      </c>
      <c r="AT31" s="60" t="s">
        <v>145</v>
      </c>
    </row>
    <row r="32" spans="1:46" s="60" customFormat="1" ht="23.25" customHeight="1">
      <c r="A32" s="113" t="s">
        <v>171</v>
      </c>
      <c r="B32" s="140" t="s">
        <v>369</v>
      </c>
      <c r="C32" s="118" t="s">
        <v>370</v>
      </c>
      <c r="D32" s="114">
        <v>45863</v>
      </c>
      <c r="E32" s="115">
        <v>6</v>
      </c>
      <c r="F32" s="115">
        <v>6</v>
      </c>
      <c r="G32" s="116"/>
      <c r="H32" s="56"/>
      <c r="I32" s="62"/>
      <c r="J32" s="56">
        <f t="shared" si="24"/>
        <v>1060000</v>
      </c>
      <c r="K32" s="56">
        <v>990000</v>
      </c>
      <c r="L32" s="56"/>
      <c r="M32" s="56"/>
      <c r="N32" s="56"/>
      <c r="O32" s="56"/>
      <c r="P32" s="56">
        <v>570467</v>
      </c>
      <c r="Q32" s="56">
        <v>162000</v>
      </c>
      <c r="R32" s="56"/>
      <c r="S32" s="56"/>
      <c r="T32" s="56">
        <f t="shared" si="0"/>
        <v>222597.36000000002</v>
      </c>
      <c r="U32" s="62">
        <f t="shared" si="1"/>
        <v>3005064.36</v>
      </c>
      <c r="V32" s="58">
        <f t="shared" si="20"/>
        <v>3005064.36</v>
      </c>
      <c r="W32" s="117" t="s">
        <v>72</v>
      </c>
      <c r="X32" s="57" t="str">
        <f t="shared" si="2"/>
        <v>PS254565</v>
      </c>
      <c r="Y32" s="58" t="str">
        <f t="shared" si="2"/>
        <v>PC250723VY</v>
      </c>
      <c r="Z32" s="59">
        <f t="shared" si="3"/>
        <v>45863</v>
      </c>
      <c r="AA32" s="58">
        <f t="shared" si="4"/>
        <v>0</v>
      </c>
      <c r="AB32" s="58">
        <f t="shared" si="5"/>
        <v>0</v>
      </c>
      <c r="AC32" s="58">
        <f t="shared" si="6"/>
        <v>1060000</v>
      </c>
      <c r="AD32" s="58">
        <f t="shared" si="7"/>
        <v>990000</v>
      </c>
      <c r="AE32" s="58">
        <f t="shared" si="8"/>
        <v>0</v>
      </c>
      <c r="AF32" s="58">
        <f t="shared" si="9"/>
        <v>0</v>
      </c>
      <c r="AG32" s="58">
        <f t="shared" si="10"/>
        <v>0</v>
      </c>
      <c r="AH32" s="58">
        <f t="shared" si="11"/>
        <v>0</v>
      </c>
      <c r="AI32" s="58">
        <f t="shared" si="12"/>
        <v>570467</v>
      </c>
      <c r="AJ32" s="58">
        <f t="shared" si="13"/>
        <v>162000</v>
      </c>
      <c r="AK32" s="58">
        <f t="shared" si="14"/>
        <v>0</v>
      </c>
      <c r="AL32" s="58">
        <f t="shared" si="15"/>
        <v>0</v>
      </c>
      <c r="AM32" s="58">
        <f t="shared" si="21"/>
        <v>222597.36000000002</v>
      </c>
      <c r="AN32" s="58">
        <f t="shared" si="22"/>
        <v>3005064.36</v>
      </c>
      <c r="AO32" s="58">
        <f t="shared" si="17"/>
        <v>3005064.36</v>
      </c>
      <c r="AP32" s="58" t="str">
        <f t="shared" si="18"/>
        <v>TCS</v>
      </c>
      <c r="AQ32" s="75" t="s">
        <v>79</v>
      </c>
      <c r="AR32" s="60" t="s">
        <v>688</v>
      </c>
      <c r="AS32" s="60" t="s">
        <v>710</v>
      </c>
      <c r="AT32" s="60" t="s">
        <v>145</v>
      </c>
    </row>
    <row r="33" spans="1:46" s="60" customFormat="1" ht="23.25" customHeight="1">
      <c r="A33" s="113" t="s">
        <v>172</v>
      </c>
      <c r="B33" s="140" t="s">
        <v>371</v>
      </c>
      <c r="C33" s="118" t="s">
        <v>372</v>
      </c>
      <c r="D33" s="114">
        <v>45863</v>
      </c>
      <c r="E33" s="115">
        <v>3</v>
      </c>
      <c r="F33" s="115">
        <v>3</v>
      </c>
      <c r="G33" s="116"/>
      <c r="H33" s="56"/>
      <c r="I33" s="62"/>
      <c r="J33" s="56">
        <f t="shared" si="24"/>
        <v>1060000</v>
      </c>
      <c r="K33" s="56">
        <v>990000</v>
      </c>
      <c r="L33" s="56"/>
      <c r="M33" s="56"/>
      <c r="N33" s="56"/>
      <c r="O33" s="56"/>
      <c r="P33" s="56">
        <v>566118</v>
      </c>
      <c r="Q33" s="56">
        <v>162000</v>
      </c>
      <c r="R33" s="56"/>
      <c r="S33" s="56"/>
      <c r="T33" s="56">
        <f t="shared" si="0"/>
        <v>222249.44</v>
      </c>
      <c r="U33" s="62">
        <f t="shared" si="1"/>
        <v>3000367.44</v>
      </c>
      <c r="V33" s="58">
        <f t="shared" si="20"/>
        <v>3000367.44</v>
      </c>
      <c r="W33" s="117" t="s">
        <v>72</v>
      </c>
      <c r="X33" s="57" t="str">
        <f t="shared" si="2"/>
        <v>PS254564</v>
      </c>
      <c r="Y33" s="58" t="str">
        <f t="shared" si="2"/>
        <v>G820250723 VY (B)</v>
      </c>
      <c r="Z33" s="59">
        <f t="shared" si="3"/>
        <v>45863</v>
      </c>
      <c r="AA33" s="58">
        <f t="shared" si="4"/>
        <v>0</v>
      </c>
      <c r="AB33" s="58">
        <f t="shared" si="5"/>
        <v>0</v>
      </c>
      <c r="AC33" s="58">
        <f t="shared" si="6"/>
        <v>1060000</v>
      </c>
      <c r="AD33" s="58">
        <f t="shared" si="7"/>
        <v>990000</v>
      </c>
      <c r="AE33" s="58">
        <f t="shared" si="8"/>
        <v>0</v>
      </c>
      <c r="AF33" s="58">
        <f t="shared" si="9"/>
        <v>0</v>
      </c>
      <c r="AG33" s="58">
        <f t="shared" si="10"/>
        <v>0</v>
      </c>
      <c r="AH33" s="58">
        <f t="shared" si="11"/>
        <v>0</v>
      </c>
      <c r="AI33" s="58">
        <f t="shared" si="12"/>
        <v>566118</v>
      </c>
      <c r="AJ33" s="58">
        <f t="shared" si="13"/>
        <v>162000</v>
      </c>
      <c r="AK33" s="58">
        <f t="shared" si="14"/>
        <v>0</v>
      </c>
      <c r="AL33" s="58">
        <f t="shared" si="15"/>
        <v>0</v>
      </c>
      <c r="AM33" s="58">
        <f t="shared" si="21"/>
        <v>222249.44</v>
      </c>
      <c r="AN33" s="58">
        <f t="shared" si="22"/>
        <v>3000367.44</v>
      </c>
      <c r="AO33" s="58">
        <f t="shared" si="17"/>
        <v>3000367.44</v>
      </c>
      <c r="AP33" s="58" t="str">
        <f t="shared" si="18"/>
        <v>TCS</v>
      </c>
      <c r="AQ33" s="75" t="s">
        <v>79</v>
      </c>
      <c r="AR33" s="60" t="s">
        <v>688</v>
      </c>
      <c r="AS33" s="60" t="s">
        <v>710</v>
      </c>
      <c r="AT33" s="60" t="s">
        <v>145</v>
      </c>
    </row>
    <row r="34" spans="1:46" s="60" customFormat="1" ht="23.25" customHeight="1">
      <c r="A34" s="113" t="s">
        <v>173</v>
      </c>
      <c r="B34" s="140" t="s">
        <v>373</v>
      </c>
      <c r="C34" s="118" t="s">
        <v>374</v>
      </c>
      <c r="D34" s="114">
        <v>45863</v>
      </c>
      <c r="E34" s="115">
        <v>1558</v>
      </c>
      <c r="F34" s="115">
        <v>1558</v>
      </c>
      <c r="G34" s="116">
        <v>6.1</v>
      </c>
      <c r="H34" s="56"/>
      <c r="I34" s="62"/>
      <c r="J34" s="56">
        <f>+IF(F31=0, _xleta.T, IF(F31&lt;=1000, 1260000, IF(F31&lt;=2000, 1430000, IF(F31&lt;=3000, 2120000, IF(F31&lt;=4500, 2230000, ff)))))</f>
        <v>1260000</v>
      </c>
      <c r="K34" s="56">
        <v>990000</v>
      </c>
      <c r="L34" s="56">
        <v>1767559.4000000001</v>
      </c>
      <c r="M34" s="56">
        <v>1767560.4000000001</v>
      </c>
      <c r="N34" s="56">
        <v>1414048.32</v>
      </c>
      <c r="O34" s="56">
        <v>724410</v>
      </c>
      <c r="P34" s="56">
        <v>579528</v>
      </c>
      <c r="Q34" s="56"/>
      <c r="R34" s="56">
        <v>23370</v>
      </c>
      <c r="S34" s="56">
        <f>+IF(F34&lt;=2000, 30000, IF(F34&lt;5000, 66000, ff))</f>
        <v>30000</v>
      </c>
      <c r="T34" s="56">
        <f t="shared" si="0"/>
        <v>684518.08960000006</v>
      </c>
      <c r="U34" s="62">
        <f t="shared" si="1"/>
        <v>9240994.2096000016</v>
      </c>
      <c r="V34" s="58">
        <f t="shared" si="20"/>
        <v>9240994.2096000016</v>
      </c>
      <c r="W34" s="117" t="s">
        <v>74</v>
      </c>
      <c r="X34" s="57" t="str">
        <f t="shared" si="2"/>
        <v>PS254520</v>
      </c>
      <c r="Y34" s="58" t="str">
        <f t="shared" si="2"/>
        <v>D214530</v>
      </c>
      <c r="Z34" s="59">
        <f t="shared" si="3"/>
        <v>45863</v>
      </c>
      <c r="AA34" s="58">
        <f t="shared" si="4"/>
        <v>0</v>
      </c>
      <c r="AB34" s="58">
        <f t="shared" si="5"/>
        <v>0</v>
      </c>
      <c r="AC34" s="58">
        <f t="shared" si="6"/>
        <v>1260000</v>
      </c>
      <c r="AD34" s="58">
        <f t="shared" si="7"/>
        <v>990000</v>
      </c>
      <c r="AE34" s="58">
        <f t="shared" si="8"/>
        <v>1767559.4000000001</v>
      </c>
      <c r="AF34" s="58">
        <f t="shared" si="9"/>
        <v>1767560.4000000001</v>
      </c>
      <c r="AG34" s="58">
        <f t="shared" si="10"/>
        <v>1414048.32</v>
      </c>
      <c r="AH34" s="58">
        <f t="shared" si="11"/>
        <v>724410</v>
      </c>
      <c r="AI34" s="58">
        <f t="shared" si="12"/>
        <v>579528</v>
      </c>
      <c r="AJ34" s="58">
        <f t="shared" si="13"/>
        <v>0</v>
      </c>
      <c r="AK34" s="58">
        <f t="shared" si="14"/>
        <v>23370</v>
      </c>
      <c r="AL34" s="58">
        <f t="shared" si="15"/>
        <v>30000</v>
      </c>
      <c r="AM34" s="58">
        <f t="shared" si="21"/>
        <v>684518.08960000006</v>
      </c>
      <c r="AN34" s="58">
        <f t="shared" si="22"/>
        <v>9240994.2096000016</v>
      </c>
      <c r="AO34" s="58">
        <f t="shared" si="17"/>
        <v>9240994.2096000016</v>
      </c>
      <c r="AP34" s="58" t="str">
        <f t="shared" si="18"/>
        <v>CÁT LÁI</v>
      </c>
      <c r="AQ34" s="75" t="s">
        <v>80</v>
      </c>
      <c r="AR34" s="60" t="s">
        <v>695</v>
      </c>
      <c r="AS34" s="60" t="s">
        <v>711</v>
      </c>
      <c r="AT34" s="60" t="s">
        <v>145</v>
      </c>
    </row>
    <row r="35" spans="1:46" s="60" customFormat="1" ht="23.25" customHeight="1">
      <c r="A35" s="113" t="s">
        <v>174</v>
      </c>
      <c r="B35" s="140" t="s">
        <v>375</v>
      </c>
      <c r="C35" s="118" t="s">
        <v>376</v>
      </c>
      <c r="D35" s="114">
        <v>45864</v>
      </c>
      <c r="E35" s="115">
        <v>41</v>
      </c>
      <c r="F35" s="115">
        <v>41</v>
      </c>
      <c r="G35" s="116"/>
      <c r="H35" s="56"/>
      <c r="I35" s="62"/>
      <c r="J35" s="56">
        <f t="shared" ref="J35:J37" si="25">+IF(F35&lt;=50,1060000, IF(F35&lt;=200, 1210000, IF(F35&lt;=500, 1230000, IF(F35&lt;=1000, 1440000, IF(F35&lt;=2000, 1990000, IF(F35&gt;2000, 1990000+(F35-2000)*1464))))))</f>
        <v>1060000</v>
      </c>
      <c r="K35" s="56">
        <v>990000</v>
      </c>
      <c r="L35" s="56"/>
      <c r="M35" s="56"/>
      <c r="N35" s="56"/>
      <c r="O35" s="56"/>
      <c r="P35" s="56"/>
      <c r="Q35" s="56">
        <v>162000</v>
      </c>
      <c r="R35" s="56"/>
      <c r="S35" s="56"/>
      <c r="T35" s="56">
        <f t="shared" si="0"/>
        <v>176960</v>
      </c>
      <c r="U35" s="62">
        <f t="shared" si="1"/>
        <v>2388960</v>
      </c>
      <c r="V35" s="58">
        <f t="shared" si="20"/>
        <v>2388960</v>
      </c>
      <c r="W35" s="117" t="s">
        <v>72</v>
      </c>
      <c r="X35" s="57" t="str">
        <f t="shared" si="2"/>
        <v>PS254598</v>
      </c>
      <c r="Y35" s="58" t="str">
        <f t="shared" si="2"/>
        <v>T250723Y2</v>
      </c>
      <c r="Z35" s="59">
        <f t="shared" si="3"/>
        <v>45864</v>
      </c>
      <c r="AA35" s="58">
        <f t="shared" si="4"/>
        <v>0</v>
      </c>
      <c r="AB35" s="58">
        <f t="shared" si="5"/>
        <v>0</v>
      </c>
      <c r="AC35" s="58">
        <f t="shared" si="6"/>
        <v>1060000</v>
      </c>
      <c r="AD35" s="58">
        <f t="shared" si="7"/>
        <v>990000</v>
      </c>
      <c r="AE35" s="58">
        <f t="shared" si="8"/>
        <v>0</v>
      </c>
      <c r="AF35" s="58">
        <f t="shared" si="9"/>
        <v>0</v>
      </c>
      <c r="AG35" s="58">
        <f t="shared" si="10"/>
        <v>0</v>
      </c>
      <c r="AH35" s="58">
        <f t="shared" si="11"/>
        <v>0</v>
      </c>
      <c r="AI35" s="58">
        <f t="shared" si="12"/>
        <v>0</v>
      </c>
      <c r="AJ35" s="58">
        <f t="shared" si="13"/>
        <v>162000</v>
      </c>
      <c r="AK35" s="58">
        <f t="shared" si="14"/>
        <v>0</v>
      </c>
      <c r="AL35" s="58">
        <f t="shared" si="15"/>
        <v>0</v>
      </c>
      <c r="AM35" s="58">
        <f t="shared" si="21"/>
        <v>176960</v>
      </c>
      <c r="AN35" s="58">
        <f t="shared" si="22"/>
        <v>2388960</v>
      </c>
      <c r="AO35" s="58">
        <f t="shared" si="17"/>
        <v>2388960</v>
      </c>
      <c r="AP35" s="58" t="str">
        <f t="shared" si="18"/>
        <v>TCS</v>
      </c>
      <c r="AQ35" s="75" t="s">
        <v>79</v>
      </c>
      <c r="AR35" s="60" t="s">
        <v>693</v>
      </c>
      <c r="AS35" s="60" t="s">
        <v>710</v>
      </c>
      <c r="AT35" s="60" t="s">
        <v>145</v>
      </c>
    </row>
    <row r="36" spans="1:46" s="60" customFormat="1" ht="23.25" customHeight="1">
      <c r="A36" s="113" t="s">
        <v>175</v>
      </c>
      <c r="B36" s="140" t="s">
        <v>377</v>
      </c>
      <c r="C36" s="118" t="s">
        <v>378</v>
      </c>
      <c r="D36" s="114">
        <v>45864</v>
      </c>
      <c r="E36" s="115">
        <v>22</v>
      </c>
      <c r="F36" s="115">
        <v>22</v>
      </c>
      <c r="G36" s="116"/>
      <c r="H36" s="56"/>
      <c r="I36" s="62"/>
      <c r="J36" s="56">
        <f t="shared" si="25"/>
        <v>1060000</v>
      </c>
      <c r="K36" s="56">
        <v>990000</v>
      </c>
      <c r="L36" s="56"/>
      <c r="M36" s="56"/>
      <c r="N36" s="56"/>
      <c r="O36" s="56"/>
      <c r="P36" s="56">
        <v>592497</v>
      </c>
      <c r="Q36" s="56">
        <v>162000</v>
      </c>
      <c r="R36" s="56"/>
      <c r="S36" s="56"/>
      <c r="T36" s="56">
        <f t="shared" si="0"/>
        <v>224359.76</v>
      </c>
      <c r="U36" s="62">
        <f t="shared" si="1"/>
        <v>3028856.76</v>
      </c>
      <c r="V36" s="58">
        <f t="shared" si="20"/>
        <v>3028856.76</v>
      </c>
      <c r="W36" s="117" t="s">
        <v>72</v>
      </c>
      <c r="X36" s="57" t="str">
        <f t="shared" si="2"/>
        <v>PS254591</v>
      </c>
      <c r="Y36" s="58" t="str">
        <f t="shared" si="2"/>
        <v>PC250724VY</v>
      </c>
      <c r="Z36" s="59">
        <f t="shared" si="3"/>
        <v>45864</v>
      </c>
      <c r="AA36" s="58">
        <f t="shared" si="4"/>
        <v>0</v>
      </c>
      <c r="AB36" s="58">
        <f t="shared" si="5"/>
        <v>0</v>
      </c>
      <c r="AC36" s="58">
        <f t="shared" si="6"/>
        <v>1060000</v>
      </c>
      <c r="AD36" s="58">
        <f t="shared" si="7"/>
        <v>990000</v>
      </c>
      <c r="AE36" s="58">
        <f t="shared" si="8"/>
        <v>0</v>
      </c>
      <c r="AF36" s="58">
        <f t="shared" si="9"/>
        <v>0</v>
      </c>
      <c r="AG36" s="58">
        <f t="shared" si="10"/>
        <v>0</v>
      </c>
      <c r="AH36" s="58">
        <f t="shared" si="11"/>
        <v>0</v>
      </c>
      <c r="AI36" s="58">
        <f t="shared" si="12"/>
        <v>592497</v>
      </c>
      <c r="AJ36" s="58">
        <f t="shared" si="13"/>
        <v>162000</v>
      </c>
      <c r="AK36" s="58">
        <f t="shared" si="14"/>
        <v>0</v>
      </c>
      <c r="AL36" s="58">
        <f t="shared" si="15"/>
        <v>0</v>
      </c>
      <c r="AM36" s="58">
        <f t="shared" si="21"/>
        <v>224359.76</v>
      </c>
      <c r="AN36" s="58">
        <f t="shared" si="22"/>
        <v>3028856.76</v>
      </c>
      <c r="AO36" s="58">
        <f t="shared" si="17"/>
        <v>3028856.76</v>
      </c>
      <c r="AP36" s="58" t="str">
        <f t="shared" si="18"/>
        <v>TCS</v>
      </c>
      <c r="AQ36" s="75" t="s">
        <v>79</v>
      </c>
      <c r="AR36" s="60" t="s">
        <v>693</v>
      </c>
      <c r="AS36" s="60" t="s">
        <v>710</v>
      </c>
      <c r="AT36" s="60" t="s">
        <v>145</v>
      </c>
    </row>
    <row r="37" spans="1:46" s="60" customFormat="1" ht="23.25" customHeight="1">
      <c r="A37" s="113" t="s">
        <v>176</v>
      </c>
      <c r="B37" s="140" t="s">
        <v>379</v>
      </c>
      <c r="C37" s="118" t="s">
        <v>380</v>
      </c>
      <c r="D37" s="114">
        <v>45864</v>
      </c>
      <c r="E37" s="115">
        <v>4</v>
      </c>
      <c r="F37" s="115">
        <v>4</v>
      </c>
      <c r="G37" s="116"/>
      <c r="H37" s="56"/>
      <c r="I37" s="62"/>
      <c r="J37" s="56">
        <f t="shared" si="25"/>
        <v>1060000</v>
      </c>
      <c r="K37" s="56">
        <v>990000</v>
      </c>
      <c r="L37" s="56"/>
      <c r="M37" s="56"/>
      <c r="N37" s="56"/>
      <c r="O37" s="56"/>
      <c r="P37" s="56">
        <v>567170</v>
      </c>
      <c r="Q37" s="56">
        <v>162000</v>
      </c>
      <c r="R37" s="56"/>
      <c r="S37" s="56"/>
      <c r="T37" s="56">
        <f t="shared" si="0"/>
        <v>222333.6</v>
      </c>
      <c r="U37" s="62">
        <f t="shared" si="1"/>
        <v>3001503.6</v>
      </c>
      <c r="V37" s="58">
        <f t="shared" si="20"/>
        <v>3001503.6</v>
      </c>
      <c r="W37" s="117" t="s">
        <v>72</v>
      </c>
      <c r="X37" s="57" t="str">
        <f t="shared" si="2"/>
        <v>PS254592</v>
      </c>
      <c r="Y37" s="58" t="str">
        <f t="shared" si="2"/>
        <v>G820250724VY (B)</v>
      </c>
      <c r="Z37" s="59">
        <f t="shared" si="3"/>
        <v>45864</v>
      </c>
      <c r="AA37" s="58">
        <f t="shared" si="4"/>
        <v>0</v>
      </c>
      <c r="AB37" s="58">
        <f t="shared" si="5"/>
        <v>0</v>
      </c>
      <c r="AC37" s="58">
        <f t="shared" si="6"/>
        <v>1060000</v>
      </c>
      <c r="AD37" s="58">
        <f t="shared" si="7"/>
        <v>990000</v>
      </c>
      <c r="AE37" s="58">
        <f t="shared" si="8"/>
        <v>0</v>
      </c>
      <c r="AF37" s="58">
        <f t="shared" si="9"/>
        <v>0</v>
      </c>
      <c r="AG37" s="58">
        <f t="shared" si="10"/>
        <v>0</v>
      </c>
      <c r="AH37" s="58">
        <f t="shared" si="11"/>
        <v>0</v>
      </c>
      <c r="AI37" s="58">
        <f t="shared" si="12"/>
        <v>567170</v>
      </c>
      <c r="AJ37" s="58">
        <f t="shared" si="13"/>
        <v>162000</v>
      </c>
      <c r="AK37" s="58">
        <f t="shared" si="14"/>
        <v>0</v>
      </c>
      <c r="AL37" s="58">
        <f t="shared" si="15"/>
        <v>0</v>
      </c>
      <c r="AM37" s="58">
        <f t="shared" si="21"/>
        <v>222333.6</v>
      </c>
      <c r="AN37" s="58">
        <f t="shared" si="22"/>
        <v>3001503.6</v>
      </c>
      <c r="AO37" s="58">
        <f t="shared" si="17"/>
        <v>3001503.6</v>
      </c>
      <c r="AP37" s="58" t="str">
        <f t="shared" si="18"/>
        <v>TCS</v>
      </c>
      <c r="AQ37" s="75" t="s">
        <v>79</v>
      </c>
      <c r="AR37" s="60" t="s">
        <v>693</v>
      </c>
      <c r="AS37" s="60" t="s">
        <v>710</v>
      </c>
      <c r="AT37" s="60" t="s">
        <v>145</v>
      </c>
    </row>
    <row r="38" spans="1:46" s="60" customFormat="1" ht="23.25" customHeight="1">
      <c r="A38" s="113" t="s">
        <v>177</v>
      </c>
      <c r="B38" s="118" t="s">
        <v>381</v>
      </c>
      <c r="C38" s="118" t="s">
        <v>382</v>
      </c>
      <c r="D38" s="114"/>
      <c r="E38" s="115">
        <v>0.2</v>
      </c>
      <c r="F38" s="115">
        <v>0.2</v>
      </c>
      <c r="G38" s="116"/>
      <c r="H38" s="56"/>
      <c r="I38" s="62"/>
      <c r="J38" s="56"/>
      <c r="K38" s="56">
        <v>600000</v>
      </c>
      <c r="L38" s="56"/>
      <c r="M38" s="56"/>
      <c r="N38" s="56"/>
      <c r="O38" s="56"/>
      <c r="P38" s="56"/>
      <c r="Q38" s="56"/>
      <c r="R38" s="56"/>
      <c r="S38" s="56"/>
      <c r="T38" s="56">
        <f t="shared" si="0"/>
        <v>48000</v>
      </c>
      <c r="U38" s="62">
        <f t="shared" si="1"/>
        <v>648000</v>
      </c>
      <c r="V38" s="58">
        <f t="shared" si="20"/>
        <v>648000</v>
      </c>
      <c r="W38" s="117" t="s">
        <v>75</v>
      </c>
      <c r="X38" s="57" t="str">
        <f t="shared" si="2"/>
        <v>PS254544</v>
      </c>
      <c r="Y38" s="58" t="str">
        <f t="shared" si="2"/>
        <v>DJL250721028</v>
      </c>
      <c r="Z38" s="59">
        <f t="shared" si="3"/>
        <v>0</v>
      </c>
      <c r="AA38" s="58">
        <f t="shared" si="4"/>
        <v>0</v>
      </c>
      <c r="AB38" s="58">
        <f t="shared" si="5"/>
        <v>0</v>
      </c>
      <c r="AC38" s="58">
        <f t="shared" si="6"/>
        <v>0</v>
      </c>
      <c r="AD38" s="58">
        <f t="shared" si="7"/>
        <v>600000</v>
      </c>
      <c r="AE38" s="58">
        <f t="shared" si="8"/>
        <v>0</v>
      </c>
      <c r="AF38" s="58">
        <f t="shared" si="9"/>
        <v>0</v>
      </c>
      <c r="AG38" s="58">
        <f t="shared" si="10"/>
        <v>0</v>
      </c>
      <c r="AH38" s="58">
        <f t="shared" si="11"/>
        <v>0</v>
      </c>
      <c r="AI38" s="58">
        <f t="shared" si="12"/>
        <v>0</v>
      </c>
      <c r="AJ38" s="58">
        <f t="shared" si="13"/>
        <v>0</v>
      </c>
      <c r="AK38" s="58">
        <f t="shared" si="14"/>
        <v>0</v>
      </c>
      <c r="AL38" s="58">
        <f t="shared" si="15"/>
        <v>0</v>
      </c>
      <c r="AM38" s="58">
        <f t="shared" si="21"/>
        <v>48000</v>
      </c>
      <c r="AN38" s="58">
        <f t="shared" si="22"/>
        <v>648000</v>
      </c>
      <c r="AO38" s="58">
        <f t="shared" si="17"/>
        <v>648000</v>
      </c>
      <c r="AP38" s="58" t="str">
        <f t="shared" si="18"/>
        <v>DHL</v>
      </c>
      <c r="AQ38" s="75" t="s">
        <v>82</v>
      </c>
    </row>
    <row r="39" spans="1:46" s="60" customFormat="1" ht="23.25" customHeight="1">
      <c r="A39" s="113" t="s">
        <v>178</v>
      </c>
      <c r="B39" s="118" t="s">
        <v>383</v>
      </c>
      <c r="C39" s="118" t="s">
        <v>384</v>
      </c>
      <c r="D39" s="114"/>
      <c r="E39" s="115">
        <v>27</v>
      </c>
      <c r="F39" s="115">
        <v>27</v>
      </c>
      <c r="G39" s="116"/>
      <c r="H39" s="56"/>
      <c r="I39" s="62"/>
      <c r="J39" s="56"/>
      <c r="K39" s="56">
        <v>600000</v>
      </c>
      <c r="L39" s="56"/>
      <c r="M39" s="56"/>
      <c r="N39" s="56"/>
      <c r="O39" s="56"/>
      <c r="P39" s="56"/>
      <c r="Q39" s="56"/>
      <c r="R39" s="56"/>
      <c r="S39" s="56"/>
      <c r="T39" s="56">
        <f t="shared" si="0"/>
        <v>48000</v>
      </c>
      <c r="U39" s="62">
        <f t="shared" si="1"/>
        <v>648000</v>
      </c>
      <c r="V39" s="58">
        <f t="shared" si="20"/>
        <v>648000</v>
      </c>
      <c r="W39" s="117" t="s">
        <v>75</v>
      </c>
      <c r="X39" s="57" t="str">
        <f t="shared" si="2"/>
        <v>PS254556</v>
      </c>
      <c r="Y39" s="58" t="str">
        <f t="shared" si="2"/>
        <v>1045/2025</v>
      </c>
      <c r="Z39" s="59">
        <f t="shared" si="3"/>
        <v>0</v>
      </c>
      <c r="AA39" s="58">
        <f t="shared" si="4"/>
        <v>0</v>
      </c>
      <c r="AB39" s="58">
        <f t="shared" si="5"/>
        <v>0</v>
      </c>
      <c r="AC39" s="58">
        <f t="shared" si="6"/>
        <v>0</v>
      </c>
      <c r="AD39" s="58">
        <f t="shared" si="7"/>
        <v>600000</v>
      </c>
      <c r="AE39" s="58">
        <f t="shared" si="8"/>
        <v>0</v>
      </c>
      <c r="AF39" s="58">
        <f t="shared" si="9"/>
        <v>0</v>
      </c>
      <c r="AG39" s="58">
        <f t="shared" si="10"/>
        <v>0</v>
      </c>
      <c r="AH39" s="58">
        <f t="shared" si="11"/>
        <v>0</v>
      </c>
      <c r="AI39" s="58">
        <f t="shared" si="12"/>
        <v>0</v>
      </c>
      <c r="AJ39" s="58">
        <f t="shared" si="13"/>
        <v>0</v>
      </c>
      <c r="AK39" s="58">
        <f t="shared" si="14"/>
        <v>0</v>
      </c>
      <c r="AL39" s="58">
        <f t="shared" si="15"/>
        <v>0</v>
      </c>
      <c r="AM39" s="58">
        <f t="shared" si="21"/>
        <v>48000</v>
      </c>
      <c r="AN39" s="58">
        <f t="shared" si="22"/>
        <v>648000</v>
      </c>
      <c r="AO39" s="58">
        <f t="shared" si="17"/>
        <v>648000</v>
      </c>
      <c r="AP39" s="58" t="str">
        <f t="shared" si="18"/>
        <v>DHL</v>
      </c>
      <c r="AQ39" s="75" t="s">
        <v>82</v>
      </c>
    </row>
    <row r="40" spans="1:46" s="60" customFormat="1" ht="23.25" customHeight="1">
      <c r="A40" s="113" t="s">
        <v>179</v>
      </c>
      <c r="B40" s="140" t="s">
        <v>385</v>
      </c>
      <c r="C40" s="118" t="s">
        <v>386</v>
      </c>
      <c r="D40" s="114"/>
      <c r="E40" s="115">
        <v>339.8</v>
      </c>
      <c r="F40" s="115">
        <v>339.8</v>
      </c>
      <c r="G40" s="116"/>
      <c r="H40" s="56"/>
      <c r="I40" s="62"/>
      <c r="J40" s="56"/>
      <c r="K40" s="56">
        <v>600000</v>
      </c>
      <c r="L40" s="56"/>
      <c r="M40" s="56"/>
      <c r="N40" s="56"/>
      <c r="O40" s="56"/>
      <c r="P40" s="56"/>
      <c r="Q40" s="56"/>
      <c r="R40" s="56"/>
      <c r="S40" s="56"/>
      <c r="T40" s="56">
        <f t="shared" si="0"/>
        <v>48000</v>
      </c>
      <c r="U40" s="62">
        <f t="shared" si="1"/>
        <v>648000</v>
      </c>
      <c r="V40" s="58">
        <f t="shared" si="20"/>
        <v>648000</v>
      </c>
      <c r="W40" s="117" t="s">
        <v>683</v>
      </c>
      <c r="X40" s="57" t="str">
        <f t="shared" si="2"/>
        <v>PS254569</v>
      </c>
      <c r="Y40" s="58" t="str">
        <f t="shared" si="2"/>
        <v>INV25071002</v>
      </c>
      <c r="Z40" s="59">
        <f t="shared" si="3"/>
        <v>0</v>
      </c>
      <c r="AA40" s="58">
        <f t="shared" si="4"/>
        <v>0</v>
      </c>
      <c r="AB40" s="58">
        <f t="shared" si="5"/>
        <v>0</v>
      </c>
      <c r="AC40" s="58">
        <f t="shared" si="6"/>
        <v>0</v>
      </c>
      <c r="AD40" s="58">
        <f t="shared" si="7"/>
        <v>600000</v>
      </c>
      <c r="AE40" s="58">
        <f t="shared" si="8"/>
        <v>0</v>
      </c>
      <c r="AF40" s="58">
        <f t="shared" si="9"/>
        <v>0</v>
      </c>
      <c r="AG40" s="58">
        <f t="shared" si="10"/>
        <v>0</v>
      </c>
      <c r="AH40" s="58">
        <f t="shared" si="11"/>
        <v>0</v>
      </c>
      <c r="AI40" s="58">
        <f t="shared" si="12"/>
        <v>0</v>
      </c>
      <c r="AJ40" s="58">
        <f t="shared" si="13"/>
        <v>0</v>
      </c>
      <c r="AK40" s="58">
        <f t="shared" si="14"/>
        <v>0</v>
      </c>
      <c r="AL40" s="58">
        <f t="shared" si="15"/>
        <v>0</v>
      </c>
      <c r="AM40" s="58">
        <f t="shared" si="21"/>
        <v>48000</v>
      </c>
      <c r="AN40" s="58">
        <f t="shared" si="22"/>
        <v>648000</v>
      </c>
      <c r="AO40" s="58">
        <f t="shared" si="17"/>
        <v>648000</v>
      </c>
      <c r="AP40" s="58" t="str">
        <f t="shared" si="18"/>
        <v>FEDEX</v>
      </c>
      <c r="AQ40" s="75" t="s">
        <v>82</v>
      </c>
    </row>
    <row r="41" spans="1:46" s="60" customFormat="1" ht="23.25" customHeight="1">
      <c r="A41" s="113" t="s">
        <v>180</v>
      </c>
      <c r="B41" s="140" t="s">
        <v>387</v>
      </c>
      <c r="C41" s="118" t="s">
        <v>388</v>
      </c>
      <c r="D41" s="114"/>
      <c r="E41" s="115">
        <v>2.1</v>
      </c>
      <c r="F41" s="115">
        <v>2.1</v>
      </c>
      <c r="G41" s="116"/>
      <c r="H41" s="56"/>
      <c r="I41" s="62"/>
      <c r="J41" s="56"/>
      <c r="K41" s="56">
        <v>600000</v>
      </c>
      <c r="L41" s="56"/>
      <c r="M41" s="56"/>
      <c r="N41" s="56"/>
      <c r="O41" s="56"/>
      <c r="P41" s="56"/>
      <c r="Q41" s="56"/>
      <c r="R41" s="56"/>
      <c r="S41" s="56"/>
      <c r="T41" s="56">
        <f t="shared" si="0"/>
        <v>48000</v>
      </c>
      <c r="U41" s="62">
        <f t="shared" si="1"/>
        <v>648000</v>
      </c>
      <c r="V41" s="58">
        <f t="shared" si="20"/>
        <v>648000</v>
      </c>
      <c r="W41" s="117" t="s">
        <v>75</v>
      </c>
      <c r="X41" s="57" t="str">
        <f t="shared" si="2"/>
        <v>PS254570</v>
      </c>
      <c r="Y41" s="58" t="str">
        <f t="shared" si="2"/>
        <v>25072201</v>
      </c>
      <c r="Z41" s="59">
        <f t="shared" si="3"/>
        <v>0</v>
      </c>
      <c r="AA41" s="58">
        <f t="shared" si="4"/>
        <v>0</v>
      </c>
      <c r="AB41" s="58">
        <f t="shared" si="5"/>
        <v>0</v>
      </c>
      <c r="AC41" s="58">
        <f t="shared" si="6"/>
        <v>0</v>
      </c>
      <c r="AD41" s="58">
        <f t="shared" si="7"/>
        <v>600000</v>
      </c>
      <c r="AE41" s="58">
        <f t="shared" si="8"/>
        <v>0</v>
      </c>
      <c r="AF41" s="58">
        <f t="shared" si="9"/>
        <v>0</v>
      </c>
      <c r="AG41" s="58">
        <f t="shared" si="10"/>
        <v>0</v>
      </c>
      <c r="AH41" s="58">
        <f t="shared" si="11"/>
        <v>0</v>
      </c>
      <c r="AI41" s="58">
        <f t="shared" si="12"/>
        <v>0</v>
      </c>
      <c r="AJ41" s="58">
        <f t="shared" si="13"/>
        <v>0</v>
      </c>
      <c r="AK41" s="58">
        <f t="shared" si="14"/>
        <v>0</v>
      </c>
      <c r="AL41" s="58">
        <f t="shared" si="15"/>
        <v>0</v>
      </c>
      <c r="AM41" s="58">
        <f t="shared" si="21"/>
        <v>48000</v>
      </c>
      <c r="AN41" s="58">
        <f t="shared" si="22"/>
        <v>648000</v>
      </c>
      <c r="AO41" s="58">
        <f t="shared" si="17"/>
        <v>648000</v>
      </c>
      <c r="AP41" s="58" t="str">
        <f t="shared" si="18"/>
        <v>DHL</v>
      </c>
      <c r="AQ41" s="75" t="s">
        <v>82</v>
      </c>
    </row>
    <row r="42" spans="1:46" s="60" customFormat="1" ht="23.25" customHeight="1">
      <c r="A42" s="113" t="s">
        <v>181</v>
      </c>
      <c r="B42" s="118" t="s">
        <v>389</v>
      </c>
      <c r="C42" s="118" t="s">
        <v>390</v>
      </c>
      <c r="D42" s="114"/>
      <c r="E42" s="115">
        <v>3</v>
      </c>
      <c r="F42" s="115">
        <v>3</v>
      </c>
      <c r="G42" s="116"/>
      <c r="H42" s="56"/>
      <c r="I42" s="62"/>
      <c r="J42" s="56"/>
      <c r="K42" s="56">
        <v>600000</v>
      </c>
      <c r="L42" s="56"/>
      <c r="M42" s="56"/>
      <c r="N42" s="56"/>
      <c r="O42" s="56"/>
      <c r="P42" s="56"/>
      <c r="Q42" s="56"/>
      <c r="R42" s="56"/>
      <c r="S42" s="56"/>
      <c r="T42" s="56">
        <f t="shared" si="0"/>
        <v>48000</v>
      </c>
      <c r="U42" s="62">
        <f t="shared" si="1"/>
        <v>648000</v>
      </c>
      <c r="V42" s="58">
        <f t="shared" si="20"/>
        <v>648000</v>
      </c>
      <c r="W42" s="117" t="s">
        <v>75</v>
      </c>
      <c r="X42" s="57" t="str">
        <f t="shared" si="2"/>
        <v>PS254568</v>
      </c>
      <c r="Y42" s="58" t="str">
        <f t="shared" si="2"/>
        <v>0001300108358</v>
      </c>
      <c r="Z42" s="59">
        <f t="shared" si="3"/>
        <v>0</v>
      </c>
      <c r="AA42" s="58">
        <f t="shared" si="4"/>
        <v>0</v>
      </c>
      <c r="AB42" s="58">
        <f t="shared" si="5"/>
        <v>0</v>
      </c>
      <c r="AC42" s="58">
        <f t="shared" si="6"/>
        <v>0</v>
      </c>
      <c r="AD42" s="58">
        <f t="shared" si="7"/>
        <v>600000</v>
      </c>
      <c r="AE42" s="58">
        <f t="shared" si="8"/>
        <v>0</v>
      </c>
      <c r="AF42" s="58">
        <f t="shared" si="9"/>
        <v>0</v>
      </c>
      <c r="AG42" s="58">
        <f t="shared" si="10"/>
        <v>0</v>
      </c>
      <c r="AH42" s="58">
        <f t="shared" si="11"/>
        <v>0</v>
      </c>
      <c r="AI42" s="58">
        <f t="shared" si="12"/>
        <v>0</v>
      </c>
      <c r="AJ42" s="58">
        <f t="shared" si="13"/>
        <v>0</v>
      </c>
      <c r="AK42" s="58">
        <f t="shared" si="14"/>
        <v>0</v>
      </c>
      <c r="AL42" s="58">
        <f t="shared" si="15"/>
        <v>0</v>
      </c>
      <c r="AM42" s="58">
        <f t="shared" si="21"/>
        <v>48000</v>
      </c>
      <c r="AN42" s="58">
        <f t="shared" si="22"/>
        <v>648000</v>
      </c>
      <c r="AO42" s="58">
        <f t="shared" si="17"/>
        <v>648000</v>
      </c>
      <c r="AP42" s="58" t="str">
        <f t="shared" si="18"/>
        <v>DHL</v>
      </c>
      <c r="AQ42" s="75" t="s">
        <v>82</v>
      </c>
    </row>
    <row r="43" spans="1:46" s="60" customFormat="1" ht="23.25" customHeight="1">
      <c r="A43" s="113" t="s">
        <v>182</v>
      </c>
      <c r="B43" s="118" t="s">
        <v>391</v>
      </c>
      <c r="C43" s="118" t="s">
        <v>392</v>
      </c>
      <c r="D43" s="114"/>
      <c r="E43" s="115">
        <v>1.4</v>
      </c>
      <c r="F43" s="115">
        <v>1.4</v>
      </c>
      <c r="G43" s="116"/>
      <c r="H43" s="56"/>
      <c r="I43" s="62"/>
      <c r="J43" s="56"/>
      <c r="K43" s="56">
        <v>600000</v>
      </c>
      <c r="L43" s="56"/>
      <c r="M43" s="56"/>
      <c r="N43" s="56"/>
      <c r="O43" s="56"/>
      <c r="P43" s="56"/>
      <c r="Q43" s="56"/>
      <c r="R43" s="56"/>
      <c r="S43" s="56"/>
      <c r="T43" s="56">
        <f t="shared" si="0"/>
        <v>48000</v>
      </c>
      <c r="U43" s="62">
        <f t="shared" si="1"/>
        <v>648000</v>
      </c>
      <c r="V43" s="58">
        <f t="shared" si="20"/>
        <v>648000</v>
      </c>
      <c r="W43" s="117" t="s">
        <v>75</v>
      </c>
      <c r="X43" s="57" t="str">
        <f t="shared" si="2"/>
        <v>PS254581</v>
      </c>
      <c r="Y43" s="58" t="str">
        <f t="shared" si="2"/>
        <v>INV25071003</v>
      </c>
      <c r="Z43" s="59">
        <f t="shared" si="3"/>
        <v>0</v>
      </c>
      <c r="AA43" s="58">
        <f t="shared" si="4"/>
        <v>0</v>
      </c>
      <c r="AB43" s="58">
        <f t="shared" si="5"/>
        <v>0</v>
      </c>
      <c r="AC43" s="58">
        <f t="shared" si="6"/>
        <v>0</v>
      </c>
      <c r="AD43" s="58">
        <f t="shared" si="7"/>
        <v>600000</v>
      </c>
      <c r="AE43" s="58">
        <f t="shared" si="8"/>
        <v>0</v>
      </c>
      <c r="AF43" s="58">
        <f t="shared" si="9"/>
        <v>0</v>
      </c>
      <c r="AG43" s="58">
        <f t="shared" si="10"/>
        <v>0</v>
      </c>
      <c r="AH43" s="58">
        <f t="shared" si="11"/>
        <v>0</v>
      </c>
      <c r="AI43" s="58">
        <f t="shared" si="12"/>
        <v>0</v>
      </c>
      <c r="AJ43" s="58">
        <f t="shared" si="13"/>
        <v>0</v>
      </c>
      <c r="AK43" s="58">
        <f t="shared" si="14"/>
        <v>0</v>
      </c>
      <c r="AL43" s="58">
        <f t="shared" si="15"/>
        <v>0</v>
      </c>
      <c r="AM43" s="58">
        <f t="shared" si="21"/>
        <v>48000</v>
      </c>
      <c r="AN43" s="58">
        <f t="shared" si="22"/>
        <v>648000</v>
      </c>
      <c r="AO43" s="58">
        <f t="shared" si="17"/>
        <v>648000</v>
      </c>
      <c r="AP43" s="58" t="str">
        <f t="shared" si="18"/>
        <v>DHL</v>
      </c>
      <c r="AQ43" s="75" t="s">
        <v>82</v>
      </c>
    </row>
    <row r="44" spans="1:46" s="60" customFormat="1" ht="23.25" customHeight="1">
      <c r="A44" s="113" t="s">
        <v>183</v>
      </c>
      <c r="B44" s="140" t="s">
        <v>393</v>
      </c>
      <c r="C44" s="118" t="s">
        <v>394</v>
      </c>
      <c r="D44" s="114"/>
      <c r="E44" s="115">
        <v>3</v>
      </c>
      <c r="F44" s="115">
        <v>3</v>
      </c>
      <c r="G44" s="116"/>
      <c r="H44" s="56"/>
      <c r="I44" s="62"/>
      <c r="J44" s="56"/>
      <c r="K44" s="56">
        <v>600000</v>
      </c>
      <c r="L44" s="56"/>
      <c r="M44" s="56"/>
      <c r="N44" s="56"/>
      <c r="O44" s="56"/>
      <c r="P44" s="56"/>
      <c r="Q44" s="56"/>
      <c r="R44" s="56"/>
      <c r="S44" s="56"/>
      <c r="T44" s="56">
        <f t="shared" si="0"/>
        <v>48000</v>
      </c>
      <c r="U44" s="62">
        <f t="shared" si="1"/>
        <v>648000</v>
      </c>
      <c r="V44" s="58">
        <f t="shared" si="20"/>
        <v>648000</v>
      </c>
      <c r="W44" s="117" t="s">
        <v>75</v>
      </c>
      <c r="X44" s="57" t="str">
        <f t="shared" si="2"/>
        <v>PS254582</v>
      </c>
      <c r="Y44" s="58" t="str">
        <f t="shared" si="2"/>
        <v>INV25070978</v>
      </c>
      <c r="Z44" s="59">
        <f t="shared" si="3"/>
        <v>0</v>
      </c>
      <c r="AA44" s="58">
        <f t="shared" si="4"/>
        <v>0</v>
      </c>
      <c r="AB44" s="58">
        <f t="shared" si="5"/>
        <v>0</v>
      </c>
      <c r="AC44" s="58">
        <f t="shared" si="6"/>
        <v>0</v>
      </c>
      <c r="AD44" s="58">
        <f t="shared" si="7"/>
        <v>600000</v>
      </c>
      <c r="AE44" s="58">
        <f t="shared" si="8"/>
        <v>0</v>
      </c>
      <c r="AF44" s="58">
        <f t="shared" si="9"/>
        <v>0</v>
      </c>
      <c r="AG44" s="58">
        <f t="shared" si="10"/>
        <v>0</v>
      </c>
      <c r="AH44" s="58">
        <f t="shared" si="11"/>
        <v>0</v>
      </c>
      <c r="AI44" s="58">
        <f t="shared" si="12"/>
        <v>0</v>
      </c>
      <c r="AJ44" s="58">
        <f t="shared" si="13"/>
        <v>0</v>
      </c>
      <c r="AK44" s="58">
        <f t="shared" si="14"/>
        <v>0</v>
      </c>
      <c r="AL44" s="58">
        <f t="shared" si="15"/>
        <v>0</v>
      </c>
      <c r="AM44" s="58">
        <f t="shared" si="21"/>
        <v>48000</v>
      </c>
      <c r="AN44" s="58">
        <f t="shared" si="22"/>
        <v>648000</v>
      </c>
      <c r="AO44" s="58">
        <f t="shared" si="17"/>
        <v>648000</v>
      </c>
      <c r="AP44" s="58" t="str">
        <f t="shared" si="18"/>
        <v>DHL</v>
      </c>
      <c r="AQ44" s="75" t="s">
        <v>82</v>
      </c>
    </row>
    <row r="45" spans="1:46" s="60" customFormat="1" ht="23.25" customHeight="1">
      <c r="A45" s="113" t="s">
        <v>184</v>
      </c>
      <c r="B45" s="140" t="s">
        <v>395</v>
      </c>
      <c r="C45" s="118" t="s">
        <v>396</v>
      </c>
      <c r="D45" s="114"/>
      <c r="E45" s="115">
        <v>2</v>
      </c>
      <c r="F45" s="115">
        <v>2</v>
      </c>
      <c r="G45" s="116"/>
      <c r="H45" s="56"/>
      <c r="I45" s="62"/>
      <c r="J45" s="56"/>
      <c r="K45" s="56">
        <v>600000</v>
      </c>
      <c r="L45" s="56"/>
      <c r="M45" s="56"/>
      <c r="N45" s="56"/>
      <c r="O45" s="56"/>
      <c r="P45" s="56"/>
      <c r="Q45" s="56"/>
      <c r="R45" s="56"/>
      <c r="S45" s="56"/>
      <c r="T45" s="56">
        <f t="shared" si="0"/>
        <v>48000</v>
      </c>
      <c r="U45" s="62">
        <f t="shared" si="1"/>
        <v>648000</v>
      </c>
      <c r="V45" s="58">
        <f t="shared" si="20"/>
        <v>648000</v>
      </c>
      <c r="W45" s="117" t="s">
        <v>75</v>
      </c>
      <c r="X45" s="57" t="str">
        <f t="shared" si="2"/>
        <v>PS254583</v>
      </c>
      <c r="Y45" s="58" t="str">
        <f t="shared" si="2"/>
        <v>INV25070997</v>
      </c>
      <c r="Z45" s="59">
        <f t="shared" si="3"/>
        <v>0</v>
      </c>
      <c r="AA45" s="58">
        <f t="shared" si="4"/>
        <v>0</v>
      </c>
      <c r="AB45" s="58">
        <f t="shared" si="5"/>
        <v>0</v>
      </c>
      <c r="AC45" s="58">
        <f t="shared" si="6"/>
        <v>0</v>
      </c>
      <c r="AD45" s="58">
        <f t="shared" si="7"/>
        <v>600000</v>
      </c>
      <c r="AE45" s="58">
        <f t="shared" si="8"/>
        <v>0</v>
      </c>
      <c r="AF45" s="58">
        <f t="shared" si="9"/>
        <v>0</v>
      </c>
      <c r="AG45" s="58">
        <f t="shared" si="10"/>
        <v>0</v>
      </c>
      <c r="AH45" s="58">
        <f t="shared" si="11"/>
        <v>0</v>
      </c>
      <c r="AI45" s="58">
        <f t="shared" si="12"/>
        <v>0</v>
      </c>
      <c r="AJ45" s="58">
        <f t="shared" si="13"/>
        <v>0</v>
      </c>
      <c r="AK45" s="58">
        <f t="shared" si="14"/>
        <v>0</v>
      </c>
      <c r="AL45" s="58">
        <f t="shared" si="15"/>
        <v>0</v>
      </c>
      <c r="AM45" s="58">
        <f t="shared" si="21"/>
        <v>48000</v>
      </c>
      <c r="AN45" s="58">
        <f t="shared" si="22"/>
        <v>648000</v>
      </c>
      <c r="AO45" s="58">
        <f t="shared" si="17"/>
        <v>648000</v>
      </c>
      <c r="AP45" s="58" t="str">
        <f t="shared" si="18"/>
        <v>DHL</v>
      </c>
      <c r="AQ45" s="75" t="s">
        <v>82</v>
      </c>
    </row>
    <row r="46" spans="1:46" s="60" customFormat="1" ht="23.25" customHeight="1">
      <c r="A46" s="113" t="s">
        <v>185</v>
      </c>
      <c r="B46" s="140" t="s">
        <v>397</v>
      </c>
      <c r="C46" s="118" t="s">
        <v>398</v>
      </c>
      <c r="D46" s="114">
        <v>45864</v>
      </c>
      <c r="E46" s="115">
        <v>1474.1</v>
      </c>
      <c r="F46" s="115">
        <v>1474.1</v>
      </c>
      <c r="G46" s="116">
        <v>5.5</v>
      </c>
      <c r="H46" s="56"/>
      <c r="I46" s="62"/>
      <c r="J46" s="56">
        <f>+IF(F43=0, _xleta.T, IF(F43&lt;=1000, 1260000, IF(F43&lt;=2000, 1430000, IF(F43&lt;=3000, 2120000, IF(F43&lt;=4500, 2230000, ff)))))</f>
        <v>1260000</v>
      </c>
      <c r="K46" s="56">
        <v>990000</v>
      </c>
      <c r="L46" s="56">
        <v>20324304</v>
      </c>
      <c r="M46" s="56">
        <v>3908520.0000000005</v>
      </c>
      <c r="N46" s="56">
        <v>6253632</v>
      </c>
      <c r="O46" s="56">
        <v>710640</v>
      </c>
      <c r="P46" s="56">
        <v>710640</v>
      </c>
      <c r="Q46" s="56"/>
      <c r="R46" s="56">
        <v>22112</v>
      </c>
      <c r="S46" s="56">
        <f>+IF(F46&lt;=2000, 30000, IF(F46&lt;5000, 66000, ff))</f>
        <v>30000</v>
      </c>
      <c r="T46" s="56">
        <f t="shared" si="0"/>
        <v>2736787.84</v>
      </c>
      <c r="U46" s="62">
        <f t="shared" si="1"/>
        <v>36946635.840000004</v>
      </c>
      <c r="V46" s="58">
        <f t="shared" si="20"/>
        <v>36946635.840000004</v>
      </c>
      <c r="W46" s="117" t="s">
        <v>74</v>
      </c>
      <c r="X46" s="57" t="str">
        <f t="shared" si="2"/>
        <v>PS254563</v>
      </c>
      <c r="Y46" s="58" t="str">
        <f t="shared" si="2"/>
        <v>SL2025071101</v>
      </c>
      <c r="Z46" s="59">
        <f t="shared" si="3"/>
        <v>45864</v>
      </c>
      <c r="AA46" s="58">
        <f t="shared" si="4"/>
        <v>0</v>
      </c>
      <c r="AB46" s="58">
        <f t="shared" si="5"/>
        <v>0</v>
      </c>
      <c r="AC46" s="58">
        <f t="shared" si="6"/>
        <v>1260000</v>
      </c>
      <c r="AD46" s="58">
        <f t="shared" si="7"/>
        <v>990000</v>
      </c>
      <c r="AE46" s="58">
        <f t="shared" si="8"/>
        <v>20324304</v>
      </c>
      <c r="AF46" s="58">
        <f t="shared" si="9"/>
        <v>3908520.0000000005</v>
      </c>
      <c r="AG46" s="58">
        <f t="shared" si="10"/>
        <v>6253632</v>
      </c>
      <c r="AH46" s="58">
        <f t="shared" si="11"/>
        <v>710640</v>
      </c>
      <c r="AI46" s="58">
        <f t="shared" si="12"/>
        <v>710640</v>
      </c>
      <c r="AJ46" s="58">
        <f t="shared" si="13"/>
        <v>0</v>
      </c>
      <c r="AK46" s="58">
        <f t="shared" si="14"/>
        <v>22112</v>
      </c>
      <c r="AL46" s="58">
        <f t="shared" si="15"/>
        <v>30000</v>
      </c>
      <c r="AM46" s="58">
        <f t="shared" si="21"/>
        <v>2736787.84</v>
      </c>
      <c r="AN46" s="58">
        <f t="shared" si="22"/>
        <v>36946635.840000004</v>
      </c>
      <c r="AO46" s="58">
        <f t="shared" si="17"/>
        <v>36946635.840000004</v>
      </c>
      <c r="AP46" s="58" t="str">
        <f t="shared" si="18"/>
        <v>CÁT LÁI</v>
      </c>
      <c r="AQ46" s="75" t="s">
        <v>80</v>
      </c>
      <c r="AR46" s="60" t="s">
        <v>696</v>
      </c>
      <c r="AS46" s="60" t="s">
        <v>711</v>
      </c>
      <c r="AT46" s="60" t="s">
        <v>145</v>
      </c>
    </row>
    <row r="47" spans="1:46" s="60" customFormat="1" ht="23.25" customHeight="1">
      <c r="A47" s="113" t="s">
        <v>186</v>
      </c>
      <c r="B47" s="140" t="s">
        <v>399</v>
      </c>
      <c r="C47" s="118" t="s">
        <v>400</v>
      </c>
      <c r="D47" s="114">
        <v>45864</v>
      </c>
      <c r="E47" s="115">
        <v>23.8</v>
      </c>
      <c r="F47" s="115">
        <v>23.8</v>
      </c>
      <c r="G47" s="116">
        <v>0.13</v>
      </c>
      <c r="H47" s="56"/>
      <c r="I47" s="62"/>
      <c r="J47" s="56">
        <f>+IF(F44=0, _xleta.T, IF(F44&lt;=1000, 1260000, IF(F44&lt;=2000, 1430000, IF(F44&lt;=3000, 2120000, IF(F44&lt;=4500, 2230000, ff)))))</f>
        <v>1260000</v>
      </c>
      <c r="K47" s="56">
        <v>990000</v>
      </c>
      <c r="L47" s="56">
        <v>455155.20000000001</v>
      </c>
      <c r="M47" s="56">
        <v>85341.6</v>
      </c>
      <c r="N47" s="56">
        <v>170683.2</v>
      </c>
      <c r="O47" s="56">
        <v>853416</v>
      </c>
      <c r="P47" s="56"/>
      <c r="Q47" s="56"/>
      <c r="R47" s="56">
        <v>357</v>
      </c>
      <c r="S47" s="56">
        <f>+IF(F47&lt;=2000, 30000, IF(F47&lt;5000, 66000, ff))</f>
        <v>30000</v>
      </c>
      <c r="T47" s="56">
        <f t="shared" si="0"/>
        <v>307596.24000000005</v>
      </c>
      <c r="U47" s="62">
        <f t="shared" si="1"/>
        <v>4152549.2400000007</v>
      </c>
      <c r="V47" s="58">
        <f t="shared" si="20"/>
        <v>4152549.2400000007</v>
      </c>
      <c r="W47" s="117" t="s">
        <v>74</v>
      </c>
      <c r="X47" s="57" t="str">
        <f t="shared" si="2"/>
        <v>PS254485</v>
      </c>
      <c r="Y47" s="58" t="str">
        <f t="shared" si="2"/>
        <v>0884302206</v>
      </c>
      <c r="Z47" s="59">
        <f t="shared" si="3"/>
        <v>45864</v>
      </c>
      <c r="AA47" s="58">
        <f t="shared" si="4"/>
        <v>0</v>
      </c>
      <c r="AB47" s="58">
        <f t="shared" si="5"/>
        <v>0</v>
      </c>
      <c r="AC47" s="58">
        <f t="shared" si="6"/>
        <v>1260000</v>
      </c>
      <c r="AD47" s="58">
        <f t="shared" si="7"/>
        <v>990000</v>
      </c>
      <c r="AE47" s="58">
        <f t="shared" si="8"/>
        <v>455155.20000000001</v>
      </c>
      <c r="AF47" s="58">
        <f t="shared" si="9"/>
        <v>85341.6</v>
      </c>
      <c r="AG47" s="58">
        <f t="shared" si="10"/>
        <v>170683.2</v>
      </c>
      <c r="AH47" s="58">
        <f t="shared" si="11"/>
        <v>853416</v>
      </c>
      <c r="AI47" s="58">
        <f t="shared" si="12"/>
        <v>0</v>
      </c>
      <c r="AJ47" s="58">
        <f t="shared" si="13"/>
        <v>0</v>
      </c>
      <c r="AK47" s="58">
        <f t="shared" si="14"/>
        <v>357</v>
      </c>
      <c r="AL47" s="58">
        <f t="shared" si="15"/>
        <v>30000</v>
      </c>
      <c r="AM47" s="58">
        <f t="shared" si="21"/>
        <v>307596.24000000005</v>
      </c>
      <c r="AN47" s="58">
        <f t="shared" si="22"/>
        <v>4152549.2400000007</v>
      </c>
      <c r="AO47" s="58">
        <f t="shared" si="17"/>
        <v>4152549.2400000007</v>
      </c>
      <c r="AP47" s="58" t="str">
        <f t="shared" si="18"/>
        <v>CÁT LÁI</v>
      </c>
      <c r="AQ47" s="75" t="s">
        <v>80</v>
      </c>
      <c r="AR47" s="60" t="s">
        <v>696</v>
      </c>
      <c r="AS47" s="60" t="s">
        <v>711</v>
      </c>
      <c r="AT47" s="60" t="s">
        <v>145</v>
      </c>
    </row>
    <row r="48" spans="1:46" s="60" customFormat="1" ht="23.25" customHeight="1">
      <c r="A48" s="113" t="s">
        <v>187</v>
      </c>
      <c r="B48" s="140" t="s">
        <v>401</v>
      </c>
      <c r="C48" s="118" t="s">
        <v>402</v>
      </c>
      <c r="D48" s="114">
        <v>45864</v>
      </c>
      <c r="E48" s="115">
        <v>856.1</v>
      </c>
      <c r="F48" s="115">
        <v>856.1</v>
      </c>
      <c r="G48" s="116">
        <v>3.2</v>
      </c>
      <c r="H48" s="56"/>
      <c r="I48" s="62"/>
      <c r="J48" s="56">
        <f>+IF(F45=0, _xleta.T, IF(F45&lt;=1000, 1260000, IF(F45&lt;=2000, 1430000, IF(F45&lt;=3000, 2120000, IF(F45&lt;=4500, 2230000, ff)))))</f>
        <v>1260000</v>
      </c>
      <c r="K48" s="56">
        <v>990000</v>
      </c>
      <c r="L48" s="56">
        <v>1637315</v>
      </c>
      <c r="M48" s="56">
        <v>454810</v>
      </c>
      <c r="N48" s="56">
        <v>636733</v>
      </c>
      <c r="O48" s="56">
        <v>852768</v>
      </c>
      <c r="P48" s="56">
        <v>710640</v>
      </c>
      <c r="Q48" s="56"/>
      <c r="R48" s="56">
        <v>12842</v>
      </c>
      <c r="S48" s="56">
        <f>+IF(F48&lt;=2000, 30000, IF(F48&lt;5000, 66000, ff))</f>
        <v>30000</v>
      </c>
      <c r="T48" s="56">
        <f t="shared" si="0"/>
        <v>526808.64</v>
      </c>
      <c r="U48" s="62">
        <f t="shared" si="1"/>
        <v>7111916.6399999997</v>
      </c>
      <c r="V48" s="58">
        <f t="shared" si="20"/>
        <v>7111916.6399999997</v>
      </c>
      <c r="W48" s="117" t="s">
        <v>74</v>
      </c>
      <c r="X48" s="57" t="str">
        <f t="shared" si="2"/>
        <v>PS254541</v>
      </c>
      <c r="Y48" s="58" t="str">
        <f t="shared" si="2"/>
        <v>MAYAS25050710</v>
      </c>
      <c r="Z48" s="59">
        <f t="shared" si="3"/>
        <v>45864</v>
      </c>
      <c r="AA48" s="58">
        <f t="shared" si="4"/>
        <v>0</v>
      </c>
      <c r="AB48" s="58">
        <f t="shared" si="5"/>
        <v>0</v>
      </c>
      <c r="AC48" s="58">
        <f t="shared" si="6"/>
        <v>1260000</v>
      </c>
      <c r="AD48" s="58">
        <f t="shared" si="7"/>
        <v>990000</v>
      </c>
      <c r="AE48" s="58">
        <f t="shared" si="8"/>
        <v>1637315</v>
      </c>
      <c r="AF48" s="58">
        <f t="shared" si="9"/>
        <v>454810</v>
      </c>
      <c r="AG48" s="58">
        <f t="shared" si="10"/>
        <v>636733</v>
      </c>
      <c r="AH48" s="58">
        <f t="shared" si="11"/>
        <v>852768</v>
      </c>
      <c r="AI48" s="58">
        <f t="shared" si="12"/>
        <v>710640</v>
      </c>
      <c r="AJ48" s="58">
        <f t="shared" si="13"/>
        <v>0</v>
      </c>
      <c r="AK48" s="58">
        <f t="shared" si="14"/>
        <v>12842</v>
      </c>
      <c r="AL48" s="58">
        <f t="shared" si="15"/>
        <v>30000</v>
      </c>
      <c r="AM48" s="58">
        <f t="shared" si="21"/>
        <v>526808.64</v>
      </c>
      <c r="AN48" s="58">
        <f t="shared" si="22"/>
        <v>7111916.6399999997</v>
      </c>
      <c r="AO48" s="58">
        <f t="shared" si="17"/>
        <v>7111916.6399999997</v>
      </c>
      <c r="AP48" s="58" t="str">
        <f t="shared" si="18"/>
        <v>CÁT LÁI</v>
      </c>
      <c r="AQ48" s="75" t="s">
        <v>80</v>
      </c>
      <c r="AR48" s="60" t="s">
        <v>696</v>
      </c>
      <c r="AS48" s="60" t="s">
        <v>711</v>
      </c>
      <c r="AT48" s="60" t="s">
        <v>145</v>
      </c>
    </row>
    <row r="49" spans="1:46" s="60" customFormat="1" ht="23.25" customHeight="1">
      <c r="A49" s="113" t="s">
        <v>188</v>
      </c>
      <c r="B49" s="140" t="s">
        <v>403</v>
      </c>
      <c r="C49" s="118" t="s">
        <v>404</v>
      </c>
      <c r="D49" s="114">
        <v>45864</v>
      </c>
      <c r="E49" s="115">
        <v>37</v>
      </c>
      <c r="F49" s="115">
        <v>37</v>
      </c>
      <c r="G49" s="116">
        <v>0.12</v>
      </c>
      <c r="H49" s="56"/>
      <c r="I49" s="62"/>
      <c r="J49" s="56">
        <f>+IF(F46=0, _xleta.T, IF(F46&lt;=1000, 1260000, IF(F46&lt;=2000, 1430000, IF(F46&lt;=3000, 2120000, IF(F46&lt;=4500, 2230000, ff)))))</f>
        <v>1430000</v>
      </c>
      <c r="K49" s="56">
        <v>990000</v>
      </c>
      <c r="L49" s="56">
        <v>512050</v>
      </c>
      <c r="M49" s="56">
        <v>142236</v>
      </c>
      <c r="N49" s="56">
        <v>199130</v>
      </c>
      <c r="O49" s="56">
        <v>853416</v>
      </c>
      <c r="P49" s="56">
        <v>711180</v>
      </c>
      <c r="Q49" s="56"/>
      <c r="R49" s="56">
        <v>555</v>
      </c>
      <c r="S49" s="56">
        <f>+IF(F49&lt;=2000, 30000, IF(F49&lt;5000, 66000, ff))</f>
        <v>30000</v>
      </c>
      <c r="T49" s="56">
        <f t="shared" si="0"/>
        <v>389485.36</v>
      </c>
      <c r="U49" s="62">
        <f t="shared" si="1"/>
        <v>5258052.3600000003</v>
      </c>
      <c r="V49" s="58">
        <f t="shared" si="20"/>
        <v>5258052.3600000003</v>
      </c>
      <c r="W49" s="117" t="s">
        <v>74</v>
      </c>
      <c r="X49" s="57" t="str">
        <f t="shared" si="2"/>
        <v>PS254528</v>
      </c>
      <c r="Y49" s="58" t="str">
        <f t="shared" si="2"/>
        <v>INV25070886</v>
      </c>
      <c r="Z49" s="59">
        <f t="shared" si="3"/>
        <v>45864</v>
      </c>
      <c r="AA49" s="58">
        <f t="shared" si="4"/>
        <v>0</v>
      </c>
      <c r="AB49" s="58">
        <f t="shared" si="5"/>
        <v>0</v>
      </c>
      <c r="AC49" s="58">
        <f t="shared" si="6"/>
        <v>1430000</v>
      </c>
      <c r="AD49" s="58">
        <f t="shared" si="7"/>
        <v>990000</v>
      </c>
      <c r="AE49" s="58">
        <f t="shared" si="8"/>
        <v>512050</v>
      </c>
      <c r="AF49" s="58">
        <f t="shared" si="9"/>
        <v>142236</v>
      </c>
      <c r="AG49" s="58">
        <f t="shared" si="10"/>
        <v>199130</v>
      </c>
      <c r="AH49" s="58">
        <f t="shared" si="11"/>
        <v>853416</v>
      </c>
      <c r="AI49" s="58">
        <f t="shared" si="12"/>
        <v>711180</v>
      </c>
      <c r="AJ49" s="58">
        <f t="shared" si="13"/>
        <v>0</v>
      </c>
      <c r="AK49" s="58">
        <f t="shared" si="14"/>
        <v>555</v>
      </c>
      <c r="AL49" s="58">
        <f t="shared" si="15"/>
        <v>30000</v>
      </c>
      <c r="AM49" s="58">
        <f t="shared" si="21"/>
        <v>389485.36</v>
      </c>
      <c r="AN49" s="58">
        <f t="shared" si="22"/>
        <v>5258052.3600000003</v>
      </c>
      <c r="AO49" s="58">
        <f t="shared" si="17"/>
        <v>5258052.3600000003</v>
      </c>
      <c r="AP49" s="58" t="str">
        <f t="shared" si="18"/>
        <v>CÁT LÁI</v>
      </c>
      <c r="AQ49" s="75" t="s">
        <v>80</v>
      </c>
      <c r="AR49" s="60" t="s">
        <v>697</v>
      </c>
      <c r="AS49" s="60" t="s">
        <v>711</v>
      </c>
      <c r="AT49" s="60" t="s">
        <v>145</v>
      </c>
    </row>
    <row r="50" spans="1:46" s="60" customFormat="1" ht="23.25" customHeight="1">
      <c r="A50" s="113" t="s">
        <v>189</v>
      </c>
      <c r="B50" s="140" t="s">
        <v>405</v>
      </c>
      <c r="C50" s="118" t="s">
        <v>406</v>
      </c>
      <c r="D50" s="114">
        <v>45866</v>
      </c>
      <c r="E50" s="115">
        <v>168.2</v>
      </c>
      <c r="F50" s="115">
        <v>168.2</v>
      </c>
      <c r="G50" s="116">
        <v>0.88</v>
      </c>
      <c r="H50" s="56"/>
      <c r="I50" s="62"/>
      <c r="J50" s="56">
        <f>+IF(F47=0, _xleta.T, IF(F47&lt;=1000, 1260000, IF(F47&lt;=2000, 1430000, IF(F47&lt;=3000, 2120000, IF(F47&lt;=4500, 2230000, ff)))))</f>
        <v>1260000</v>
      </c>
      <c r="K50" s="56">
        <v>990000</v>
      </c>
      <c r="L50" s="56">
        <v>4548096</v>
      </c>
      <c r="M50" s="56">
        <v>1421280</v>
      </c>
      <c r="N50" s="56">
        <v>2274048</v>
      </c>
      <c r="O50" s="56">
        <v>1421280</v>
      </c>
      <c r="P50" s="56"/>
      <c r="Q50" s="56"/>
      <c r="R50" s="56">
        <v>2523</v>
      </c>
      <c r="S50" s="56">
        <f>+IF(F50&lt;=2000, 30000, IF(F50&lt;5000, 66000, ff))</f>
        <v>30000</v>
      </c>
      <c r="T50" s="56">
        <f t="shared" si="0"/>
        <v>955778.16</v>
      </c>
      <c r="U50" s="62">
        <f t="shared" si="1"/>
        <v>12903005.16</v>
      </c>
      <c r="V50" s="58">
        <f t="shared" si="20"/>
        <v>12903005.16</v>
      </c>
      <c r="W50" s="117" t="s">
        <v>74</v>
      </c>
      <c r="X50" s="57" t="str">
        <f t="shared" si="2"/>
        <v>PS254557</v>
      </c>
      <c r="Y50" s="58" t="str">
        <f t="shared" si="2"/>
        <v>XR20250716001</v>
      </c>
      <c r="Z50" s="59">
        <f t="shared" si="3"/>
        <v>45866</v>
      </c>
      <c r="AA50" s="58">
        <f t="shared" si="4"/>
        <v>0</v>
      </c>
      <c r="AB50" s="58">
        <f t="shared" si="5"/>
        <v>0</v>
      </c>
      <c r="AC50" s="58">
        <f t="shared" si="6"/>
        <v>1260000</v>
      </c>
      <c r="AD50" s="58">
        <f t="shared" si="7"/>
        <v>990000</v>
      </c>
      <c r="AE50" s="58">
        <f t="shared" si="8"/>
        <v>4548096</v>
      </c>
      <c r="AF50" s="58">
        <f t="shared" si="9"/>
        <v>1421280</v>
      </c>
      <c r="AG50" s="58">
        <f t="shared" si="10"/>
        <v>2274048</v>
      </c>
      <c r="AH50" s="58">
        <f t="shared" si="11"/>
        <v>1421280</v>
      </c>
      <c r="AI50" s="58">
        <f t="shared" si="12"/>
        <v>0</v>
      </c>
      <c r="AJ50" s="58">
        <f t="shared" si="13"/>
        <v>0</v>
      </c>
      <c r="AK50" s="58">
        <f t="shared" si="14"/>
        <v>2523</v>
      </c>
      <c r="AL50" s="58">
        <f t="shared" si="15"/>
        <v>30000</v>
      </c>
      <c r="AM50" s="58">
        <f t="shared" si="21"/>
        <v>955778.16</v>
      </c>
      <c r="AN50" s="58">
        <f t="shared" si="22"/>
        <v>12903005.16</v>
      </c>
      <c r="AO50" s="58">
        <f t="shared" si="17"/>
        <v>12903005.16</v>
      </c>
      <c r="AP50" s="58" t="str">
        <f t="shared" si="18"/>
        <v>CÁT LÁI</v>
      </c>
      <c r="AQ50" s="75" t="s">
        <v>80</v>
      </c>
      <c r="AR50" s="60" t="s">
        <v>696</v>
      </c>
      <c r="AS50" s="60" t="s">
        <v>711</v>
      </c>
      <c r="AT50" s="60" t="s">
        <v>145</v>
      </c>
    </row>
    <row r="51" spans="1:46" s="60" customFormat="1" ht="23.25" customHeight="1">
      <c r="A51" s="113" t="s">
        <v>190</v>
      </c>
      <c r="B51" s="140" t="s">
        <v>407</v>
      </c>
      <c r="C51" s="118" t="s">
        <v>408</v>
      </c>
      <c r="D51" s="114">
        <v>45866</v>
      </c>
      <c r="E51" s="115">
        <v>1016.03</v>
      </c>
      <c r="F51" s="115">
        <v>1016.03</v>
      </c>
      <c r="G51" s="116">
        <v>5.3490000000000002</v>
      </c>
      <c r="H51" s="56"/>
      <c r="I51" s="62"/>
      <c r="J51" s="56">
        <f>+IF(F48=0, _xleta.T, IF(F48&lt;=1000, 1260000, IF(F48&lt;=2000, 1430000, IF(F48&lt;=3000, 2120000, IF(F48&lt;=4500, 2230000, ff)))))</f>
        <v>1260000</v>
      </c>
      <c r="K51" s="56">
        <v>990000</v>
      </c>
      <c r="L51" s="56">
        <v>19006066.800000001</v>
      </c>
      <c r="M51" s="56">
        <v>3040971.12</v>
      </c>
      <c r="N51" s="56">
        <v>6081941.1600000001</v>
      </c>
      <c r="O51" s="56">
        <v>1421279</v>
      </c>
      <c r="P51" s="56"/>
      <c r="Q51" s="56"/>
      <c r="R51" s="56">
        <v>15240</v>
      </c>
      <c r="S51" s="56">
        <f>+IF(F51&lt;=2000, 30000, IF(F51&lt;5000, 66000, ff))</f>
        <v>30000</v>
      </c>
      <c r="T51" s="56">
        <f t="shared" si="0"/>
        <v>2547639.8464000002</v>
      </c>
      <c r="U51" s="62">
        <f t="shared" si="1"/>
        <v>34393137.926400006</v>
      </c>
      <c r="V51" s="58">
        <f t="shared" si="20"/>
        <v>34393137.926400006</v>
      </c>
      <c r="W51" s="117" t="s">
        <v>74</v>
      </c>
      <c r="X51" s="57" t="str">
        <f t="shared" si="2"/>
        <v>PS254558</v>
      </c>
      <c r="Y51" s="58" t="str">
        <f t="shared" si="2"/>
        <v>DL202507141</v>
      </c>
      <c r="Z51" s="59">
        <f t="shared" si="3"/>
        <v>45866</v>
      </c>
      <c r="AA51" s="58">
        <f t="shared" si="4"/>
        <v>0</v>
      </c>
      <c r="AB51" s="58">
        <f t="shared" si="5"/>
        <v>0</v>
      </c>
      <c r="AC51" s="58">
        <f t="shared" si="6"/>
        <v>1260000</v>
      </c>
      <c r="AD51" s="58">
        <f t="shared" si="7"/>
        <v>990000</v>
      </c>
      <c r="AE51" s="58">
        <f t="shared" si="8"/>
        <v>19006066.800000001</v>
      </c>
      <c r="AF51" s="58">
        <f t="shared" si="9"/>
        <v>3040971.12</v>
      </c>
      <c r="AG51" s="58">
        <f t="shared" si="10"/>
        <v>6081941.1600000001</v>
      </c>
      <c r="AH51" s="58">
        <f t="shared" si="11"/>
        <v>1421279</v>
      </c>
      <c r="AI51" s="58">
        <f t="shared" si="12"/>
        <v>0</v>
      </c>
      <c r="AJ51" s="58">
        <f t="shared" si="13"/>
        <v>0</v>
      </c>
      <c r="AK51" s="58">
        <f t="shared" si="14"/>
        <v>15240</v>
      </c>
      <c r="AL51" s="58">
        <f t="shared" si="15"/>
        <v>30000</v>
      </c>
      <c r="AM51" s="58">
        <f t="shared" si="21"/>
        <v>2547639.8464000002</v>
      </c>
      <c r="AN51" s="58">
        <f t="shared" si="22"/>
        <v>34393137.926400006</v>
      </c>
      <c r="AO51" s="58">
        <f t="shared" si="17"/>
        <v>34393137.926400006</v>
      </c>
      <c r="AP51" s="58" t="str">
        <f t="shared" si="18"/>
        <v>CÁT LÁI</v>
      </c>
      <c r="AQ51" s="75" t="s">
        <v>80</v>
      </c>
      <c r="AR51" s="60" t="s">
        <v>696</v>
      </c>
      <c r="AS51" s="60" t="s">
        <v>711</v>
      </c>
      <c r="AT51" s="60" t="s">
        <v>145</v>
      </c>
    </row>
    <row r="52" spans="1:46" s="60" customFormat="1" ht="23.25" customHeight="1">
      <c r="A52" s="113" t="s">
        <v>191</v>
      </c>
      <c r="B52" s="140" t="s">
        <v>409</v>
      </c>
      <c r="C52" s="118" t="s">
        <v>410</v>
      </c>
      <c r="D52" s="114">
        <v>45866</v>
      </c>
      <c r="E52" s="115">
        <v>1239.07</v>
      </c>
      <c r="F52" s="115">
        <v>1239.07</v>
      </c>
      <c r="G52" s="116">
        <v>6.0469999999999997</v>
      </c>
      <c r="H52" s="56"/>
      <c r="I52" s="62"/>
      <c r="J52" s="56">
        <f>+IF(F49=0, _xleta.T, IF(F49&lt;=1000, 1260000, IF(F49&lt;=2000, 1430000, IF(F49&lt;=3000, 2120000, IF(F49&lt;=4500, 2230000, ff)))))</f>
        <v>1260000</v>
      </c>
      <c r="K52" s="56">
        <v>990000</v>
      </c>
      <c r="L52" s="56">
        <v>22345648.200000003</v>
      </c>
      <c r="M52" s="56">
        <v>4297240.08</v>
      </c>
      <c r="N52" s="56">
        <v>6875584.5600000005</v>
      </c>
      <c r="O52" s="56">
        <v>1421280</v>
      </c>
      <c r="P52" s="56"/>
      <c r="Q52" s="56"/>
      <c r="R52" s="56">
        <v>18587</v>
      </c>
      <c r="S52" s="56">
        <f>+IF(F52&lt;=2000, 30000, IF(F52&lt;5000, 66000, ff))</f>
        <v>30000</v>
      </c>
      <c r="T52" s="56">
        <f t="shared" si="0"/>
        <v>2979067.1872000005</v>
      </c>
      <c r="U52" s="62">
        <f t="shared" si="1"/>
        <v>40217407.027200006</v>
      </c>
      <c r="V52" s="58">
        <f t="shared" si="20"/>
        <v>40217407.027200006</v>
      </c>
      <c r="W52" s="117" t="s">
        <v>74</v>
      </c>
      <c r="X52" s="57" t="str">
        <f t="shared" si="2"/>
        <v>PS254559</v>
      </c>
      <c r="Y52" s="58" t="str">
        <f t="shared" si="2"/>
        <v>DL20250714</v>
      </c>
      <c r="Z52" s="59">
        <f t="shared" si="3"/>
        <v>45866</v>
      </c>
      <c r="AA52" s="58">
        <f t="shared" si="4"/>
        <v>0</v>
      </c>
      <c r="AB52" s="58">
        <f t="shared" si="5"/>
        <v>0</v>
      </c>
      <c r="AC52" s="58">
        <f t="shared" si="6"/>
        <v>1260000</v>
      </c>
      <c r="AD52" s="58">
        <f t="shared" si="7"/>
        <v>990000</v>
      </c>
      <c r="AE52" s="58">
        <f t="shared" si="8"/>
        <v>22345648.200000003</v>
      </c>
      <c r="AF52" s="58">
        <f t="shared" si="9"/>
        <v>4297240.08</v>
      </c>
      <c r="AG52" s="58">
        <f t="shared" si="10"/>
        <v>6875584.5600000005</v>
      </c>
      <c r="AH52" s="58">
        <f t="shared" si="11"/>
        <v>1421280</v>
      </c>
      <c r="AI52" s="58">
        <f t="shared" si="12"/>
        <v>0</v>
      </c>
      <c r="AJ52" s="58">
        <f t="shared" si="13"/>
        <v>0</v>
      </c>
      <c r="AK52" s="58">
        <f t="shared" si="14"/>
        <v>18587</v>
      </c>
      <c r="AL52" s="58">
        <f t="shared" si="15"/>
        <v>30000</v>
      </c>
      <c r="AM52" s="58">
        <f t="shared" si="21"/>
        <v>2979067.1872000005</v>
      </c>
      <c r="AN52" s="58">
        <f t="shared" si="22"/>
        <v>40217407.027200006</v>
      </c>
      <c r="AO52" s="58">
        <f t="shared" si="17"/>
        <v>40217407.027200006</v>
      </c>
      <c r="AP52" s="58" t="str">
        <f t="shared" si="18"/>
        <v>CÁT LÁI</v>
      </c>
      <c r="AQ52" s="75" t="s">
        <v>80</v>
      </c>
      <c r="AR52" s="60" t="s">
        <v>696</v>
      </c>
      <c r="AS52" s="60" t="s">
        <v>711</v>
      </c>
      <c r="AT52" s="60" t="s">
        <v>145</v>
      </c>
    </row>
    <row r="53" spans="1:46" s="60" customFormat="1" ht="23.25" customHeight="1">
      <c r="A53" s="113" t="s">
        <v>192</v>
      </c>
      <c r="B53" s="140" t="s">
        <v>411</v>
      </c>
      <c r="C53" s="118" t="s">
        <v>412</v>
      </c>
      <c r="D53" s="114">
        <v>45866</v>
      </c>
      <c r="E53" s="115">
        <v>381.5</v>
      </c>
      <c r="F53" s="115">
        <v>381.5</v>
      </c>
      <c r="G53" s="116">
        <v>2.1280000000000001</v>
      </c>
      <c r="H53" s="56"/>
      <c r="I53" s="62"/>
      <c r="J53" s="56">
        <f>+IF(F50=0, _xleta.T, IF(F50&lt;=1000, 1260000, IF(F50&lt;=2000, 1430000, IF(F50&lt;=3000, 2120000, IF(F50&lt;=4500, 2230000, ff)))))</f>
        <v>1260000</v>
      </c>
      <c r="K53" s="56">
        <v>990000</v>
      </c>
      <c r="L53" s="56">
        <v>9678348.7200000007</v>
      </c>
      <c r="M53" s="56">
        <v>2419586.64</v>
      </c>
      <c r="N53" s="56">
        <v>2419586.64</v>
      </c>
      <c r="O53" s="56">
        <v>1421281</v>
      </c>
      <c r="P53" s="56"/>
      <c r="Q53" s="56"/>
      <c r="R53" s="56">
        <v>5723</v>
      </c>
      <c r="S53" s="56">
        <f>+IF(F53&lt;=2000, 30000, IF(F53&lt;5000, 66000, ff))</f>
        <v>30000</v>
      </c>
      <c r="T53" s="56">
        <f t="shared" si="0"/>
        <v>1457962.08</v>
      </c>
      <c r="U53" s="62">
        <f t="shared" si="1"/>
        <v>19682488.079999998</v>
      </c>
      <c r="V53" s="58">
        <f t="shared" si="20"/>
        <v>19682488.079999998</v>
      </c>
      <c r="W53" s="117" t="s">
        <v>74</v>
      </c>
      <c r="X53" s="57" t="str">
        <f t="shared" si="2"/>
        <v>PS254567</v>
      </c>
      <c r="Y53" s="58" t="str">
        <f t="shared" si="2"/>
        <v>DL20250717</v>
      </c>
      <c r="Z53" s="59">
        <f t="shared" si="3"/>
        <v>45866</v>
      </c>
      <c r="AA53" s="58">
        <f t="shared" si="4"/>
        <v>0</v>
      </c>
      <c r="AB53" s="58">
        <f t="shared" si="5"/>
        <v>0</v>
      </c>
      <c r="AC53" s="58">
        <f t="shared" si="6"/>
        <v>1260000</v>
      </c>
      <c r="AD53" s="58">
        <f t="shared" si="7"/>
        <v>990000</v>
      </c>
      <c r="AE53" s="58">
        <f t="shared" si="8"/>
        <v>9678348.7200000007</v>
      </c>
      <c r="AF53" s="58">
        <f t="shared" si="9"/>
        <v>2419586.64</v>
      </c>
      <c r="AG53" s="58">
        <f t="shared" si="10"/>
        <v>2419586.64</v>
      </c>
      <c r="AH53" s="58">
        <f t="shared" si="11"/>
        <v>1421281</v>
      </c>
      <c r="AI53" s="58">
        <f t="shared" si="12"/>
        <v>0</v>
      </c>
      <c r="AJ53" s="58">
        <f t="shared" si="13"/>
        <v>0</v>
      </c>
      <c r="AK53" s="58">
        <f t="shared" si="14"/>
        <v>5723</v>
      </c>
      <c r="AL53" s="58">
        <f t="shared" si="15"/>
        <v>30000</v>
      </c>
      <c r="AM53" s="58">
        <f t="shared" si="21"/>
        <v>1457962.08</v>
      </c>
      <c r="AN53" s="58">
        <f t="shared" si="22"/>
        <v>19682488.079999998</v>
      </c>
      <c r="AO53" s="58">
        <f t="shared" si="17"/>
        <v>19682488.079999998</v>
      </c>
      <c r="AP53" s="58" t="str">
        <f t="shared" si="18"/>
        <v>CÁT LÁI</v>
      </c>
      <c r="AQ53" s="75" t="s">
        <v>80</v>
      </c>
      <c r="AR53" s="60" t="s">
        <v>696</v>
      </c>
      <c r="AS53" s="60" t="s">
        <v>711</v>
      </c>
      <c r="AT53" s="60" t="s">
        <v>145</v>
      </c>
    </row>
    <row r="54" spans="1:46" s="60" customFormat="1" ht="23.25" customHeight="1">
      <c r="A54" s="113" t="s">
        <v>193</v>
      </c>
      <c r="B54" s="140" t="s">
        <v>413</v>
      </c>
      <c r="C54" s="118" t="s">
        <v>414</v>
      </c>
      <c r="D54" s="114">
        <v>45866</v>
      </c>
      <c r="E54" s="115">
        <v>1485</v>
      </c>
      <c r="F54" s="115">
        <v>1485</v>
      </c>
      <c r="G54" s="116">
        <v>6.3</v>
      </c>
      <c r="H54" s="56"/>
      <c r="I54" s="62"/>
      <c r="J54" s="56">
        <f>+IF(F51=0, _xleta.T, IF(F51&lt;=1000, 1260000, IF(F51&lt;=2000, 1430000, IF(F51&lt;=3000, 2120000, IF(F51&lt;=4500, 2230000, ff)))))</f>
        <v>1430000</v>
      </c>
      <c r="K54" s="56">
        <v>990000</v>
      </c>
      <c r="L54" s="56">
        <v>1824152.4000000001</v>
      </c>
      <c r="M54" s="56">
        <v>1824152.4000000001</v>
      </c>
      <c r="N54" s="56">
        <v>1459321.9200000002</v>
      </c>
      <c r="O54" s="56">
        <v>723870</v>
      </c>
      <c r="P54" s="56">
        <v>579096</v>
      </c>
      <c r="Q54" s="56"/>
      <c r="R54" s="56">
        <v>22275</v>
      </c>
      <c r="S54" s="56">
        <f>+IF(F54&lt;=2000, 30000, IF(F54&lt;5000, 66000, ff))</f>
        <v>30000</v>
      </c>
      <c r="T54" s="56">
        <f t="shared" si="0"/>
        <v>710629.41760000004</v>
      </c>
      <c r="U54" s="62">
        <f t="shared" si="1"/>
        <v>9593497.1376000009</v>
      </c>
      <c r="V54" s="58">
        <f t="shared" si="20"/>
        <v>9593497.1376000009</v>
      </c>
      <c r="W54" s="117" t="s">
        <v>74</v>
      </c>
      <c r="X54" s="57" t="str">
        <f t="shared" si="2"/>
        <v>PS254578</v>
      </c>
      <c r="Y54" s="58" t="str">
        <f t="shared" si="2"/>
        <v>D215978</v>
      </c>
      <c r="Z54" s="59">
        <f t="shared" si="3"/>
        <v>45866</v>
      </c>
      <c r="AA54" s="58">
        <f t="shared" si="4"/>
        <v>0</v>
      </c>
      <c r="AB54" s="58">
        <f t="shared" si="5"/>
        <v>0</v>
      </c>
      <c r="AC54" s="58">
        <f t="shared" si="6"/>
        <v>1430000</v>
      </c>
      <c r="AD54" s="58">
        <f t="shared" si="7"/>
        <v>990000</v>
      </c>
      <c r="AE54" s="58">
        <f t="shared" si="8"/>
        <v>1824152.4000000001</v>
      </c>
      <c r="AF54" s="58">
        <f t="shared" si="9"/>
        <v>1824152.4000000001</v>
      </c>
      <c r="AG54" s="58">
        <f t="shared" si="10"/>
        <v>1459321.9200000002</v>
      </c>
      <c r="AH54" s="58">
        <f t="shared" si="11"/>
        <v>723870</v>
      </c>
      <c r="AI54" s="58">
        <f t="shared" si="12"/>
        <v>579096</v>
      </c>
      <c r="AJ54" s="58">
        <f t="shared" si="13"/>
        <v>0</v>
      </c>
      <c r="AK54" s="58">
        <f t="shared" si="14"/>
        <v>22275</v>
      </c>
      <c r="AL54" s="58">
        <f t="shared" si="15"/>
        <v>30000</v>
      </c>
      <c r="AM54" s="58">
        <f t="shared" si="21"/>
        <v>710629.41760000004</v>
      </c>
      <c r="AN54" s="58">
        <f t="shared" si="22"/>
        <v>9593497.1376000009</v>
      </c>
      <c r="AO54" s="58">
        <f t="shared" si="17"/>
        <v>9593497.1376000009</v>
      </c>
      <c r="AP54" s="58" t="str">
        <f t="shared" si="18"/>
        <v>CÁT LÁI</v>
      </c>
      <c r="AQ54" s="75" t="s">
        <v>80</v>
      </c>
      <c r="AR54" s="60" t="s">
        <v>696</v>
      </c>
      <c r="AS54" s="60" t="s">
        <v>711</v>
      </c>
      <c r="AT54" s="60" t="s">
        <v>145</v>
      </c>
    </row>
    <row r="55" spans="1:46" s="60" customFormat="1" ht="23.25" customHeight="1">
      <c r="A55" s="113" t="s">
        <v>194</v>
      </c>
      <c r="B55" s="140" t="s">
        <v>415</v>
      </c>
      <c r="C55" s="118" t="s">
        <v>416</v>
      </c>
      <c r="D55" s="114">
        <v>45866</v>
      </c>
      <c r="E55" s="115">
        <v>189</v>
      </c>
      <c r="F55" s="115">
        <v>189</v>
      </c>
      <c r="G55" s="116">
        <v>0.751</v>
      </c>
      <c r="H55" s="56"/>
      <c r="I55" s="62"/>
      <c r="J55" s="56">
        <f>+IF(F52=0, _xleta.T, IF(F52&lt;=1000, 1260000, IF(F52&lt;=2000, 1430000, IF(F52&lt;=3000, 2120000, IF(F52&lt;=4500, 2230000, ff)))))</f>
        <v>1430000</v>
      </c>
      <c r="K55" s="56">
        <v>990000</v>
      </c>
      <c r="L55" s="56">
        <v>881194</v>
      </c>
      <c r="M55" s="56"/>
      <c r="N55" s="56"/>
      <c r="O55" s="56">
        <v>568512</v>
      </c>
      <c r="P55" s="56"/>
      <c r="Q55" s="56"/>
      <c r="R55" s="56">
        <v>2835</v>
      </c>
      <c r="S55" s="56">
        <f>+IF(F55&lt;=2000, 30000, IF(F55&lt;5000, 66000, ff))</f>
        <v>30000</v>
      </c>
      <c r="T55" s="56">
        <f t="shared" si="0"/>
        <v>312203.28000000003</v>
      </c>
      <c r="U55" s="62">
        <f t="shared" si="1"/>
        <v>4214744.28</v>
      </c>
      <c r="V55" s="58">
        <f t="shared" si="20"/>
        <v>4214744.28</v>
      </c>
      <c r="W55" s="117" t="s">
        <v>74</v>
      </c>
      <c r="X55" s="57" t="str">
        <f t="shared" si="2"/>
        <v>PS254616</v>
      </c>
      <c r="Y55" s="58" t="str">
        <f t="shared" si="2"/>
        <v>INV25070069</v>
      </c>
      <c r="Z55" s="59">
        <f t="shared" si="3"/>
        <v>45866</v>
      </c>
      <c r="AA55" s="58">
        <f t="shared" si="4"/>
        <v>0</v>
      </c>
      <c r="AB55" s="58">
        <f t="shared" si="5"/>
        <v>0</v>
      </c>
      <c r="AC55" s="58">
        <f t="shared" si="6"/>
        <v>1430000</v>
      </c>
      <c r="AD55" s="58">
        <f t="shared" si="7"/>
        <v>990000</v>
      </c>
      <c r="AE55" s="58">
        <f t="shared" si="8"/>
        <v>881194</v>
      </c>
      <c r="AF55" s="58">
        <f t="shared" si="9"/>
        <v>0</v>
      </c>
      <c r="AG55" s="58">
        <f t="shared" si="10"/>
        <v>0</v>
      </c>
      <c r="AH55" s="58">
        <f t="shared" si="11"/>
        <v>568512</v>
      </c>
      <c r="AI55" s="58">
        <f t="shared" si="12"/>
        <v>0</v>
      </c>
      <c r="AJ55" s="58">
        <f t="shared" si="13"/>
        <v>0</v>
      </c>
      <c r="AK55" s="58">
        <f t="shared" si="14"/>
        <v>2835</v>
      </c>
      <c r="AL55" s="58">
        <f t="shared" si="15"/>
        <v>30000</v>
      </c>
      <c r="AM55" s="58">
        <f t="shared" si="21"/>
        <v>312203.28000000003</v>
      </c>
      <c r="AN55" s="58">
        <f t="shared" si="22"/>
        <v>4214744.28</v>
      </c>
      <c r="AO55" s="58">
        <f t="shared" si="17"/>
        <v>4214744.28</v>
      </c>
      <c r="AP55" s="58" t="str">
        <f t="shared" si="18"/>
        <v>CÁT LÁI</v>
      </c>
      <c r="AQ55" s="75" t="s">
        <v>80</v>
      </c>
      <c r="AR55" s="60" t="s">
        <v>688</v>
      </c>
      <c r="AS55" s="60" t="s">
        <v>711</v>
      </c>
      <c r="AT55" s="60" t="s">
        <v>145</v>
      </c>
    </row>
    <row r="56" spans="1:46" s="60" customFormat="1" ht="23.25" customHeight="1">
      <c r="A56" s="113" t="s">
        <v>195</v>
      </c>
      <c r="B56" s="140" t="s">
        <v>417</v>
      </c>
      <c r="C56" s="118" t="s">
        <v>418</v>
      </c>
      <c r="D56" s="114">
        <v>45866</v>
      </c>
      <c r="E56" s="115">
        <v>13</v>
      </c>
      <c r="F56" s="115">
        <v>13</v>
      </c>
      <c r="G56" s="116"/>
      <c r="H56" s="56"/>
      <c r="I56" s="62"/>
      <c r="J56" s="56">
        <f t="shared" ref="J56:J59" si="26">+IF(F56&lt;=50,1060000, IF(F56&lt;=200, 1210000, IF(F56&lt;=500, 1230000, IF(F56&lt;=1000, 1440000, IF(F56&lt;=2000, 1990000, IF(F56&gt;2000, 1990000+(F56-2000)*1464))))))</f>
        <v>1060000</v>
      </c>
      <c r="K56" s="56">
        <v>990000</v>
      </c>
      <c r="L56" s="56"/>
      <c r="M56" s="56"/>
      <c r="N56" s="56"/>
      <c r="O56" s="56"/>
      <c r="P56" s="56">
        <v>668819</v>
      </c>
      <c r="Q56" s="56">
        <v>162000</v>
      </c>
      <c r="R56" s="56"/>
      <c r="S56" s="56"/>
      <c r="T56" s="56">
        <f t="shared" si="0"/>
        <v>230465.52000000002</v>
      </c>
      <c r="U56" s="62">
        <f t="shared" si="1"/>
        <v>3111284.52</v>
      </c>
      <c r="V56" s="58">
        <f t="shared" si="20"/>
        <v>3111284.52</v>
      </c>
      <c r="W56" s="117" t="s">
        <v>72</v>
      </c>
      <c r="X56" s="57" t="str">
        <f t="shared" si="2"/>
        <v>PS254612</v>
      </c>
      <c r="Y56" s="58" t="str">
        <f t="shared" si="2"/>
        <v>PC250725VY</v>
      </c>
      <c r="Z56" s="59">
        <f t="shared" si="3"/>
        <v>45866</v>
      </c>
      <c r="AA56" s="58">
        <f t="shared" si="4"/>
        <v>0</v>
      </c>
      <c r="AB56" s="58">
        <f t="shared" si="5"/>
        <v>0</v>
      </c>
      <c r="AC56" s="58">
        <f t="shared" si="6"/>
        <v>1060000</v>
      </c>
      <c r="AD56" s="58">
        <f t="shared" si="7"/>
        <v>990000</v>
      </c>
      <c r="AE56" s="58">
        <f t="shared" si="8"/>
        <v>0</v>
      </c>
      <c r="AF56" s="58">
        <f t="shared" si="9"/>
        <v>0</v>
      </c>
      <c r="AG56" s="58">
        <f t="shared" si="10"/>
        <v>0</v>
      </c>
      <c r="AH56" s="58">
        <f t="shared" si="11"/>
        <v>0</v>
      </c>
      <c r="AI56" s="58">
        <f t="shared" si="12"/>
        <v>668819</v>
      </c>
      <c r="AJ56" s="58">
        <f t="shared" si="13"/>
        <v>162000</v>
      </c>
      <c r="AK56" s="58">
        <f t="shared" si="14"/>
        <v>0</v>
      </c>
      <c r="AL56" s="58">
        <f t="shared" si="15"/>
        <v>0</v>
      </c>
      <c r="AM56" s="58">
        <f t="shared" si="21"/>
        <v>230465.52000000002</v>
      </c>
      <c r="AN56" s="58">
        <f t="shared" si="22"/>
        <v>3111284.52</v>
      </c>
      <c r="AO56" s="58">
        <f t="shared" si="17"/>
        <v>3111284.52</v>
      </c>
      <c r="AP56" s="58" t="str">
        <f t="shared" si="18"/>
        <v>TCS</v>
      </c>
      <c r="AQ56" s="75" t="s">
        <v>79</v>
      </c>
      <c r="AR56" s="60" t="s">
        <v>698</v>
      </c>
      <c r="AS56" s="60" t="s">
        <v>710</v>
      </c>
      <c r="AT56" s="60" t="s">
        <v>145</v>
      </c>
    </row>
    <row r="57" spans="1:46" s="60" customFormat="1" ht="23.25" customHeight="1">
      <c r="A57" s="113" t="s">
        <v>196</v>
      </c>
      <c r="B57" s="140" t="s">
        <v>419</v>
      </c>
      <c r="C57" s="118" t="s">
        <v>420</v>
      </c>
      <c r="D57" s="114">
        <v>45866</v>
      </c>
      <c r="E57" s="115">
        <v>9</v>
      </c>
      <c r="F57" s="115">
        <v>9</v>
      </c>
      <c r="G57" s="116"/>
      <c r="H57" s="56"/>
      <c r="I57" s="62"/>
      <c r="J57" s="56">
        <f t="shared" si="26"/>
        <v>1060000</v>
      </c>
      <c r="K57" s="56">
        <v>990000</v>
      </c>
      <c r="L57" s="56"/>
      <c r="M57" s="56"/>
      <c r="N57" s="56"/>
      <c r="O57" s="56"/>
      <c r="P57" s="56">
        <v>598096</v>
      </c>
      <c r="Q57" s="56">
        <v>162000</v>
      </c>
      <c r="R57" s="56"/>
      <c r="S57" s="56"/>
      <c r="T57" s="56">
        <f t="shared" si="0"/>
        <v>224807.67999999999</v>
      </c>
      <c r="U57" s="62">
        <f t="shared" si="1"/>
        <v>3034903.68</v>
      </c>
      <c r="V57" s="58">
        <f t="shared" si="20"/>
        <v>3034903.68</v>
      </c>
      <c r="W57" s="117" t="s">
        <v>72</v>
      </c>
      <c r="X57" s="57" t="str">
        <f t="shared" si="2"/>
        <v>PS254613</v>
      </c>
      <c r="Y57" s="58" t="str">
        <f t="shared" si="2"/>
        <v>G820250725 VY(B)</v>
      </c>
      <c r="Z57" s="59">
        <f t="shared" si="3"/>
        <v>45866</v>
      </c>
      <c r="AA57" s="58">
        <f t="shared" si="4"/>
        <v>0</v>
      </c>
      <c r="AB57" s="58">
        <f t="shared" si="5"/>
        <v>0</v>
      </c>
      <c r="AC57" s="58">
        <f t="shared" si="6"/>
        <v>1060000</v>
      </c>
      <c r="AD57" s="58">
        <f t="shared" si="7"/>
        <v>990000</v>
      </c>
      <c r="AE57" s="58">
        <f t="shared" si="8"/>
        <v>0</v>
      </c>
      <c r="AF57" s="58">
        <f t="shared" si="9"/>
        <v>0</v>
      </c>
      <c r="AG57" s="58">
        <f t="shared" si="10"/>
        <v>0</v>
      </c>
      <c r="AH57" s="58">
        <f t="shared" si="11"/>
        <v>0</v>
      </c>
      <c r="AI57" s="58">
        <f t="shared" si="12"/>
        <v>598096</v>
      </c>
      <c r="AJ57" s="58">
        <f t="shared" si="13"/>
        <v>162000</v>
      </c>
      <c r="AK57" s="58">
        <f t="shared" si="14"/>
        <v>0</v>
      </c>
      <c r="AL57" s="58">
        <f t="shared" si="15"/>
        <v>0</v>
      </c>
      <c r="AM57" s="58">
        <f t="shared" si="21"/>
        <v>224807.67999999999</v>
      </c>
      <c r="AN57" s="58">
        <f t="shared" si="22"/>
        <v>3034903.68</v>
      </c>
      <c r="AO57" s="58">
        <f t="shared" si="17"/>
        <v>3034903.68</v>
      </c>
      <c r="AP57" s="58" t="str">
        <f t="shared" si="18"/>
        <v>TCS</v>
      </c>
      <c r="AQ57" s="75" t="s">
        <v>79</v>
      </c>
      <c r="AR57" s="60" t="s">
        <v>698</v>
      </c>
      <c r="AS57" s="60" t="s">
        <v>710</v>
      </c>
      <c r="AT57" s="60" t="s">
        <v>145</v>
      </c>
    </row>
    <row r="58" spans="1:46" s="60" customFormat="1" ht="23.25" customHeight="1">
      <c r="A58" s="113" t="s">
        <v>197</v>
      </c>
      <c r="B58" s="118" t="s">
        <v>421</v>
      </c>
      <c r="C58" s="118" t="s">
        <v>422</v>
      </c>
      <c r="D58" s="114">
        <v>45866</v>
      </c>
      <c r="E58" s="115">
        <v>56</v>
      </c>
      <c r="F58" s="115">
        <v>56</v>
      </c>
      <c r="G58" s="116"/>
      <c r="H58" s="56"/>
      <c r="I58" s="62"/>
      <c r="J58" s="56">
        <f t="shared" si="26"/>
        <v>1210000</v>
      </c>
      <c r="K58" s="56">
        <v>990000</v>
      </c>
      <c r="L58" s="56"/>
      <c r="M58" s="56"/>
      <c r="N58" s="56"/>
      <c r="O58" s="56"/>
      <c r="P58" s="56"/>
      <c r="Q58" s="56">
        <v>162000</v>
      </c>
      <c r="R58" s="56"/>
      <c r="S58" s="56"/>
      <c r="T58" s="56">
        <f t="shared" si="0"/>
        <v>188960</v>
      </c>
      <c r="U58" s="62">
        <f t="shared" si="1"/>
        <v>2550960</v>
      </c>
      <c r="V58" s="58">
        <f t="shared" si="20"/>
        <v>2550960</v>
      </c>
      <c r="W58" s="117" t="s">
        <v>72</v>
      </c>
      <c r="X58" s="57" t="str">
        <f t="shared" si="2"/>
        <v>PS254629</v>
      </c>
      <c r="Y58" s="58" t="str">
        <f t="shared" si="2"/>
        <v>T250725Y4</v>
      </c>
      <c r="Z58" s="59">
        <f t="shared" si="3"/>
        <v>45866</v>
      </c>
      <c r="AA58" s="58">
        <f t="shared" si="4"/>
        <v>0</v>
      </c>
      <c r="AB58" s="58">
        <f t="shared" si="5"/>
        <v>0</v>
      </c>
      <c r="AC58" s="58">
        <f t="shared" si="6"/>
        <v>1210000</v>
      </c>
      <c r="AD58" s="58">
        <f t="shared" si="7"/>
        <v>990000</v>
      </c>
      <c r="AE58" s="58">
        <f t="shared" si="8"/>
        <v>0</v>
      </c>
      <c r="AF58" s="58">
        <f t="shared" si="9"/>
        <v>0</v>
      </c>
      <c r="AG58" s="58">
        <f t="shared" si="10"/>
        <v>0</v>
      </c>
      <c r="AH58" s="58">
        <f t="shared" si="11"/>
        <v>0</v>
      </c>
      <c r="AI58" s="58">
        <f t="shared" si="12"/>
        <v>0</v>
      </c>
      <c r="AJ58" s="58">
        <f t="shared" si="13"/>
        <v>162000</v>
      </c>
      <c r="AK58" s="58">
        <f t="shared" si="14"/>
        <v>0</v>
      </c>
      <c r="AL58" s="58">
        <f t="shared" si="15"/>
        <v>0</v>
      </c>
      <c r="AM58" s="58">
        <f t="shared" si="21"/>
        <v>188960</v>
      </c>
      <c r="AN58" s="58">
        <f t="shared" si="22"/>
        <v>2550960</v>
      </c>
      <c r="AO58" s="58">
        <f t="shared" si="17"/>
        <v>2550960</v>
      </c>
      <c r="AP58" s="58" t="str">
        <f t="shared" si="18"/>
        <v>TCS</v>
      </c>
      <c r="AQ58" s="75" t="s">
        <v>79</v>
      </c>
      <c r="AR58" s="60" t="s">
        <v>698</v>
      </c>
      <c r="AS58" s="60" t="s">
        <v>710</v>
      </c>
      <c r="AT58" s="60" t="s">
        <v>145</v>
      </c>
    </row>
    <row r="59" spans="1:46" s="60" customFormat="1" ht="23.25" customHeight="1">
      <c r="A59" s="113" t="s">
        <v>198</v>
      </c>
      <c r="B59" s="118" t="s">
        <v>423</v>
      </c>
      <c r="C59" s="118" t="s">
        <v>424</v>
      </c>
      <c r="D59" s="114">
        <v>45866</v>
      </c>
      <c r="E59" s="115">
        <v>130</v>
      </c>
      <c r="F59" s="115">
        <v>130</v>
      </c>
      <c r="G59" s="116"/>
      <c r="H59" s="56"/>
      <c r="I59" s="62"/>
      <c r="J59" s="56">
        <f t="shared" si="26"/>
        <v>1210000</v>
      </c>
      <c r="K59" s="56">
        <v>990000</v>
      </c>
      <c r="L59" s="56"/>
      <c r="M59" s="56"/>
      <c r="N59" s="56"/>
      <c r="O59" s="56"/>
      <c r="P59" s="56"/>
      <c r="Q59" s="56">
        <v>185328</v>
      </c>
      <c r="R59" s="56"/>
      <c r="S59" s="56"/>
      <c r="T59" s="56">
        <f t="shared" si="0"/>
        <v>190826.23999999999</v>
      </c>
      <c r="U59" s="62">
        <f t="shared" si="1"/>
        <v>2576154.2400000002</v>
      </c>
      <c r="V59" s="58">
        <f t="shared" si="20"/>
        <v>2576154.2400000002</v>
      </c>
      <c r="W59" s="117" t="s">
        <v>72</v>
      </c>
      <c r="X59" s="57" t="str">
        <f t="shared" si="2"/>
        <v>PS254626</v>
      </c>
      <c r="Y59" s="58" t="str">
        <f t="shared" si="2"/>
        <v>T250725Y2</v>
      </c>
      <c r="Z59" s="59">
        <f t="shared" si="3"/>
        <v>45866</v>
      </c>
      <c r="AA59" s="58">
        <f t="shared" si="4"/>
        <v>0</v>
      </c>
      <c r="AB59" s="58">
        <f t="shared" si="5"/>
        <v>0</v>
      </c>
      <c r="AC59" s="58">
        <f t="shared" si="6"/>
        <v>1210000</v>
      </c>
      <c r="AD59" s="58">
        <f t="shared" si="7"/>
        <v>990000</v>
      </c>
      <c r="AE59" s="58">
        <f t="shared" si="8"/>
        <v>0</v>
      </c>
      <c r="AF59" s="58">
        <f t="shared" si="9"/>
        <v>0</v>
      </c>
      <c r="AG59" s="58">
        <f t="shared" si="10"/>
        <v>0</v>
      </c>
      <c r="AH59" s="58">
        <f t="shared" si="11"/>
        <v>0</v>
      </c>
      <c r="AI59" s="58">
        <f t="shared" si="12"/>
        <v>0</v>
      </c>
      <c r="AJ59" s="58">
        <f t="shared" si="13"/>
        <v>185328</v>
      </c>
      <c r="AK59" s="58">
        <f t="shared" si="14"/>
        <v>0</v>
      </c>
      <c r="AL59" s="58">
        <f t="shared" si="15"/>
        <v>0</v>
      </c>
      <c r="AM59" s="58">
        <f t="shared" si="21"/>
        <v>190826.23999999999</v>
      </c>
      <c r="AN59" s="58">
        <f t="shared" si="22"/>
        <v>2576154.2400000002</v>
      </c>
      <c r="AO59" s="58">
        <f t="shared" si="17"/>
        <v>2576154.2400000002</v>
      </c>
      <c r="AP59" s="58" t="str">
        <f t="shared" si="18"/>
        <v>TCS</v>
      </c>
      <c r="AQ59" s="75" t="s">
        <v>79</v>
      </c>
      <c r="AR59" s="60" t="s">
        <v>698</v>
      </c>
      <c r="AS59" s="60" t="s">
        <v>710</v>
      </c>
      <c r="AT59" s="60" t="s">
        <v>145</v>
      </c>
    </row>
    <row r="60" spans="1:46" s="60" customFormat="1" ht="23.25" customHeight="1">
      <c r="A60" s="113" t="s">
        <v>199</v>
      </c>
      <c r="B60" s="140" t="s">
        <v>425</v>
      </c>
      <c r="C60" s="118" t="s">
        <v>426</v>
      </c>
      <c r="D60" s="114">
        <v>45867</v>
      </c>
      <c r="E60" s="115">
        <v>273</v>
      </c>
      <c r="F60" s="115">
        <v>273</v>
      </c>
      <c r="G60" s="116">
        <v>2.1</v>
      </c>
      <c r="H60" s="56"/>
      <c r="I60" s="62"/>
      <c r="J60" s="56">
        <f>+IF(F57=0, _xleta.T, IF(F57&lt;=1000, 1260000, IF(F57&lt;=2000, 1430000, IF(F57&lt;=3000, 2120000, IF(F57&lt;=4500, 2230000, ff)))))</f>
        <v>1260000</v>
      </c>
      <c r="K60" s="56">
        <v>990000</v>
      </c>
      <c r="L60" s="56">
        <v>1731119.04</v>
      </c>
      <c r="M60" s="56">
        <v>596937.60000000009</v>
      </c>
      <c r="N60" s="56">
        <v>596937.60000000009</v>
      </c>
      <c r="O60" s="56">
        <v>852768</v>
      </c>
      <c r="P60" s="56">
        <v>852768</v>
      </c>
      <c r="Q60" s="56">
        <v>12371</v>
      </c>
      <c r="R60" s="56">
        <v>4095</v>
      </c>
      <c r="S60" s="56">
        <f>+IF(F60&lt;=2000, 30000, IF(F60&lt;5000, 66000, ff))</f>
        <v>30000</v>
      </c>
      <c r="T60" s="56">
        <f t="shared" si="0"/>
        <v>554159.69920000003</v>
      </c>
      <c r="U60" s="62">
        <f t="shared" si="1"/>
        <v>7481155.9391999999</v>
      </c>
      <c r="V60" s="58">
        <f t="shared" si="20"/>
        <v>7481155.9391999999</v>
      </c>
      <c r="W60" s="117" t="s">
        <v>74</v>
      </c>
      <c r="X60" s="57" t="str">
        <f t="shared" si="2"/>
        <v>PS254577</v>
      </c>
      <c r="Y60" s="58" t="str">
        <f t="shared" si="2"/>
        <v>LW25061</v>
      </c>
      <c r="Z60" s="59">
        <f t="shared" si="3"/>
        <v>45867</v>
      </c>
      <c r="AA60" s="58">
        <f t="shared" si="4"/>
        <v>0</v>
      </c>
      <c r="AB60" s="58">
        <f t="shared" si="5"/>
        <v>0</v>
      </c>
      <c r="AC60" s="58">
        <f t="shared" si="6"/>
        <v>1260000</v>
      </c>
      <c r="AD60" s="58">
        <f t="shared" si="7"/>
        <v>990000</v>
      </c>
      <c r="AE60" s="58">
        <f t="shared" si="8"/>
        <v>1731119.04</v>
      </c>
      <c r="AF60" s="58">
        <f t="shared" si="9"/>
        <v>596937.60000000009</v>
      </c>
      <c r="AG60" s="58">
        <f t="shared" si="10"/>
        <v>596937.60000000009</v>
      </c>
      <c r="AH60" s="58">
        <f t="shared" si="11"/>
        <v>852768</v>
      </c>
      <c r="AI60" s="58">
        <f t="shared" si="12"/>
        <v>852768</v>
      </c>
      <c r="AJ60" s="58">
        <f t="shared" si="13"/>
        <v>12371</v>
      </c>
      <c r="AK60" s="58">
        <f t="shared" si="14"/>
        <v>4095</v>
      </c>
      <c r="AL60" s="58">
        <f t="shared" si="15"/>
        <v>30000</v>
      </c>
      <c r="AM60" s="58">
        <f t="shared" si="21"/>
        <v>554159.69920000003</v>
      </c>
      <c r="AN60" s="58">
        <f t="shared" si="22"/>
        <v>7481155.9391999999</v>
      </c>
      <c r="AO60" s="58">
        <f t="shared" si="17"/>
        <v>7481155.9391999999</v>
      </c>
      <c r="AP60" s="58" t="str">
        <f t="shared" si="18"/>
        <v>CÁT LÁI</v>
      </c>
      <c r="AQ60" s="75" t="s">
        <v>80</v>
      </c>
      <c r="AR60" s="60" t="s">
        <v>693</v>
      </c>
      <c r="AS60" s="60" t="s">
        <v>711</v>
      </c>
      <c r="AT60" s="60" t="s">
        <v>145</v>
      </c>
    </row>
    <row r="61" spans="1:46" s="60" customFormat="1" ht="23.25" customHeight="1">
      <c r="A61" s="113" t="s">
        <v>200</v>
      </c>
      <c r="B61" s="140" t="s">
        <v>427</v>
      </c>
      <c r="C61" s="118" t="s">
        <v>428</v>
      </c>
      <c r="D61" s="114">
        <v>45868</v>
      </c>
      <c r="E61" s="115">
        <v>7</v>
      </c>
      <c r="F61" s="115">
        <v>7</v>
      </c>
      <c r="G61" s="116"/>
      <c r="H61" s="56"/>
      <c r="I61" s="62"/>
      <c r="J61" s="56">
        <f>+IF(F61&lt;=50,1060000, IF(F61&lt;=200, 1210000, IF(F61&lt;=500, 1230000, IF(F61&lt;=1000, 1440000, IF(F61&lt;=2000, 1990000, IF(F61&gt;2000, 1990000+(F61-2000)*1464))))))</f>
        <v>1060000</v>
      </c>
      <c r="K61" s="56">
        <v>990000</v>
      </c>
      <c r="L61" s="56"/>
      <c r="M61" s="56"/>
      <c r="N61" s="56"/>
      <c r="O61" s="56"/>
      <c r="P61" s="56">
        <v>572080</v>
      </c>
      <c r="Q61" s="56">
        <v>162000</v>
      </c>
      <c r="R61" s="56"/>
      <c r="S61" s="56"/>
      <c r="T61" s="56">
        <f t="shared" si="0"/>
        <v>222726.39999999999</v>
      </c>
      <c r="U61" s="62">
        <f t="shared" si="1"/>
        <v>3006806.4</v>
      </c>
      <c r="V61" s="58">
        <f t="shared" si="20"/>
        <v>3006806.4</v>
      </c>
      <c r="W61" s="117" t="s">
        <v>72</v>
      </c>
      <c r="X61" s="57" t="str">
        <f t="shared" si="2"/>
        <v>PS254665</v>
      </c>
      <c r="Y61" s="58" t="str">
        <f t="shared" si="2"/>
        <v>PC250728VY</v>
      </c>
      <c r="Z61" s="59">
        <f t="shared" si="3"/>
        <v>45868</v>
      </c>
      <c r="AA61" s="58">
        <f t="shared" si="4"/>
        <v>0</v>
      </c>
      <c r="AB61" s="58">
        <f t="shared" si="5"/>
        <v>0</v>
      </c>
      <c r="AC61" s="58">
        <f t="shared" si="6"/>
        <v>1060000</v>
      </c>
      <c r="AD61" s="58">
        <f t="shared" si="7"/>
        <v>990000</v>
      </c>
      <c r="AE61" s="58">
        <f t="shared" si="8"/>
        <v>0</v>
      </c>
      <c r="AF61" s="58">
        <f t="shared" si="9"/>
        <v>0</v>
      </c>
      <c r="AG61" s="58">
        <f t="shared" si="10"/>
        <v>0</v>
      </c>
      <c r="AH61" s="58">
        <f t="shared" si="11"/>
        <v>0</v>
      </c>
      <c r="AI61" s="58">
        <f t="shared" si="12"/>
        <v>572080</v>
      </c>
      <c r="AJ61" s="58">
        <f t="shared" si="13"/>
        <v>162000</v>
      </c>
      <c r="AK61" s="58">
        <f t="shared" si="14"/>
        <v>0</v>
      </c>
      <c r="AL61" s="58">
        <f t="shared" si="15"/>
        <v>0</v>
      </c>
      <c r="AM61" s="58">
        <f t="shared" si="21"/>
        <v>222726.39999999999</v>
      </c>
      <c r="AN61" s="58">
        <f t="shared" si="22"/>
        <v>3006806.4</v>
      </c>
      <c r="AO61" s="58">
        <f t="shared" si="17"/>
        <v>3006806.4</v>
      </c>
      <c r="AP61" s="58" t="str">
        <f t="shared" si="18"/>
        <v>TCS</v>
      </c>
      <c r="AQ61" s="75" t="s">
        <v>79</v>
      </c>
      <c r="AR61" s="60" t="s">
        <v>699</v>
      </c>
      <c r="AS61" s="60" t="s">
        <v>710</v>
      </c>
      <c r="AT61" s="60" t="s">
        <v>145</v>
      </c>
    </row>
    <row r="62" spans="1:46" s="60" customFormat="1" ht="23.25" customHeight="1">
      <c r="A62" s="113" t="s">
        <v>201</v>
      </c>
      <c r="B62" s="140" t="s">
        <v>201</v>
      </c>
      <c r="C62" s="118" t="s">
        <v>429</v>
      </c>
      <c r="D62" s="114">
        <v>45868</v>
      </c>
      <c r="E62" s="115">
        <v>11.5</v>
      </c>
      <c r="F62" s="115">
        <v>11.5</v>
      </c>
      <c r="G62" s="116"/>
      <c r="H62" s="56"/>
      <c r="I62" s="62"/>
      <c r="J62" s="56"/>
      <c r="K62" s="56">
        <v>600000</v>
      </c>
      <c r="L62" s="56"/>
      <c r="M62" s="56"/>
      <c r="N62" s="56"/>
      <c r="O62" s="56"/>
      <c r="P62" s="56"/>
      <c r="Q62" s="56"/>
      <c r="R62" s="56"/>
      <c r="S62" s="56"/>
      <c r="T62" s="56">
        <f t="shared" si="0"/>
        <v>48000</v>
      </c>
      <c r="U62" s="62">
        <f t="shared" si="1"/>
        <v>648000</v>
      </c>
      <c r="V62" s="58">
        <f t="shared" si="20"/>
        <v>648000</v>
      </c>
      <c r="W62" s="117" t="s">
        <v>75</v>
      </c>
      <c r="X62" s="57" t="str">
        <f t="shared" si="2"/>
        <v>PS254668</v>
      </c>
      <c r="Y62" s="58" t="str">
        <f t="shared" si="2"/>
        <v>PS254668</v>
      </c>
      <c r="Z62" s="59">
        <f t="shared" si="3"/>
        <v>45868</v>
      </c>
      <c r="AA62" s="58">
        <f t="shared" si="4"/>
        <v>0</v>
      </c>
      <c r="AB62" s="58">
        <f t="shared" si="5"/>
        <v>0</v>
      </c>
      <c r="AC62" s="58">
        <f t="shared" si="6"/>
        <v>0</v>
      </c>
      <c r="AD62" s="58">
        <f t="shared" si="7"/>
        <v>600000</v>
      </c>
      <c r="AE62" s="58">
        <f t="shared" si="8"/>
        <v>0</v>
      </c>
      <c r="AF62" s="58">
        <f t="shared" si="9"/>
        <v>0</v>
      </c>
      <c r="AG62" s="58">
        <f t="shared" si="10"/>
        <v>0</v>
      </c>
      <c r="AH62" s="58">
        <f t="shared" si="11"/>
        <v>0</v>
      </c>
      <c r="AI62" s="58">
        <f t="shared" si="12"/>
        <v>0</v>
      </c>
      <c r="AJ62" s="58">
        <f t="shared" si="13"/>
        <v>0</v>
      </c>
      <c r="AK62" s="58">
        <f t="shared" si="14"/>
        <v>0</v>
      </c>
      <c r="AL62" s="58">
        <f t="shared" si="15"/>
        <v>0</v>
      </c>
      <c r="AM62" s="58">
        <f t="shared" si="21"/>
        <v>48000</v>
      </c>
      <c r="AN62" s="58">
        <f t="shared" si="22"/>
        <v>648000</v>
      </c>
      <c r="AO62" s="58">
        <f t="shared" si="17"/>
        <v>648000</v>
      </c>
      <c r="AP62" s="58" t="str">
        <f t="shared" si="18"/>
        <v>DHL</v>
      </c>
      <c r="AQ62" s="75" t="s">
        <v>82</v>
      </c>
    </row>
    <row r="63" spans="1:46" s="60" customFormat="1" ht="23.25" customHeight="1">
      <c r="A63" s="113" t="s">
        <v>202</v>
      </c>
      <c r="B63" s="140" t="s">
        <v>430</v>
      </c>
      <c r="C63" s="118" t="s">
        <v>431</v>
      </c>
      <c r="D63" s="114">
        <v>45868</v>
      </c>
      <c r="E63" s="115">
        <v>1268</v>
      </c>
      <c r="F63" s="115">
        <v>1268</v>
      </c>
      <c r="G63" s="116">
        <v>4.76</v>
      </c>
      <c r="H63" s="56"/>
      <c r="I63" s="62"/>
      <c r="J63" s="56">
        <f>+IF(F60=0, _xleta.T, IF(F60&lt;=1000, 1260000, IF(F60&lt;=2000, 1430000, IF(F60&lt;=3000, 2120000, IF(F60&lt;=4500, 2230000, ff)))))</f>
        <v>1260000</v>
      </c>
      <c r="K63" s="56">
        <v>990000</v>
      </c>
      <c r="L63" s="56">
        <v>17589761.280000001</v>
      </c>
      <c r="M63" s="56">
        <v>3382646.4000000004</v>
      </c>
      <c r="N63" s="56">
        <v>5412234.2400000002</v>
      </c>
      <c r="O63" s="56">
        <v>1421279</v>
      </c>
      <c r="P63" s="56"/>
      <c r="Q63" s="56"/>
      <c r="R63" s="56">
        <v>19020</v>
      </c>
      <c r="S63" s="56">
        <f>+IF(F63&lt;=2000, 30000, IF(F63&lt;5000, 66000, ff))</f>
        <v>30000</v>
      </c>
      <c r="T63" s="56">
        <f t="shared" si="0"/>
        <v>2408395.2736000004</v>
      </c>
      <c r="U63" s="62">
        <f t="shared" si="1"/>
        <v>32513336.193600003</v>
      </c>
      <c r="V63" s="58">
        <f t="shared" si="20"/>
        <v>32513336.193600003</v>
      </c>
      <c r="W63" s="117" t="s">
        <v>74</v>
      </c>
      <c r="X63" s="57" t="str">
        <f t="shared" si="2"/>
        <v>PS254608</v>
      </c>
      <c r="Y63" s="58" t="str">
        <f t="shared" si="2"/>
        <v>INJF2507141</v>
      </c>
      <c r="Z63" s="59">
        <f t="shared" si="3"/>
        <v>45868</v>
      </c>
      <c r="AA63" s="58">
        <f t="shared" si="4"/>
        <v>0</v>
      </c>
      <c r="AB63" s="58">
        <f t="shared" si="5"/>
        <v>0</v>
      </c>
      <c r="AC63" s="58">
        <f t="shared" si="6"/>
        <v>1260000</v>
      </c>
      <c r="AD63" s="58">
        <f t="shared" si="7"/>
        <v>990000</v>
      </c>
      <c r="AE63" s="58">
        <f t="shared" si="8"/>
        <v>17589761.280000001</v>
      </c>
      <c r="AF63" s="58">
        <f t="shared" si="9"/>
        <v>3382646.4000000004</v>
      </c>
      <c r="AG63" s="58">
        <f t="shared" si="10"/>
        <v>5412234.2400000002</v>
      </c>
      <c r="AH63" s="58">
        <f t="shared" si="11"/>
        <v>1421279</v>
      </c>
      <c r="AI63" s="58">
        <f t="shared" si="12"/>
        <v>0</v>
      </c>
      <c r="AJ63" s="58">
        <f t="shared" si="13"/>
        <v>0</v>
      </c>
      <c r="AK63" s="58">
        <f t="shared" si="14"/>
        <v>19020</v>
      </c>
      <c r="AL63" s="58">
        <f t="shared" si="15"/>
        <v>30000</v>
      </c>
      <c r="AM63" s="58">
        <f t="shared" si="21"/>
        <v>2408395.2736000004</v>
      </c>
      <c r="AN63" s="58">
        <f t="shared" si="22"/>
        <v>32513336.193600003</v>
      </c>
      <c r="AO63" s="58">
        <f t="shared" si="17"/>
        <v>32513336.193600003</v>
      </c>
      <c r="AP63" s="58" t="str">
        <f t="shared" si="18"/>
        <v>CÁT LÁI</v>
      </c>
      <c r="AQ63" s="75" t="s">
        <v>80</v>
      </c>
      <c r="AR63" s="60" t="s">
        <v>696</v>
      </c>
      <c r="AS63" s="60" t="s">
        <v>711</v>
      </c>
      <c r="AT63" s="60" t="s">
        <v>145</v>
      </c>
    </row>
    <row r="64" spans="1:46" s="60" customFormat="1" ht="23.25" customHeight="1">
      <c r="A64" s="113" t="s">
        <v>203</v>
      </c>
      <c r="B64" s="140" t="s">
        <v>432</v>
      </c>
      <c r="C64" s="118" t="s">
        <v>433</v>
      </c>
      <c r="D64" s="114">
        <v>45868</v>
      </c>
      <c r="E64" s="115">
        <v>1392</v>
      </c>
      <c r="F64" s="115">
        <v>1392</v>
      </c>
      <c r="G64" s="116">
        <v>4.76</v>
      </c>
      <c r="H64" s="56"/>
      <c r="I64" s="62"/>
      <c r="J64" s="56">
        <f>+IF(F61=0, _xleta.T, IF(F61&lt;=1000, 1260000, IF(F61&lt;=2000, 1430000, IF(F61&lt;=3000, 2120000, IF(F61&lt;=4500, 2230000, ff)))))</f>
        <v>1260000</v>
      </c>
      <c r="K64" s="56">
        <v>990000</v>
      </c>
      <c r="L64" s="56">
        <v>17589761.280000001</v>
      </c>
      <c r="M64" s="56">
        <v>3382645.4000000004</v>
      </c>
      <c r="N64" s="56">
        <v>5412234.2400000002</v>
      </c>
      <c r="O64" s="56">
        <v>1421280</v>
      </c>
      <c r="P64" s="56"/>
      <c r="Q64" s="56"/>
      <c r="R64" s="56">
        <v>20880</v>
      </c>
      <c r="S64" s="56">
        <f>+IF(F64&lt;=2000, 30000, IF(F64&lt;5000, 66000, ff))</f>
        <v>30000</v>
      </c>
      <c r="T64" s="56">
        <f t="shared" si="0"/>
        <v>2408544.0736000002</v>
      </c>
      <c r="U64" s="62">
        <f t="shared" si="1"/>
        <v>32515344.993600003</v>
      </c>
      <c r="V64" s="58">
        <f t="shared" si="20"/>
        <v>32515344.993600003</v>
      </c>
      <c r="W64" s="117" t="s">
        <v>74</v>
      </c>
      <c r="X64" s="57" t="str">
        <f t="shared" si="2"/>
        <v>PS254607</v>
      </c>
      <c r="Y64" s="58" t="str">
        <f t="shared" si="2"/>
        <v>INJF250714</v>
      </c>
      <c r="Z64" s="59">
        <f t="shared" si="3"/>
        <v>45868</v>
      </c>
      <c r="AA64" s="58">
        <f t="shared" si="4"/>
        <v>0</v>
      </c>
      <c r="AB64" s="58">
        <f t="shared" si="5"/>
        <v>0</v>
      </c>
      <c r="AC64" s="58">
        <f t="shared" si="6"/>
        <v>1260000</v>
      </c>
      <c r="AD64" s="58">
        <f t="shared" si="7"/>
        <v>990000</v>
      </c>
      <c r="AE64" s="58">
        <f t="shared" si="8"/>
        <v>17589761.280000001</v>
      </c>
      <c r="AF64" s="58">
        <f t="shared" si="9"/>
        <v>3382645.4000000004</v>
      </c>
      <c r="AG64" s="58">
        <f t="shared" si="10"/>
        <v>5412234.2400000002</v>
      </c>
      <c r="AH64" s="58">
        <f t="shared" si="11"/>
        <v>1421280</v>
      </c>
      <c r="AI64" s="58">
        <f t="shared" si="12"/>
        <v>0</v>
      </c>
      <c r="AJ64" s="58">
        <f t="shared" si="13"/>
        <v>0</v>
      </c>
      <c r="AK64" s="58">
        <f t="shared" si="14"/>
        <v>20880</v>
      </c>
      <c r="AL64" s="58">
        <f t="shared" si="15"/>
        <v>30000</v>
      </c>
      <c r="AM64" s="58">
        <f t="shared" si="21"/>
        <v>2408544.0736000002</v>
      </c>
      <c r="AN64" s="58">
        <f t="shared" si="22"/>
        <v>32515344.993600003</v>
      </c>
      <c r="AO64" s="58">
        <f t="shared" si="17"/>
        <v>32515344.993600003</v>
      </c>
      <c r="AP64" s="58" t="str">
        <f t="shared" si="18"/>
        <v>CÁT LÁI</v>
      </c>
      <c r="AQ64" s="75" t="s">
        <v>80</v>
      </c>
      <c r="AR64" s="60" t="s">
        <v>696</v>
      </c>
      <c r="AS64" s="60" t="s">
        <v>711</v>
      </c>
      <c r="AT64" s="60" t="s">
        <v>145</v>
      </c>
    </row>
    <row r="65" spans="1:46" s="60" customFormat="1" ht="23.25" customHeight="1">
      <c r="A65" s="113" t="s">
        <v>204</v>
      </c>
      <c r="B65" s="140" t="s">
        <v>434</v>
      </c>
      <c r="C65" s="118" t="s">
        <v>435</v>
      </c>
      <c r="D65" s="114">
        <v>45868</v>
      </c>
      <c r="E65" s="115">
        <v>11.9</v>
      </c>
      <c r="F65" s="115">
        <v>11.9</v>
      </c>
      <c r="G65" s="116">
        <v>3.4000000000000002E-2</v>
      </c>
      <c r="H65" s="56"/>
      <c r="I65" s="62"/>
      <c r="J65" s="56">
        <f>+IF(F62=0, _xleta.T, IF(F62&lt;=1000, 1260000, IF(F62&lt;=2000, 1430000, IF(F62&lt;=3000, 2120000, IF(F62&lt;=4500, 2230000, ff)))))</f>
        <v>1260000</v>
      </c>
      <c r="K65" s="56">
        <v>990000</v>
      </c>
      <c r="L65" s="56">
        <v>880859</v>
      </c>
      <c r="M65" s="56"/>
      <c r="N65" s="56"/>
      <c r="O65" s="56">
        <v>1989036</v>
      </c>
      <c r="P65" s="56"/>
      <c r="Q65" s="56"/>
      <c r="R65" s="56">
        <v>179</v>
      </c>
      <c r="S65" s="56">
        <f>+IF(F65&lt;=2000, 30000, IF(F65&lt;5000, 66000, ff))</f>
        <v>30000</v>
      </c>
      <c r="T65" s="56">
        <f t="shared" si="0"/>
        <v>412005.92</v>
      </c>
      <c r="U65" s="62">
        <f t="shared" si="1"/>
        <v>5562079.9199999999</v>
      </c>
      <c r="V65" s="58">
        <f t="shared" si="20"/>
        <v>5562079.9199999999</v>
      </c>
      <c r="W65" s="117" t="s">
        <v>74</v>
      </c>
      <c r="X65" s="57" t="str">
        <f t="shared" si="2"/>
        <v>PS254604</v>
      </c>
      <c r="Y65" s="58" t="str">
        <f t="shared" si="2"/>
        <v>1813728094</v>
      </c>
      <c r="Z65" s="59">
        <f t="shared" si="3"/>
        <v>45868</v>
      </c>
      <c r="AA65" s="58">
        <f t="shared" si="4"/>
        <v>0</v>
      </c>
      <c r="AB65" s="58">
        <f t="shared" si="5"/>
        <v>0</v>
      </c>
      <c r="AC65" s="58">
        <f t="shared" si="6"/>
        <v>1260000</v>
      </c>
      <c r="AD65" s="58">
        <f t="shared" si="7"/>
        <v>990000</v>
      </c>
      <c r="AE65" s="58">
        <f t="shared" si="8"/>
        <v>880859</v>
      </c>
      <c r="AF65" s="58">
        <f t="shared" si="9"/>
        <v>0</v>
      </c>
      <c r="AG65" s="58">
        <f t="shared" si="10"/>
        <v>0</v>
      </c>
      <c r="AH65" s="58">
        <f t="shared" si="11"/>
        <v>1989036</v>
      </c>
      <c r="AI65" s="58">
        <f t="shared" si="12"/>
        <v>0</v>
      </c>
      <c r="AJ65" s="58">
        <f t="shared" si="13"/>
        <v>0</v>
      </c>
      <c r="AK65" s="58">
        <f t="shared" si="14"/>
        <v>179</v>
      </c>
      <c r="AL65" s="58">
        <f t="shared" si="15"/>
        <v>30000</v>
      </c>
      <c r="AM65" s="58">
        <f t="shared" si="21"/>
        <v>412005.92</v>
      </c>
      <c r="AN65" s="58">
        <f t="shared" si="22"/>
        <v>5562079.9199999999</v>
      </c>
      <c r="AO65" s="58">
        <f t="shared" si="17"/>
        <v>5562079.9199999999</v>
      </c>
      <c r="AP65" s="58" t="str">
        <f t="shared" si="18"/>
        <v>CÁT LÁI</v>
      </c>
      <c r="AQ65" s="75" t="s">
        <v>80</v>
      </c>
      <c r="AR65" s="60" t="s">
        <v>696</v>
      </c>
      <c r="AS65" s="60" t="s">
        <v>711</v>
      </c>
      <c r="AT65" s="60" t="s">
        <v>145</v>
      </c>
    </row>
    <row r="66" spans="1:46" s="60" customFormat="1" ht="23.25" customHeight="1">
      <c r="A66" s="113" t="s">
        <v>205</v>
      </c>
      <c r="B66" s="140" t="s">
        <v>436</v>
      </c>
      <c r="C66" s="118" t="s">
        <v>437</v>
      </c>
      <c r="D66" s="114">
        <v>45868</v>
      </c>
      <c r="E66" s="115">
        <v>997.3</v>
      </c>
      <c r="F66" s="115">
        <v>997.3</v>
      </c>
      <c r="G66" s="116">
        <v>4</v>
      </c>
      <c r="H66" s="56"/>
      <c r="I66" s="62"/>
      <c r="J66" s="56">
        <f>+IF(F63=0, _xleta.T, IF(F63&lt;=1000, 1260000, IF(F63&lt;=2000, 1430000, IF(F63&lt;=3000, 2120000, IF(F63&lt;=4500, 2230000, ff)))))</f>
        <v>1430000</v>
      </c>
      <c r="K66" s="56">
        <v>990000</v>
      </c>
      <c r="L66" s="56">
        <v>3922733</v>
      </c>
      <c r="M66" s="56">
        <v>795917</v>
      </c>
      <c r="N66" s="56">
        <v>2274048</v>
      </c>
      <c r="O66" s="56">
        <v>710640</v>
      </c>
      <c r="P66" s="56">
        <v>1421280</v>
      </c>
      <c r="Q66" s="56">
        <v>47127</v>
      </c>
      <c r="R66" s="56">
        <v>14960</v>
      </c>
      <c r="S66" s="56">
        <f>+IF(F66&lt;=2000, 30000, IF(F66&lt;5000, 66000, ff))</f>
        <v>30000</v>
      </c>
      <c r="T66" s="56">
        <f t="shared" si="0"/>
        <v>930936.4</v>
      </c>
      <c r="U66" s="62">
        <f t="shared" si="1"/>
        <v>12567641.4</v>
      </c>
      <c r="V66" s="58">
        <f t="shared" si="20"/>
        <v>12567641.4</v>
      </c>
      <c r="W66" s="117" t="s">
        <v>74</v>
      </c>
      <c r="X66" s="57" t="str">
        <f t="shared" si="2"/>
        <v>PS254606</v>
      </c>
      <c r="Y66" s="58" t="str">
        <f t="shared" si="2"/>
        <v xml:space="preserve"> IE20250718095</v>
      </c>
      <c r="Z66" s="59">
        <f t="shared" si="3"/>
        <v>45868</v>
      </c>
      <c r="AA66" s="58">
        <f t="shared" si="4"/>
        <v>0</v>
      </c>
      <c r="AB66" s="58">
        <f t="shared" si="5"/>
        <v>0</v>
      </c>
      <c r="AC66" s="58">
        <f t="shared" si="6"/>
        <v>1430000</v>
      </c>
      <c r="AD66" s="58">
        <f t="shared" si="7"/>
        <v>990000</v>
      </c>
      <c r="AE66" s="58">
        <f t="shared" si="8"/>
        <v>3922733</v>
      </c>
      <c r="AF66" s="58">
        <f t="shared" si="9"/>
        <v>795917</v>
      </c>
      <c r="AG66" s="58">
        <f t="shared" si="10"/>
        <v>2274048</v>
      </c>
      <c r="AH66" s="58">
        <f t="shared" si="11"/>
        <v>710640</v>
      </c>
      <c r="AI66" s="58">
        <f t="shared" si="12"/>
        <v>1421280</v>
      </c>
      <c r="AJ66" s="58">
        <f t="shared" si="13"/>
        <v>47127</v>
      </c>
      <c r="AK66" s="58">
        <f t="shared" si="14"/>
        <v>14960</v>
      </c>
      <c r="AL66" s="58">
        <f t="shared" si="15"/>
        <v>30000</v>
      </c>
      <c r="AM66" s="58">
        <f t="shared" si="21"/>
        <v>930936.4</v>
      </c>
      <c r="AN66" s="58">
        <f t="shared" si="22"/>
        <v>12567641.4</v>
      </c>
      <c r="AO66" s="58">
        <f t="shared" si="17"/>
        <v>12567641.4</v>
      </c>
      <c r="AP66" s="58" t="str">
        <f t="shared" si="18"/>
        <v>CÁT LÁI</v>
      </c>
      <c r="AQ66" s="75" t="s">
        <v>80</v>
      </c>
      <c r="AR66" s="60" t="s">
        <v>696</v>
      </c>
      <c r="AS66" s="60" t="s">
        <v>711</v>
      </c>
      <c r="AT66" s="60" t="s">
        <v>145</v>
      </c>
    </row>
    <row r="67" spans="1:46" s="60" customFormat="1" ht="23.25" customHeight="1">
      <c r="A67" s="113" t="s">
        <v>206</v>
      </c>
      <c r="B67" s="140" t="s">
        <v>438</v>
      </c>
      <c r="C67" s="118" t="s">
        <v>439</v>
      </c>
      <c r="D67" s="114">
        <v>45868</v>
      </c>
      <c r="E67" s="115">
        <v>118</v>
      </c>
      <c r="F67" s="115">
        <v>118</v>
      </c>
      <c r="G67" s="116"/>
      <c r="H67" s="56"/>
      <c r="I67" s="62"/>
      <c r="J67" s="56">
        <f>+IF(F67&lt;=50,1060000, IF(F67&lt;=200, 1210000, IF(F67&lt;=500, 1230000, IF(F67&lt;=1000, 1440000, IF(F67&lt;=2000, 1990000, IF(F67&gt;2000, 1990000+(F67-2000)*1464))))))</f>
        <v>1210000</v>
      </c>
      <c r="K67" s="56">
        <v>990000</v>
      </c>
      <c r="L67" s="56"/>
      <c r="M67" s="56"/>
      <c r="N67" s="56"/>
      <c r="O67" s="56"/>
      <c r="P67" s="56">
        <v>1705536</v>
      </c>
      <c r="Q67" s="56">
        <v>1006928</v>
      </c>
      <c r="R67" s="56"/>
      <c r="S67" s="56"/>
      <c r="T67" s="56">
        <f t="shared" ref="T67:T130" si="27">SUM(J67:S67)*0.08</f>
        <v>392997.12</v>
      </c>
      <c r="U67" s="62">
        <f t="shared" ref="U67:U130" si="28">SUM(J67:T67)</f>
        <v>5305461.12</v>
      </c>
      <c r="V67" s="58">
        <f t="shared" si="20"/>
        <v>5305461.12</v>
      </c>
      <c r="W67" s="117" t="s">
        <v>76</v>
      </c>
      <c r="X67" s="57" t="str">
        <f t="shared" ref="X67:Y130" si="29">A67</f>
        <v>PS254671</v>
      </c>
      <c r="Y67" s="58" t="str">
        <f t="shared" si="29"/>
        <v>IE20250723108</v>
      </c>
      <c r="Z67" s="59">
        <f t="shared" ref="Z67:Z130" si="30">D67</f>
        <v>45868</v>
      </c>
      <c r="AA67" s="58">
        <f t="shared" ref="AA67:AA130" si="31">E67/F67*H67</f>
        <v>0</v>
      </c>
      <c r="AB67" s="58">
        <f t="shared" ref="AB67:AB130" si="32">(E67/F67)*I67</f>
        <v>0</v>
      </c>
      <c r="AC67" s="58">
        <f t="shared" ref="AC67:AC130" si="33">(E67/F67)*J67</f>
        <v>1210000</v>
      </c>
      <c r="AD67" s="58">
        <f t="shared" ref="AD67:AD130" si="34">(E67/F67)*K67</f>
        <v>990000</v>
      </c>
      <c r="AE67" s="58">
        <f t="shared" ref="AE67:AE130" si="35">(E67/F67)*L67</f>
        <v>0</v>
      </c>
      <c r="AF67" s="58">
        <f t="shared" ref="AF67:AF130" si="36">(E67/F67)*M67</f>
        <v>0</v>
      </c>
      <c r="AG67" s="58">
        <f t="shared" ref="AG67:AG130" si="37">(E67/F67)*N67</f>
        <v>0</v>
      </c>
      <c r="AH67" s="58">
        <f t="shared" ref="AH67:AH130" si="38">(E67/F67)*O67</f>
        <v>0</v>
      </c>
      <c r="AI67" s="58">
        <f t="shared" ref="AI67:AI130" si="39">(E67/F67)*P67</f>
        <v>1705536</v>
      </c>
      <c r="AJ67" s="58">
        <f t="shared" ref="AJ67:AJ130" si="40">(E67/F67)*Q67</f>
        <v>1006928</v>
      </c>
      <c r="AK67" s="58">
        <f t="shared" ref="AK67:AK130" si="41">(E67/F67)*R67</f>
        <v>0</v>
      </c>
      <c r="AL67" s="58">
        <f t="shared" ref="AL67:AL130" si="42">(E67/F67)*S67</f>
        <v>0</v>
      </c>
      <c r="AM67" s="58">
        <f t="shared" si="21"/>
        <v>392997.12</v>
      </c>
      <c r="AN67" s="58">
        <f t="shared" si="22"/>
        <v>5305461.12</v>
      </c>
      <c r="AO67" s="58">
        <f t="shared" ref="AO67:AO130" si="43">AN67</f>
        <v>5305461.12</v>
      </c>
      <c r="AP67" s="58" t="str">
        <f t="shared" ref="AP67:AP130" si="44">W67</f>
        <v>SCSC</v>
      </c>
      <c r="AQ67" s="75" t="s">
        <v>79</v>
      </c>
      <c r="AR67" s="60" t="s">
        <v>697</v>
      </c>
      <c r="AS67" s="60" t="s">
        <v>710</v>
      </c>
      <c r="AT67" s="60" t="s">
        <v>145</v>
      </c>
    </row>
    <row r="68" spans="1:46" s="60" customFormat="1" ht="23.25" customHeight="1">
      <c r="A68" s="113" t="s">
        <v>207</v>
      </c>
      <c r="B68" s="140" t="s">
        <v>440</v>
      </c>
      <c r="C68" s="118" t="s">
        <v>441</v>
      </c>
      <c r="D68" s="114">
        <v>45868</v>
      </c>
      <c r="E68" s="115">
        <v>1435.5</v>
      </c>
      <c r="F68" s="115">
        <v>1435.5</v>
      </c>
      <c r="G68" s="116">
        <v>3.05</v>
      </c>
      <c r="H68" s="56"/>
      <c r="I68" s="62"/>
      <c r="J68" s="56">
        <f>+IF(F65=0, _xleta.T, IF(F65&lt;=1000, 1260000, IF(F65&lt;=2000, 1430000, IF(F65&lt;=3000, 2120000, IF(F65&lt;=4500, 2230000, ff)))))</f>
        <v>1260000</v>
      </c>
      <c r="K68" s="56">
        <v>990000</v>
      </c>
      <c r="L68" s="56">
        <v>6155563.6799999997</v>
      </c>
      <c r="M68" s="56">
        <v>1733961.6</v>
      </c>
      <c r="N68" s="56">
        <v>780283.72000000009</v>
      </c>
      <c r="O68" s="56">
        <v>852768</v>
      </c>
      <c r="P68" s="56">
        <v>1137024</v>
      </c>
      <c r="Q68" s="56"/>
      <c r="R68" s="56">
        <v>21533</v>
      </c>
      <c r="S68" s="56">
        <f>+IF(F68&lt;=2000, 30000, IF(F68&lt;5000, 66000, ff))</f>
        <v>30000</v>
      </c>
      <c r="T68" s="56">
        <f t="shared" si="27"/>
        <v>1036890.72</v>
      </c>
      <c r="U68" s="62">
        <f t="shared" si="28"/>
        <v>13998024.720000001</v>
      </c>
      <c r="V68" s="58">
        <f t="shared" ref="V68:V131" si="45">U68</f>
        <v>13998024.720000001</v>
      </c>
      <c r="W68" s="117" t="s">
        <v>74</v>
      </c>
      <c r="X68" s="57" t="str">
        <f t="shared" si="29"/>
        <v>PS254605</v>
      </c>
      <c r="Y68" s="58" t="str">
        <f t="shared" si="29"/>
        <v>HP2284G</v>
      </c>
      <c r="Z68" s="59">
        <f t="shared" si="30"/>
        <v>45868</v>
      </c>
      <c r="AA68" s="58">
        <f t="shared" si="31"/>
        <v>0</v>
      </c>
      <c r="AB68" s="58">
        <f t="shared" si="32"/>
        <v>0</v>
      </c>
      <c r="AC68" s="58">
        <f t="shared" si="33"/>
        <v>1260000</v>
      </c>
      <c r="AD68" s="58">
        <f t="shared" si="34"/>
        <v>990000</v>
      </c>
      <c r="AE68" s="58">
        <f t="shared" si="35"/>
        <v>6155563.6799999997</v>
      </c>
      <c r="AF68" s="58">
        <f t="shared" si="36"/>
        <v>1733961.6</v>
      </c>
      <c r="AG68" s="58">
        <f t="shared" si="37"/>
        <v>780283.72000000009</v>
      </c>
      <c r="AH68" s="58">
        <f t="shared" si="38"/>
        <v>852768</v>
      </c>
      <c r="AI68" s="58">
        <f t="shared" si="39"/>
        <v>1137024</v>
      </c>
      <c r="AJ68" s="58">
        <f t="shared" si="40"/>
        <v>0</v>
      </c>
      <c r="AK68" s="58">
        <f t="shared" si="41"/>
        <v>21533</v>
      </c>
      <c r="AL68" s="58">
        <f t="shared" si="42"/>
        <v>30000</v>
      </c>
      <c r="AM68" s="58">
        <f t="shared" ref="AM68:AM131" si="46">SUM(AC68:AL68)*0.08</f>
        <v>1036890.72</v>
      </c>
      <c r="AN68" s="58">
        <f t="shared" ref="AN68:AN131" si="47">SUM(AC68:AM68)</f>
        <v>13998024.720000001</v>
      </c>
      <c r="AO68" s="58">
        <f t="shared" si="43"/>
        <v>13998024.720000001</v>
      </c>
      <c r="AP68" s="58" t="str">
        <f t="shared" si="44"/>
        <v>CÁT LÁI</v>
      </c>
      <c r="AQ68" s="75" t="s">
        <v>80</v>
      </c>
      <c r="AR68" s="60" t="s">
        <v>699</v>
      </c>
      <c r="AS68" s="60" t="s">
        <v>711</v>
      </c>
      <c r="AT68" s="60" t="s">
        <v>145</v>
      </c>
    </row>
    <row r="69" spans="1:46" s="60" customFormat="1" ht="23.25" customHeight="1">
      <c r="A69" s="113" t="s">
        <v>208</v>
      </c>
      <c r="B69" s="140" t="s">
        <v>442</v>
      </c>
      <c r="C69" s="118" t="s">
        <v>443</v>
      </c>
      <c r="D69" s="114">
        <v>45868</v>
      </c>
      <c r="E69" s="115">
        <v>972.72</v>
      </c>
      <c r="F69" s="115">
        <v>972.72</v>
      </c>
      <c r="G69" s="116">
        <v>4.04</v>
      </c>
      <c r="H69" s="56"/>
      <c r="I69" s="62"/>
      <c r="J69" s="56">
        <f>+IF(F66=0, _xleta.T, IF(F66&lt;=1000, 1260000, IF(F66&lt;=2000, 1430000, IF(F66&lt;=3000, 2120000, IF(F66&lt;=4500, 2230000, ff)))))</f>
        <v>1260000</v>
      </c>
      <c r="K69" s="56">
        <f>990000+70000</f>
        <v>1060000</v>
      </c>
      <c r="L69" s="56">
        <v>3560022</v>
      </c>
      <c r="M69" s="56"/>
      <c r="N69" s="56"/>
      <c r="O69" s="56">
        <v>1137024</v>
      </c>
      <c r="P69" s="56"/>
      <c r="Q69" s="56"/>
      <c r="R69" s="56">
        <v>14591</v>
      </c>
      <c r="S69" s="56">
        <f>+IF(F69&lt;=2000, 30000, IF(F69&lt;5000, 66000, ff))</f>
        <v>30000</v>
      </c>
      <c r="T69" s="56">
        <f t="shared" si="27"/>
        <v>564930.96</v>
      </c>
      <c r="U69" s="62">
        <f t="shared" si="28"/>
        <v>7626567.96</v>
      </c>
      <c r="V69" s="58">
        <f t="shared" si="45"/>
        <v>7626567.96</v>
      </c>
      <c r="W69" s="117" t="s">
        <v>74</v>
      </c>
      <c r="X69" s="57" t="str">
        <f t="shared" si="29"/>
        <v>PS254597</v>
      </c>
      <c r="Y69" s="58" t="str">
        <f t="shared" si="29"/>
        <v>T250720Y1</v>
      </c>
      <c r="Z69" s="59">
        <f t="shared" si="30"/>
        <v>45868</v>
      </c>
      <c r="AA69" s="58">
        <f t="shared" si="31"/>
        <v>0</v>
      </c>
      <c r="AB69" s="58">
        <f t="shared" si="32"/>
        <v>0</v>
      </c>
      <c r="AC69" s="58">
        <f t="shared" si="33"/>
        <v>1260000</v>
      </c>
      <c r="AD69" s="58">
        <f t="shared" si="34"/>
        <v>1060000</v>
      </c>
      <c r="AE69" s="58">
        <f t="shared" si="35"/>
        <v>3560022</v>
      </c>
      <c r="AF69" s="58">
        <f t="shared" si="36"/>
        <v>0</v>
      </c>
      <c r="AG69" s="58">
        <f t="shared" si="37"/>
        <v>0</v>
      </c>
      <c r="AH69" s="58">
        <f t="shared" si="38"/>
        <v>1137024</v>
      </c>
      <c r="AI69" s="58">
        <f t="shared" si="39"/>
        <v>0</v>
      </c>
      <c r="AJ69" s="58">
        <f t="shared" si="40"/>
        <v>0</v>
      </c>
      <c r="AK69" s="58">
        <f t="shared" si="41"/>
        <v>14591</v>
      </c>
      <c r="AL69" s="58">
        <f t="shared" si="42"/>
        <v>30000</v>
      </c>
      <c r="AM69" s="58">
        <f t="shared" si="46"/>
        <v>564930.96</v>
      </c>
      <c r="AN69" s="58">
        <f t="shared" si="47"/>
        <v>7626567.96</v>
      </c>
      <c r="AO69" s="58">
        <f t="shared" si="43"/>
        <v>7626567.96</v>
      </c>
      <c r="AP69" s="58" t="str">
        <f t="shared" si="44"/>
        <v>CÁT LÁI</v>
      </c>
      <c r="AQ69" s="75" t="s">
        <v>80</v>
      </c>
      <c r="AR69" s="60" t="s">
        <v>700</v>
      </c>
      <c r="AS69" s="60" t="s">
        <v>711</v>
      </c>
      <c r="AT69" s="60" t="s">
        <v>145</v>
      </c>
    </row>
    <row r="70" spans="1:46" s="60" customFormat="1" ht="23.25" customHeight="1">
      <c r="A70" s="113" t="s">
        <v>208</v>
      </c>
      <c r="B70" s="140"/>
      <c r="C70" s="118"/>
      <c r="D70" s="114">
        <v>45868</v>
      </c>
      <c r="E70" s="115"/>
      <c r="F70" s="115">
        <v>972.72</v>
      </c>
      <c r="G70" s="116"/>
      <c r="H70" s="56"/>
      <c r="I70" s="62"/>
      <c r="J70" s="56">
        <f>+IF(F67=0, _xleta.T, IF(F67&lt;=1000, 1260000, IF(F67&lt;=2000, 1430000, IF(F67&lt;=3000, 2120000, IF(F67&lt;=4500, 2230000, ff)))))</f>
        <v>1260000</v>
      </c>
      <c r="K70" s="56">
        <f>990000+70000</f>
        <v>1060000</v>
      </c>
      <c r="L70" s="56">
        <v>3560022</v>
      </c>
      <c r="M70" s="56"/>
      <c r="N70" s="56"/>
      <c r="O70" s="56">
        <v>1137024</v>
      </c>
      <c r="P70" s="56"/>
      <c r="Q70" s="56"/>
      <c r="R70" s="56">
        <v>14591</v>
      </c>
      <c r="S70" s="56">
        <f>+IF(F70&lt;=2000, 30000, IF(F70&lt;5000, 66000, ff))</f>
        <v>30000</v>
      </c>
      <c r="T70" s="56">
        <f t="shared" si="27"/>
        <v>564930.96</v>
      </c>
      <c r="U70" s="62">
        <f t="shared" si="28"/>
        <v>7626567.96</v>
      </c>
      <c r="V70" s="58">
        <f t="shared" si="45"/>
        <v>7626567.96</v>
      </c>
      <c r="W70" s="117" t="s">
        <v>74</v>
      </c>
      <c r="X70" s="57" t="str">
        <f t="shared" si="29"/>
        <v>PS254597</v>
      </c>
      <c r="Y70" s="58">
        <f t="shared" si="29"/>
        <v>0</v>
      </c>
      <c r="Z70" s="59">
        <f t="shared" si="30"/>
        <v>45868</v>
      </c>
      <c r="AA70" s="58">
        <f t="shared" si="31"/>
        <v>0</v>
      </c>
      <c r="AB70" s="58">
        <f t="shared" si="32"/>
        <v>0</v>
      </c>
      <c r="AC70" s="58">
        <f t="shared" si="33"/>
        <v>0</v>
      </c>
      <c r="AD70" s="58">
        <f t="shared" si="34"/>
        <v>0</v>
      </c>
      <c r="AE70" s="58">
        <f t="shared" si="35"/>
        <v>0</v>
      </c>
      <c r="AF70" s="58">
        <f t="shared" si="36"/>
        <v>0</v>
      </c>
      <c r="AG70" s="58">
        <f t="shared" si="37"/>
        <v>0</v>
      </c>
      <c r="AH70" s="58">
        <f t="shared" si="38"/>
        <v>0</v>
      </c>
      <c r="AI70" s="58">
        <f t="shared" si="39"/>
        <v>0</v>
      </c>
      <c r="AJ70" s="58">
        <f t="shared" si="40"/>
        <v>0</v>
      </c>
      <c r="AK70" s="58">
        <f t="shared" si="41"/>
        <v>0</v>
      </c>
      <c r="AL70" s="58">
        <f t="shared" si="42"/>
        <v>0</v>
      </c>
      <c r="AM70" s="58">
        <f t="shared" si="46"/>
        <v>0</v>
      </c>
      <c r="AN70" s="58">
        <f t="shared" si="47"/>
        <v>0</v>
      </c>
      <c r="AO70" s="58">
        <f t="shared" si="43"/>
        <v>0</v>
      </c>
      <c r="AP70" s="58" t="str">
        <f t="shared" si="44"/>
        <v>CÁT LÁI</v>
      </c>
      <c r="AQ70" s="75" t="s">
        <v>80</v>
      </c>
      <c r="AR70" s="60" t="s">
        <v>700</v>
      </c>
      <c r="AS70" s="60" t="s">
        <v>711</v>
      </c>
      <c r="AT70" s="60" t="s">
        <v>145</v>
      </c>
    </row>
    <row r="71" spans="1:46" s="60" customFormat="1" ht="23.25" customHeight="1">
      <c r="A71" s="113" t="s">
        <v>209</v>
      </c>
      <c r="B71" s="140" t="s">
        <v>444</v>
      </c>
      <c r="C71" s="118" t="s">
        <v>445</v>
      </c>
      <c r="D71" s="114">
        <v>45868</v>
      </c>
      <c r="E71" s="115">
        <v>420</v>
      </c>
      <c r="F71" s="115">
        <v>420</v>
      </c>
      <c r="G71" s="116">
        <v>0.64</v>
      </c>
      <c r="H71" s="56"/>
      <c r="I71" s="62"/>
      <c r="J71" s="56">
        <f>+IF(F68=0, _xleta.T, IF(F68&lt;=1000, 1260000, IF(F68&lt;=2000, 1430000, IF(F68&lt;=3000, 2120000, IF(F68&lt;=4500, 2230000, ff)))))</f>
        <v>1430000</v>
      </c>
      <c r="K71" s="56">
        <v>990000</v>
      </c>
      <c r="L71" s="56"/>
      <c r="M71" s="56"/>
      <c r="N71" s="56"/>
      <c r="O71" s="56"/>
      <c r="P71" s="56"/>
      <c r="Q71" s="56"/>
      <c r="R71" s="56">
        <v>6300</v>
      </c>
      <c r="S71" s="56">
        <f>+IF(F71&lt;=2000, 30000, IF(F71&lt;5000, 66000, ff))</f>
        <v>30000</v>
      </c>
      <c r="T71" s="56">
        <f t="shared" si="27"/>
        <v>196504</v>
      </c>
      <c r="U71" s="62">
        <f t="shared" si="28"/>
        <v>2652804</v>
      </c>
      <c r="V71" s="58">
        <f t="shared" si="45"/>
        <v>2652804</v>
      </c>
      <c r="W71" s="117" t="s">
        <v>74</v>
      </c>
      <c r="X71" s="57" t="str">
        <f t="shared" si="29"/>
        <v>PS254600</v>
      </c>
      <c r="Y71" s="58" t="str">
        <f t="shared" si="29"/>
        <v>250715JHJ03A</v>
      </c>
      <c r="Z71" s="59">
        <f t="shared" si="30"/>
        <v>45868</v>
      </c>
      <c r="AA71" s="58">
        <f t="shared" si="31"/>
        <v>0</v>
      </c>
      <c r="AB71" s="58">
        <f t="shared" si="32"/>
        <v>0</v>
      </c>
      <c r="AC71" s="58">
        <f t="shared" si="33"/>
        <v>1430000</v>
      </c>
      <c r="AD71" s="58">
        <f t="shared" si="34"/>
        <v>990000</v>
      </c>
      <c r="AE71" s="58">
        <f t="shared" si="35"/>
        <v>0</v>
      </c>
      <c r="AF71" s="58">
        <f t="shared" si="36"/>
        <v>0</v>
      </c>
      <c r="AG71" s="58">
        <f t="shared" si="37"/>
        <v>0</v>
      </c>
      <c r="AH71" s="58">
        <f t="shared" si="38"/>
        <v>0</v>
      </c>
      <c r="AI71" s="58">
        <f t="shared" si="39"/>
        <v>0</v>
      </c>
      <c r="AJ71" s="58">
        <f t="shared" si="40"/>
        <v>0</v>
      </c>
      <c r="AK71" s="58">
        <f t="shared" si="41"/>
        <v>6300</v>
      </c>
      <c r="AL71" s="58">
        <f t="shared" si="42"/>
        <v>30000</v>
      </c>
      <c r="AM71" s="58">
        <f t="shared" si="46"/>
        <v>196504</v>
      </c>
      <c r="AN71" s="58">
        <f t="shared" si="47"/>
        <v>2652804</v>
      </c>
      <c r="AO71" s="58">
        <f t="shared" si="43"/>
        <v>2652804</v>
      </c>
      <c r="AP71" s="58" t="str">
        <f t="shared" si="44"/>
        <v>CÁT LÁI</v>
      </c>
      <c r="AQ71" s="75" t="s">
        <v>80</v>
      </c>
      <c r="AR71" s="60" t="s">
        <v>700</v>
      </c>
      <c r="AS71" s="60" t="s">
        <v>711</v>
      </c>
      <c r="AT71" s="60" t="s">
        <v>145</v>
      </c>
    </row>
    <row r="72" spans="1:46" s="60" customFormat="1" ht="23.25" customHeight="1">
      <c r="A72" s="113" t="s">
        <v>210</v>
      </c>
      <c r="B72" s="140" t="s">
        <v>446</v>
      </c>
      <c r="C72" s="118" t="s">
        <v>447</v>
      </c>
      <c r="D72" s="114">
        <v>45868</v>
      </c>
      <c r="E72" s="115">
        <v>1692.37</v>
      </c>
      <c r="F72" s="115">
        <v>1692.37</v>
      </c>
      <c r="G72" s="116">
        <v>7.85</v>
      </c>
      <c r="H72" s="56"/>
      <c r="I72" s="62"/>
      <c r="J72" s="56">
        <f>+IF(F69=0, _xleta.T, IF(F69&lt;=1000, 1260000, IF(F69&lt;=2000, 1430000, IF(F69&lt;=3000, 2120000, IF(F69&lt;=4500, 2230000, ff)))))</f>
        <v>1260000</v>
      </c>
      <c r="K72" s="56">
        <v>990000</v>
      </c>
      <c r="L72" s="56">
        <v>6914742</v>
      </c>
      <c r="M72" s="56"/>
      <c r="N72" s="56"/>
      <c r="O72" s="56">
        <v>1136592</v>
      </c>
      <c r="P72" s="56"/>
      <c r="Q72" s="56"/>
      <c r="R72" s="56">
        <v>25386</v>
      </c>
      <c r="S72" s="56">
        <f>+IF(F72&lt;=2000, 30000, IF(F72&lt;5000, 66000, ff))</f>
        <v>30000</v>
      </c>
      <c r="T72" s="56">
        <f t="shared" si="27"/>
        <v>828537.6</v>
      </c>
      <c r="U72" s="62">
        <f t="shared" si="28"/>
        <v>11185257.6</v>
      </c>
      <c r="V72" s="58">
        <f t="shared" si="45"/>
        <v>11185257.6</v>
      </c>
      <c r="W72" s="117" t="s">
        <v>74</v>
      </c>
      <c r="X72" s="57" t="str">
        <f t="shared" si="29"/>
        <v>PS254644</v>
      </c>
      <c r="Y72" s="58" t="str">
        <f t="shared" si="29"/>
        <v>T250717Y1</v>
      </c>
      <c r="Z72" s="59">
        <f t="shared" si="30"/>
        <v>45868</v>
      </c>
      <c r="AA72" s="58">
        <f t="shared" si="31"/>
        <v>0</v>
      </c>
      <c r="AB72" s="58">
        <f t="shared" si="32"/>
        <v>0</v>
      </c>
      <c r="AC72" s="58">
        <f t="shared" si="33"/>
        <v>1260000</v>
      </c>
      <c r="AD72" s="58">
        <f t="shared" si="34"/>
        <v>990000</v>
      </c>
      <c r="AE72" s="58">
        <f t="shared" si="35"/>
        <v>6914742</v>
      </c>
      <c r="AF72" s="58">
        <f t="shared" si="36"/>
        <v>0</v>
      </c>
      <c r="AG72" s="58">
        <f t="shared" si="37"/>
        <v>0</v>
      </c>
      <c r="AH72" s="58">
        <f t="shared" si="38"/>
        <v>1136592</v>
      </c>
      <c r="AI72" s="58">
        <f t="shared" si="39"/>
        <v>0</v>
      </c>
      <c r="AJ72" s="58">
        <f t="shared" si="40"/>
        <v>0</v>
      </c>
      <c r="AK72" s="58">
        <f t="shared" si="41"/>
        <v>25386</v>
      </c>
      <c r="AL72" s="58">
        <f t="shared" si="42"/>
        <v>30000</v>
      </c>
      <c r="AM72" s="58">
        <f t="shared" si="46"/>
        <v>828537.6</v>
      </c>
      <c r="AN72" s="58">
        <f t="shared" si="47"/>
        <v>11185257.6</v>
      </c>
      <c r="AO72" s="58">
        <f t="shared" si="43"/>
        <v>11185257.6</v>
      </c>
      <c r="AP72" s="58" t="str">
        <f t="shared" si="44"/>
        <v>CÁT LÁI</v>
      </c>
      <c r="AQ72" s="75" t="s">
        <v>80</v>
      </c>
      <c r="AR72" s="60" t="s">
        <v>700</v>
      </c>
      <c r="AS72" s="60" t="s">
        <v>711</v>
      </c>
      <c r="AT72" s="60" t="s">
        <v>145</v>
      </c>
    </row>
    <row r="73" spans="1:46" s="60" customFormat="1" ht="23.25" customHeight="1">
      <c r="A73" s="113" t="s">
        <v>211</v>
      </c>
      <c r="B73" s="140" t="s">
        <v>448</v>
      </c>
      <c r="C73" s="118" t="s">
        <v>449</v>
      </c>
      <c r="D73" s="114">
        <v>45868</v>
      </c>
      <c r="E73" s="115">
        <v>327.2</v>
      </c>
      <c r="F73" s="115">
        <v>327.2</v>
      </c>
      <c r="G73" s="116">
        <v>0.98399999999999999</v>
      </c>
      <c r="H73" s="56"/>
      <c r="I73" s="62"/>
      <c r="J73" s="56">
        <f>+IF(F70=0, _xleta.T, IF(F70&lt;=1000, 1260000, IF(F70&lt;=2000, 1430000, IF(F70&lt;=3000, 2120000, IF(F70&lt;=4500, 2230000, ff)))))</f>
        <v>1260000</v>
      </c>
      <c r="K73" s="56">
        <v>990000</v>
      </c>
      <c r="L73" s="56">
        <v>881194</v>
      </c>
      <c r="M73" s="56"/>
      <c r="N73" s="56"/>
      <c r="O73" s="56">
        <v>1847664</v>
      </c>
      <c r="P73" s="56"/>
      <c r="Q73" s="56"/>
      <c r="R73" s="56">
        <v>4908</v>
      </c>
      <c r="S73" s="56">
        <f>+IF(F73&lt;=2000, 30000, IF(F73&lt;5000, 66000, ff))</f>
        <v>30000</v>
      </c>
      <c r="T73" s="56">
        <f t="shared" si="27"/>
        <v>401101.28</v>
      </c>
      <c r="U73" s="62">
        <f t="shared" si="28"/>
        <v>5414867.2800000003</v>
      </c>
      <c r="V73" s="58">
        <f t="shared" si="45"/>
        <v>5414867.2800000003</v>
      </c>
      <c r="W73" s="117" t="s">
        <v>74</v>
      </c>
      <c r="X73" s="57" t="str">
        <f t="shared" si="29"/>
        <v>PS254649</v>
      </c>
      <c r="Y73" s="58" t="str">
        <f t="shared" si="29"/>
        <v>DJL250711025</v>
      </c>
      <c r="Z73" s="59">
        <f t="shared" si="30"/>
        <v>45868</v>
      </c>
      <c r="AA73" s="58">
        <f t="shared" si="31"/>
        <v>0</v>
      </c>
      <c r="AB73" s="58">
        <f t="shared" si="32"/>
        <v>0</v>
      </c>
      <c r="AC73" s="58">
        <f t="shared" si="33"/>
        <v>1260000</v>
      </c>
      <c r="AD73" s="58">
        <f t="shared" si="34"/>
        <v>990000</v>
      </c>
      <c r="AE73" s="58">
        <f t="shared" si="35"/>
        <v>881194</v>
      </c>
      <c r="AF73" s="58">
        <f t="shared" si="36"/>
        <v>0</v>
      </c>
      <c r="AG73" s="58">
        <f t="shared" si="37"/>
        <v>0</v>
      </c>
      <c r="AH73" s="58">
        <f t="shared" si="38"/>
        <v>1847664</v>
      </c>
      <c r="AI73" s="58">
        <f t="shared" si="39"/>
        <v>0</v>
      </c>
      <c r="AJ73" s="58">
        <f t="shared" si="40"/>
        <v>0</v>
      </c>
      <c r="AK73" s="58">
        <f t="shared" si="41"/>
        <v>4908</v>
      </c>
      <c r="AL73" s="58">
        <f t="shared" si="42"/>
        <v>30000</v>
      </c>
      <c r="AM73" s="58">
        <f t="shared" si="46"/>
        <v>401101.28</v>
      </c>
      <c r="AN73" s="58">
        <f t="shared" si="47"/>
        <v>5414867.2800000003</v>
      </c>
      <c r="AO73" s="58">
        <f t="shared" si="43"/>
        <v>5414867.2800000003</v>
      </c>
      <c r="AP73" s="58" t="str">
        <f t="shared" si="44"/>
        <v>CÁT LÁI</v>
      </c>
      <c r="AQ73" s="75" t="s">
        <v>80</v>
      </c>
      <c r="AR73" s="60" t="s">
        <v>700</v>
      </c>
      <c r="AS73" s="60" t="s">
        <v>711</v>
      </c>
      <c r="AT73" s="60" t="s">
        <v>145</v>
      </c>
    </row>
    <row r="74" spans="1:46" s="60" customFormat="1" ht="23.25" customHeight="1">
      <c r="A74" s="113" t="s">
        <v>212</v>
      </c>
      <c r="B74" s="140" t="s">
        <v>450</v>
      </c>
      <c r="C74" s="118" t="s">
        <v>451</v>
      </c>
      <c r="D74" s="114">
        <v>45868</v>
      </c>
      <c r="E74" s="115">
        <v>946</v>
      </c>
      <c r="F74" s="115">
        <v>946</v>
      </c>
      <c r="G74" s="116">
        <v>8.2260000000000009</v>
      </c>
      <c r="H74" s="56"/>
      <c r="I74" s="62"/>
      <c r="J74" s="56">
        <f>+IF(F71=0, _xleta.T, IF(F71&lt;=1000, 1260000, IF(F71&lt;=2000, 1430000, IF(F71&lt;=3000, 2120000, IF(F71&lt;=4500, 2230000, ff)))))</f>
        <v>1260000</v>
      </c>
      <c r="K74" s="56">
        <v>990000</v>
      </c>
      <c r="L74" s="56">
        <v>7246058</v>
      </c>
      <c r="M74" s="56"/>
      <c r="N74" s="56"/>
      <c r="O74" s="56">
        <v>1989036</v>
      </c>
      <c r="P74" s="56"/>
      <c r="Q74" s="56"/>
      <c r="R74" s="56">
        <v>14190</v>
      </c>
      <c r="S74" s="56">
        <f>+IF(F74&lt;=2000, 30000, IF(F74&lt;5000, 66000, ff))</f>
        <v>30000</v>
      </c>
      <c r="T74" s="56">
        <f t="shared" si="27"/>
        <v>922342.72</v>
      </c>
      <c r="U74" s="62">
        <f t="shared" si="28"/>
        <v>12451626.720000001</v>
      </c>
      <c r="V74" s="58">
        <f t="shared" si="45"/>
        <v>12451626.720000001</v>
      </c>
      <c r="W74" s="117" t="s">
        <v>74</v>
      </c>
      <c r="X74" s="57" t="str">
        <f t="shared" si="29"/>
        <v>PS254646</v>
      </c>
      <c r="Y74" s="58" t="str">
        <f t="shared" si="29"/>
        <v>OHTY250861</v>
      </c>
      <c r="Z74" s="59">
        <f t="shared" si="30"/>
        <v>45868</v>
      </c>
      <c r="AA74" s="58">
        <f t="shared" si="31"/>
        <v>0</v>
      </c>
      <c r="AB74" s="58">
        <f t="shared" si="32"/>
        <v>0</v>
      </c>
      <c r="AC74" s="58">
        <f t="shared" si="33"/>
        <v>1260000</v>
      </c>
      <c r="AD74" s="58">
        <f t="shared" si="34"/>
        <v>990000</v>
      </c>
      <c r="AE74" s="58">
        <f t="shared" si="35"/>
        <v>7246058</v>
      </c>
      <c r="AF74" s="58">
        <f t="shared" si="36"/>
        <v>0</v>
      </c>
      <c r="AG74" s="58">
        <f t="shared" si="37"/>
        <v>0</v>
      </c>
      <c r="AH74" s="58">
        <f t="shared" si="38"/>
        <v>1989036</v>
      </c>
      <c r="AI74" s="58">
        <f t="shared" si="39"/>
        <v>0</v>
      </c>
      <c r="AJ74" s="58">
        <f t="shared" si="40"/>
        <v>0</v>
      </c>
      <c r="AK74" s="58">
        <f t="shared" si="41"/>
        <v>14190</v>
      </c>
      <c r="AL74" s="58">
        <f t="shared" si="42"/>
        <v>30000</v>
      </c>
      <c r="AM74" s="58">
        <f t="shared" si="46"/>
        <v>922342.72</v>
      </c>
      <c r="AN74" s="58">
        <f t="shared" si="47"/>
        <v>12451626.720000001</v>
      </c>
      <c r="AO74" s="58">
        <f t="shared" si="43"/>
        <v>12451626.720000001</v>
      </c>
      <c r="AP74" s="58" t="str">
        <f t="shared" si="44"/>
        <v>CÁT LÁI</v>
      </c>
      <c r="AQ74" s="75" t="s">
        <v>80</v>
      </c>
      <c r="AR74" s="60" t="s">
        <v>700</v>
      </c>
      <c r="AS74" s="60" t="s">
        <v>711</v>
      </c>
      <c r="AT74" s="60" t="s">
        <v>145</v>
      </c>
    </row>
    <row r="75" spans="1:46" s="60" customFormat="1" ht="23.25" customHeight="1">
      <c r="A75" s="113" t="s">
        <v>213</v>
      </c>
      <c r="B75" s="140" t="s">
        <v>452</v>
      </c>
      <c r="C75" s="118" t="s">
        <v>453</v>
      </c>
      <c r="D75" s="114">
        <v>45869</v>
      </c>
      <c r="E75" s="115">
        <v>10</v>
      </c>
      <c r="F75" s="115">
        <v>10</v>
      </c>
      <c r="G75" s="116"/>
      <c r="H75" s="56"/>
      <c r="I75" s="62"/>
      <c r="J75" s="56">
        <f t="shared" ref="J75:J76" si="48">+IF(F75&lt;=50,1060000, IF(F75&lt;=200, 1210000, IF(F75&lt;=500, 1230000, IF(F75&lt;=1000, 1440000, IF(F75&lt;=2000, 1990000, IF(F75&gt;2000, 1990000+(F75-2000)*1464))))))</f>
        <v>1060000</v>
      </c>
      <c r="K75" s="56">
        <v>990000</v>
      </c>
      <c r="L75" s="56"/>
      <c r="M75" s="56"/>
      <c r="N75" s="56"/>
      <c r="O75" s="56"/>
      <c r="P75" s="56">
        <v>576497</v>
      </c>
      <c r="Q75" s="56">
        <v>162000</v>
      </c>
      <c r="R75" s="56"/>
      <c r="S75" s="56"/>
      <c r="T75" s="56">
        <f t="shared" si="27"/>
        <v>223079.76</v>
      </c>
      <c r="U75" s="62">
        <f t="shared" si="28"/>
        <v>3011576.76</v>
      </c>
      <c r="V75" s="58">
        <f t="shared" si="45"/>
        <v>3011576.76</v>
      </c>
      <c r="W75" s="117" t="s">
        <v>72</v>
      </c>
      <c r="X75" s="57" t="str">
        <f t="shared" si="29"/>
        <v>PS254689</v>
      </c>
      <c r="Y75" s="58" t="str">
        <f t="shared" si="29"/>
        <v>G820250729 VY (B)</v>
      </c>
      <c r="Z75" s="59">
        <f t="shared" si="30"/>
        <v>45869</v>
      </c>
      <c r="AA75" s="58">
        <f t="shared" si="31"/>
        <v>0</v>
      </c>
      <c r="AB75" s="58">
        <f t="shared" si="32"/>
        <v>0</v>
      </c>
      <c r="AC75" s="58">
        <f t="shared" si="33"/>
        <v>1060000</v>
      </c>
      <c r="AD75" s="58">
        <f t="shared" si="34"/>
        <v>990000</v>
      </c>
      <c r="AE75" s="58">
        <f t="shared" si="35"/>
        <v>0</v>
      </c>
      <c r="AF75" s="58">
        <f t="shared" si="36"/>
        <v>0</v>
      </c>
      <c r="AG75" s="58">
        <f t="shared" si="37"/>
        <v>0</v>
      </c>
      <c r="AH75" s="58">
        <f t="shared" si="38"/>
        <v>0</v>
      </c>
      <c r="AI75" s="58">
        <f t="shared" si="39"/>
        <v>576497</v>
      </c>
      <c r="AJ75" s="58">
        <f t="shared" si="40"/>
        <v>162000</v>
      </c>
      <c r="AK75" s="58">
        <f t="shared" si="41"/>
        <v>0</v>
      </c>
      <c r="AL75" s="58">
        <f t="shared" si="42"/>
        <v>0</v>
      </c>
      <c r="AM75" s="58">
        <f t="shared" si="46"/>
        <v>223079.76</v>
      </c>
      <c r="AN75" s="58">
        <f t="shared" si="47"/>
        <v>3011576.76</v>
      </c>
      <c r="AO75" s="58">
        <f t="shared" si="43"/>
        <v>3011576.76</v>
      </c>
      <c r="AP75" s="58" t="str">
        <f t="shared" si="44"/>
        <v>TCS</v>
      </c>
      <c r="AQ75" s="75" t="s">
        <v>79</v>
      </c>
      <c r="AR75" s="60" t="s">
        <v>699</v>
      </c>
      <c r="AS75" s="60" t="s">
        <v>710</v>
      </c>
      <c r="AT75" s="60" t="s">
        <v>145</v>
      </c>
    </row>
    <row r="76" spans="1:46" s="60" customFormat="1" ht="23.25" customHeight="1">
      <c r="A76" s="113" t="s">
        <v>214</v>
      </c>
      <c r="B76" s="140" t="s">
        <v>454</v>
      </c>
      <c r="C76" s="118" t="s">
        <v>455</v>
      </c>
      <c r="D76" s="114">
        <v>45869</v>
      </c>
      <c r="E76" s="115">
        <v>23</v>
      </c>
      <c r="F76" s="115">
        <v>23</v>
      </c>
      <c r="G76" s="116"/>
      <c r="H76" s="56"/>
      <c r="I76" s="62"/>
      <c r="J76" s="56">
        <f t="shared" si="48"/>
        <v>1060000</v>
      </c>
      <c r="K76" s="56">
        <v>990000</v>
      </c>
      <c r="L76" s="56"/>
      <c r="M76" s="56"/>
      <c r="N76" s="56"/>
      <c r="O76" s="56"/>
      <c r="P76" s="56">
        <v>596713</v>
      </c>
      <c r="Q76" s="56">
        <v>162000</v>
      </c>
      <c r="R76" s="56"/>
      <c r="S76" s="56"/>
      <c r="T76" s="56">
        <f t="shared" si="27"/>
        <v>224697.04</v>
      </c>
      <c r="U76" s="62">
        <f t="shared" si="28"/>
        <v>3033410.04</v>
      </c>
      <c r="V76" s="58">
        <f t="shared" si="45"/>
        <v>3033410.04</v>
      </c>
      <c r="W76" s="117" t="s">
        <v>72</v>
      </c>
      <c r="X76" s="57" t="str">
        <f t="shared" si="29"/>
        <v>PS254687</v>
      </c>
      <c r="Y76" s="58" t="str">
        <f t="shared" si="29"/>
        <v>PC250729VY</v>
      </c>
      <c r="Z76" s="59">
        <f t="shared" si="30"/>
        <v>45869</v>
      </c>
      <c r="AA76" s="58">
        <f t="shared" si="31"/>
        <v>0</v>
      </c>
      <c r="AB76" s="58">
        <f t="shared" si="32"/>
        <v>0</v>
      </c>
      <c r="AC76" s="58">
        <f t="shared" si="33"/>
        <v>1060000</v>
      </c>
      <c r="AD76" s="58">
        <f t="shared" si="34"/>
        <v>990000</v>
      </c>
      <c r="AE76" s="58">
        <f t="shared" si="35"/>
        <v>0</v>
      </c>
      <c r="AF76" s="58">
        <f t="shared" si="36"/>
        <v>0</v>
      </c>
      <c r="AG76" s="58">
        <f t="shared" si="37"/>
        <v>0</v>
      </c>
      <c r="AH76" s="58">
        <f t="shared" si="38"/>
        <v>0</v>
      </c>
      <c r="AI76" s="58">
        <f t="shared" si="39"/>
        <v>596713</v>
      </c>
      <c r="AJ76" s="58">
        <f t="shared" si="40"/>
        <v>162000</v>
      </c>
      <c r="AK76" s="58">
        <f t="shared" si="41"/>
        <v>0</v>
      </c>
      <c r="AL76" s="58">
        <f t="shared" si="42"/>
        <v>0</v>
      </c>
      <c r="AM76" s="58">
        <f t="shared" si="46"/>
        <v>224697.04</v>
      </c>
      <c r="AN76" s="58">
        <f t="shared" si="47"/>
        <v>3033410.04</v>
      </c>
      <c r="AO76" s="58">
        <f t="shared" si="43"/>
        <v>3033410.04</v>
      </c>
      <c r="AP76" s="58" t="str">
        <f t="shared" si="44"/>
        <v>TCS</v>
      </c>
      <c r="AQ76" s="75" t="s">
        <v>79</v>
      </c>
      <c r="AR76" s="60" t="s">
        <v>699</v>
      </c>
      <c r="AS76" s="60" t="s">
        <v>710</v>
      </c>
      <c r="AT76" s="60" t="s">
        <v>145</v>
      </c>
    </row>
    <row r="77" spans="1:46" s="60" customFormat="1" ht="23.25" customHeight="1">
      <c r="A77" s="113" t="s">
        <v>215</v>
      </c>
      <c r="B77" s="140" t="s">
        <v>456</v>
      </c>
      <c r="C77" s="118" t="s">
        <v>457</v>
      </c>
      <c r="D77" s="114">
        <v>45869</v>
      </c>
      <c r="E77" s="115">
        <v>1545.6</v>
      </c>
      <c r="F77" s="115">
        <v>1545.6</v>
      </c>
      <c r="G77" s="116"/>
      <c r="H77" s="56"/>
      <c r="I77" s="62"/>
      <c r="J77" s="56">
        <f>+IF(F74=0, _xleta.T, IF(F74&lt;=1000, 1260000, IF(F74&lt;=2000, 1430000, IF(F74&lt;=3000, 2120000, IF(F74&lt;=4500, 2230000, ff)))))</f>
        <v>1260000</v>
      </c>
      <c r="K77" s="56">
        <v>990000</v>
      </c>
      <c r="L77" s="56"/>
      <c r="M77" s="56"/>
      <c r="N77" s="56"/>
      <c r="O77" s="56"/>
      <c r="P77" s="56"/>
      <c r="Q77" s="56"/>
      <c r="R77" s="56"/>
      <c r="S77" s="56">
        <f>+IF(F77&lt;=2000, 30000, IF(F77&lt;5000, 66000, ff))</f>
        <v>30000</v>
      </c>
      <c r="T77" s="56">
        <f t="shared" si="27"/>
        <v>182400</v>
      </c>
      <c r="U77" s="62">
        <f t="shared" si="28"/>
        <v>2462400</v>
      </c>
      <c r="V77" s="58">
        <f t="shared" si="45"/>
        <v>2462400</v>
      </c>
      <c r="W77" s="117" t="s">
        <v>77</v>
      </c>
      <c r="X77" s="57" t="str">
        <f t="shared" si="29"/>
        <v>PS254654</v>
      </c>
      <c r="Y77" s="58" t="str">
        <f t="shared" si="29"/>
        <v xml:space="preserve">VY250724TTICD
</v>
      </c>
      <c r="Z77" s="59">
        <f t="shared" si="30"/>
        <v>45869</v>
      </c>
      <c r="AA77" s="58">
        <f t="shared" si="31"/>
        <v>0</v>
      </c>
      <c r="AB77" s="58">
        <f t="shared" si="32"/>
        <v>0</v>
      </c>
      <c r="AC77" s="58">
        <f t="shared" si="33"/>
        <v>1260000</v>
      </c>
      <c r="AD77" s="58">
        <f t="shared" si="34"/>
        <v>990000</v>
      </c>
      <c r="AE77" s="58">
        <f t="shared" si="35"/>
        <v>0</v>
      </c>
      <c r="AF77" s="58">
        <f t="shared" si="36"/>
        <v>0</v>
      </c>
      <c r="AG77" s="58">
        <f t="shared" si="37"/>
        <v>0</v>
      </c>
      <c r="AH77" s="58">
        <f t="shared" si="38"/>
        <v>0</v>
      </c>
      <c r="AI77" s="58">
        <f t="shared" si="39"/>
        <v>0</v>
      </c>
      <c r="AJ77" s="58">
        <f t="shared" si="40"/>
        <v>0</v>
      </c>
      <c r="AK77" s="58">
        <f t="shared" si="41"/>
        <v>0</v>
      </c>
      <c r="AL77" s="58">
        <f t="shared" si="42"/>
        <v>30000</v>
      </c>
      <c r="AM77" s="58">
        <f t="shared" si="46"/>
        <v>182400</v>
      </c>
      <c r="AN77" s="58">
        <f t="shared" si="47"/>
        <v>2462400</v>
      </c>
      <c r="AO77" s="58">
        <f t="shared" si="43"/>
        <v>2462400</v>
      </c>
      <c r="AP77" s="58" t="str">
        <f t="shared" si="44"/>
        <v>ICD BIEN HOA</v>
      </c>
      <c r="AQ77" s="75" t="s">
        <v>80</v>
      </c>
      <c r="AR77" s="60" t="s">
        <v>698</v>
      </c>
      <c r="AS77" s="60" t="s">
        <v>712</v>
      </c>
      <c r="AT77" s="60" t="s">
        <v>145</v>
      </c>
    </row>
    <row r="78" spans="1:46" s="60" customFormat="1" ht="23.25" customHeight="1">
      <c r="A78" s="113" t="s">
        <v>216</v>
      </c>
      <c r="B78" s="140" t="s">
        <v>458</v>
      </c>
      <c r="C78" s="118" t="s">
        <v>459</v>
      </c>
      <c r="D78" s="114">
        <v>45869</v>
      </c>
      <c r="E78" s="115">
        <v>946</v>
      </c>
      <c r="F78" s="115">
        <v>946</v>
      </c>
      <c r="G78" s="116">
        <v>2</v>
      </c>
      <c r="H78" s="56"/>
      <c r="I78" s="62"/>
      <c r="J78" s="56">
        <f>+IF(F75=0, _xleta.T, IF(F75&lt;=1000, 1260000, IF(F75&lt;=2000, 1430000, IF(F75&lt;=3000, 2120000, IF(F75&lt;=4500, 2230000, ff)))))</f>
        <v>1260000</v>
      </c>
      <c r="K78" s="56">
        <v>990000</v>
      </c>
      <c r="L78" s="56">
        <v>5884099</v>
      </c>
      <c r="M78" s="56">
        <v>284256</v>
      </c>
      <c r="N78" s="56">
        <v>568512</v>
      </c>
      <c r="O78" s="56">
        <v>710640</v>
      </c>
      <c r="P78" s="56">
        <v>710640</v>
      </c>
      <c r="Q78" s="56">
        <v>260918</v>
      </c>
      <c r="R78" s="56">
        <v>14190</v>
      </c>
      <c r="S78" s="56">
        <f>+IF(F78&lt;=2000, 30000, IF(F78&lt;5000, 66000, ff))</f>
        <v>30000</v>
      </c>
      <c r="T78" s="56">
        <f t="shared" si="27"/>
        <v>857060.4</v>
      </c>
      <c r="U78" s="62">
        <f t="shared" si="28"/>
        <v>11570315.4</v>
      </c>
      <c r="V78" s="58">
        <f t="shared" si="45"/>
        <v>11570315.4</v>
      </c>
      <c r="W78" s="117" t="s">
        <v>74</v>
      </c>
      <c r="X78" s="57" t="str">
        <f t="shared" si="29"/>
        <v>PS254580</v>
      </c>
      <c r="Y78" s="58" t="str">
        <f t="shared" si="29"/>
        <v>BE25070002</v>
      </c>
      <c r="Z78" s="59">
        <f t="shared" si="30"/>
        <v>45869</v>
      </c>
      <c r="AA78" s="58">
        <f t="shared" si="31"/>
        <v>0</v>
      </c>
      <c r="AB78" s="58">
        <f t="shared" si="32"/>
        <v>0</v>
      </c>
      <c r="AC78" s="58">
        <f t="shared" si="33"/>
        <v>1260000</v>
      </c>
      <c r="AD78" s="58">
        <f t="shared" si="34"/>
        <v>990000</v>
      </c>
      <c r="AE78" s="58">
        <f t="shared" si="35"/>
        <v>5884099</v>
      </c>
      <c r="AF78" s="58">
        <f t="shared" si="36"/>
        <v>284256</v>
      </c>
      <c r="AG78" s="58">
        <f t="shared" si="37"/>
        <v>568512</v>
      </c>
      <c r="AH78" s="58">
        <f t="shared" si="38"/>
        <v>710640</v>
      </c>
      <c r="AI78" s="58">
        <f t="shared" si="39"/>
        <v>710640</v>
      </c>
      <c r="AJ78" s="58">
        <f t="shared" si="40"/>
        <v>260918</v>
      </c>
      <c r="AK78" s="58">
        <f t="shared" si="41"/>
        <v>14190</v>
      </c>
      <c r="AL78" s="58">
        <f t="shared" si="42"/>
        <v>30000</v>
      </c>
      <c r="AM78" s="58">
        <f t="shared" si="46"/>
        <v>857060.4</v>
      </c>
      <c r="AN78" s="58">
        <f t="shared" si="47"/>
        <v>11570315.4</v>
      </c>
      <c r="AO78" s="58">
        <f t="shared" si="43"/>
        <v>11570315.4</v>
      </c>
      <c r="AP78" s="58" t="str">
        <f t="shared" si="44"/>
        <v>CÁT LÁI</v>
      </c>
      <c r="AQ78" s="75" t="s">
        <v>80</v>
      </c>
      <c r="AR78" s="60" t="s">
        <v>701</v>
      </c>
      <c r="AS78" s="60" t="s">
        <v>711</v>
      </c>
      <c r="AT78" s="60" t="s">
        <v>718</v>
      </c>
    </row>
    <row r="79" spans="1:46" s="60" customFormat="1" ht="23.25" customHeight="1">
      <c r="A79" s="113" t="s">
        <v>217</v>
      </c>
      <c r="B79" s="140" t="s">
        <v>217</v>
      </c>
      <c r="C79" s="118" t="s">
        <v>460</v>
      </c>
      <c r="D79" s="114">
        <v>45869</v>
      </c>
      <c r="E79" s="115">
        <v>1485</v>
      </c>
      <c r="F79" s="115">
        <v>1485</v>
      </c>
      <c r="G79" s="116" t="s">
        <v>659</v>
      </c>
      <c r="H79" s="56"/>
      <c r="I79" s="62"/>
      <c r="J79" s="56">
        <f>+IF(F76=0, _xleta.T, IF(F76&lt;=1000, 1260000, IF(F76&lt;=2000, 1430000, IF(F76&lt;=3000, 2120000, IF(F76&lt;=4500, 2230000, ff)))))</f>
        <v>1260000</v>
      </c>
      <c r="K79" s="56">
        <v>990000</v>
      </c>
      <c r="L79" s="56"/>
      <c r="M79" s="56"/>
      <c r="N79" s="56"/>
      <c r="O79" s="56"/>
      <c r="P79" s="56"/>
      <c r="Q79" s="56"/>
      <c r="R79" s="56">
        <v>22275</v>
      </c>
      <c r="S79" s="56">
        <f>+IF(F79&lt;=2000, 30000, IF(F79&lt;5000, 66000, ff))</f>
        <v>30000</v>
      </c>
      <c r="T79" s="56">
        <f t="shared" si="27"/>
        <v>184182</v>
      </c>
      <c r="U79" s="62">
        <f t="shared" si="28"/>
        <v>2486457</v>
      </c>
      <c r="V79" s="58">
        <f t="shared" si="45"/>
        <v>2486457</v>
      </c>
      <c r="W79" s="117" t="s">
        <v>74</v>
      </c>
      <c r="X79" s="57" t="str">
        <f t="shared" si="29"/>
        <v>PS254684</v>
      </c>
      <c r="Y79" s="58" t="str">
        <f t="shared" si="29"/>
        <v>PS254684</v>
      </c>
      <c r="Z79" s="59">
        <f t="shared" si="30"/>
        <v>45869</v>
      </c>
      <c r="AA79" s="58">
        <f t="shared" si="31"/>
        <v>0</v>
      </c>
      <c r="AB79" s="58">
        <f t="shared" si="32"/>
        <v>0</v>
      </c>
      <c r="AC79" s="58">
        <f t="shared" si="33"/>
        <v>1260000</v>
      </c>
      <c r="AD79" s="58">
        <f t="shared" si="34"/>
        <v>990000</v>
      </c>
      <c r="AE79" s="58">
        <f t="shared" si="35"/>
        <v>0</v>
      </c>
      <c r="AF79" s="58">
        <f t="shared" si="36"/>
        <v>0</v>
      </c>
      <c r="AG79" s="58">
        <f t="shared" si="37"/>
        <v>0</v>
      </c>
      <c r="AH79" s="58">
        <f t="shared" si="38"/>
        <v>0</v>
      </c>
      <c r="AI79" s="58">
        <f t="shared" si="39"/>
        <v>0</v>
      </c>
      <c r="AJ79" s="58">
        <f t="shared" si="40"/>
        <v>0</v>
      </c>
      <c r="AK79" s="58">
        <f t="shared" si="41"/>
        <v>22275</v>
      </c>
      <c r="AL79" s="58">
        <f t="shared" si="42"/>
        <v>30000</v>
      </c>
      <c r="AM79" s="58">
        <f t="shared" si="46"/>
        <v>184182</v>
      </c>
      <c r="AN79" s="58">
        <f t="shared" si="47"/>
        <v>2486457</v>
      </c>
      <c r="AO79" s="58">
        <f t="shared" si="43"/>
        <v>2486457</v>
      </c>
      <c r="AP79" s="58" t="str">
        <f t="shared" si="44"/>
        <v>CÁT LÁI</v>
      </c>
      <c r="AQ79" s="75" t="s">
        <v>80</v>
      </c>
      <c r="AR79" s="60" t="s">
        <v>693</v>
      </c>
      <c r="AS79" s="60" t="s">
        <v>711</v>
      </c>
      <c r="AT79" s="60" t="s">
        <v>145</v>
      </c>
    </row>
    <row r="80" spans="1:46" s="60" customFormat="1" ht="23.25" customHeight="1">
      <c r="A80" s="113" t="s">
        <v>218</v>
      </c>
      <c r="B80" s="140" t="s">
        <v>218</v>
      </c>
      <c r="C80" s="118" t="s">
        <v>461</v>
      </c>
      <c r="D80" s="114">
        <v>45869</v>
      </c>
      <c r="E80" s="115">
        <v>1614.6</v>
      </c>
      <c r="F80" s="115">
        <v>1614.6</v>
      </c>
      <c r="G80" s="116" t="s">
        <v>660</v>
      </c>
      <c r="H80" s="56"/>
      <c r="I80" s="62"/>
      <c r="J80" s="56">
        <f>+IF(F77=0, _xleta.T, IF(F77&lt;=1000, 1260000, IF(F77&lt;=2000, 1430000, IF(F77&lt;=3000, 2120000, IF(F77&lt;=4500, 2230000, ff)))))</f>
        <v>1430000</v>
      </c>
      <c r="K80" s="56">
        <v>990000</v>
      </c>
      <c r="L80" s="56">
        <v>5476760</v>
      </c>
      <c r="M80" s="56"/>
      <c r="N80" s="56"/>
      <c r="O80" s="56">
        <v>1989792</v>
      </c>
      <c r="P80" s="56"/>
      <c r="Q80" s="56"/>
      <c r="R80" s="56">
        <v>24219</v>
      </c>
      <c r="S80" s="56">
        <f>+IF(F80&lt;=2000, 30000, IF(F80&lt;5000, 66000, ff))</f>
        <v>30000</v>
      </c>
      <c r="T80" s="56">
        <f t="shared" si="27"/>
        <v>795261.68</v>
      </c>
      <c r="U80" s="62">
        <f t="shared" si="28"/>
        <v>10736032.68</v>
      </c>
      <c r="V80" s="58">
        <f t="shared" si="45"/>
        <v>10736032.68</v>
      </c>
      <c r="W80" s="117" t="s">
        <v>74</v>
      </c>
      <c r="X80" s="57" t="str">
        <f t="shared" si="29"/>
        <v>PS254690</v>
      </c>
      <c r="Y80" s="58" t="str">
        <f t="shared" si="29"/>
        <v>PS254690</v>
      </c>
      <c r="Z80" s="59">
        <f t="shared" si="30"/>
        <v>45869</v>
      </c>
      <c r="AA80" s="58">
        <f t="shared" si="31"/>
        <v>0</v>
      </c>
      <c r="AB80" s="58">
        <f t="shared" si="32"/>
        <v>0</v>
      </c>
      <c r="AC80" s="58">
        <f t="shared" si="33"/>
        <v>1430000</v>
      </c>
      <c r="AD80" s="58">
        <f t="shared" si="34"/>
        <v>990000</v>
      </c>
      <c r="AE80" s="58">
        <f t="shared" si="35"/>
        <v>5476760</v>
      </c>
      <c r="AF80" s="58">
        <f t="shared" si="36"/>
        <v>0</v>
      </c>
      <c r="AG80" s="58">
        <f t="shared" si="37"/>
        <v>0</v>
      </c>
      <c r="AH80" s="58">
        <f t="shared" si="38"/>
        <v>1989792</v>
      </c>
      <c r="AI80" s="58">
        <f t="shared" si="39"/>
        <v>0</v>
      </c>
      <c r="AJ80" s="58">
        <f t="shared" si="40"/>
        <v>0</v>
      </c>
      <c r="AK80" s="58">
        <f t="shared" si="41"/>
        <v>24219</v>
      </c>
      <c r="AL80" s="58">
        <f t="shared" si="42"/>
        <v>30000</v>
      </c>
      <c r="AM80" s="58">
        <f t="shared" si="46"/>
        <v>795261.68</v>
      </c>
      <c r="AN80" s="58">
        <f t="shared" si="47"/>
        <v>10736032.68</v>
      </c>
      <c r="AO80" s="58">
        <f t="shared" si="43"/>
        <v>10736032.68</v>
      </c>
      <c r="AP80" s="58" t="str">
        <f t="shared" si="44"/>
        <v>CÁT LÁI</v>
      </c>
      <c r="AQ80" s="75" t="s">
        <v>80</v>
      </c>
      <c r="AR80" s="60" t="s">
        <v>697</v>
      </c>
      <c r="AS80" s="60" t="s">
        <v>711</v>
      </c>
      <c r="AT80" s="60" t="s">
        <v>145</v>
      </c>
    </row>
    <row r="81" spans="1:46" s="60" customFormat="1" ht="23.25" customHeight="1">
      <c r="A81" s="113" t="s">
        <v>219</v>
      </c>
      <c r="B81" s="140" t="s">
        <v>462</v>
      </c>
      <c r="C81" s="118" t="s">
        <v>463</v>
      </c>
      <c r="D81" s="114">
        <v>45869</v>
      </c>
      <c r="E81" s="115">
        <v>365</v>
      </c>
      <c r="F81" s="115">
        <v>365</v>
      </c>
      <c r="G81" s="116"/>
      <c r="H81" s="56"/>
      <c r="I81" s="62"/>
      <c r="J81" s="56">
        <f t="shared" ref="J81:J83" si="49">+IF(F81&lt;=50,1060000, IF(F81&lt;=200, 1210000, IF(F81&lt;=500, 1230000, IF(F81&lt;=1000, 1440000, IF(F81&lt;=2000, 1990000, IF(F81&gt;2000, 1990000+(F81-2000)*1464))))))</f>
        <v>1230000</v>
      </c>
      <c r="K81" s="56">
        <v>990000</v>
      </c>
      <c r="L81" s="56"/>
      <c r="M81" s="56"/>
      <c r="N81" s="56"/>
      <c r="O81" s="56"/>
      <c r="P81" s="56">
        <v>1710720</v>
      </c>
      <c r="Q81" s="56">
        <v>520344</v>
      </c>
      <c r="R81" s="56"/>
      <c r="S81" s="56"/>
      <c r="T81" s="56">
        <f t="shared" si="27"/>
        <v>356085.12</v>
      </c>
      <c r="U81" s="62">
        <f t="shared" si="28"/>
        <v>4807149.12</v>
      </c>
      <c r="V81" s="58">
        <f t="shared" si="45"/>
        <v>4807149.12</v>
      </c>
      <c r="W81" s="117" t="s">
        <v>72</v>
      </c>
      <c r="X81" s="57" t="str">
        <f t="shared" si="29"/>
        <v>PS254718</v>
      </c>
      <c r="Y81" s="58" t="str">
        <f t="shared" si="29"/>
        <v>1817727374</v>
      </c>
      <c r="Z81" s="59">
        <f t="shared" si="30"/>
        <v>45869</v>
      </c>
      <c r="AA81" s="58">
        <f t="shared" si="31"/>
        <v>0</v>
      </c>
      <c r="AB81" s="58">
        <f t="shared" si="32"/>
        <v>0</v>
      </c>
      <c r="AC81" s="58">
        <f t="shared" si="33"/>
        <v>1230000</v>
      </c>
      <c r="AD81" s="58">
        <f t="shared" si="34"/>
        <v>990000</v>
      </c>
      <c r="AE81" s="58">
        <f t="shared" si="35"/>
        <v>0</v>
      </c>
      <c r="AF81" s="58">
        <f t="shared" si="36"/>
        <v>0</v>
      </c>
      <c r="AG81" s="58">
        <f t="shared" si="37"/>
        <v>0</v>
      </c>
      <c r="AH81" s="58">
        <f t="shared" si="38"/>
        <v>0</v>
      </c>
      <c r="AI81" s="58">
        <f t="shared" si="39"/>
        <v>1710720</v>
      </c>
      <c r="AJ81" s="58">
        <f t="shared" si="40"/>
        <v>520344</v>
      </c>
      <c r="AK81" s="58">
        <f t="shared" si="41"/>
        <v>0</v>
      </c>
      <c r="AL81" s="58">
        <f t="shared" si="42"/>
        <v>0</v>
      </c>
      <c r="AM81" s="58">
        <f t="shared" si="46"/>
        <v>356085.12</v>
      </c>
      <c r="AN81" s="58">
        <f t="shared" si="47"/>
        <v>4807149.12</v>
      </c>
      <c r="AO81" s="58">
        <f t="shared" si="43"/>
        <v>4807149.12</v>
      </c>
      <c r="AP81" s="58" t="str">
        <f t="shared" si="44"/>
        <v>TCS</v>
      </c>
      <c r="AQ81" s="75" t="s">
        <v>79</v>
      </c>
      <c r="AR81" s="60" t="s">
        <v>702</v>
      </c>
      <c r="AS81" s="60" t="s">
        <v>710</v>
      </c>
      <c r="AT81" s="60" t="s">
        <v>145</v>
      </c>
    </row>
    <row r="82" spans="1:46" s="60" customFormat="1" ht="23.25" customHeight="1">
      <c r="A82" s="113" t="s">
        <v>220</v>
      </c>
      <c r="B82" s="140" t="s">
        <v>464</v>
      </c>
      <c r="C82" s="118" t="s">
        <v>465</v>
      </c>
      <c r="D82" s="114">
        <v>45870</v>
      </c>
      <c r="E82" s="115">
        <v>19</v>
      </c>
      <c r="F82" s="115">
        <v>19</v>
      </c>
      <c r="G82" s="116"/>
      <c r="H82" s="56"/>
      <c r="I82" s="62"/>
      <c r="J82" s="56">
        <f t="shared" si="49"/>
        <v>1060000</v>
      </c>
      <c r="K82" s="56">
        <v>990000</v>
      </c>
      <c r="L82" s="56"/>
      <c r="M82" s="56"/>
      <c r="N82" s="56"/>
      <c r="O82" s="56"/>
      <c r="P82" s="56">
        <v>589779</v>
      </c>
      <c r="Q82" s="56">
        <v>162000</v>
      </c>
      <c r="R82" s="56"/>
      <c r="S82" s="56"/>
      <c r="T82" s="56">
        <f t="shared" si="27"/>
        <v>224142.32</v>
      </c>
      <c r="U82" s="62">
        <f t="shared" si="28"/>
        <v>3025921.32</v>
      </c>
      <c r="V82" s="58">
        <f t="shared" si="45"/>
        <v>3025921.32</v>
      </c>
      <c r="W82" s="117" t="s">
        <v>72</v>
      </c>
      <c r="X82" s="57" t="str">
        <f t="shared" si="29"/>
        <v>PS254726</v>
      </c>
      <c r="Y82" s="58" t="str">
        <f t="shared" si="29"/>
        <v>PC250730VY</v>
      </c>
      <c r="Z82" s="59">
        <f t="shared" si="30"/>
        <v>45870</v>
      </c>
      <c r="AA82" s="58">
        <f t="shared" si="31"/>
        <v>0</v>
      </c>
      <c r="AB82" s="58">
        <f t="shared" si="32"/>
        <v>0</v>
      </c>
      <c r="AC82" s="58">
        <f t="shared" si="33"/>
        <v>1060000</v>
      </c>
      <c r="AD82" s="58">
        <f t="shared" si="34"/>
        <v>990000</v>
      </c>
      <c r="AE82" s="58">
        <f t="shared" si="35"/>
        <v>0</v>
      </c>
      <c r="AF82" s="58">
        <f t="shared" si="36"/>
        <v>0</v>
      </c>
      <c r="AG82" s="58">
        <f t="shared" si="37"/>
        <v>0</v>
      </c>
      <c r="AH82" s="58">
        <f t="shared" si="38"/>
        <v>0</v>
      </c>
      <c r="AI82" s="58">
        <f t="shared" si="39"/>
        <v>589779</v>
      </c>
      <c r="AJ82" s="58">
        <f t="shared" si="40"/>
        <v>162000</v>
      </c>
      <c r="AK82" s="58">
        <f t="shared" si="41"/>
        <v>0</v>
      </c>
      <c r="AL82" s="58">
        <f t="shared" si="42"/>
        <v>0</v>
      </c>
      <c r="AM82" s="58">
        <f t="shared" si="46"/>
        <v>224142.32</v>
      </c>
      <c r="AN82" s="58">
        <f t="shared" si="47"/>
        <v>3025921.32</v>
      </c>
      <c r="AO82" s="58">
        <f t="shared" si="43"/>
        <v>3025921.32</v>
      </c>
      <c r="AP82" s="58" t="str">
        <f t="shared" si="44"/>
        <v>TCS</v>
      </c>
      <c r="AQ82" s="75" t="s">
        <v>79</v>
      </c>
      <c r="AR82" s="60" t="s">
        <v>693</v>
      </c>
      <c r="AS82" s="60" t="s">
        <v>710</v>
      </c>
      <c r="AT82" s="60" t="s">
        <v>145</v>
      </c>
    </row>
    <row r="83" spans="1:46" s="60" customFormat="1" ht="23.25" customHeight="1">
      <c r="A83" s="113" t="s">
        <v>221</v>
      </c>
      <c r="B83" s="140" t="s">
        <v>466</v>
      </c>
      <c r="C83" s="118" t="s">
        <v>467</v>
      </c>
      <c r="D83" s="114">
        <v>45870</v>
      </c>
      <c r="E83" s="115">
        <v>1</v>
      </c>
      <c r="F83" s="115">
        <v>1</v>
      </c>
      <c r="G83" s="116"/>
      <c r="H83" s="56"/>
      <c r="I83" s="62"/>
      <c r="J83" s="56">
        <f t="shared" si="49"/>
        <v>1060000</v>
      </c>
      <c r="K83" s="56">
        <v>990000</v>
      </c>
      <c r="L83" s="56"/>
      <c r="M83" s="56"/>
      <c r="N83" s="56"/>
      <c r="O83" s="56"/>
      <c r="P83" s="56">
        <v>563386</v>
      </c>
      <c r="Q83" s="56">
        <v>162000</v>
      </c>
      <c r="R83" s="56"/>
      <c r="S83" s="56"/>
      <c r="T83" s="56">
        <f t="shared" si="27"/>
        <v>222030.88</v>
      </c>
      <c r="U83" s="62">
        <f t="shared" si="28"/>
        <v>2997416.88</v>
      </c>
      <c r="V83" s="58">
        <f t="shared" si="45"/>
        <v>2997416.88</v>
      </c>
      <c r="W83" s="117" t="s">
        <v>72</v>
      </c>
      <c r="X83" s="57" t="str">
        <f t="shared" si="29"/>
        <v>PS254727</v>
      </c>
      <c r="Y83" s="58" t="str">
        <f t="shared" si="29"/>
        <v>PC2507302VY</v>
      </c>
      <c r="Z83" s="59">
        <f t="shared" si="30"/>
        <v>45870</v>
      </c>
      <c r="AA83" s="58">
        <f t="shared" si="31"/>
        <v>0</v>
      </c>
      <c r="AB83" s="58">
        <f t="shared" si="32"/>
        <v>0</v>
      </c>
      <c r="AC83" s="58">
        <f t="shared" si="33"/>
        <v>1060000</v>
      </c>
      <c r="AD83" s="58">
        <f t="shared" si="34"/>
        <v>990000</v>
      </c>
      <c r="AE83" s="58">
        <f t="shared" si="35"/>
        <v>0</v>
      </c>
      <c r="AF83" s="58">
        <f t="shared" si="36"/>
        <v>0</v>
      </c>
      <c r="AG83" s="58">
        <f t="shared" si="37"/>
        <v>0</v>
      </c>
      <c r="AH83" s="58">
        <f t="shared" si="38"/>
        <v>0</v>
      </c>
      <c r="AI83" s="58">
        <f t="shared" si="39"/>
        <v>563386</v>
      </c>
      <c r="AJ83" s="58">
        <f t="shared" si="40"/>
        <v>162000</v>
      </c>
      <c r="AK83" s="58">
        <f t="shared" si="41"/>
        <v>0</v>
      </c>
      <c r="AL83" s="58">
        <f t="shared" si="42"/>
        <v>0</v>
      </c>
      <c r="AM83" s="58">
        <f t="shared" si="46"/>
        <v>222030.88</v>
      </c>
      <c r="AN83" s="58">
        <f t="shared" si="47"/>
        <v>2997416.88</v>
      </c>
      <c r="AO83" s="58">
        <f t="shared" si="43"/>
        <v>2997416.88</v>
      </c>
      <c r="AP83" s="58" t="str">
        <f t="shared" si="44"/>
        <v>TCS</v>
      </c>
      <c r="AQ83" s="75" t="s">
        <v>79</v>
      </c>
      <c r="AR83" s="60" t="s">
        <v>693</v>
      </c>
      <c r="AS83" s="60" t="s">
        <v>710</v>
      </c>
      <c r="AT83" s="60" t="s">
        <v>145</v>
      </c>
    </row>
    <row r="84" spans="1:46" s="60" customFormat="1" ht="23.25" customHeight="1">
      <c r="A84" s="113" t="s">
        <v>222</v>
      </c>
      <c r="B84" s="140" t="s">
        <v>468</v>
      </c>
      <c r="C84" s="118" t="s">
        <v>469</v>
      </c>
      <c r="D84" s="114">
        <v>45870</v>
      </c>
      <c r="E84" s="115">
        <v>175</v>
      </c>
      <c r="F84" s="115">
        <v>175</v>
      </c>
      <c r="G84" s="116" t="s">
        <v>661</v>
      </c>
      <c r="H84" s="56"/>
      <c r="I84" s="62"/>
      <c r="J84" s="56">
        <f>+IF(F81=0, _xleta.T, IF(F81&lt;=1000, 1260000, IF(F81&lt;=2000, 1430000, IF(F81&lt;=3000, 2120000, IF(F81&lt;=4500, 2230000, ff)))))</f>
        <v>1260000</v>
      </c>
      <c r="K84" s="56">
        <v>990000</v>
      </c>
      <c r="L84" s="56">
        <v>882533</v>
      </c>
      <c r="M84" s="56"/>
      <c r="N84" s="56"/>
      <c r="O84" s="56">
        <v>1850472</v>
      </c>
      <c r="P84" s="56"/>
      <c r="Q84" s="56"/>
      <c r="R84" s="56">
        <v>2625</v>
      </c>
      <c r="S84" s="56">
        <f>+IF(F84&lt;=2000, 30000, IF(F84&lt;5000, 66000, ff))</f>
        <v>30000</v>
      </c>
      <c r="T84" s="56">
        <f t="shared" si="27"/>
        <v>401250.4</v>
      </c>
      <c r="U84" s="62">
        <f t="shared" si="28"/>
        <v>5416880.4000000004</v>
      </c>
      <c r="V84" s="58">
        <f t="shared" si="45"/>
        <v>5416880.4000000004</v>
      </c>
      <c r="W84" s="117" t="s">
        <v>74</v>
      </c>
      <c r="X84" s="57" t="str">
        <f t="shared" si="29"/>
        <v>PS254667</v>
      </c>
      <c r="Y84" s="58" t="str">
        <f t="shared" si="29"/>
        <v>DSHK2025071701</v>
      </c>
      <c r="Z84" s="59">
        <f t="shared" si="30"/>
        <v>45870</v>
      </c>
      <c r="AA84" s="58">
        <f t="shared" si="31"/>
        <v>0</v>
      </c>
      <c r="AB84" s="58">
        <f t="shared" si="32"/>
        <v>0</v>
      </c>
      <c r="AC84" s="58">
        <f t="shared" si="33"/>
        <v>1260000</v>
      </c>
      <c r="AD84" s="58">
        <f t="shared" si="34"/>
        <v>990000</v>
      </c>
      <c r="AE84" s="58">
        <f t="shared" si="35"/>
        <v>882533</v>
      </c>
      <c r="AF84" s="58">
        <f t="shared" si="36"/>
        <v>0</v>
      </c>
      <c r="AG84" s="58">
        <f t="shared" si="37"/>
        <v>0</v>
      </c>
      <c r="AH84" s="58">
        <f t="shared" si="38"/>
        <v>1850472</v>
      </c>
      <c r="AI84" s="58">
        <f t="shared" si="39"/>
        <v>0</v>
      </c>
      <c r="AJ84" s="58">
        <f t="shared" si="40"/>
        <v>0</v>
      </c>
      <c r="AK84" s="58">
        <f t="shared" si="41"/>
        <v>2625</v>
      </c>
      <c r="AL84" s="58">
        <f t="shared" si="42"/>
        <v>30000</v>
      </c>
      <c r="AM84" s="58">
        <f t="shared" si="46"/>
        <v>401250.4</v>
      </c>
      <c r="AN84" s="58">
        <f t="shared" si="47"/>
        <v>5416880.4000000004</v>
      </c>
      <c r="AO84" s="58">
        <f t="shared" si="43"/>
        <v>5416880.4000000004</v>
      </c>
      <c r="AP84" s="58" t="str">
        <f t="shared" si="44"/>
        <v>CÁT LÁI</v>
      </c>
      <c r="AQ84" s="75" t="s">
        <v>80</v>
      </c>
      <c r="AR84" s="60" t="s">
        <v>703</v>
      </c>
      <c r="AS84" s="60" t="s">
        <v>711</v>
      </c>
      <c r="AT84" s="60" t="s">
        <v>145</v>
      </c>
    </row>
    <row r="85" spans="1:46" s="60" customFormat="1" ht="23.25" customHeight="1">
      <c r="A85" s="113" t="s">
        <v>223</v>
      </c>
      <c r="B85" s="140" t="s">
        <v>470</v>
      </c>
      <c r="C85" s="118" t="s">
        <v>471</v>
      </c>
      <c r="D85" s="114">
        <v>45870</v>
      </c>
      <c r="E85" s="115">
        <v>167.4</v>
      </c>
      <c r="F85" s="115">
        <v>167.4</v>
      </c>
      <c r="G85" s="116" t="s">
        <v>662</v>
      </c>
      <c r="H85" s="56"/>
      <c r="I85" s="62"/>
      <c r="J85" s="56">
        <f>+IF(F82=0, _xleta.T, IF(F82&lt;=1000, 1260000, IF(F82&lt;=2000, 1430000, IF(F82&lt;=3000, 2120000, IF(F82&lt;=4500, 2230000, ff)))))</f>
        <v>1260000</v>
      </c>
      <c r="K85" s="56">
        <v>990000</v>
      </c>
      <c r="L85" s="56">
        <v>882533</v>
      </c>
      <c r="M85" s="56"/>
      <c r="N85" s="56"/>
      <c r="O85" s="56">
        <v>1850472</v>
      </c>
      <c r="P85" s="56"/>
      <c r="Q85" s="56"/>
      <c r="R85" s="56">
        <v>2511</v>
      </c>
      <c r="S85" s="56">
        <f>+IF(F85&lt;=2000, 30000, IF(F85&lt;5000, 66000, ff))</f>
        <v>30000</v>
      </c>
      <c r="T85" s="56">
        <f t="shared" si="27"/>
        <v>401241.28</v>
      </c>
      <c r="U85" s="62">
        <f t="shared" si="28"/>
        <v>5416757.2800000003</v>
      </c>
      <c r="V85" s="58">
        <f t="shared" si="45"/>
        <v>5416757.2800000003</v>
      </c>
      <c r="W85" s="117" t="s">
        <v>74</v>
      </c>
      <c r="X85" s="57" t="str">
        <f t="shared" si="29"/>
        <v>PS254666</v>
      </c>
      <c r="Y85" s="58" t="str">
        <f t="shared" si="29"/>
        <v>DJL250718026</v>
      </c>
      <c r="Z85" s="59">
        <f t="shared" si="30"/>
        <v>45870</v>
      </c>
      <c r="AA85" s="58">
        <f t="shared" si="31"/>
        <v>0</v>
      </c>
      <c r="AB85" s="58">
        <f t="shared" si="32"/>
        <v>0</v>
      </c>
      <c r="AC85" s="58">
        <f t="shared" si="33"/>
        <v>1260000</v>
      </c>
      <c r="AD85" s="58">
        <f t="shared" si="34"/>
        <v>990000</v>
      </c>
      <c r="AE85" s="58">
        <f t="shared" si="35"/>
        <v>882533</v>
      </c>
      <c r="AF85" s="58">
        <f t="shared" si="36"/>
        <v>0</v>
      </c>
      <c r="AG85" s="58">
        <f t="shared" si="37"/>
        <v>0</v>
      </c>
      <c r="AH85" s="58">
        <f t="shared" si="38"/>
        <v>1850472</v>
      </c>
      <c r="AI85" s="58">
        <f t="shared" si="39"/>
        <v>0</v>
      </c>
      <c r="AJ85" s="58">
        <f t="shared" si="40"/>
        <v>0</v>
      </c>
      <c r="AK85" s="58">
        <f t="shared" si="41"/>
        <v>2511</v>
      </c>
      <c r="AL85" s="58">
        <f t="shared" si="42"/>
        <v>30000</v>
      </c>
      <c r="AM85" s="58">
        <f t="shared" si="46"/>
        <v>401241.28</v>
      </c>
      <c r="AN85" s="58">
        <f t="shared" si="47"/>
        <v>5416757.2800000003</v>
      </c>
      <c r="AO85" s="58">
        <f t="shared" si="43"/>
        <v>5416757.2800000003</v>
      </c>
      <c r="AP85" s="58" t="str">
        <f t="shared" si="44"/>
        <v>CÁT LÁI</v>
      </c>
      <c r="AQ85" s="75" t="s">
        <v>80</v>
      </c>
      <c r="AR85" s="60" t="s">
        <v>704</v>
      </c>
      <c r="AS85" s="60" t="s">
        <v>711</v>
      </c>
      <c r="AT85" s="60" t="s">
        <v>145</v>
      </c>
    </row>
    <row r="86" spans="1:46" s="60" customFormat="1" ht="23.25" customHeight="1">
      <c r="A86" s="113" t="s">
        <v>224</v>
      </c>
      <c r="B86" s="140" t="s">
        <v>224</v>
      </c>
      <c r="C86" s="118" t="s">
        <v>472</v>
      </c>
      <c r="D86" s="114">
        <v>45870</v>
      </c>
      <c r="E86" s="115">
        <v>369.8</v>
      </c>
      <c r="F86" s="115">
        <v>369.8</v>
      </c>
      <c r="G86" s="116" t="s">
        <v>663</v>
      </c>
      <c r="H86" s="56"/>
      <c r="I86" s="62"/>
      <c r="J86" s="56">
        <f>+IF(F83=0, _xleta.T, IF(F83&lt;=1000, 1260000, IF(F83&lt;=2000, 1430000, IF(F83&lt;=3000, 2120000, IF(F83&lt;=4500, 2230000, ff)))))</f>
        <v>1260000</v>
      </c>
      <c r="K86" s="56">
        <v>990000</v>
      </c>
      <c r="L86" s="56">
        <v>1348567</v>
      </c>
      <c r="M86" s="56"/>
      <c r="N86" s="56"/>
      <c r="O86" s="56">
        <v>1989036</v>
      </c>
      <c r="P86" s="56"/>
      <c r="Q86" s="56">
        <v>11782</v>
      </c>
      <c r="R86" s="56">
        <v>5547</v>
      </c>
      <c r="S86" s="56">
        <f>+IF(F86&lt;=2000, 30000, IF(F86&lt;5000, 66000, ff))</f>
        <v>30000</v>
      </c>
      <c r="T86" s="56">
        <f t="shared" si="27"/>
        <v>450794.56</v>
      </c>
      <c r="U86" s="62">
        <f t="shared" si="28"/>
        <v>6085726.5599999996</v>
      </c>
      <c r="V86" s="58">
        <f t="shared" si="45"/>
        <v>6085726.5599999996</v>
      </c>
      <c r="W86" s="117" t="s">
        <v>74</v>
      </c>
      <c r="X86" s="57" t="str">
        <f t="shared" si="29"/>
        <v>PS254636</v>
      </c>
      <c r="Y86" s="58" t="str">
        <f t="shared" si="29"/>
        <v>PS254636</v>
      </c>
      <c r="Z86" s="59">
        <f t="shared" si="30"/>
        <v>45870</v>
      </c>
      <c r="AA86" s="58">
        <f t="shared" si="31"/>
        <v>0</v>
      </c>
      <c r="AB86" s="58">
        <f t="shared" si="32"/>
        <v>0</v>
      </c>
      <c r="AC86" s="58">
        <f t="shared" si="33"/>
        <v>1260000</v>
      </c>
      <c r="AD86" s="58">
        <f t="shared" si="34"/>
        <v>990000</v>
      </c>
      <c r="AE86" s="58">
        <f t="shared" si="35"/>
        <v>1348567</v>
      </c>
      <c r="AF86" s="58">
        <f t="shared" si="36"/>
        <v>0</v>
      </c>
      <c r="AG86" s="58">
        <f t="shared" si="37"/>
        <v>0</v>
      </c>
      <c r="AH86" s="58">
        <f t="shared" si="38"/>
        <v>1989036</v>
      </c>
      <c r="AI86" s="58">
        <f t="shared" si="39"/>
        <v>0</v>
      </c>
      <c r="AJ86" s="58">
        <f t="shared" si="40"/>
        <v>11782</v>
      </c>
      <c r="AK86" s="58">
        <f t="shared" si="41"/>
        <v>5547</v>
      </c>
      <c r="AL86" s="58">
        <f t="shared" si="42"/>
        <v>30000</v>
      </c>
      <c r="AM86" s="58">
        <f t="shared" si="46"/>
        <v>450794.56</v>
      </c>
      <c r="AN86" s="58">
        <f t="shared" si="47"/>
        <v>6085726.5599999996</v>
      </c>
      <c r="AO86" s="58">
        <f t="shared" si="43"/>
        <v>6085726.5599999996</v>
      </c>
      <c r="AP86" s="58" t="str">
        <f t="shared" si="44"/>
        <v>CÁT LÁI</v>
      </c>
      <c r="AQ86" s="75" t="s">
        <v>80</v>
      </c>
      <c r="AR86" s="60" t="s">
        <v>703</v>
      </c>
      <c r="AS86" s="60" t="s">
        <v>711</v>
      </c>
      <c r="AT86" s="60" t="s">
        <v>145</v>
      </c>
    </row>
    <row r="87" spans="1:46" s="60" customFormat="1" ht="23.25" customHeight="1">
      <c r="A87" s="113" t="s">
        <v>225</v>
      </c>
      <c r="B87" s="140" t="s">
        <v>473</v>
      </c>
      <c r="C87" s="118" t="s">
        <v>474</v>
      </c>
      <c r="D87" s="114">
        <v>45870</v>
      </c>
      <c r="E87" s="115">
        <v>102</v>
      </c>
      <c r="F87" s="115">
        <v>102</v>
      </c>
      <c r="G87" s="116" t="s">
        <v>664</v>
      </c>
      <c r="H87" s="56"/>
      <c r="I87" s="62"/>
      <c r="J87" s="56">
        <f>+IF(F84=0, _xleta.T, IF(F84&lt;=1000, 1260000, IF(F84&lt;=2000, 1430000, IF(F84&lt;=3000, 2120000, IF(F84&lt;=4500, 2230000, ff)))))</f>
        <v>1260000</v>
      </c>
      <c r="K87" s="56">
        <v>990000</v>
      </c>
      <c r="L87" s="56">
        <v>882533</v>
      </c>
      <c r="M87" s="56"/>
      <c r="N87" s="56"/>
      <c r="O87" s="56">
        <v>1992816</v>
      </c>
      <c r="P87" s="56"/>
      <c r="Q87" s="56"/>
      <c r="R87" s="56">
        <v>1530</v>
      </c>
      <c r="S87" s="56">
        <f>+IF(F87&lt;=2000, 30000, IF(F87&lt;5000, 66000, ff))</f>
        <v>30000</v>
      </c>
      <c r="T87" s="56">
        <f t="shared" si="27"/>
        <v>412550.32</v>
      </c>
      <c r="U87" s="62">
        <f t="shared" si="28"/>
        <v>5569429.3200000003</v>
      </c>
      <c r="V87" s="58">
        <f t="shared" si="45"/>
        <v>5569429.3200000003</v>
      </c>
      <c r="W87" s="117" t="s">
        <v>74</v>
      </c>
      <c r="X87" s="57" t="str">
        <f t="shared" si="29"/>
        <v>PS254691</v>
      </c>
      <c r="Y87" s="58" t="str">
        <f t="shared" si="29"/>
        <v>IE25070618</v>
      </c>
      <c r="Z87" s="59">
        <f t="shared" si="30"/>
        <v>45870</v>
      </c>
      <c r="AA87" s="58">
        <f t="shared" si="31"/>
        <v>0</v>
      </c>
      <c r="AB87" s="58">
        <f t="shared" si="32"/>
        <v>0</v>
      </c>
      <c r="AC87" s="58">
        <f t="shared" si="33"/>
        <v>1260000</v>
      </c>
      <c r="AD87" s="58">
        <f t="shared" si="34"/>
        <v>990000</v>
      </c>
      <c r="AE87" s="58">
        <f t="shared" si="35"/>
        <v>882533</v>
      </c>
      <c r="AF87" s="58">
        <f t="shared" si="36"/>
        <v>0</v>
      </c>
      <c r="AG87" s="58">
        <f t="shared" si="37"/>
        <v>0</v>
      </c>
      <c r="AH87" s="58">
        <f t="shared" si="38"/>
        <v>1992816</v>
      </c>
      <c r="AI87" s="58">
        <f t="shared" si="39"/>
        <v>0</v>
      </c>
      <c r="AJ87" s="58">
        <f t="shared" si="40"/>
        <v>0</v>
      </c>
      <c r="AK87" s="58">
        <f t="shared" si="41"/>
        <v>1530</v>
      </c>
      <c r="AL87" s="58">
        <f t="shared" si="42"/>
        <v>30000</v>
      </c>
      <c r="AM87" s="58">
        <f t="shared" si="46"/>
        <v>412550.32</v>
      </c>
      <c r="AN87" s="58">
        <f t="shared" si="47"/>
        <v>5569429.3200000003</v>
      </c>
      <c r="AO87" s="58">
        <f t="shared" si="43"/>
        <v>5569429.3200000003</v>
      </c>
      <c r="AP87" s="58" t="str">
        <f t="shared" si="44"/>
        <v>CÁT LÁI</v>
      </c>
      <c r="AQ87" s="75" t="s">
        <v>80</v>
      </c>
      <c r="AR87" s="60" t="s">
        <v>704</v>
      </c>
      <c r="AS87" s="60" t="s">
        <v>711</v>
      </c>
      <c r="AT87" s="60" t="s">
        <v>145</v>
      </c>
    </row>
    <row r="88" spans="1:46" s="60" customFormat="1" ht="23.25" customHeight="1">
      <c r="A88" s="113" t="s">
        <v>226</v>
      </c>
      <c r="B88" s="140" t="s">
        <v>226</v>
      </c>
      <c r="C88" s="118" t="s">
        <v>475</v>
      </c>
      <c r="D88" s="114">
        <v>45870</v>
      </c>
      <c r="E88" s="115">
        <v>3429.4</v>
      </c>
      <c r="F88" s="115">
        <v>3429.4</v>
      </c>
      <c r="G88" s="116">
        <v>7.6159999999999997</v>
      </c>
      <c r="H88" s="56"/>
      <c r="I88" s="62"/>
      <c r="J88" s="56">
        <f>+IF(F85=0, _xleta.T, IF(F85&lt;=1000, 1260000, IF(F85&lt;=2000, 1430000, IF(F85&lt;=3000, 2120000, IF(F85&lt;=4500, 2230000, ff)))))</f>
        <v>1260000</v>
      </c>
      <c r="K88" s="56">
        <v>990000</v>
      </c>
      <c r="L88" s="56"/>
      <c r="M88" s="56"/>
      <c r="N88" s="56"/>
      <c r="O88" s="56"/>
      <c r="P88" s="56"/>
      <c r="Q88" s="56"/>
      <c r="R88" s="56">
        <v>51441</v>
      </c>
      <c r="S88" s="56">
        <f>+IF(F88&lt;=2000, 30000, IF(F88&lt;5000, 66000, ff))</f>
        <v>66000</v>
      </c>
      <c r="T88" s="56">
        <f t="shared" si="27"/>
        <v>189395.28</v>
      </c>
      <c r="U88" s="62">
        <f t="shared" si="28"/>
        <v>2556836.2799999998</v>
      </c>
      <c r="V88" s="58">
        <f t="shared" si="45"/>
        <v>2556836.2799999998</v>
      </c>
      <c r="W88" s="117" t="s">
        <v>74</v>
      </c>
      <c r="X88" s="57" t="str">
        <f t="shared" si="29"/>
        <v>PS254645</v>
      </c>
      <c r="Y88" s="58" t="str">
        <f t="shared" si="29"/>
        <v>PS254645</v>
      </c>
      <c r="Z88" s="59">
        <f t="shared" si="30"/>
        <v>45870</v>
      </c>
      <c r="AA88" s="58">
        <f t="shared" si="31"/>
        <v>0</v>
      </c>
      <c r="AB88" s="58">
        <f t="shared" si="32"/>
        <v>0</v>
      </c>
      <c r="AC88" s="58">
        <f t="shared" si="33"/>
        <v>1260000</v>
      </c>
      <c r="AD88" s="58">
        <f t="shared" si="34"/>
        <v>990000</v>
      </c>
      <c r="AE88" s="58">
        <f t="shared" si="35"/>
        <v>0</v>
      </c>
      <c r="AF88" s="58">
        <f t="shared" si="36"/>
        <v>0</v>
      </c>
      <c r="AG88" s="58">
        <f t="shared" si="37"/>
        <v>0</v>
      </c>
      <c r="AH88" s="58">
        <f t="shared" si="38"/>
        <v>0</v>
      </c>
      <c r="AI88" s="58">
        <f t="shared" si="39"/>
        <v>0</v>
      </c>
      <c r="AJ88" s="58">
        <f t="shared" si="40"/>
        <v>0</v>
      </c>
      <c r="AK88" s="58">
        <f t="shared" si="41"/>
        <v>51441</v>
      </c>
      <c r="AL88" s="58">
        <f t="shared" si="42"/>
        <v>66000</v>
      </c>
      <c r="AM88" s="58">
        <f t="shared" si="46"/>
        <v>189395.28</v>
      </c>
      <c r="AN88" s="58">
        <f t="shared" si="47"/>
        <v>2556836.2799999998</v>
      </c>
      <c r="AO88" s="58">
        <f t="shared" si="43"/>
        <v>2556836.2799999998</v>
      </c>
      <c r="AP88" s="58" t="str">
        <f t="shared" si="44"/>
        <v>CÁT LÁI</v>
      </c>
      <c r="AQ88" s="75" t="s">
        <v>80</v>
      </c>
      <c r="AR88" s="60" t="s">
        <v>703</v>
      </c>
      <c r="AS88" s="60" t="s">
        <v>711</v>
      </c>
      <c r="AT88" s="60" t="s">
        <v>145</v>
      </c>
    </row>
    <row r="89" spans="1:46" s="60" customFormat="1" ht="23.25" customHeight="1">
      <c r="A89" s="113" t="s">
        <v>227</v>
      </c>
      <c r="B89" s="140" t="s">
        <v>476</v>
      </c>
      <c r="C89" s="118" t="s">
        <v>477</v>
      </c>
      <c r="D89" s="114">
        <v>45870</v>
      </c>
      <c r="E89" s="115">
        <v>412.9</v>
      </c>
      <c r="F89" s="115">
        <v>412.9</v>
      </c>
      <c r="G89" s="116" t="s">
        <v>665</v>
      </c>
      <c r="H89" s="56"/>
      <c r="I89" s="62"/>
      <c r="J89" s="56">
        <f>+IF(F86=0, _xleta.T, IF(F86&lt;=1000, 1260000, IF(F86&lt;=2000, 1430000, IF(F86&lt;=3000, 2120000, IF(F86&lt;=4500, 2230000, ff)))))</f>
        <v>1260000</v>
      </c>
      <c r="K89" s="56">
        <v>990000</v>
      </c>
      <c r="L89" s="56"/>
      <c r="M89" s="56"/>
      <c r="N89" s="56"/>
      <c r="O89" s="56"/>
      <c r="P89" s="56"/>
      <c r="Q89" s="56"/>
      <c r="R89" s="56">
        <v>6194</v>
      </c>
      <c r="S89" s="56">
        <f>+IF(F89&lt;=2000, 30000, IF(F89&lt;5000, 66000, ff))</f>
        <v>30000</v>
      </c>
      <c r="T89" s="56">
        <f t="shared" si="27"/>
        <v>182895.52</v>
      </c>
      <c r="U89" s="62">
        <f t="shared" si="28"/>
        <v>2469089.52</v>
      </c>
      <c r="V89" s="58">
        <f t="shared" si="45"/>
        <v>2469089.52</v>
      </c>
      <c r="W89" s="117" t="s">
        <v>74</v>
      </c>
      <c r="X89" s="57" t="str">
        <f t="shared" si="29"/>
        <v>PS254722</v>
      </c>
      <c r="Y89" s="58" t="str">
        <f t="shared" si="29"/>
        <v>1004/2025</v>
      </c>
      <c r="Z89" s="59">
        <f t="shared" si="30"/>
        <v>45870</v>
      </c>
      <c r="AA89" s="58">
        <f t="shared" si="31"/>
        <v>0</v>
      </c>
      <c r="AB89" s="58">
        <f t="shared" si="32"/>
        <v>0</v>
      </c>
      <c r="AC89" s="58">
        <f t="shared" si="33"/>
        <v>1260000</v>
      </c>
      <c r="AD89" s="58">
        <f t="shared" si="34"/>
        <v>990000</v>
      </c>
      <c r="AE89" s="58">
        <f t="shared" si="35"/>
        <v>0</v>
      </c>
      <c r="AF89" s="58">
        <f t="shared" si="36"/>
        <v>0</v>
      </c>
      <c r="AG89" s="58">
        <f t="shared" si="37"/>
        <v>0</v>
      </c>
      <c r="AH89" s="58">
        <f t="shared" si="38"/>
        <v>0</v>
      </c>
      <c r="AI89" s="58">
        <f t="shared" si="39"/>
        <v>0</v>
      </c>
      <c r="AJ89" s="58">
        <f t="shared" si="40"/>
        <v>0</v>
      </c>
      <c r="AK89" s="58">
        <f t="shared" si="41"/>
        <v>6194</v>
      </c>
      <c r="AL89" s="58">
        <f t="shared" si="42"/>
        <v>30000</v>
      </c>
      <c r="AM89" s="58">
        <f t="shared" si="46"/>
        <v>182895.52</v>
      </c>
      <c r="AN89" s="58">
        <f t="shared" si="47"/>
        <v>2469089.52</v>
      </c>
      <c r="AO89" s="58">
        <f t="shared" si="43"/>
        <v>2469089.52</v>
      </c>
      <c r="AP89" s="58" t="str">
        <f t="shared" si="44"/>
        <v>CÁT LÁI</v>
      </c>
      <c r="AQ89" s="75" t="s">
        <v>80</v>
      </c>
      <c r="AR89" s="60" t="s">
        <v>704</v>
      </c>
      <c r="AS89" s="60" t="s">
        <v>711</v>
      </c>
      <c r="AT89" s="60" t="s">
        <v>145</v>
      </c>
    </row>
    <row r="90" spans="1:46" s="60" customFormat="1" ht="23.25" customHeight="1">
      <c r="A90" s="113" t="s">
        <v>228</v>
      </c>
      <c r="B90" s="140" t="s">
        <v>478</v>
      </c>
      <c r="C90" s="118" t="s">
        <v>479</v>
      </c>
      <c r="D90" s="114">
        <v>45870</v>
      </c>
      <c r="E90" s="115">
        <v>2440</v>
      </c>
      <c r="F90" s="115">
        <v>2440</v>
      </c>
      <c r="G90" s="116">
        <v>2.11</v>
      </c>
      <c r="H90" s="56"/>
      <c r="I90" s="62"/>
      <c r="J90" s="56">
        <f>+IF(F87=0, _xleta.T, IF(F87&lt;=1000, 1260000, IF(F87&lt;=2000, 1430000, IF(F87&lt;=3000, 2120000, IF(F87&lt;=4500, 2230000, ff)))))</f>
        <v>1260000</v>
      </c>
      <c r="K90" s="56">
        <v>990000</v>
      </c>
      <c r="L90" s="56">
        <v>2292307.56</v>
      </c>
      <c r="M90" s="56">
        <v>555710.76</v>
      </c>
      <c r="N90" s="56">
        <v>555710.76</v>
      </c>
      <c r="O90" s="56">
        <v>711720</v>
      </c>
      <c r="P90" s="56">
        <v>996408.00000000012</v>
      </c>
      <c r="Q90" s="56"/>
      <c r="R90" s="56">
        <v>36600</v>
      </c>
      <c r="S90" s="56">
        <f>+IF(F90&lt;=2000, 30000, IF(F90&lt;5000, 66000, ff))</f>
        <v>66000</v>
      </c>
      <c r="T90" s="56">
        <f t="shared" si="27"/>
        <v>597156.56640000001</v>
      </c>
      <c r="U90" s="62">
        <f t="shared" si="28"/>
        <v>8061613.6464</v>
      </c>
      <c r="V90" s="58">
        <f t="shared" si="45"/>
        <v>8061613.6464</v>
      </c>
      <c r="W90" s="117" t="s">
        <v>74</v>
      </c>
      <c r="X90" s="57" t="str">
        <f t="shared" si="29"/>
        <v>PS254664</v>
      </c>
      <c r="Y90" s="58" t="str">
        <f t="shared" si="29"/>
        <v xml:space="preserve"> APSV0201021</v>
      </c>
      <c r="Z90" s="59">
        <f t="shared" si="30"/>
        <v>45870</v>
      </c>
      <c r="AA90" s="58">
        <f t="shared" si="31"/>
        <v>0</v>
      </c>
      <c r="AB90" s="58">
        <f t="shared" si="32"/>
        <v>0</v>
      </c>
      <c r="AC90" s="58">
        <f t="shared" si="33"/>
        <v>1260000</v>
      </c>
      <c r="AD90" s="58">
        <f t="shared" si="34"/>
        <v>990000</v>
      </c>
      <c r="AE90" s="58">
        <f t="shared" si="35"/>
        <v>2292307.56</v>
      </c>
      <c r="AF90" s="58">
        <f t="shared" si="36"/>
        <v>555710.76</v>
      </c>
      <c r="AG90" s="58">
        <f t="shared" si="37"/>
        <v>555710.76</v>
      </c>
      <c r="AH90" s="58">
        <f t="shared" si="38"/>
        <v>711720</v>
      </c>
      <c r="AI90" s="58">
        <f t="shared" si="39"/>
        <v>996408.00000000012</v>
      </c>
      <c r="AJ90" s="58">
        <f t="shared" si="40"/>
        <v>0</v>
      </c>
      <c r="AK90" s="58">
        <f t="shared" si="41"/>
        <v>36600</v>
      </c>
      <c r="AL90" s="58">
        <f t="shared" si="42"/>
        <v>66000</v>
      </c>
      <c r="AM90" s="58">
        <f t="shared" si="46"/>
        <v>597156.56640000001</v>
      </c>
      <c r="AN90" s="58">
        <f t="shared" si="47"/>
        <v>8061613.6464</v>
      </c>
      <c r="AO90" s="58">
        <f t="shared" si="43"/>
        <v>8061613.6464</v>
      </c>
      <c r="AP90" s="58" t="str">
        <f t="shared" si="44"/>
        <v>CÁT LÁI</v>
      </c>
      <c r="AQ90" s="75" t="s">
        <v>80</v>
      </c>
      <c r="AR90" s="60" t="s">
        <v>696</v>
      </c>
      <c r="AS90" s="60" t="s">
        <v>711</v>
      </c>
      <c r="AT90" s="60" t="s">
        <v>145</v>
      </c>
    </row>
    <row r="91" spans="1:46" s="60" customFormat="1" ht="23.25" customHeight="1">
      <c r="A91" s="113" t="s">
        <v>229</v>
      </c>
      <c r="B91" s="140" t="s">
        <v>480</v>
      </c>
      <c r="C91" s="118" t="s">
        <v>481</v>
      </c>
      <c r="D91" s="114">
        <v>45870</v>
      </c>
      <c r="E91" s="115">
        <v>125</v>
      </c>
      <c r="F91" s="115">
        <v>125</v>
      </c>
      <c r="G91" s="116">
        <v>0.2</v>
      </c>
      <c r="H91" s="56"/>
      <c r="I91" s="62"/>
      <c r="J91" s="56">
        <f>+IF(F88=0, _xleta.T, IF(F88&lt;=1000, 1260000, IF(F88&lt;=2000, 1430000, IF(F88&lt;=3000, 2120000, IF(F88&lt;=4500, 2230000, ff)))))</f>
        <v>2230000</v>
      </c>
      <c r="K91" s="56">
        <v>990000</v>
      </c>
      <c r="L91" s="56">
        <v>4555008</v>
      </c>
      <c r="M91" s="56">
        <v>1423440</v>
      </c>
      <c r="N91" s="56">
        <v>2277504</v>
      </c>
      <c r="O91" s="56">
        <v>711720</v>
      </c>
      <c r="P91" s="56">
        <v>711720</v>
      </c>
      <c r="Q91" s="56"/>
      <c r="R91" s="56">
        <v>1875</v>
      </c>
      <c r="S91" s="56">
        <f>+IF(F91&lt;=2000, 30000, IF(F91&lt;5000, 66000, ff))</f>
        <v>30000</v>
      </c>
      <c r="T91" s="56">
        <f t="shared" si="27"/>
        <v>1034501.36</v>
      </c>
      <c r="U91" s="62">
        <f t="shared" si="28"/>
        <v>13965768.359999999</v>
      </c>
      <c r="V91" s="58">
        <f t="shared" si="45"/>
        <v>13965768.359999999</v>
      </c>
      <c r="W91" s="117" t="s">
        <v>74</v>
      </c>
      <c r="X91" s="57" t="str">
        <f t="shared" si="29"/>
        <v>PS254655</v>
      </c>
      <c r="Y91" s="58" t="str">
        <f t="shared" si="29"/>
        <v>OR20250712</v>
      </c>
      <c r="Z91" s="59">
        <f t="shared" si="30"/>
        <v>45870</v>
      </c>
      <c r="AA91" s="58">
        <f t="shared" si="31"/>
        <v>0</v>
      </c>
      <c r="AB91" s="58">
        <f t="shared" si="32"/>
        <v>0</v>
      </c>
      <c r="AC91" s="58">
        <f t="shared" si="33"/>
        <v>2230000</v>
      </c>
      <c r="AD91" s="58">
        <f t="shared" si="34"/>
        <v>990000</v>
      </c>
      <c r="AE91" s="58">
        <f t="shared" si="35"/>
        <v>4555008</v>
      </c>
      <c r="AF91" s="58">
        <f t="shared" si="36"/>
        <v>1423440</v>
      </c>
      <c r="AG91" s="58">
        <f t="shared" si="37"/>
        <v>2277504</v>
      </c>
      <c r="AH91" s="58">
        <f t="shared" si="38"/>
        <v>711720</v>
      </c>
      <c r="AI91" s="58">
        <f t="shared" si="39"/>
        <v>711720</v>
      </c>
      <c r="AJ91" s="58">
        <f t="shared" si="40"/>
        <v>0</v>
      </c>
      <c r="AK91" s="58">
        <f t="shared" si="41"/>
        <v>1875</v>
      </c>
      <c r="AL91" s="58">
        <f t="shared" si="42"/>
        <v>30000</v>
      </c>
      <c r="AM91" s="58">
        <f t="shared" si="46"/>
        <v>1034501.36</v>
      </c>
      <c r="AN91" s="58">
        <f t="shared" si="47"/>
        <v>13965768.359999999</v>
      </c>
      <c r="AO91" s="58">
        <f t="shared" si="43"/>
        <v>13965768.359999999</v>
      </c>
      <c r="AP91" s="58" t="str">
        <f t="shared" si="44"/>
        <v>CÁT LÁI</v>
      </c>
      <c r="AQ91" s="75" t="s">
        <v>80</v>
      </c>
      <c r="AR91" s="60" t="s">
        <v>696</v>
      </c>
      <c r="AS91" s="60" t="s">
        <v>711</v>
      </c>
      <c r="AT91" s="60" t="s">
        <v>145</v>
      </c>
    </row>
    <row r="92" spans="1:46" s="60" customFormat="1" ht="23.25" customHeight="1">
      <c r="A92" s="113" t="s">
        <v>230</v>
      </c>
      <c r="B92" s="140" t="s">
        <v>482</v>
      </c>
      <c r="C92" s="118" t="s">
        <v>483</v>
      </c>
      <c r="D92" s="114">
        <v>45870</v>
      </c>
      <c r="E92" s="115">
        <v>3329</v>
      </c>
      <c r="F92" s="115">
        <v>3329</v>
      </c>
      <c r="G92" s="116"/>
      <c r="H92" s="56"/>
      <c r="I92" s="62"/>
      <c r="J92" s="56">
        <f>+IF(F89=0, _xleta.T, IF(F89&lt;=1000, 1260000, IF(F89&lt;=2000, 1430000, IF(F89&lt;=3000, 2120000, IF(F89&lt;=4500, 2230000, ff)))))</f>
        <v>1260000</v>
      </c>
      <c r="K92" s="56">
        <v>990000</v>
      </c>
      <c r="L92" s="56"/>
      <c r="M92" s="56"/>
      <c r="N92" s="56"/>
      <c r="O92" s="56"/>
      <c r="P92" s="56"/>
      <c r="Q92" s="56">
        <v>594000</v>
      </c>
      <c r="R92" s="56">
        <v>49935</v>
      </c>
      <c r="S92" s="56">
        <f>+IF(F92&lt;=2000, 30000, IF(F92&lt;5000, 66000, ff))</f>
        <v>66000</v>
      </c>
      <c r="T92" s="56">
        <f t="shared" si="27"/>
        <v>236794.80000000002</v>
      </c>
      <c r="U92" s="62">
        <f t="shared" si="28"/>
        <v>3196729.8</v>
      </c>
      <c r="V92" s="58">
        <f t="shared" si="45"/>
        <v>3196729.8</v>
      </c>
      <c r="W92" s="117" t="s">
        <v>78</v>
      </c>
      <c r="X92" s="57" t="str">
        <f t="shared" si="29"/>
        <v>PS254620</v>
      </c>
      <c r="Y92" s="58" t="str">
        <f t="shared" si="29"/>
        <v>2510/SLTWPS</v>
      </c>
      <c r="Z92" s="59">
        <f t="shared" si="30"/>
        <v>45870</v>
      </c>
      <c r="AA92" s="58">
        <f t="shared" si="31"/>
        <v>0</v>
      </c>
      <c r="AB92" s="58">
        <f t="shared" si="32"/>
        <v>0</v>
      </c>
      <c r="AC92" s="58">
        <f t="shared" si="33"/>
        <v>1260000</v>
      </c>
      <c r="AD92" s="58">
        <f t="shared" si="34"/>
        <v>990000</v>
      </c>
      <c r="AE92" s="58">
        <f t="shared" si="35"/>
        <v>0</v>
      </c>
      <c r="AF92" s="58">
        <f t="shared" si="36"/>
        <v>0</v>
      </c>
      <c r="AG92" s="58">
        <f t="shared" si="37"/>
        <v>0</v>
      </c>
      <c r="AH92" s="58">
        <f t="shared" si="38"/>
        <v>0</v>
      </c>
      <c r="AI92" s="58">
        <f t="shared" si="39"/>
        <v>0</v>
      </c>
      <c r="AJ92" s="58">
        <f t="shared" si="40"/>
        <v>594000</v>
      </c>
      <c r="AK92" s="58">
        <f t="shared" si="41"/>
        <v>49935</v>
      </c>
      <c r="AL92" s="58">
        <f t="shared" si="42"/>
        <v>66000</v>
      </c>
      <c r="AM92" s="58">
        <f t="shared" si="46"/>
        <v>236794.80000000002</v>
      </c>
      <c r="AN92" s="58">
        <f t="shared" si="47"/>
        <v>3196729.8</v>
      </c>
      <c r="AO92" s="58">
        <f t="shared" si="43"/>
        <v>3196729.8</v>
      </c>
      <c r="AP92" s="58" t="str">
        <f t="shared" si="44"/>
        <v>KNQ TÂN THUẬN</v>
      </c>
      <c r="AQ92" s="75" t="s">
        <v>80</v>
      </c>
      <c r="AR92" s="60" t="s">
        <v>700</v>
      </c>
      <c r="AS92" s="60" t="s">
        <v>713</v>
      </c>
      <c r="AT92" s="60" t="s">
        <v>145</v>
      </c>
    </row>
    <row r="93" spans="1:46" s="60" customFormat="1" ht="23.25" customHeight="1">
      <c r="A93" s="113" t="s">
        <v>231</v>
      </c>
      <c r="B93" s="140" t="s">
        <v>484</v>
      </c>
      <c r="C93" s="118" t="s">
        <v>485</v>
      </c>
      <c r="D93" s="114">
        <v>45870</v>
      </c>
      <c r="E93" s="115">
        <v>22.1</v>
      </c>
      <c r="F93" s="115">
        <v>22.1</v>
      </c>
      <c r="G93" s="116"/>
      <c r="H93" s="56"/>
      <c r="I93" s="62"/>
      <c r="J93" s="56">
        <f>+IF(F93&lt;=50,1060000, IF(F93&lt;=200, 1210000, IF(F93&lt;=500, 1230000, IF(F93&lt;=1000, 1440000, IF(F93&lt;=2000, 1990000, IF(F93&gt;2000, 1990000+(F93-2000)*1464))))))</f>
        <v>1060000</v>
      </c>
      <c r="K93" s="56">
        <v>600000</v>
      </c>
      <c r="L93" s="56"/>
      <c r="M93" s="56"/>
      <c r="N93" s="56"/>
      <c r="O93" s="56"/>
      <c r="P93" s="56"/>
      <c r="Q93" s="56"/>
      <c r="R93" s="56"/>
      <c r="S93" s="56"/>
      <c r="T93" s="56">
        <f t="shared" si="27"/>
        <v>132800</v>
      </c>
      <c r="U93" s="62">
        <f t="shared" si="28"/>
        <v>1792800</v>
      </c>
      <c r="V93" s="58">
        <f t="shared" si="45"/>
        <v>1792800</v>
      </c>
      <c r="W93" s="117" t="s">
        <v>75</v>
      </c>
      <c r="X93" s="57" t="str">
        <f t="shared" si="29"/>
        <v>PS254693</v>
      </c>
      <c r="Y93" s="58" t="str">
        <f t="shared" si="29"/>
        <v xml:space="preserve">EX25070145
</v>
      </c>
      <c r="Z93" s="59">
        <f t="shared" si="30"/>
        <v>45870</v>
      </c>
      <c r="AA93" s="58">
        <f t="shared" si="31"/>
        <v>0</v>
      </c>
      <c r="AB93" s="58">
        <f t="shared" si="32"/>
        <v>0</v>
      </c>
      <c r="AC93" s="58">
        <f t="shared" si="33"/>
        <v>1060000</v>
      </c>
      <c r="AD93" s="58">
        <f t="shared" si="34"/>
        <v>600000</v>
      </c>
      <c r="AE93" s="58">
        <f t="shared" si="35"/>
        <v>0</v>
      </c>
      <c r="AF93" s="58">
        <f t="shared" si="36"/>
        <v>0</v>
      </c>
      <c r="AG93" s="58">
        <f t="shared" si="37"/>
        <v>0</v>
      </c>
      <c r="AH93" s="58">
        <f t="shared" si="38"/>
        <v>0</v>
      </c>
      <c r="AI93" s="58">
        <f t="shared" si="39"/>
        <v>0</v>
      </c>
      <c r="AJ93" s="58">
        <f t="shared" si="40"/>
        <v>0</v>
      </c>
      <c r="AK93" s="58">
        <f t="shared" si="41"/>
        <v>0</v>
      </c>
      <c r="AL93" s="58">
        <f t="shared" si="42"/>
        <v>0</v>
      </c>
      <c r="AM93" s="58">
        <f t="shared" si="46"/>
        <v>132800</v>
      </c>
      <c r="AN93" s="58">
        <f t="shared" si="47"/>
        <v>1792800</v>
      </c>
      <c r="AO93" s="58">
        <f t="shared" si="43"/>
        <v>1792800</v>
      </c>
      <c r="AP93" s="58" t="str">
        <f t="shared" si="44"/>
        <v>DHL</v>
      </c>
      <c r="AQ93" s="75" t="s">
        <v>82</v>
      </c>
      <c r="AR93" s="60" t="s">
        <v>698</v>
      </c>
      <c r="AS93" s="60" t="s">
        <v>714</v>
      </c>
      <c r="AT93" s="60" t="s">
        <v>145</v>
      </c>
    </row>
    <row r="94" spans="1:46" s="60" customFormat="1" ht="23.25" customHeight="1">
      <c r="A94" s="113" t="s">
        <v>232</v>
      </c>
      <c r="B94" s="140" t="s">
        <v>486</v>
      </c>
      <c r="C94" s="118" t="s">
        <v>487</v>
      </c>
      <c r="D94" s="114">
        <v>45870</v>
      </c>
      <c r="E94" s="115">
        <v>4.7</v>
      </c>
      <c r="F94" s="115">
        <v>4.7</v>
      </c>
      <c r="G94" s="116"/>
      <c r="H94" s="56"/>
      <c r="I94" s="62"/>
      <c r="J94" s="56">
        <f>+IF(F94&lt;=50,1060000, IF(F94&lt;=200, 1210000, IF(F94&lt;=500, 1230000, IF(F94&lt;=1000, 1440000, IF(F94&lt;=2000, 1990000, IF(F94&gt;2000, 1990000+(F94-2000)*1464))))))</f>
        <v>1060000</v>
      </c>
      <c r="K94" s="56">
        <v>600000</v>
      </c>
      <c r="L94" s="56"/>
      <c r="M94" s="56"/>
      <c r="N94" s="56"/>
      <c r="O94" s="56"/>
      <c r="P94" s="56"/>
      <c r="Q94" s="56"/>
      <c r="R94" s="56"/>
      <c r="S94" s="56"/>
      <c r="T94" s="56">
        <f t="shared" si="27"/>
        <v>132800</v>
      </c>
      <c r="U94" s="62">
        <f t="shared" si="28"/>
        <v>1792800</v>
      </c>
      <c r="V94" s="58">
        <f t="shared" si="45"/>
        <v>1792800</v>
      </c>
      <c r="W94" s="117" t="s">
        <v>75</v>
      </c>
      <c r="X94" s="57" t="str">
        <f t="shared" si="29"/>
        <v>PS254694</v>
      </c>
      <c r="Y94" s="58" t="str">
        <f t="shared" si="29"/>
        <v>CHDG2025072901</v>
      </c>
      <c r="Z94" s="59">
        <f t="shared" si="30"/>
        <v>45870</v>
      </c>
      <c r="AA94" s="58">
        <f t="shared" si="31"/>
        <v>0</v>
      </c>
      <c r="AB94" s="58">
        <f t="shared" si="32"/>
        <v>0</v>
      </c>
      <c r="AC94" s="58">
        <f t="shared" si="33"/>
        <v>1060000</v>
      </c>
      <c r="AD94" s="58">
        <f t="shared" si="34"/>
        <v>600000</v>
      </c>
      <c r="AE94" s="58">
        <f t="shared" si="35"/>
        <v>0</v>
      </c>
      <c r="AF94" s="58">
        <f t="shared" si="36"/>
        <v>0</v>
      </c>
      <c r="AG94" s="58">
        <f t="shared" si="37"/>
        <v>0</v>
      </c>
      <c r="AH94" s="58">
        <f t="shared" si="38"/>
        <v>0</v>
      </c>
      <c r="AI94" s="58">
        <f t="shared" si="39"/>
        <v>0</v>
      </c>
      <c r="AJ94" s="58">
        <f t="shared" si="40"/>
        <v>0</v>
      </c>
      <c r="AK94" s="58">
        <f t="shared" si="41"/>
        <v>0</v>
      </c>
      <c r="AL94" s="58">
        <f t="shared" si="42"/>
        <v>0</v>
      </c>
      <c r="AM94" s="58">
        <f t="shared" si="46"/>
        <v>132800</v>
      </c>
      <c r="AN94" s="58">
        <f t="shared" si="47"/>
        <v>1792800</v>
      </c>
      <c r="AO94" s="58">
        <f t="shared" si="43"/>
        <v>1792800</v>
      </c>
      <c r="AP94" s="58" t="str">
        <f t="shared" si="44"/>
        <v>DHL</v>
      </c>
      <c r="AQ94" s="75" t="s">
        <v>82</v>
      </c>
      <c r="AR94" s="60" t="s">
        <v>698</v>
      </c>
      <c r="AS94" s="60" t="s">
        <v>714</v>
      </c>
      <c r="AT94" s="60" t="s">
        <v>145</v>
      </c>
    </row>
    <row r="95" spans="1:46" s="60" customFormat="1" ht="23.25" customHeight="1">
      <c r="A95" s="113" t="s">
        <v>233</v>
      </c>
      <c r="B95" s="140" t="s">
        <v>488</v>
      </c>
      <c r="C95" s="118" t="s">
        <v>489</v>
      </c>
      <c r="D95" s="114">
        <v>45870</v>
      </c>
      <c r="E95" s="115">
        <v>20</v>
      </c>
      <c r="F95" s="115">
        <v>20</v>
      </c>
      <c r="G95" s="116"/>
      <c r="H95" s="56"/>
      <c r="I95" s="62"/>
      <c r="J95" s="56">
        <f>+IF(F95&lt;=50,1060000, IF(F95&lt;=200, 1210000, IF(F95&lt;=500, 1230000, IF(F95&lt;=1000, 1440000, IF(F95&lt;=2000, 1990000, IF(F95&gt;2000, 1990000+(F95-2000)*1464))))))</f>
        <v>1060000</v>
      </c>
      <c r="K95" s="56">
        <v>600000</v>
      </c>
      <c r="L95" s="56"/>
      <c r="M95" s="56"/>
      <c r="N95" s="56"/>
      <c r="O95" s="56"/>
      <c r="P95" s="56"/>
      <c r="Q95" s="56"/>
      <c r="R95" s="56"/>
      <c r="S95" s="56"/>
      <c r="T95" s="56">
        <f t="shared" si="27"/>
        <v>132800</v>
      </c>
      <c r="U95" s="62">
        <f t="shared" si="28"/>
        <v>1792800</v>
      </c>
      <c r="V95" s="58">
        <f t="shared" si="45"/>
        <v>1792800</v>
      </c>
      <c r="W95" s="117" t="s">
        <v>75</v>
      </c>
      <c r="X95" s="57" t="str">
        <f t="shared" si="29"/>
        <v>PS254721</v>
      </c>
      <c r="Y95" s="58" t="str">
        <f t="shared" si="29"/>
        <v>IE20250728075</v>
      </c>
      <c r="Z95" s="59">
        <f t="shared" si="30"/>
        <v>45870</v>
      </c>
      <c r="AA95" s="58">
        <f t="shared" si="31"/>
        <v>0</v>
      </c>
      <c r="AB95" s="58">
        <f t="shared" si="32"/>
        <v>0</v>
      </c>
      <c r="AC95" s="58">
        <f t="shared" si="33"/>
        <v>1060000</v>
      </c>
      <c r="AD95" s="58">
        <f t="shared" si="34"/>
        <v>600000</v>
      </c>
      <c r="AE95" s="58">
        <f t="shared" si="35"/>
        <v>0</v>
      </c>
      <c r="AF95" s="58">
        <f t="shared" si="36"/>
        <v>0</v>
      </c>
      <c r="AG95" s="58">
        <f t="shared" si="37"/>
        <v>0</v>
      </c>
      <c r="AH95" s="58">
        <f t="shared" si="38"/>
        <v>0</v>
      </c>
      <c r="AI95" s="58">
        <f t="shared" si="39"/>
        <v>0</v>
      </c>
      <c r="AJ95" s="58">
        <f t="shared" si="40"/>
        <v>0</v>
      </c>
      <c r="AK95" s="58">
        <f t="shared" si="41"/>
        <v>0</v>
      </c>
      <c r="AL95" s="58">
        <f t="shared" si="42"/>
        <v>0</v>
      </c>
      <c r="AM95" s="58">
        <f t="shared" si="46"/>
        <v>132800</v>
      </c>
      <c r="AN95" s="58">
        <f t="shared" si="47"/>
        <v>1792800</v>
      </c>
      <c r="AO95" s="58">
        <f t="shared" si="43"/>
        <v>1792800</v>
      </c>
      <c r="AP95" s="58" t="str">
        <f t="shared" si="44"/>
        <v>DHL</v>
      </c>
      <c r="AQ95" s="75" t="s">
        <v>82</v>
      </c>
      <c r="AR95" s="60" t="s">
        <v>698</v>
      </c>
      <c r="AS95" s="60" t="s">
        <v>714</v>
      </c>
      <c r="AT95" s="60" t="s">
        <v>145</v>
      </c>
    </row>
    <row r="96" spans="1:46" s="60" customFormat="1" ht="23.25" customHeight="1">
      <c r="A96" s="113" t="s">
        <v>234</v>
      </c>
      <c r="B96" s="140" t="s">
        <v>490</v>
      </c>
      <c r="C96" s="118" t="s">
        <v>491</v>
      </c>
      <c r="D96" s="114">
        <v>45870</v>
      </c>
      <c r="E96" s="115">
        <v>0.5</v>
      </c>
      <c r="F96" s="115">
        <v>0.5</v>
      </c>
      <c r="G96" s="116"/>
      <c r="H96" s="56"/>
      <c r="I96" s="62"/>
      <c r="J96" s="56">
        <f>+IF(F96&lt;=50,1060000, IF(F96&lt;=200, 1210000, IF(F96&lt;=500, 1230000, IF(F96&lt;=1000, 1440000, IF(F96&lt;=2000, 1990000, IF(F96&gt;2000, 1990000+(F96-2000)*1464))))))</f>
        <v>1060000</v>
      </c>
      <c r="K96" s="56">
        <v>600000</v>
      </c>
      <c r="L96" s="56"/>
      <c r="M96" s="56"/>
      <c r="N96" s="56"/>
      <c r="O96" s="56"/>
      <c r="P96" s="56"/>
      <c r="Q96" s="56"/>
      <c r="R96" s="56"/>
      <c r="S96" s="56"/>
      <c r="T96" s="56">
        <f t="shared" si="27"/>
        <v>132800</v>
      </c>
      <c r="U96" s="62">
        <f t="shared" si="28"/>
        <v>1792800</v>
      </c>
      <c r="V96" s="58">
        <f t="shared" si="45"/>
        <v>1792800</v>
      </c>
      <c r="W96" s="117" t="s">
        <v>75</v>
      </c>
      <c r="X96" s="57" t="str">
        <f t="shared" si="29"/>
        <v>PS254695</v>
      </c>
      <c r="Y96" s="58" t="str">
        <f t="shared" si="29"/>
        <v>25ESMVNPJ511</v>
      </c>
      <c r="Z96" s="59">
        <f t="shared" si="30"/>
        <v>45870</v>
      </c>
      <c r="AA96" s="58">
        <f t="shared" si="31"/>
        <v>0</v>
      </c>
      <c r="AB96" s="58">
        <f t="shared" si="32"/>
        <v>0</v>
      </c>
      <c r="AC96" s="58">
        <f t="shared" si="33"/>
        <v>1060000</v>
      </c>
      <c r="AD96" s="58">
        <f t="shared" si="34"/>
        <v>600000</v>
      </c>
      <c r="AE96" s="58">
        <f t="shared" si="35"/>
        <v>0</v>
      </c>
      <c r="AF96" s="58">
        <f t="shared" si="36"/>
        <v>0</v>
      </c>
      <c r="AG96" s="58">
        <f t="shared" si="37"/>
        <v>0</v>
      </c>
      <c r="AH96" s="58">
        <f t="shared" si="38"/>
        <v>0</v>
      </c>
      <c r="AI96" s="58">
        <f t="shared" si="39"/>
        <v>0</v>
      </c>
      <c r="AJ96" s="58">
        <f t="shared" si="40"/>
        <v>0</v>
      </c>
      <c r="AK96" s="58">
        <f t="shared" si="41"/>
        <v>0</v>
      </c>
      <c r="AL96" s="58">
        <f t="shared" si="42"/>
        <v>0</v>
      </c>
      <c r="AM96" s="58">
        <f t="shared" si="46"/>
        <v>132800</v>
      </c>
      <c r="AN96" s="58">
        <f t="shared" si="47"/>
        <v>1792800</v>
      </c>
      <c r="AO96" s="58">
        <f t="shared" si="43"/>
        <v>1792800</v>
      </c>
      <c r="AP96" s="58" t="str">
        <f t="shared" si="44"/>
        <v>DHL</v>
      </c>
      <c r="AQ96" s="75" t="s">
        <v>82</v>
      </c>
      <c r="AR96" s="60" t="s">
        <v>698</v>
      </c>
      <c r="AS96" s="60" t="s">
        <v>714</v>
      </c>
      <c r="AT96" s="60" t="s">
        <v>145</v>
      </c>
    </row>
    <row r="97" spans="1:46" s="60" customFormat="1" ht="23.25" customHeight="1">
      <c r="A97" s="113" t="s">
        <v>235</v>
      </c>
      <c r="B97" s="140" t="s">
        <v>492</v>
      </c>
      <c r="C97" s="118" t="s">
        <v>493</v>
      </c>
      <c r="D97" s="114">
        <v>45871</v>
      </c>
      <c r="E97" s="115">
        <v>221</v>
      </c>
      <c r="F97" s="115">
        <v>221</v>
      </c>
      <c r="G97" s="116"/>
      <c r="H97" s="56"/>
      <c r="I97" s="62"/>
      <c r="J97" s="56">
        <f t="shared" ref="J97:J102" si="50">+IF(F97&lt;=50,1060000, IF(F97&lt;=200, 1210000, IF(F97&lt;=500, 1230000, IF(F97&lt;=1000, 1440000, IF(F97&lt;=2000, 1990000, IF(F97&gt;2000, 1990000+(F97-2000)*1464))))))</f>
        <v>1230000</v>
      </c>
      <c r="K97" s="56">
        <v>990000</v>
      </c>
      <c r="L97" s="56"/>
      <c r="M97" s="56"/>
      <c r="N97" s="56"/>
      <c r="O97" s="56"/>
      <c r="P97" s="56"/>
      <c r="Q97" s="56">
        <v>315058</v>
      </c>
      <c r="R97" s="56"/>
      <c r="S97" s="56"/>
      <c r="T97" s="56">
        <f t="shared" si="27"/>
        <v>202804.64</v>
      </c>
      <c r="U97" s="62">
        <f t="shared" si="28"/>
        <v>2737862.64</v>
      </c>
      <c r="V97" s="58">
        <f t="shared" si="45"/>
        <v>2737862.64</v>
      </c>
      <c r="W97" s="117" t="s">
        <v>72</v>
      </c>
      <c r="X97" s="57" t="str">
        <f t="shared" si="29"/>
        <v>PS254751</v>
      </c>
      <c r="Y97" s="58" t="str">
        <f t="shared" si="29"/>
        <v>T250730Y2</v>
      </c>
      <c r="Z97" s="59">
        <f t="shared" si="30"/>
        <v>45871</v>
      </c>
      <c r="AA97" s="58">
        <f t="shared" si="31"/>
        <v>0</v>
      </c>
      <c r="AB97" s="58">
        <f t="shared" si="32"/>
        <v>0</v>
      </c>
      <c r="AC97" s="58">
        <f t="shared" si="33"/>
        <v>1230000</v>
      </c>
      <c r="AD97" s="58">
        <f t="shared" si="34"/>
        <v>990000</v>
      </c>
      <c r="AE97" s="58">
        <f t="shared" si="35"/>
        <v>0</v>
      </c>
      <c r="AF97" s="58">
        <f t="shared" si="36"/>
        <v>0</v>
      </c>
      <c r="AG97" s="58">
        <f t="shared" si="37"/>
        <v>0</v>
      </c>
      <c r="AH97" s="58">
        <f t="shared" si="38"/>
        <v>0</v>
      </c>
      <c r="AI97" s="58">
        <f t="shared" si="39"/>
        <v>0</v>
      </c>
      <c r="AJ97" s="58">
        <f t="shared" si="40"/>
        <v>315058</v>
      </c>
      <c r="AK97" s="58">
        <f t="shared" si="41"/>
        <v>0</v>
      </c>
      <c r="AL97" s="58">
        <f t="shared" si="42"/>
        <v>0</v>
      </c>
      <c r="AM97" s="58">
        <f t="shared" si="46"/>
        <v>202804.64</v>
      </c>
      <c r="AN97" s="58">
        <f t="shared" si="47"/>
        <v>2737862.64</v>
      </c>
      <c r="AO97" s="58">
        <f t="shared" si="43"/>
        <v>2737862.64</v>
      </c>
      <c r="AP97" s="58" t="str">
        <f t="shared" si="44"/>
        <v>TCS</v>
      </c>
      <c r="AQ97" s="75" t="s">
        <v>79</v>
      </c>
      <c r="AR97" s="60" t="s">
        <v>698</v>
      </c>
      <c r="AS97" s="60" t="s">
        <v>710</v>
      </c>
      <c r="AT97" s="60" t="s">
        <v>145</v>
      </c>
    </row>
    <row r="98" spans="1:46" s="60" customFormat="1" ht="23.25" customHeight="1">
      <c r="A98" s="113" t="s">
        <v>236</v>
      </c>
      <c r="B98" s="140" t="s">
        <v>494</v>
      </c>
      <c r="C98" s="118" t="s">
        <v>495</v>
      </c>
      <c r="D98" s="114">
        <v>45871</v>
      </c>
      <c r="E98" s="115">
        <v>7</v>
      </c>
      <c r="F98" s="115">
        <v>7</v>
      </c>
      <c r="G98" s="116"/>
      <c r="H98" s="56"/>
      <c r="I98" s="62"/>
      <c r="J98" s="56">
        <f t="shared" si="50"/>
        <v>1060000</v>
      </c>
      <c r="K98" s="56">
        <v>990000</v>
      </c>
      <c r="L98" s="56"/>
      <c r="M98" s="56"/>
      <c r="N98" s="56"/>
      <c r="O98" s="56"/>
      <c r="P98" s="56"/>
      <c r="Q98" s="56">
        <v>162000</v>
      </c>
      <c r="R98" s="56"/>
      <c r="S98" s="56"/>
      <c r="T98" s="56">
        <f t="shared" si="27"/>
        <v>176960</v>
      </c>
      <c r="U98" s="62">
        <f t="shared" si="28"/>
        <v>2388960</v>
      </c>
      <c r="V98" s="58">
        <f t="shared" si="45"/>
        <v>2388960</v>
      </c>
      <c r="W98" s="117" t="s">
        <v>72</v>
      </c>
      <c r="X98" s="57" t="str">
        <f t="shared" si="29"/>
        <v>PS254752</v>
      </c>
      <c r="Y98" s="58" t="str">
        <f t="shared" si="29"/>
        <v>T250730Y4</v>
      </c>
      <c r="Z98" s="59">
        <f t="shared" si="30"/>
        <v>45871</v>
      </c>
      <c r="AA98" s="58">
        <f t="shared" si="31"/>
        <v>0</v>
      </c>
      <c r="AB98" s="58">
        <f t="shared" si="32"/>
        <v>0</v>
      </c>
      <c r="AC98" s="58">
        <f t="shared" si="33"/>
        <v>1060000</v>
      </c>
      <c r="AD98" s="58">
        <f t="shared" si="34"/>
        <v>990000</v>
      </c>
      <c r="AE98" s="58">
        <f t="shared" si="35"/>
        <v>0</v>
      </c>
      <c r="AF98" s="58">
        <f t="shared" si="36"/>
        <v>0</v>
      </c>
      <c r="AG98" s="58">
        <f t="shared" si="37"/>
        <v>0</v>
      </c>
      <c r="AH98" s="58">
        <f t="shared" si="38"/>
        <v>0</v>
      </c>
      <c r="AI98" s="58">
        <f t="shared" si="39"/>
        <v>0</v>
      </c>
      <c r="AJ98" s="58">
        <f t="shared" si="40"/>
        <v>162000</v>
      </c>
      <c r="AK98" s="58">
        <f t="shared" si="41"/>
        <v>0</v>
      </c>
      <c r="AL98" s="58">
        <f t="shared" si="42"/>
        <v>0</v>
      </c>
      <c r="AM98" s="58">
        <f t="shared" si="46"/>
        <v>176960</v>
      </c>
      <c r="AN98" s="58">
        <f t="shared" si="47"/>
        <v>2388960</v>
      </c>
      <c r="AO98" s="58">
        <f t="shared" si="43"/>
        <v>2388960</v>
      </c>
      <c r="AP98" s="58" t="str">
        <f t="shared" si="44"/>
        <v>TCS</v>
      </c>
      <c r="AQ98" s="75" t="s">
        <v>79</v>
      </c>
      <c r="AR98" s="60" t="s">
        <v>698</v>
      </c>
      <c r="AS98" s="60" t="s">
        <v>710</v>
      </c>
      <c r="AT98" s="60" t="s">
        <v>145</v>
      </c>
    </row>
    <row r="99" spans="1:46" s="60" customFormat="1" ht="23.25" customHeight="1">
      <c r="A99" s="113" t="s">
        <v>237</v>
      </c>
      <c r="B99" s="140" t="s">
        <v>496</v>
      </c>
      <c r="C99" s="118" t="s">
        <v>497</v>
      </c>
      <c r="D99" s="114">
        <v>45871</v>
      </c>
      <c r="E99" s="115">
        <v>3</v>
      </c>
      <c r="F99" s="115">
        <v>3</v>
      </c>
      <c r="G99" s="116"/>
      <c r="H99" s="56"/>
      <c r="I99" s="62"/>
      <c r="J99" s="56">
        <f t="shared" si="50"/>
        <v>1060000</v>
      </c>
      <c r="K99" s="56">
        <v>990000</v>
      </c>
      <c r="L99" s="56"/>
      <c r="M99" s="56"/>
      <c r="N99" s="56"/>
      <c r="O99" s="56"/>
      <c r="P99" s="56">
        <v>566269</v>
      </c>
      <c r="Q99" s="56">
        <v>162000</v>
      </c>
      <c r="R99" s="56"/>
      <c r="S99" s="56"/>
      <c r="T99" s="56">
        <f t="shared" si="27"/>
        <v>222261.52000000002</v>
      </c>
      <c r="U99" s="62">
        <f t="shared" si="28"/>
        <v>3000530.52</v>
      </c>
      <c r="V99" s="58">
        <f t="shared" si="45"/>
        <v>3000530.52</v>
      </c>
      <c r="W99" s="117" t="s">
        <v>72</v>
      </c>
      <c r="X99" s="57" t="str">
        <f t="shared" si="29"/>
        <v>PS254756</v>
      </c>
      <c r="Y99" s="58" t="str">
        <f t="shared" si="29"/>
        <v>PC2507312VY</v>
      </c>
      <c r="Z99" s="59">
        <f t="shared" si="30"/>
        <v>45871</v>
      </c>
      <c r="AA99" s="58">
        <f t="shared" si="31"/>
        <v>0</v>
      </c>
      <c r="AB99" s="58">
        <f t="shared" si="32"/>
        <v>0</v>
      </c>
      <c r="AC99" s="58">
        <f t="shared" si="33"/>
        <v>1060000</v>
      </c>
      <c r="AD99" s="58">
        <f t="shared" si="34"/>
        <v>990000</v>
      </c>
      <c r="AE99" s="58">
        <f t="shared" si="35"/>
        <v>0</v>
      </c>
      <c r="AF99" s="58">
        <f t="shared" si="36"/>
        <v>0</v>
      </c>
      <c r="AG99" s="58">
        <f t="shared" si="37"/>
        <v>0</v>
      </c>
      <c r="AH99" s="58">
        <f t="shared" si="38"/>
        <v>0</v>
      </c>
      <c r="AI99" s="58">
        <f t="shared" si="39"/>
        <v>566269</v>
      </c>
      <c r="AJ99" s="58">
        <f t="shared" si="40"/>
        <v>162000</v>
      </c>
      <c r="AK99" s="58">
        <f t="shared" si="41"/>
        <v>0</v>
      </c>
      <c r="AL99" s="58">
        <f t="shared" si="42"/>
        <v>0</v>
      </c>
      <c r="AM99" s="58">
        <f t="shared" si="46"/>
        <v>222261.52000000002</v>
      </c>
      <c r="AN99" s="58">
        <f t="shared" si="47"/>
        <v>3000530.52</v>
      </c>
      <c r="AO99" s="58">
        <f t="shared" si="43"/>
        <v>3000530.52</v>
      </c>
      <c r="AP99" s="58" t="str">
        <f t="shared" si="44"/>
        <v>TCS</v>
      </c>
      <c r="AQ99" s="75" t="s">
        <v>79</v>
      </c>
      <c r="AR99" s="60" t="s">
        <v>698</v>
      </c>
      <c r="AS99" s="60" t="s">
        <v>710</v>
      </c>
      <c r="AT99" s="60" t="s">
        <v>145</v>
      </c>
    </row>
    <row r="100" spans="1:46" s="60" customFormat="1" ht="23.25" customHeight="1">
      <c r="A100" s="113" t="s">
        <v>238</v>
      </c>
      <c r="B100" s="140" t="s">
        <v>498</v>
      </c>
      <c r="C100" s="118" t="s">
        <v>499</v>
      </c>
      <c r="D100" s="114">
        <v>45871</v>
      </c>
      <c r="E100" s="115">
        <v>10</v>
      </c>
      <c r="F100" s="115">
        <v>10</v>
      </c>
      <c r="G100" s="116"/>
      <c r="H100" s="56"/>
      <c r="I100" s="62"/>
      <c r="J100" s="56">
        <f t="shared" si="50"/>
        <v>1060000</v>
      </c>
      <c r="K100" s="56">
        <v>990000</v>
      </c>
      <c r="L100" s="56"/>
      <c r="M100" s="56"/>
      <c r="N100" s="56"/>
      <c r="O100" s="56"/>
      <c r="P100" s="56">
        <v>576440</v>
      </c>
      <c r="Q100" s="56">
        <v>162000</v>
      </c>
      <c r="R100" s="56"/>
      <c r="S100" s="56"/>
      <c r="T100" s="56">
        <f t="shared" si="27"/>
        <v>223075.20000000001</v>
      </c>
      <c r="U100" s="62">
        <f t="shared" si="28"/>
        <v>3011515.2</v>
      </c>
      <c r="V100" s="58">
        <f t="shared" si="45"/>
        <v>3011515.2</v>
      </c>
      <c r="W100" s="117" t="s">
        <v>72</v>
      </c>
      <c r="X100" s="57" t="str">
        <f t="shared" si="29"/>
        <v>PS254757</v>
      </c>
      <c r="Y100" s="58" t="str">
        <f t="shared" si="29"/>
        <v>G820250731 VY (B)</v>
      </c>
      <c r="Z100" s="59">
        <f t="shared" si="30"/>
        <v>45871</v>
      </c>
      <c r="AA100" s="58">
        <f t="shared" si="31"/>
        <v>0</v>
      </c>
      <c r="AB100" s="58">
        <f t="shared" si="32"/>
        <v>0</v>
      </c>
      <c r="AC100" s="58">
        <f t="shared" si="33"/>
        <v>1060000</v>
      </c>
      <c r="AD100" s="58">
        <f t="shared" si="34"/>
        <v>990000</v>
      </c>
      <c r="AE100" s="58">
        <f t="shared" si="35"/>
        <v>0</v>
      </c>
      <c r="AF100" s="58">
        <f t="shared" si="36"/>
        <v>0</v>
      </c>
      <c r="AG100" s="58">
        <f t="shared" si="37"/>
        <v>0</v>
      </c>
      <c r="AH100" s="58">
        <f t="shared" si="38"/>
        <v>0</v>
      </c>
      <c r="AI100" s="58">
        <f t="shared" si="39"/>
        <v>576440</v>
      </c>
      <c r="AJ100" s="58">
        <f t="shared" si="40"/>
        <v>162000</v>
      </c>
      <c r="AK100" s="58">
        <f t="shared" si="41"/>
        <v>0</v>
      </c>
      <c r="AL100" s="58">
        <f t="shared" si="42"/>
        <v>0</v>
      </c>
      <c r="AM100" s="58">
        <f t="shared" si="46"/>
        <v>223075.20000000001</v>
      </c>
      <c r="AN100" s="58">
        <f t="shared" si="47"/>
        <v>3011515.2</v>
      </c>
      <c r="AO100" s="58">
        <f t="shared" si="43"/>
        <v>3011515.2</v>
      </c>
      <c r="AP100" s="58" t="str">
        <f t="shared" si="44"/>
        <v>TCS</v>
      </c>
      <c r="AQ100" s="75" t="s">
        <v>79</v>
      </c>
      <c r="AR100" s="60" t="s">
        <v>698</v>
      </c>
      <c r="AS100" s="60" t="s">
        <v>710</v>
      </c>
      <c r="AT100" s="60" t="s">
        <v>145</v>
      </c>
    </row>
    <row r="101" spans="1:46" s="60" customFormat="1" ht="23.25" customHeight="1">
      <c r="A101" s="113" t="s">
        <v>239</v>
      </c>
      <c r="B101" s="140" t="s">
        <v>500</v>
      </c>
      <c r="C101" s="118" t="s">
        <v>501</v>
      </c>
      <c r="D101" s="114">
        <v>45871</v>
      </c>
      <c r="E101" s="115">
        <v>60</v>
      </c>
      <c r="F101" s="115">
        <v>60</v>
      </c>
      <c r="G101" s="116"/>
      <c r="H101" s="56"/>
      <c r="I101" s="62"/>
      <c r="J101" s="56">
        <f t="shared" si="50"/>
        <v>1210000</v>
      </c>
      <c r="K101" s="56">
        <v>990000</v>
      </c>
      <c r="L101" s="56"/>
      <c r="M101" s="56"/>
      <c r="N101" s="56"/>
      <c r="O101" s="56"/>
      <c r="P101" s="56">
        <v>660401</v>
      </c>
      <c r="Q101" s="56">
        <v>162000</v>
      </c>
      <c r="R101" s="56"/>
      <c r="S101" s="56"/>
      <c r="T101" s="56">
        <f t="shared" si="27"/>
        <v>241792.08000000002</v>
      </c>
      <c r="U101" s="62">
        <f t="shared" si="28"/>
        <v>3264193.08</v>
      </c>
      <c r="V101" s="58">
        <f t="shared" si="45"/>
        <v>3264193.08</v>
      </c>
      <c r="W101" s="117" t="s">
        <v>72</v>
      </c>
      <c r="X101" s="57" t="str">
        <f t="shared" si="29"/>
        <v>PS254758</v>
      </c>
      <c r="Y101" s="58" t="str">
        <f t="shared" si="29"/>
        <v>PC250731VY</v>
      </c>
      <c r="Z101" s="59">
        <f t="shared" si="30"/>
        <v>45871</v>
      </c>
      <c r="AA101" s="58">
        <f t="shared" si="31"/>
        <v>0</v>
      </c>
      <c r="AB101" s="58">
        <f t="shared" si="32"/>
        <v>0</v>
      </c>
      <c r="AC101" s="58">
        <f t="shared" si="33"/>
        <v>1210000</v>
      </c>
      <c r="AD101" s="58">
        <f t="shared" si="34"/>
        <v>990000</v>
      </c>
      <c r="AE101" s="58">
        <f t="shared" si="35"/>
        <v>0</v>
      </c>
      <c r="AF101" s="58">
        <f t="shared" si="36"/>
        <v>0</v>
      </c>
      <c r="AG101" s="58">
        <f t="shared" si="37"/>
        <v>0</v>
      </c>
      <c r="AH101" s="58">
        <f t="shared" si="38"/>
        <v>0</v>
      </c>
      <c r="AI101" s="58">
        <f t="shared" si="39"/>
        <v>660401</v>
      </c>
      <c r="AJ101" s="58">
        <f t="shared" si="40"/>
        <v>162000</v>
      </c>
      <c r="AK101" s="58">
        <f t="shared" si="41"/>
        <v>0</v>
      </c>
      <c r="AL101" s="58">
        <f t="shared" si="42"/>
        <v>0</v>
      </c>
      <c r="AM101" s="58">
        <f t="shared" si="46"/>
        <v>241792.08000000002</v>
      </c>
      <c r="AN101" s="58">
        <f t="shared" si="47"/>
        <v>3264193.08</v>
      </c>
      <c r="AO101" s="58">
        <f t="shared" si="43"/>
        <v>3264193.08</v>
      </c>
      <c r="AP101" s="58" t="str">
        <f t="shared" si="44"/>
        <v>TCS</v>
      </c>
      <c r="AQ101" s="75" t="s">
        <v>79</v>
      </c>
      <c r="AR101" s="60" t="s">
        <v>698</v>
      </c>
      <c r="AS101" s="60" t="s">
        <v>710</v>
      </c>
      <c r="AT101" s="60" t="s">
        <v>145</v>
      </c>
    </row>
    <row r="102" spans="1:46" s="60" customFormat="1" ht="23.25" customHeight="1">
      <c r="A102" s="113" t="s">
        <v>240</v>
      </c>
      <c r="B102" s="140" t="s">
        <v>502</v>
      </c>
      <c r="C102" s="118" t="s">
        <v>503</v>
      </c>
      <c r="D102" s="114">
        <v>45873</v>
      </c>
      <c r="E102" s="115">
        <v>670.5</v>
      </c>
      <c r="F102" s="115">
        <v>670.5</v>
      </c>
      <c r="G102" s="116"/>
      <c r="H102" s="56"/>
      <c r="I102" s="62"/>
      <c r="J102" s="56">
        <f t="shared" si="50"/>
        <v>1440000</v>
      </c>
      <c r="K102" s="56">
        <v>990000</v>
      </c>
      <c r="L102" s="56"/>
      <c r="M102" s="56"/>
      <c r="N102" s="56"/>
      <c r="O102" s="56"/>
      <c r="P102" s="56">
        <v>1143468</v>
      </c>
      <c r="Q102" s="56">
        <v>1569283</v>
      </c>
      <c r="R102" s="56"/>
      <c r="S102" s="56"/>
      <c r="T102" s="56">
        <f t="shared" si="27"/>
        <v>411420.08</v>
      </c>
      <c r="U102" s="62">
        <f t="shared" si="28"/>
        <v>5554171.0800000001</v>
      </c>
      <c r="V102" s="58">
        <f t="shared" si="45"/>
        <v>5554171.0800000001</v>
      </c>
      <c r="W102" s="117" t="s">
        <v>72</v>
      </c>
      <c r="X102" s="57" t="str">
        <f t="shared" si="29"/>
        <v>PS254763</v>
      </c>
      <c r="Y102" s="58" t="str">
        <f t="shared" si="29"/>
        <v>INV25071174</v>
      </c>
      <c r="Z102" s="59">
        <f t="shared" si="30"/>
        <v>45873</v>
      </c>
      <c r="AA102" s="58">
        <f t="shared" si="31"/>
        <v>0</v>
      </c>
      <c r="AB102" s="58">
        <f t="shared" si="32"/>
        <v>0</v>
      </c>
      <c r="AC102" s="58">
        <f t="shared" si="33"/>
        <v>1440000</v>
      </c>
      <c r="AD102" s="58">
        <f t="shared" si="34"/>
        <v>990000</v>
      </c>
      <c r="AE102" s="58">
        <f t="shared" si="35"/>
        <v>0</v>
      </c>
      <c r="AF102" s="58">
        <f t="shared" si="36"/>
        <v>0</v>
      </c>
      <c r="AG102" s="58">
        <f t="shared" si="37"/>
        <v>0</v>
      </c>
      <c r="AH102" s="58">
        <f t="shared" si="38"/>
        <v>0</v>
      </c>
      <c r="AI102" s="58">
        <f t="shared" si="39"/>
        <v>1143468</v>
      </c>
      <c r="AJ102" s="58">
        <f t="shared" si="40"/>
        <v>1569283</v>
      </c>
      <c r="AK102" s="58">
        <f t="shared" si="41"/>
        <v>0</v>
      </c>
      <c r="AL102" s="58">
        <f t="shared" si="42"/>
        <v>0</v>
      </c>
      <c r="AM102" s="58">
        <f t="shared" si="46"/>
        <v>411420.08</v>
      </c>
      <c r="AN102" s="58">
        <f t="shared" si="47"/>
        <v>5554171.0800000001</v>
      </c>
      <c r="AO102" s="58">
        <f t="shared" si="43"/>
        <v>5554171.0800000001</v>
      </c>
      <c r="AP102" s="58" t="str">
        <f t="shared" si="44"/>
        <v>TCS</v>
      </c>
      <c r="AQ102" s="75" t="s">
        <v>79</v>
      </c>
      <c r="AR102" s="60" t="s">
        <v>698</v>
      </c>
      <c r="AS102" s="60" t="s">
        <v>710</v>
      </c>
      <c r="AT102" s="60" t="s">
        <v>145</v>
      </c>
    </row>
    <row r="103" spans="1:46" s="60" customFormat="1" ht="23.25" customHeight="1">
      <c r="A103" s="113" t="s">
        <v>241</v>
      </c>
      <c r="B103" s="140" t="s">
        <v>504</v>
      </c>
      <c r="C103" s="118" t="s">
        <v>505</v>
      </c>
      <c r="D103" s="114">
        <v>45873</v>
      </c>
      <c r="E103" s="115">
        <v>0.7</v>
      </c>
      <c r="F103" s="115">
        <v>0.7</v>
      </c>
      <c r="G103" s="116"/>
      <c r="H103" s="56"/>
      <c r="I103" s="62"/>
      <c r="J103" s="56"/>
      <c r="K103" s="56">
        <v>600000</v>
      </c>
      <c r="L103" s="56"/>
      <c r="M103" s="56"/>
      <c r="N103" s="56"/>
      <c r="O103" s="56"/>
      <c r="P103" s="56"/>
      <c r="Q103" s="56"/>
      <c r="R103" s="56"/>
      <c r="S103" s="56"/>
      <c r="T103" s="56">
        <f t="shared" si="27"/>
        <v>48000</v>
      </c>
      <c r="U103" s="62">
        <f t="shared" si="28"/>
        <v>648000</v>
      </c>
      <c r="V103" s="58">
        <f t="shared" si="45"/>
        <v>648000</v>
      </c>
      <c r="W103" s="117" t="s">
        <v>75</v>
      </c>
      <c r="X103" s="57" t="str">
        <f t="shared" si="29"/>
        <v>PS254601</v>
      </c>
      <c r="Y103" s="58" t="str">
        <f t="shared" si="29"/>
        <v>SO42076</v>
      </c>
      <c r="Z103" s="59">
        <f t="shared" si="30"/>
        <v>45873</v>
      </c>
      <c r="AA103" s="58">
        <f t="shared" si="31"/>
        <v>0</v>
      </c>
      <c r="AB103" s="58">
        <f t="shared" si="32"/>
        <v>0</v>
      </c>
      <c r="AC103" s="58">
        <f t="shared" si="33"/>
        <v>0</v>
      </c>
      <c r="AD103" s="58">
        <f t="shared" si="34"/>
        <v>600000</v>
      </c>
      <c r="AE103" s="58">
        <f t="shared" si="35"/>
        <v>0</v>
      </c>
      <c r="AF103" s="58">
        <f t="shared" si="36"/>
        <v>0</v>
      </c>
      <c r="AG103" s="58">
        <f t="shared" si="37"/>
        <v>0</v>
      </c>
      <c r="AH103" s="58">
        <f t="shared" si="38"/>
        <v>0</v>
      </c>
      <c r="AI103" s="58">
        <f t="shared" si="39"/>
        <v>0</v>
      </c>
      <c r="AJ103" s="58">
        <f t="shared" si="40"/>
        <v>0</v>
      </c>
      <c r="AK103" s="58">
        <f t="shared" si="41"/>
        <v>0</v>
      </c>
      <c r="AL103" s="58">
        <f t="shared" si="42"/>
        <v>0</v>
      </c>
      <c r="AM103" s="58">
        <f t="shared" si="46"/>
        <v>48000</v>
      </c>
      <c r="AN103" s="58">
        <f t="shared" si="47"/>
        <v>648000</v>
      </c>
      <c r="AO103" s="58">
        <f t="shared" si="43"/>
        <v>648000</v>
      </c>
      <c r="AP103" s="58" t="str">
        <f t="shared" si="44"/>
        <v>DHL</v>
      </c>
      <c r="AQ103" s="75" t="s">
        <v>82</v>
      </c>
    </row>
    <row r="104" spans="1:46" s="60" customFormat="1" ht="23.25" customHeight="1">
      <c r="A104" s="113" t="s">
        <v>242</v>
      </c>
      <c r="B104" s="140" t="s">
        <v>506</v>
      </c>
      <c r="C104" s="118" t="s">
        <v>507</v>
      </c>
      <c r="D104" s="114">
        <v>45873</v>
      </c>
      <c r="E104" s="115">
        <v>11.1</v>
      </c>
      <c r="F104" s="115">
        <v>11.1</v>
      </c>
      <c r="G104" s="116"/>
      <c r="H104" s="56"/>
      <c r="I104" s="62"/>
      <c r="J104" s="56"/>
      <c r="K104" s="56">
        <v>600000</v>
      </c>
      <c r="L104" s="56"/>
      <c r="M104" s="56"/>
      <c r="N104" s="56"/>
      <c r="O104" s="56"/>
      <c r="P104" s="56"/>
      <c r="Q104" s="56"/>
      <c r="R104" s="56"/>
      <c r="S104" s="56"/>
      <c r="T104" s="56">
        <f t="shared" si="27"/>
        <v>48000</v>
      </c>
      <c r="U104" s="62">
        <f t="shared" si="28"/>
        <v>648000</v>
      </c>
      <c r="V104" s="58">
        <f t="shared" si="45"/>
        <v>648000</v>
      </c>
      <c r="W104" s="117" t="s">
        <v>75</v>
      </c>
      <c r="X104" s="57" t="str">
        <f t="shared" si="29"/>
        <v>PS254602</v>
      </c>
      <c r="Y104" s="58" t="str">
        <f t="shared" si="29"/>
        <v>SO42049</v>
      </c>
      <c r="Z104" s="59">
        <f t="shared" si="30"/>
        <v>45873</v>
      </c>
      <c r="AA104" s="58">
        <f t="shared" si="31"/>
        <v>0</v>
      </c>
      <c r="AB104" s="58">
        <f t="shared" si="32"/>
        <v>0</v>
      </c>
      <c r="AC104" s="58">
        <f t="shared" si="33"/>
        <v>0</v>
      </c>
      <c r="AD104" s="58">
        <f t="shared" si="34"/>
        <v>600000</v>
      </c>
      <c r="AE104" s="58">
        <f t="shared" si="35"/>
        <v>0</v>
      </c>
      <c r="AF104" s="58">
        <f t="shared" si="36"/>
        <v>0</v>
      </c>
      <c r="AG104" s="58">
        <f t="shared" si="37"/>
        <v>0</v>
      </c>
      <c r="AH104" s="58">
        <f t="shared" si="38"/>
        <v>0</v>
      </c>
      <c r="AI104" s="58">
        <f t="shared" si="39"/>
        <v>0</v>
      </c>
      <c r="AJ104" s="58">
        <f t="shared" si="40"/>
        <v>0</v>
      </c>
      <c r="AK104" s="58">
        <f t="shared" si="41"/>
        <v>0</v>
      </c>
      <c r="AL104" s="58">
        <f t="shared" si="42"/>
        <v>0</v>
      </c>
      <c r="AM104" s="58">
        <f t="shared" si="46"/>
        <v>48000</v>
      </c>
      <c r="AN104" s="58">
        <f t="shared" si="47"/>
        <v>648000</v>
      </c>
      <c r="AO104" s="58">
        <f t="shared" si="43"/>
        <v>648000</v>
      </c>
      <c r="AP104" s="58" t="str">
        <f t="shared" si="44"/>
        <v>DHL</v>
      </c>
      <c r="AQ104" s="75" t="s">
        <v>82</v>
      </c>
    </row>
    <row r="105" spans="1:46" s="60" customFormat="1" ht="23.25" customHeight="1">
      <c r="A105" s="113" t="s">
        <v>243</v>
      </c>
      <c r="B105" s="140" t="s">
        <v>508</v>
      </c>
      <c r="C105" s="118" t="s">
        <v>509</v>
      </c>
      <c r="D105" s="114">
        <v>45873</v>
      </c>
      <c r="E105" s="115">
        <v>2.5</v>
      </c>
      <c r="F105" s="115">
        <v>2.5</v>
      </c>
      <c r="G105" s="116"/>
      <c r="H105" s="56"/>
      <c r="I105" s="62"/>
      <c r="J105" s="56"/>
      <c r="K105" s="56">
        <v>600000</v>
      </c>
      <c r="L105" s="56"/>
      <c r="M105" s="56"/>
      <c r="N105" s="56"/>
      <c r="O105" s="56"/>
      <c r="P105" s="56"/>
      <c r="Q105" s="56"/>
      <c r="R105" s="56"/>
      <c r="S105" s="56"/>
      <c r="T105" s="56">
        <f t="shared" si="27"/>
        <v>48000</v>
      </c>
      <c r="U105" s="62">
        <f t="shared" si="28"/>
        <v>648000</v>
      </c>
      <c r="V105" s="58">
        <f t="shared" si="45"/>
        <v>648000</v>
      </c>
      <c r="W105" s="117" t="s">
        <v>75</v>
      </c>
      <c r="X105" s="57" t="str">
        <f t="shared" si="29"/>
        <v>PS254618</v>
      </c>
      <c r="Y105" s="58" t="str">
        <f t="shared" si="29"/>
        <v>SVN03125072401</v>
      </c>
      <c r="Z105" s="59">
        <f t="shared" si="30"/>
        <v>45873</v>
      </c>
      <c r="AA105" s="58">
        <f t="shared" si="31"/>
        <v>0</v>
      </c>
      <c r="AB105" s="58">
        <f t="shared" si="32"/>
        <v>0</v>
      </c>
      <c r="AC105" s="58">
        <f t="shared" si="33"/>
        <v>0</v>
      </c>
      <c r="AD105" s="58">
        <f t="shared" si="34"/>
        <v>600000</v>
      </c>
      <c r="AE105" s="58">
        <f t="shared" si="35"/>
        <v>0</v>
      </c>
      <c r="AF105" s="58">
        <f t="shared" si="36"/>
        <v>0</v>
      </c>
      <c r="AG105" s="58">
        <f t="shared" si="37"/>
        <v>0</v>
      </c>
      <c r="AH105" s="58">
        <f t="shared" si="38"/>
        <v>0</v>
      </c>
      <c r="AI105" s="58">
        <f t="shared" si="39"/>
        <v>0</v>
      </c>
      <c r="AJ105" s="58">
        <f t="shared" si="40"/>
        <v>0</v>
      </c>
      <c r="AK105" s="58">
        <f t="shared" si="41"/>
        <v>0</v>
      </c>
      <c r="AL105" s="58">
        <f t="shared" si="42"/>
        <v>0</v>
      </c>
      <c r="AM105" s="58">
        <f t="shared" si="46"/>
        <v>48000</v>
      </c>
      <c r="AN105" s="58">
        <f t="shared" si="47"/>
        <v>648000</v>
      </c>
      <c r="AO105" s="58">
        <f t="shared" si="43"/>
        <v>648000</v>
      </c>
      <c r="AP105" s="58" t="str">
        <f t="shared" si="44"/>
        <v>DHL</v>
      </c>
      <c r="AQ105" s="75" t="s">
        <v>82</v>
      </c>
    </row>
    <row r="106" spans="1:46" s="60" customFormat="1" ht="23.25" customHeight="1">
      <c r="A106" s="113" t="s">
        <v>244</v>
      </c>
      <c r="B106" s="140" t="s">
        <v>510</v>
      </c>
      <c r="C106" s="118" t="s">
        <v>511</v>
      </c>
      <c r="D106" s="114">
        <v>45873</v>
      </c>
      <c r="E106" s="115">
        <v>14.4</v>
      </c>
      <c r="F106" s="115">
        <v>14.4</v>
      </c>
      <c r="G106" s="116"/>
      <c r="H106" s="56"/>
      <c r="I106" s="62"/>
      <c r="J106" s="56"/>
      <c r="K106" s="56">
        <v>600000</v>
      </c>
      <c r="L106" s="56"/>
      <c r="M106" s="56"/>
      <c r="N106" s="56"/>
      <c r="O106" s="56"/>
      <c r="P106" s="56"/>
      <c r="Q106" s="56"/>
      <c r="R106" s="56"/>
      <c r="S106" s="56"/>
      <c r="T106" s="56">
        <f t="shared" si="27"/>
        <v>48000</v>
      </c>
      <c r="U106" s="62">
        <f t="shared" si="28"/>
        <v>648000</v>
      </c>
      <c r="V106" s="58">
        <f t="shared" si="45"/>
        <v>648000</v>
      </c>
      <c r="W106" s="117" t="s">
        <v>75</v>
      </c>
      <c r="X106" s="57" t="str">
        <f t="shared" si="29"/>
        <v>PS254648</v>
      </c>
      <c r="Y106" s="58" t="str">
        <f t="shared" si="29"/>
        <v>4807833</v>
      </c>
      <c r="Z106" s="59">
        <f t="shared" si="30"/>
        <v>45873</v>
      </c>
      <c r="AA106" s="58">
        <f t="shared" si="31"/>
        <v>0</v>
      </c>
      <c r="AB106" s="58">
        <f t="shared" si="32"/>
        <v>0</v>
      </c>
      <c r="AC106" s="58">
        <f t="shared" si="33"/>
        <v>0</v>
      </c>
      <c r="AD106" s="58">
        <f t="shared" si="34"/>
        <v>600000</v>
      </c>
      <c r="AE106" s="58">
        <f t="shared" si="35"/>
        <v>0</v>
      </c>
      <c r="AF106" s="58">
        <f t="shared" si="36"/>
        <v>0</v>
      </c>
      <c r="AG106" s="58">
        <f t="shared" si="37"/>
        <v>0</v>
      </c>
      <c r="AH106" s="58">
        <f t="shared" si="38"/>
        <v>0</v>
      </c>
      <c r="AI106" s="58">
        <f t="shared" si="39"/>
        <v>0</v>
      </c>
      <c r="AJ106" s="58">
        <f t="shared" si="40"/>
        <v>0</v>
      </c>
      <c r="AK106" s="58">
        <f t="shared" si="41"/>
        <v>0</v>
      </c>
      <c r="AL106" s="58">
        <f t="shared" si="42"/>
        <v>0</v>
      </c>
      <c r="AM106" s="58">
        <f t="shared" si="46"/>
        <v>48000</v>
      </c>
      <c r="AN106" s="58">
        <f t="shared" si="47"/>
        <v>648000</v>
      </c>
      <c r="AO106" s="58">
        <f t="shared" si="43"/>
        <v>648000</v>
      </c>
      <c r="AP106" s="58" t="str">
        <f t="shared" si="44"/>
        <v>DHL</v>
      </c>
      <c r="AQ106" s="75" t="s">
        <v>82</v>
      </c>
    </row>
    <row r="107" spans="1:46" s="60" customFormat="1" ht="23.25" customHeight="1">
      <c r="A107" s="113" t="s">
        <v>245</v>
      </c>
      <c r="B107" s="140" t="s">
        <v>512</v>
      </c>
      <c r="C107" s="118" t="s">
        <v>513</v>
      </c>
      <c r="D107" s="114">
        <v>45873</v>
      </c>
      <c r="E107" s="115">
        <v>5.5</v>
      </c>
      <c r="F107" s="115">
        <v>5.5</v>
      </c>
      <c r="G107" s="116"/>
      <c r="H107" s="56"/>
      <c r="I107" s="62"/>
      <c r="J107" s="56"/>
      <c r="K107" s="56">
        <v>600000</v>
      </c>
      <c r="L107" s="56"/>
      <c r="M107" s="56"/>
      <c r="N107" s="56"/>
      <c r="O107" s="56"/>
      <c r="P107" s="56"/>
      <c r="Q107" s="56"/>
      <c r="R107" s="56"/>
      <c r="S107" s="56"/>
      <c r="T107" s="56">
        <f t="shared" si="27"/>
        <v>48000</v>
      </c>
      <c r="U107" s="62">
        <f t="shared" si="28"/>
        <v>648000</v>
      </c>
      <c r="V107" s="58">
        <f t="shared" si="45"/>
        <v>648000</v>
      </c>
      <c r="W107" s="117" t="s">
        <v>75</v>
      </c>
      <c r="X107" s="57" t="str">
        <f t="shared" si="29"/>
        <v>PS254647</v>
      </c>
      <c r="Y107" s="58" t="str">
        <f t="shared" si="29"/>
        <v>INV25071092</v>
      </c>
      <c r="Z107" s="59">
        <f t="shared" si="30"/>
        <v>45873</v>
      </c>
      <c r="AA107" s="58">
        <f t="shared" si="31"/>
        <v>0</v>
      </c>
      <c r="AB107" s="58">
        <f t="shared" si="32"/>
        <v>0</v>
      </c>
      <c r="AC107" s="58">
        <f t="shared" si="33"/>
        <v>0</v>
      </c>
      <c r="AD107" s="58">
        <f t="shared" si="34"/>
        <v>600000</v>
      </c>
      <c r="AE107" s="58">
        <f t="shared" si="35"/>
        <v>0</v>
      </c>
      <c r="AF107" s="58">
        <f t="shared" si="36"/>
        <v>0</v>
      </c>
      <c r="AG107" s="58">
        <f t="shared" si="37"/>
        <v>0</v>
      </c>
      <c r="AH107" s="58">
        <f t="shared" si="38"/>
        <v>0</v>
      </c>
      <c r="AI107" s="58">
        <f t="shared" si="39"/>
        <v>0</v>
      </c>
      <c r="AJ107" s="58">
        <f t="shared" si="40"/>
        <v>0</v>
      </c>
      <c r="AK107" s="58">
        <f t="shared" si="41"/>
        <v>0</v>
      </c>
      <c r="AL107" s="58">
        <f t="shared" si="42"/>
        <v>0</v>
      </c>
      <c r="AM107" s="58">
        <f t="shared" si="46"/>
        <v>48000</v>
      </c>
      <c r="AN107" s="58">
        <f t="shared" si="47"/>
        <v>648000</v>
      </c>
      <c r="AO107" s="58">
        <f t="shared" si="43"/>
        <v>648000</v>
      </c>
      <c r="AP107" s="58" t="str">
        <f t="shared" si="44"/>
        <v>DHL</v>
      </c>
      <c r="AQ107" s="75" t="s">
        <v>82</v>
      </c>
    </row>
    <row r="108" spans="1:46" s="60" customFormat="1" ht="23.25" customHeight="1">
      <c r="A108" s="113" t="s">
        <v>246</v>
      </c>
      <c r="B108" s="140" t="s">
        <v>514</v>
      </c>
      <c r="C108" s="118" t="s">
        <v>515</v>
      </c>
      <c r="D108" s="114">
        <v>45873</v>
      </c>
      <c r="E108" s="115">
        <v>31</v>
      </c>
      <c r="F108" s="115">
        <v>31</v>
      </c>
      <c r="G108" s="116"/>
      <c r="H108" s="56"/>
      <c r="I108" s="62"/>
      <c r="J108" s="56"/>
      <c r="K108" s="56">
        <v>600000</v>
      </c>
      <c r="L108" s="56"/>
      <c r="M108" s="56"/>
      <c r="N108" s="56"/>
      <c r="O108" s="56"/>
      <c r="P108" s="56"/>
      <c r="Q108" s="56"/>
      <c r="R108" s="56"/>
      <c r="S108" s="56"/>
      <c r="T108" s="56">
        <f t="shared" si="27"/>
        <v>48000</v>
      </c>
      <c r="U108" s="62">
        <f t="shared" si="28"/>
        <v>648000</v>
      </c>
      <c r="V108" s="58">
        <f t="shared" si="45"/>
        <v>648000</v>
      </c>
      <c r="W108" s="117" t="s">
        <v>75</v>
      </c>
      <c r="X108" s="57" t="str">
        <f t="shared" si="29"/>
        <v>PS254635</v>
      </c>
      <c r="Y108" s="58" t="str">
        <f t="shared" si="29"/>
        <v>IE20250724112</v>
      </c>
      <c r="Z108" s="59">
        <f t="shared" si="30"/>
        <v>45873</v>
      </c>
      <c r="AA108" s="58">
        <f t="shared" si="31"/>
        <v>0</v>
      </c>
      <c r="AB108" s="58">
        <f t="shared" si="32"/>
        <v>0</v>
      </c>
      <c r="AC108" s="58">
        <f t="shared" si="33"/>
        <v>0</v>
      </c>
      <c r="AD108" s="58">
        <f t="shared" si="34"/>
        <v>600000</v>
      </c>
      <c r="AE108" s="58">
        <f t="shared" si="35"/>
        <v>0</v>
      </c>
      <c r="AF108" s="58">
        <f t="shared" si="36"/>
        <v>0</v>
      </c>
      <c r="AG108" s="58">
        <f t="shared" si="37"/>
        <v>0</v>
      </c>
      <c r="AH108" s="58">
        <f t="shared" si="38"/>
        <v>0</v>
      </c>
      <c r="AI108" s="58">
        <f t="shared" si="39"/>
        <v>0</v>
      </c>
      <c r="AJ108" s="58">
        <f t="shared" si="40"/>
        <v>0</v>
      </c>
      <c r="AK108" s="58">
        <f t="shared" si="41"/>
        <v>0</v>
      </c>
      <c r="AL108" s="58">
        <f t="shared" si="42"/>
        <v>0</v>
      </c>
      <c r="AM108" s="58">
        <f t="shared" si="46"/>
        <v>48000</v>
      </c>
      <c r="AN108" s="58">
        <f t="shared" si="47"/>
        <v>648000</v>
      </c>
      <c r="AO108" s="58">
        <f t="shared" si="43"/>
        <v>648000</v>
      </c>
      <c r="AP108" s="58" t="str">
        <f t="shared" si="44"/>
        <v>DHL</v>
      </c>
      <c r="AQ108" s="75" t="s">
        <v>82</v>
      </c>
    </row>
    <row r="109" spans="1:46" s="60" customFormat="1" ht="23.25" customHeight="1">
      <c r="A109" s="113" t="s">
        <v>247</v>
      </c>
      <c r="B109" s="140" t="s">
        <v>516</v>
      </c>
      <c r="C109" s="118" t="s">
        <v>517</v>
      </c>
      <c r="D109" s="114">
        <v>45873</v>
      </c>
      <c r="E109" s="115">
        <v>40.5</v>
      </c>
      <c r="F109" s="115">
        <v>40.5</v>
      </c>
      <c r="G109" s="116"/>
      <c r="H109" s="56"/>
      <c r="I109" s="62"/>
      <c r="J109" s="56"/>
      <c r="K109" s="56">
        <v>600000</v>
      </c>
      <c r="L109" s="56"/>
      <c r="M109" s="56"/>
      <c r="N109" s="56"/>
      <c r="O109" s="56"/>
      <c r="P109" s="56"/>
      <c r="Q109" s="56"/>
      <c r="R109" s="56"/>
      <c r="S109" s="56"/>
      <c r="T109" s="56">
        <f t="shared" si="27"/>
        <v>48000</v>
      </c>
      <c r="U109" s="62">
        <f t="shared" si="28"/>
        <v>648000</v>
      </c>
      <c r="V109" s="58">
        <f t="shared" si="45"/>
        <v>648000</v>
      </c>
      <c r="W109" s="117" t="s">
        <v>75</v>
      </c>
      <c r="X109" s="57" t="str">
        <f t="shared" si="29"/>
        <v>PS254617</v>
      </c>
      <c r="Y109" s="58" t="str">
        <f t="shared" si="29"/>
        <v>IE20250723075</v>
      </c>
      <c r="Z109" s="59">
        <f t="shared" si="30"/>
        <v>45873</v>
      </c>
      <c r="AA109" s="58">
        <f t="shared" si="31"/>
        <v>0</v>
      </c>
      <c r="AB109" s="58">
        <f t="shared" si="32"/>
        <v>0</v>
      </c>
      <c r="AC109" s="58">
        <f t="shared" si="33"/>
        <v>0</v>
      </c>
      <c r="AD109" s="58">
        <f t="shared" si="34"/>
        <v>600000</v>
      </c>
      <c r="AE109" s="58">
        <f t="shared" si="35"/>
        <v>0</v>
      </c>
      <c r="AF109" s="58">
        <f t="shared" si="36"/>
        <v>0</v>
      </c>
      <c r="AG109" s="58">
        <f t="shared" si="37"/>
        <v>0</v>
      </c>
      <c r="AH109" s="58">
        <f t="shared" si="38"/>
        <v>0</v>
      </c>
      <c r="AI109" s="58">
        <f t="shared" si="39"/>
        <v>0</v>
      </c>
      <c r="AJ109" s="58">
        <f t="shared" si="40"/>
        <v>0</v>
      </c>
      <c r="AK109" s="58">
        <f t="shared" si="41"/>
        <v>0</v>
      </c>
      <c r="AL109" s="58">
        <f t="shared" si="42"/>
        <v>0</v>
      </c>
      <c r="AM109" s="58">
        <f t="shared" si="46"/>
        <v>48000</v>
      </c>
      <c r="AN109" s="58">
        <f t="shared" si="47"/>
        <v>648000</v>
      </c>
      <c r="AO109" s="58">
        <f t="shared" si="43"/>
        <v>648000</v>
      </c>
      <c r="AP109" s="58" t="str">
        <f t="shared" si="44"/>
        <v>DHL</v>
      </c>
      <c r="AQ109" s="75" t="s">
        <v>82</v>
      </c>
    </row>
    <row r="110" spans="1:46" s="60" customFormat="1" ht="23.25" customHeight="1">
      <c r="A110" s="113" t="s">
        <v>248</v>
      </c>
      <c r="B110" s="140" t="s">
        <v>518</v>
      </c>
      <c r="C110" s="118" t="s">
        <v>519</v>
      </c>
      <c r="D110" s="114">
        <v>45873</v>
      </c>
      <c r="E110" s="115">
        <v>20.3</v>
      </c>
      <c r="F110" s="115">
        <v>20.3</v>
      </c>
      <c r="G110" s="116"/>
      <c r="H110" s="56"/>
      <c r="I110" s="62"/>
      <c r="J110" s="56"/>
      <c r="K110" s="56">
        <v>600000</v>
      </c>
      <c r="L110" s="56"/>
      <c r="M110" s="56"/>
      <c r="N110" s="56"/>
      <c r="O110" s="56"/>
      <c r="P110" s="56"/>
      <c r="Q110" s="56"/>
      <c r="R110" s="56"/>
      <c r="S110" s="56"/>
      <c r="T110" s="56">
        <f t="shared" si="27"/>
        <v>48000</v>
      </c>
      <c r="U110" s="62">
        <f t="shared" si="28"/>
        <v>648000</v>
      </c>
      <c r="V110" s="58">
        <f t="shared" si="45"/>
        <v>648000</v>
      </c>
      <c r="W110" s="117" t="s">
        <v>75</v>
      </c>
      <c r="X110" s="57" t="str">
        <f t="shared" si="29"/>
        <v>PS254641</v>
      </c>
      <c r="Y110" s="58" t="str">
        <f t="shared" si="29"/>
        <v>OHTY250919</v>
      </c>
      <c r="Z110" s="59">
        <f t="shared" si="30"/>
        <v>45873</v>
      </c>
      <c r="AA110" s="58">
        <f t="shared" si="31"/>
        <v>0</v>
      </c>
      <c r="AB110" s="58">
        <f t="shared" si="32"/>
        <v>0</v>
      </c>
      <c r="AC110" s="58">
        <f t="shared" si="33"/>
        <v>0</v>
      </c>
      <c r="AD110" s="58">
        <f t="shared" si="34"/>
        <v>600000</v>
      </c>
      <c r="AE110" s="58">
        <f t="shared" si="35"/>
        <v>0</v>
      </c>
      <c r="AF110" s="58">
        <f t="shared" si="36"/>
        <v>0</v>
      </c>
      <c r="AG110" s="58">
        <f t="shared" si="37"/>
        <v>0</v>
      </c>
      <c r="AH110" s="58">
        <f t="shared" si="38"/>
        <v>0</v>
      </c>
      <c r="AI110" s="58">
        <f t="shared" si="39"/>
        <v>0</v>
      </c>
      <c r="AJ110" s="58">
        <f t="shared" si="40"/>
        <v>0</v>
      </c>
      <c r="AK110" s="58">
        <f t="shared" si="41"/>
        <v>0</v>
      </c>
      <c r="AL110" s="58">
        <f t="shared" si="42"/>
        <v>0</v>
      </c>
      <c r="AM110" s="58">
        <f t="shared" si="46"/>
        <v>48000</v>
      </c>
      <c r="AN110" s="58">
        <f t="shared" si="47"/>
        <v>648000</v>
      </c>
      <c r="AO110" s="58">
        <f t="shared" si="43"/>
        <v>648000</v>
      </c>
      <c r="AP110" s="58" t="str">
        <f t="shared" si="44"/>
        <v>DHL</v>
      </c>
      <c r="AQ110" s="75" t="s">
        <v>82</v>
      </c>
    </row>
    <row r="111" spans="1:46" s="60" customFormat="1" ht="23.25" customHeight="1">
      <c r="A111" s="113" t="s">
        <v>249</v>
      </c>
      <c r="B111" s="140" t="s">
        <v>520</v>
      </c>
      <c r="C111" s="118" t="s">
        <v>521</v>
      </c>
      <c r="D111" s="114">
        <v>45873</v>
      </c>
      <c r="E111" s="115">
        <v>2.8</v>
      </c>
      <c r="F111" s="115">
        <v>2.8</v>
      </c>
      <c r="G111" s="116"/>
      <c r="H111" s="56"/>
      <c r="I111" s="62"/>
      <c r="J111" s="56"/>
      <c r="K111" s="56">
        <v>600000</v>
      </c>
      <c r="L111" s="56"/>
      <c r="M111" s="56"/>
      <c r="N111" s="56"/>
      <c r="O111" s="56"/>
      <c r="P111" s="56"/>
      <c r="Q111" s="56"/>
      <c r="R111" s="56"/>
      <c r="S111" s="56"/>
      <c r="T111" s="56">
        <f t="shared" si="27"/>
        <v>48000</v>
      </c>
      <c r="U111" s="62">
        <f t="shared" si="28"/>
        <v>648000</v>
      </c>
      <c r="V111" s="58">
        <f t="shared" si="45"/>
        <v>648000</v>
      </c>
      <c r="W111" s="117" t="s">
        <v>75</v>
      </c>
      <c r="X111" s="57" t="str">
        <f t="shared" si="29"/>
        <v>PS254674</v>
      </c>
      <c r="Y111" s="58" t="str">
        <f t="shared" si="29"/>
        <v>25072801</v>
      </c>
      <c r="Z111" s="59">
        <f t="shared" si="30"/>
        <v>45873</v>
      </c>
      <c r="AA111" s="58">
        <f t="shared" si="31"/>
        <v>0</v>
      </c>
      <c r="AB111" s="58">
        <f t="shared" si="32"/>
        <v>0</v>
      </c>
      <c r="AC111" s="58">
        <f t="shared" si="33"/>
        <v>0</v>
      </c>
      <c r="AD111" s="58">
        <f t="shared" si="34"/>
        <v>600000</v>
      </c>
      <c r="AE111" s="58">
        <f t="shared" si="35"/>
        <v>0</v>
      </c>
      <c r="AF111" s="58">
        <f t="shared" si="36"/>
        <v>0</v>
      </c>
      <c r="AG111" s="58">
        <f t="shared" si="37"/>
        <v>0</v>
      </c>
      <c r="AH111" s="58">
        <f t="shared" si="38"/>
        <v>0</v>
      </c>
      <c r="AI111" s="58">
        <f t="shared" si="39"/>
        <v>0</v>
      </c>
      <c r="AJ111" s="58">
        <f t="shared" si="40"/>
        <v>0</v>
      </c>
      <c r="AK111" s="58">
        <f t="shared" si="41"/>
        <v>0</v>
      </c>
      <c r="AL111" s="58">
        <f t="shared" si="42"/>
        <v>0</v>
      </c>
      <c r="AM111" s="58">
        <f t="shared" si="46"/>
        <v>48000</v>
      </c>
      <c r="AN111" s="58">
        <f t="shared" si="47"/>
        <v>648000</v>
      </c>
      <c r="AO111" s="58">
        <f t="shared" si="43"/>
        <v>648000</v>
      </c>
      <c r="AP111" s="58" t="str">
        <f t="shared" si="44"/>
        <v>DHL</v>
      </c>
      <c r="AQ111" s="75" t="s">
        <v>82</v>
      </c>
    </row>
    <row r="112" spans="1:46" s="60" customFormat="1" ht="23.25" customHeight="1">
      <c r="A112" s="113" t="s">
        <v>250</v>
      </c>
      <c r="B112" s="140" t="s">
        <v>522</v>
      </c>
      <c r="C112" s="118" t="s">
        <v>523</v>
      </c>
      <c r="D112" s="114">
        <v>45873</v>
      </c>
      <c r="E112" s="115">
        <v>8</v>
      </c>
      <c r="F112" s="115">
        <v>8</v>
      </c>
      <c r="G112" s="116"/>
      <c r="H112" s="56"/>
      <c r="I112" s="62"/>
      <c r="J112" s="56"/>
      <c r="K112" s="56">
        <v>600000</v>
      </c>
      <c r="L112" s="56"/>
      <c r="M112" s="56"/>
      <c r="N112" s="56"/>
      <c r="O112" s="56"/>
      <c r="P112" s="56"/>
      <c r="Q112" s="56"/>
      <c r="R112" s="56"/>
      <c r="S112" s="56"/>
      <c r="T112" s="56">
        <f t="shared" si="27"/>
        <v>48000</v>
      </c>
      <c r="U112" s="62">
        <f t="shared" si="28"/>
        <v>648000</v>
      </c>
      <c r="V112" s="58">
        <f t="shared" si="45"/>
        <v>648000</v>
      </c>
      <c r="W112" s="117" t="s">
        <v>75</v>
      </c>
      <c r="X112" s="57" t="str">
        <f t="shared" si="29"/>
        <v>PS254766</v>
      </c>
      <c r="Y112" s="58" t="str">
        <f t="shared" si="29"/>
        <v>INV25071154</v>
      </c>
      <c r="Z112" s="59">
        <f t="shared" si="30"/>
        <v>45873</v>
      </c>
      <c r="AA112" s="58">
        <f t="shared" si="31"/>
        <v>0</v>
      </c>
      <c r="AB112" s="58">
        <f t="shared" si="32"/>
        <v>0</v>
      </c>
      <c r="AC112" s="58">
        <f t="shared" si="33"/>
        <v>0</v>
      </c>
      <c r="AD112" s="58">
        <f t="shared" si="34"/>
        <v>600000</v>
      </c>
      <c r="AE112" s="58">
        <f t="shared" si="35"/>
        <v>0</v>
      </c>
      <c r="AF112" s="58">
        <f t="shared" si="36"/>
        <v>0</v>
      </c>
      <c r="AG112" s="58">
        <f t="shared" si="37"/>
        <v>0</v>
      </c>
      <c r="AH112" s="58">
        <f t="shared" si="38"/>
        <v>0</v>
      </c>
      <c r="AI112" s="58">
        <f t="shared" si="39"/>
        <v>0</v>
      </c>
      <c r="AJ112" s="58">
        <f t="shared" si="40"/>
        <v>0</v>
      </c>
      <c r="AK112" s="58">
        <f t="shared" si="41"/>
        <v>0</v>
      </c>
      <c r="AL112" s="58">
        <f t="shared" si="42"/>
        <v>0</v>
      </c>
      <c r="AM112" s="58">
        <f t="shared" si="46"/>
        <v>48000</v>
      </c>
      <c r="AN112" s="58">
        <f t="shared" si="47"/>
        <v>648000</v>
      </c>
      <c r="AO112" s="58">
        <f t="shared" si="43"/>
        <v>648000</v>
      </c>
      <c r="AP112" s="58" t="str">
        <f t="shared" si="44"/>
        <v>DHL</v>
      </c>
      <c r="AQ112" s="75" t="s">
        <v>82</v>
      </c>
    </row>
    <row r="113" spans="1:46" s="60" customFormat="1" ht="23.25" customHeight="1">
      <c r="A113" s="113" t="s">
        <v>251</v>
      </c>
      <c r="B113" s="140" t="s">
        <v>524</v>
      </c>
      <c r="C113" s="118" t="s">
        <v>525</v>
      </c>
      <c r="D113" s="114">
        <v>45873</v>
      </c>
      <c r="E113" s="115">
        <v>3</v>
      </c>
      <c r="F113" s="115">
        <v>3</v>
      </c>
      <c r="G113" s="116"/>
      <c r="H113" s="56"/>
      <c r="I113" s="62"/>
      <c r="J113" s="56"/>
      <c r="K113" s="56">
        <v>600000</v>
      </c>
      <c r="L113" s="56"/>
      <c r="M113" s="56"/>
      <c r="N113" s="56"/>
      <c r="O113" s="56"/>
      <c r="P113" s="56"/>
      <c r="Q113" s="56"/>
      <c r="R113" s="56"/>
      <c r="S113" s="56"/>
      <c r="T113" s="56">
        <f t="shared" si="27"/>
        <v>48000</v>
      </c>
      <c r="U113" s="62">
        <f t="shared" si="28"/>
        <v>648000</v>
      </c>
      <c r="V113" s="58">
        <f t="shared" si="45"/>
        <v>648000</v>
      </c>
      <c r="W113" s="117" t="s">
        <v>75</v>
      </c>
      <c r="X113" s="57" t="str">
        <f t="shared" si="29"/>
        <v>PS254767</v>
      </c>
      <c r="Y113" s="58" t="str">
        <f t="shared" si="29"/>
        <v xml:space="preserve">IE25070774
</v>
      </c>
      <c r="Z113" s="59">
        <f t="shared" si="30"/>
        <v>45873</v>
      </c>
      <c r="AA113" s="58">
        <f t="shared" si="31"/>
        <v>0</v>
      </c>
      <c r="AB113" s="58">
        <f t="shared" si="32"/>
        <v>0</v>
      </c>
      <c r="AC113" s="58">
        <f t="shared" si="33"/>
        <v>0</v>
      </c>
      <c r="AD113" s="58">
        <f t="shared" si="34"/>
        <v>600000</v>
      </c>
      <c r="AE113" s="58">
        <f t="shared" si="35"/>
        <v>0</v>
      </c>
      <c r="AF113" s="58">
        <f t="shared" si="36"/>
        <v>0</v>
      </c>
      <c r="AG113" s="58">
        <f t="shared" si="37"/>
        <v>0</v>
      </c>
      <c r="AH113" s="58">
        <f t="shared" si="38"/>
        <v>0</v>
      </c>
      <c r="AI113" s="58">
        <f t="shared" si="39"/>
        <v>0</v>
      </c>
      <c r="AJ113" s="58">
        <f t="shared" si="40"/>
        <v>0</v>
      </c>
      <c r="AK113" s="58">
        <f t="shared" si="41"/>
        <v>0</v>
      </c>
      <c r="AL113" s="58">
        <f t="shared" si="42"/>
        <v>0</v>
      </c>
      <c r="AM113" s="58">
        <f t="shared" si="46"/>
        <v>48000</v>
      </c>
      <c r="AN113" s="58">
        <f t="shared" si="47"/>
        <v>648000</v>
      </c>
      <c r="AO113" s="58">
        <f t="shared" si="43"/>
        <v>648000</v>
      </c>
      <c r="AP113" s="58" t="str">
        <f t="shared" si="44"/>
        <v>DHL</v>
      </c>
      <c r="AQ113" s="75" t="s">
        <v>82</v>
      </c>
    </row>
    <row r="114" spans="1:46" s="60" customFormat="1" ht="23.25" customHeight="1">
      <c r="A114" s="113" t="s">
        <v>252</v>
      </c>
      <c r="B114" s="140" t="s">
        <v>526</v>
      </c>
      <c r="C114" s="118" t="s">
        <v>527</v>
      </c>
      <c r="D114" s="114">
        <v>45873</v>
      </c>
      <c r="E114" s="115">
        <v>2.9</v>
      </c>
      <c r="F114" s="115">
        <v>2.9</v>
      </c>
      <c r="G114" s="116"/>
      <c r="H114" s="56"/>
      <c r="I114" s="62"/>
      <c r="J114" s="56"/>
      <c r="K114" s="56">
        <v>600000</v>
      </c>
      <c r="L114" s="56"/>
      <c r="M114" s="56"/>
      <c r="N114" s="56"/>
      <c r="O114" s="56"/>
      <c r="P114" s="56"/>
      <c r="Q114" s="56"/>
      <c r="R114" s="56"/>
      <c r="S114" s="56">
        <f>+IF(F114&lt;=2000, 30000, IF(F114&lt;5000, 66000, ff))</f>
        <v>30000</v>
      </c>
      <c r="T114" s="56">
        <f t="shared" si="27"/>
        <v>50400</v>
      </c>
      <c r="U114" s="62">
        <f t="shared" si="28"/>
        <v>680400</v>
      </c>
      <c r="V114" s="58">
        <f t="shared" si="45"/>
        <v>680400</v>
      </c>
      <c r="W114" s="117" t="s">
        <v>75</v>
      </c>
      <c r="X114" s="57" t="str">
        <f t="shared" si="29"/>
        <v>PS254775</v>
      </c>
      <c r="Y114" s="58" t="str">
        <f t="shared" si="29"/>
        <v xml:space="preserve">DJL250730031
</v>
      </c>
      <c r="Z114" s="59">
        <f t="shared" si="30"/>
        <v>45873</v>
      </c>
      <c r="AA114" s="58">
        <f t="shared" si="31"/>
        <v>0</v>
      </c>
      <c r="AB114" s="58">
        <f t="shared" si="32"/>
        <v>0</v>
      </c>
      <c r="AC114" s="58">
        <f t="shared" si="33"/>
        <v>0</v>
      </c>
      <c r="AD114" s="58">
        <f t="shared" si="34"/>
        <v>600000</v>
      </c>
      <c r="AE114" s="58">
        <f t="shared" si="35"/>
        <v>0</v>
      </c>
      <c r="AF114" s="58">
        <f t="shared" si="36"/>
        <v>0</v>
      </c>
      <c r="AG114" s="58">
        <f t="shared" si="37"/>
        <v>0</v>
      </c>
      <c r="AH114" s="58">
        <f t="shared" si="38"/>
        <v>0</v>
      </c>
      <c r="AI114" s="58">
        <f t="shared" si="39"/>
        <v>0</v>
      </c>
      <c r="AJ114" s="58">
        <f t="shared" si="40"/>
        <v>0</v>
      </c>
      <c r="AK114" s="58">
        <f t="shared" si="41"/>
        <v>0</v>
      </c>
      <c r="AL114" s="58">
        <f t="shared" si="42"/>
        <v>30000</v>
      </c>
      <c r="AM114" s="58">
        <f t="shared" si="46"/>
        <v>50400</v>
      </c>
      <c r="AN114" s="58">
        <f t="shared" si="47"/>
        <v>680400</v>
      </c>
      <c r="AO114" s="58">
        <f t="shared" si="43"/>
        <v>680400</v>
      </c>
      <c r="AP114" s="58" t="str">
        <f t="shared" si="44"/>
        <v>DHL</v>
      </c>
      <c r="AQ114" s="75" t="s">
        <v>82</v>
      </c>
    </row>
    <row r="115" spans="1:46" s="60" customFormat="1" ht="23.25" customHeight="1">
      <c r="A115" s="113" t="s">
        <v>253</v>
      </c>
      <c r="B115" s="118" t="s">
        <v>253</v>
      </c>
      <c r="C115" s="118" t="s">
        <v>528</v>
      </c>
      <c r="D115" s="114">
        <v>45873</v>
      </c>
      <c r="E115" s="115">
        <v>542.37</v>
      </c>
      <c r="F115" s="115">
        <v>542.37</v>
      </c>
      <c r="G115" s="116">
        <v>1.94</v>
      </c>
      <c r="H115" s="56"/>
      <c r="I115" s="62"/>
      <c r="J115" s="56">
        <f>+IF(F112=0, _xleta.T, IF(F112&lt;=1000, 1260000, IF(F112&lt;=2000, 1430000, IF(F112&lt;=3000, 2120000, IF(F112&lt;=4500, 2230000, ff)))))</f>
        <v>1260000</v>
      </c>
      <c r="K115" s="56">
        <v>990000</v>
      </c>
      <c r="L115" s="56">
        <v>1104589</v>
      </c>
      <c r="M115" s="56"/>
      <c r="N115" s="56"/>
      <c r="O115" s="56">
        <v>996408.00000000012</v>
      </c>
      <c r="P115" s="56">
        <v>996408.00000000012</v>
      </c>
      <c r="Q115" s="56"/>
      <c r="R115" s="56">
        <v>8136</v>
      </c>
      <c r="S115" s="56">
        <f>+IF(F115&lt;=2000, 30000, IF(F115&lt;5000, 66000, ff))</f>
        <v>30000</v>
      </c>
      <c r="T115" s="56">
        <f t="shared" si="27"/>
        <v>430843.28</v>
      </c>
      <c r="U115" s="62">
        <f t="shared" si="28"/>
        <v>5816384.2800000003</v>
      </c>
      <c r="V115" s="58">
        <f t="shared" si="45"/>
        <v>5816384.2800000003</v>
      </c>
      <c r="W115" s="117" t="s">
        <v>74</v>
      </c>
      <c r="X115" s="57" t="str">
        <f t="shared" si="29"/>
        <v>PS254692</v>
      </c>
      <c r="Y115" s="58" t="str">
        <f t="shared" si="29"/>
        <v>PS254692</v>
      </c>
      <c r="Z115" s="59">
        <f t="shared" si="30"/>
        <v>45873</v>
      </c>
      <c r="AA115" s="58">
        <f t="shared" si="31"/>
        <v>0</v>
      </c>
      <c r="AB115" s="58">
        <f t="shared" si="32"/>
        <v>0</v>
      </c>
      <c r="AC115" s="58">
        <f t="shared" si="33"/>
        <v>1260000</v>
      </c>
      <c r="AD115" s="58">
        <f t="shared" si="34"/>
        <v>990000</v>
      </c>
      <c r="AE115" s="58">
        <f t="shared" si="35"/>
        <v>1104589</v>
      </c>
      <c r="AF115" s="58">
        <f t="shared" si="36"/>
        <v>0</v>
      </c>
      <c r="AG115" s="58">
        <f t="shared" si="37"/>
        <v>0</v>
      </c>
      <c r="AH115" s="58">
        <f t="shared" si="38"/>
        <v>996408.00000000012</v>
      </c>
      <c r="AI115" s="58">
        <f t="shared" si="39"/>
        <v>996408.00000000012</v>
      </c>
      <c r="AJ115" s="58">
        <f t="shared" si="40"/>
        <v>0</v>
      </c>
      <c r="AK115" s="58">
        <f t="shared" si="41"/>
        <v>8136</v>
      </c>
      <c r="AL115" s="58">
        <f t="shared" si="42"/>
        <v>30000</v>
      </c>
      <c r="AM115" s="58">
        <f t="shared" si="46"/>
        <v>430843.28</v>
      </c>
      <c r="AN115" s="58">
        <f t="shared" si="47"/>
        <v>5816384.2800000003</v>
      </c>
      <c r="AO115" s="58">
        <f t="shared" si="43"/>
        <v>5816384.2800000003</v>
      </c>
      <c r="AP115" s="58" t="str">
        <f t="shared" si="44"/>
        <v>CÁT LÁI</v>
      </c>
      <c r="AQ115" s="75" t="s">
        <v>80</v>
      </c>
      <c r="AR115" s="60" t="s">
        <v>696</v>
      </c>
      <c r="AS115" s="60" t="s">
        <v>711</v>
      </c>
      <c r="AT115" s="60" t="s">
        <v>145</v>
      </c>
    </row>
    <row r="116" spans="1:46" s="60" customFormat="1" ht="23.25" customHeight="1">
      <c r="A116" s="113" t="s">
        <v>254</v>
      </c>
      <c r="B116" s="118" t="s">
        <v>529</v>
      </c>
      <c r="C116" s="118" t="s">
        <v>530</v>
      </c>
      <c r="D116" s="114">
        <v>45873</v>
      </c>
      <c r="E116" s="115">
        <v>1502.2</v>
      </c>
      <c r="F116" s="115">
        <v>1502.2</v>
      </c>
      <c r="G116" s="116">
        <v>3.88</v>
      </c>
      <c r="H116" s="56"/>
      <c r="I116" s="62"/>
      <c r="J116" s="56">
        <f>+IF(F113=0, _xleta.T, IF(F113&lt;=1000, 1260000, IF(F113&lt;=2000, 1430000, IF(F113&lt;=3000, 2120000, IF(F113&lt;=4500, 2230000, ff)))))</f>
        <v>1260000</v>
      </c>
      <c r="K116" s="56">
        <v>990000</v>
      </c>
      <c r="L116" s="56">
        <v>15487718.4</v>
      </c>
      <c r="M116" s="56">
        <v>4535688.96</v>
      </c>
      <c r="N116" s="56">
        <v>5531328</v>
      </c>
      <c r="O116" s="56">
        <v>712801</v>
      </c>
      <c r="P116" s="56">
        <v>712800</v>
      </c>
      <c r="Q116" s="56">
        <v>22857</v>
      </c>
      <c r="R116" s="56">
        <v>22533</v>
      </c>
      <c r="S116" s="56">
        <f>+IF(F116&lt;=2000, 30000, IF(F116&lt;5000, 66000, ff))</f>
        <v>30000</v>
      </c>
      <c r="T116" s="56">
        <f t="shared" si="27"/>
        <v>2344458.1088</v>
      </c>
      <c r="U116" s="62">
        <f t="shared" si="28"/>
        <v>31650184.468800001</v>
      </c>
      <c r="V116" s="58">
        <f t="shared" si="45"/>
        <v>31650184.468800001</v>
      </c>
      <c r="W116" s="117" t="s">
        <v>74</v>
      </c>
      <c r="X116" s="57" t="str">
        <f t="shared" si="29"/>
        <v>PS254720</v>
      </c>
      <c r="Y116" s="58" t="str">
        <f t="shared" si="29"/>
        <v>TS20250718</v>
      </c>
      <c r="Z116" s="59">
        <f t="shared" si="30"/>
        <v>45873</v>
      </c>
      <c r="AA116" s="58">
        <f t="shared" si="31"/>
        <v>0</v>
      </c>
      <c r="AB116" s="58">
        <f t="shared" si="32"/>
        <v>0</v>
      </c>
      <c r="AC116" s="58">
        <f t="shared" si="33"/>
        <v>1260000</v>
      </c>
      <c r="AD116" s="58">
        <f t="shared" si="34"/>
        <v>990000</v>
      </c>
      <c r="AE116" s="58">
        <f t="shared" si="35"/>
        <v>15487718.4</v>
      </c>
      <c r="AF116" s="58">
        <f t="shared" si="36"/>
        <v>4535688.96</v>
      </c>
      <c r="AG116" s="58">
        <f t="shared" si="37"/>
        <v>5531328</v>
      </c>
      <c r="AH116" s="58">
        <f t="shared" si="38"/>
        <v>712801</v>
      </c>
      <c r="AI116" s="58">
        <f t="shared" si="39"/>
        <v>712800</v>
      </c>
      <c r="AJ116" s="58">
        <f t="shared" si="40"/>
        <v>22857</v>
      </c>
      <c r="AK116" s="58">
        <f t="shared" si="41"/>
        <v>22533</v>
      </c>
      <c r="AL116" s="58">
        <f t="shared" si="42"/>
        <v>30000</v>
      </c>
      <c r="AM116" s="58">
        <f t="shared" si="46"/>
        <v>2344458.1088</v>
      </c>
      <c r="AN116" s="58">
        <f t="shared" si="47"/>
        <v>31650184.468800001</v>
      </c>
      <c r="AO116" s="58">
        <f t="shared" si="43"/>
        <v>31650184.468800001</v>
      </c>
      <c r="AP116" s="58" t="str">
        <f t="shared" si="44"/>
        <v>CÁT LÁI</v>
      </c>
      <c r="AQ116" s="75" t="s">
        <v>80</v>
      </c>
      <c r="AR116" s="60" t="s">
        <v>696</v>
      </c>
      <c r="AS116" s="60" t="s">
        <v>711</v>
      </c>
      <c r="AT116" s="60" t="s">
        <v>145</v>
      </c>
    </row>
    <row r="117" spans="1:46" s="60" customFormat="1" ht="23.25" customHeight="1">
      <c r="A117" s="113" t="s">
        <v>255</v>
      </c>
      <c r="B117" s="140" t="s">
        <v>531</v>
      </c>
      <c r="C117" s="118" t="s">
        <v>532</v>
      </c>
      <c r="D117" s="114">
        <v>45873</v>
      </c>
      <c r="E117" s="115">
        <v>379.7</v>
      </c>
      <c r="F117" s="115">
        <v>379.7</v>
      </c>
      <c r="G117" s="116">
        <v>1.4</v>
      </c>
      <c r="H117" s="56"/>
      <c r="I117" s="62"/>
      <c r="J117" s="56">
        <f>+IF(F114=0, _xleta.T, IF(F114&lt;=1000, 1260000, IF(F114&lt;=2000, 1430000, IF(F114&lt;=3000, 2120000, IF(F114&lt;=4500, 2230000, ff)))))</f>
        <v>1260000</v>
      </c>
      <c r="K117" s="56">
        <v>990000</v>
      </c>
      <c r="L117" s="56">
        <v>6386688</v>
      </c>
      <c r="M117" s="56">
        <v>1596672</v>
      </c>
      <c r="N117" s="56">
        <v>1596670</v>
      </c>
      <c r="O117" s="56">
        <v>712801</v>
      </c>
      <c r="P117" s="56">
        <v>712801</v>
      </c>
      <c r="Q117" s="56">
        <v>11782</v>
      </c>
      <c r="R117" s="56">
        <v>5696</v>
      </c>
      <c r="S117" s="56">
        <f>+IF(F117&lt;=2000, 30000, IF(F117&lt;5000, 66000, ff))</f>
        <v>30000</v>
      </c>
      <c r="T117" s="56">
        <f t="shared" si="27"/>
        <v>1064248.8</v>
      </c>
      <c r="U117" s="62">
        <f t="shared" si="28"/>
        <v>14367358.800000001</v>
      </c>
      <c r="V117" s="58">
        <f t="shared" si="45"/>
        <v>14367358.800000001</v>
      </c>
      <c r="W117" s="117" t="s">
        <v>74</v>
      </c>
      <c r="X117" s="57" t="str">
        <f t="shared" si="29"/>
        <v>PS254719</v>
      </c>
      <c r="Y117" s="58" t="str">
        <f t="shared" si="29"/>
        <v>KS20250725001</v>
      </c>
      <c r="Z117" s="59">
        <f t="shared" si="30"/>
        <v>45873</v>
      </c>
      <c r="AA117" s="58">
        <f t="shared" si="31"/>
        <v>0</v>
      </c>
      <c r="AB117" s="58">
        <f t="shared" si="32"/>
        <v>0</v>
      </c>
      <c r="AC117" s="58">
        <f t="shared" si="33"/>
        <v>1260000</v>
      </c>
      <c r="AD117" s="58">
        <f t="shared" si="34"/>
        <v>990000</v>
      </c>
      <c r="AE117" s="58">
        <f t="shared" si="35"/>
        <v>6386688</v>
      </c>
      <c r="AF117" s="58">
        <f t="shared" si="36"/>
        <v>1596672</v>
      </c>
      <c r="AG117" s="58">
        <f t="shared" si="37"/>
        <v>1596670</v>
      </c>
      <c r="AH117" s="58">
        <f t="shared" si="38"/>
        <v>712801</v>
      </c>
      <c r="AI117" s="58">
        <f t="shared" si="39"/>
        <v>712801</v>
      </c>
      <c r="AJ117" s="58">
        <f t="shared" si="40"/>
        <v>11782</v>
      </c>
      <c r="AK117" s="58">
        <f t="shared" si="41"/>
        <v>5696</v>
      </c>
      <c r="AL117" s="58">
        <f t="shared" si="42"/>
        <v>30000</v>
      </c>
      <c r="AM117" s="58">
        <f t="shared" si="46"/>
        <v>1064248.8</v>
      </c>
      <c r="AN117" s="58">
        <f t="shared" si="47"/>
        <v>14367358.800000001</v>
      </c>
      <c r="AO117" s="58">
        <f t="shared" si="43"/>
        <v>14367358.800000001</v>
      </c>
      <c r="AP117" s="58" t="str">
        <f t="shared" si="44"/>
        <v>CÁT LÁI</v>
      </c>
      <c r="AQ117" s="75" t="s">
        <v>80</v>
      </c>
      <c r="AR117" s="60" t="s">
        <v>696</v>
      </c>
      <c r="AS117" s="60" t="s">
        <v>711</v>
      </c>
      <c r="AT117" s="60" t="s">
        <v>145</v>
      </c>
    </row>
    <row r="118" spans="1:46" s="60" customFormat="1" ht="23.25" customHeight="1">
      <c r="A118" s="113" t="s">
        <v>256</v>
      </c>
      <c r="B118" s="140" t="s">
        <v>533</v>
      </c>
      <c r="C118" s="118" t="s">
        <v>534</v>
      </c>
      <c r="D118" s="114">
        <v>45873</v>
      </c>
      <c r="E118" s="115">
        <v>260.5</v>
      </c>
      <c r="F118" s="115">
        <v>260.5</v>
      </c>
      <c r="G118" s="116" t="s">
        <v>666</v>
      </c>
      <c r="H118" s="56"/>
      <c r="I118" s="62"/>
      <c r="J118" s="56">
        <f>+IF(F115=0, _xleta.T, IF(F115&lt;=1000, 1260000, IF(F115&lt;=2000, 1430000, IF(F115&lt;=3000, 2120000, IF(F115&lt;=4500, 2230000, ff)))))</f>
        <v>1260000</v>
      </c>
      <c r="K118" s="56">
        <v>990000</v>
      </c>
      <c r="L118" s="56">
        <v>883202</v>
      </c>
      <c r="M118" s="56"/>
      <c r="N118" s="56"/>
      <c r="O118" s="56">
        <v>1851876</v>
      </c>
      <c r="P118" s="56"/>
      <c r="Q118" s="56"/>
      <c r="R118" s="56">
        <v>3908</v>
      </c>
      <c r="S118" s="56">
        <f>+IF(F118&lt;=2000, 30000, IF(F118&lt;5000, 66000, ff))</f>
        <v>30000</v>
      </c>
      <c r="T118" s="56">
        <f t="shared" si="27"/>
        <v>401518.88</v>
      </c>
      <c r="U118" s="62">
        <f t="shared" si="28"/>
        <v>5420504.8799999999</v>
      </c>
      <c r="V118" s="58">
        <f t="shared" si="45"/>
        <v>5420504.8799999999</v>
      </c>
      <c r="W118" s="117" t="s">
        <v>74</v>
      </c>
      <c r="X118" s="57" t="str">
        <f t="shared" si="29"/>
        <v>PS254776</v>
      </c>
      <c r="Y118" s="58" t="str">
        <f t="shared" si="29"/>
        <v>25071701</v>
      </c>
      <c r="Z118" s="59">
        <f t="shared" si="30"/>
        <v>45873</v>
      </c>
      <c r="AA118" s="58">
        <f t="shared" si="31"/>
        <v>0</v>
      </c>
      <c r="AB118" s="58">
        <f t="shared" si="32"/>
        <v>0</v>
      </c>
      <c r="AC118" s="58">
        <f t="shared" si="33"/>
        <v>1260000</v>
      </c>
      <c r="AD118" s="58">
        <f t="shared" si="34"/>
        <v>990000</v>
      </c>
      <c r="AE118" s="58">
        <f t="shared" si="35"/>
        <v>883202</v>
      </c>
      <c r="AF118" s="58">
        <f t="shared" si="36"/>
        <v>0</v>
      </c>
      <c r="AG118" s="58">
        <f t="shared" si="37"/>
        <v>0</v>
      </c>
      <c r="AH118" s="58">
        <f t="shared" si="38"/>
        <v>1851876</v>
      </c>
      <c r="AI118" s="58">
        <f t="shared" si="39"/>
        <v>0</v>
      </c>
      <c r="AJ118" s="58">
        <f t="shared" si="40"/>
        <v>0</v>
      </c>
      <c r="AK118" s="58">
        <f t="shared" si="41"/>
        <v>3908</v>
      </c>
      <c r="AL118" s="58">
        <f t="shared" si="42"/>
        <v>30000</v>
      </c>
      <c r="AM118" s="58">
        <f t="shared" si="46"/>
        <v>401518.88</v>
      </c>
      <c r="AN118" s="58">
        <f t="shared" si="47"/>
        <v>5420504.8799999999</v>
      </c>
      <c r="AO118" s="58">
        <f t="shared" si="43"/>
        <v>5420504.8799999999</v>
      </c>
      <c r="AP118" s="58" t="str">
        <f t="shared" si="44"/>
        <v>CÁT LÁI</v>
      </c>
      <c r="AQ118" s="75" t="s">
        <v>80</v>
      </c>
      <c r="AR118" s="60" t="s">
        <v>688</v>
      </c>
      <c r="AS118" s="60" t="s">
        <v>711</v>
      </c>
      <c r="AT118" s="60" t="s">
        <v>145</v>
      </c>
    </row>
    <row r="119" spans="1:46" s="60" customFormat="1" ht="23.25" customHeight="1">
      <c r="A119" s="113" t="s">
        <v>257</v>
      </c>
      <c r="B119" s="140" t="s">
        <v>257</v>
      </c>
      <c r="C119" s="118" t="s">
        <v>535</v>
      </c>
      <c r="D119" s="114">
        <v>45873</v>
      </c>
      <c r="E119" s="115">
        <v>94.42</v>
      </c>
      <c r="F119" s="115">
        <v>94.42</v>
      </c>
      <c r="G119" s="116"/>
      <c r="H119" s="56"/>
      <c r="I119" s="62"/>
      <c r="J119" s="56"/>
      <c r="K119" s="56">
        <v>410000</v>
      </c>
      <c r="L119" s="56"/>
      <c r="M119" s="56"/>
      <c r="N119" s="56"/>
      <c r="O119" s="56"/>
      <c r="P119" s="56"/>
      <c r="Q119" s="56"/>
      <c r="R119" s="56"/>
      <c r="S119" s="56"/>
      <c r="T119" s="56">
        <f t="shared" si="27"/>
        <v>32800</v>
      </c>
      <c r="U119" s="62">
        <f t="shared" si="28"/>
        <v>442800</v>
      </c>
      <c r="V119" s="58">
        <f t="shared" si="45"/>
        <v>442800</v>
      </c>
      <c r="W119" s="117" t="s">
        <v>143</v>
      </c>
      <c r="X119" s="57" t="str">
        <f t="shared" si="29"/>
        <v>PS254638</v>
      </c>
      <c r="Y119" s="58" t="str">
        <f t="shared" si="29"/>
        <v>PS254638</v>
      </c>
      <c r="Z119" s="59">
        <f t="shared" si="30"/>
        <v>45873</v>
      </c>
      <c r="AA119" s="58">
        <f t="shared" si="31"/>
        <v>0</v>
      </c>
      <c r="AB119" s="58">
        <f t="shared" si="32"/>
        <v>0</v>
      </c>
      <c r="AC119" s="58">
        <f t="shared" si="33"/>
        <v>0</v>
      </c>
      <c r="AD119" s="58">
        <f t="shared" si="34"/>
        <v>410000</v>
      </c>
      <c r="AE119" s="58">
        <f t="shared" si="35"/>
        <v>0</v>
      </c>
      <c r="AF119" s="58">
        <f t="shared" si="36"/>
        <v>0</v>
      </c>
      <c r="AG119" s="58">
        <f t="shared" si="37"/>
        <v>0</v>
      </c>
      <c r="AH119" s="58">
        <f t="shared" si="38"/>
        <v>0</v>
      </c>
      <c r="AI119" s="58">
        <f t="shared" si="39"/>
        <v>0</v>
      </c>
      <c r="AJ119" s="58">
        <f t="shared" si="40"/>
        <v>0</v>
      </c>
      <c r="AK119" s="58">
        <f t="shared" si="41"/>
        <v>0</v>
      </c>
      <c r="AL119" s="58">
        <f t="shared" si="42"/>
        <v>0</v>
      </c>
      <c r="AM119" s="58">
        <f t="shared" si="46"/>
        <v>32800</v>
      </c>
      <c r="AN119" s="58">
        <f t="shared" si="47"/>
        <v>442800</v>
      </c>
      <c r="AO119" s="58">
        <f t="shared" si="43"/>
        <v>442800</v>
      </c>
      <c r="AP119" s="58" t="str">
        <f t="shared" si="44"/>
        <v>KNQ LF LOGISTICS</v>
      </c>
      <c r="AQ119" s="75" t="s">
        <v>81</v>
      </c>
    </row>
    <row r="120" spans="1:46" s="60" customFormat="1" ht="23.25" customHeight="1">
      <c r="A120" s="113" t="s">
        <v>258</v>
      </c>
      <c r="B120" s="140" t="s">
        <v>536</v>
      </c>
      <c r="C120" s="118" t="s">
        <v>537</v>
      </c>
      <c r="D120" s="114">
        <v>45874</v>
      </c>
      <c r="E120" s="115">
        <v>17</v>
      </c>
      <c r="F120" s="115">
        <v>17</v>
      </c>
      <c r="G120" s="116"/>
      <c r="H120" s="56"/>
      <c r="I120" s="62"/>
      <c r="J120" s="56">
        <f t="shared" ref="J120:J122" si="51">+IF(F120&lt;=50,1060000, IF(F120&lt;=200, 1210000, IF(F120&lt;=500, 1230000, IF(F120&lt;=1000, 1440000, IF(F120&lt;=2000, 1990000, IF(F120&gt;2000, 1990000+(F120-2000)*1464))))))</f>
        <v>1060000</v>
      </c>
      <c r="K120" s="56">
        <v>990000</v>
      </c>
      <c r="L120" s="56"/>
      <c r="M120" s="56"/>
      <c r="N120" s="56"/>
      <c r="O120" s="56"/>
      <c r="P120" s="56">
        <v>586644</v>
      </c>
      <c r="Q120" s="56">
        <v>162000</v>
      </c>
      <c r="R120" s="56"/>
      <c r="S120" s="56"/>
      <c r="T120" s="56">
        <f t="shared" si="27"/>
        <v>223891.52000000002</v>
      </c>
      <c r="U120" s="62">
        <f t="shared" si="28"/>
        <v>3022535.52</v>
      </c>
      <c r="V120" s="58">
        <f t="shared" si="45"/>
        <v>3022535.52</v>
      </c>
      <c r="W120" s="117" t="s">
        <v>72</v>
      </c>
      <c r="X120" s="57" t="str">
        <f t="shared" si="29"/>
        <v>PS254790</v>
      </c>
      <c r="Y120" s="58" t="str">
        <f t="shared" si="29"/>
        <v>PC250801VY</v>
      </c>
      <c r="Z120" s="59">
        <f t="shared" si="30"/>
        <v>45874</v>
      </c>
      <c r="AA120" s="58">
        <f t="shared" si="31"/>
        <v>0</v>
      </c>
      <c r="AB120" s="58">
        <f t="shared" si="32"/>
        <v>0</v>
      </c>
      <c r="AC120" s="58">
        <f t="shared" si="33"/>
        <v>1060000</v>
      </c>
      <c r="AD120" s="58">
        <f t="shared" si="34"/>
        <v>990000</v>
      </c>
      <c r="AE120" s="58">
        <f t="shared" si="35"/>
        <v>0</v>
      </c>
      <c r="AF120" s="58">
        <f t="shared" si="36"/>
        <v>0</v>
      </c>
      <c r="AG120" s="58">
        <f t="shared" si="37"/>
        <v>0</v>
      </c>
      <c r="AH120" s="58">
        <f t="shared" si="38"/>
        <v>0</v>
      </c>
      <c r="AI120" s="58">
        <f t="shared" si="39"/>
        <v>586644</v>
      </c>
      <c r="AJ120" s="58">
        <f t="shared" si="40"/>
        <v>162000</v>
      </c>
      <c r="AK120" s="58">
        <f t="shared" si="41"/>
        <v>0</v>
      </c>
      <c r="AL120" s="58">
        <f t="shared" si="42"/>
        <v>0</v>
      </c>
      <c r="AM120" s="58">
        <f t="shared" si="46"/>
        <v>223891.52000000002</v>
      </c>
      <c r="AN120" s="58">
        <f t="shared" si="47"/>
        <v>3022535.52</v>
      </c>
      <c r="AO120" s="58">
        <f t="shared" si="43"/>
        <v>3022535.52</v>
      </c>
      <c r="AP120" s="58" t="str">
        <f t="shared" si="44"/>
        <v>TCS</v>
      </c>
      <c r="AQ120" s="75" t="s">
        <v>79</v>
      </c>
      <c r="AR120" s="60" t="s">
        <v>705</v>
      </c>
      <c r="AS120" s="60" t="s">
        <v>710</v>
      </c>
      <c r="AT120" s="60" t="s">
        <v>145</v>
      </c>
    </row>
    <row r="121" spans="1:46" s="60" customFormat="1" ht="23.25" customHeight="1">
      <c r="A121" s="113" t="s">
        <v>259</v>
      </c>
      <c r="B121" s="140" t="s">
        <v>538</v>
      </c>
      <c r="C121" s="118" t="s">
        <v>539</v>
      </c>
      <c r="D121" s="114">
        <v>45874</v>
      </c>
      <c r="E121" s="115">
        <v>148</v>
      </c>
      <c r="F121" s="115">
        <v>148</v>
      </c>
      <c r="G121" s="116"/>
      <c r="H121" s="56"/>
      <c r="I121" s="62"/>
      <c r="J121" s="56">
        <f t="shared" si="51"/>
        <v>1210000</v>
      </c>
      <c r="K121" s="56">
        <v>990000</v>
      </c>
      <c r="L121" s="56"/>
      <c r="M121" s="56"/>
      <c r="N121" s="56"/>
      <c r="O121" s="56"/>
      <c r="P121" s="56">
        <v>722252</v>
      </c>
      <c r="Q121" s="56">
        <v>210989</v>
      </c>
      <c r="R121" s="56"/>
      <c r="S121" s="56"/>
      <c r="T121" s="56">
        <f t="shared" si="27"/>
        <v>250659.28</v>
      </c>
      <c r="U121" s="62">
        <f t="shared" si="28"/>
        <v>3383900.28</v>
      </c>
      <c r="V121" s="58">
        <f t="shared" si="45"/>
        <v>3383900.28</v>
      </c>
      <c r="W121" s="117" t="s">
        <v>72</v>
      </c>
      <c r="X121" s="57" t="str">
        <f t="shared" si="29"/>
        <v>PS254793</v>
      </c>
      <c r="Y121" s="58" t="str">
        <f t="shared" si="29"/>
        <v>0884376062</v>
      </c>
      <c r="Z121" s="59">
        <f t="shared" si="30"/>
        <v>45874</v>
      </c>
      <c r="AA121" s="58">
        <f t="shared" si="31"/>
        <v>0</v>
      </c>
      <c r="AB121" s="58">
        <f t="shared" si="32"/>
        <v>0</v>
      </c>
      <c r="AC121" s="58">
        <f t="shared" si="33"/>
        <v>1210000</v>
      </c>
      <c r="AD121" s="58">
        <f t="shared" si="34"/>
        <v>990000</v>
      </c>
      <c r="AE121" s="58">
        <f t="shared" si="35"/>
        <v>0</v>
      </c>
      <c r="AF121" s="58">
        <f t="shared" si="36"/>
        <v>0</v>
      </c>
      <c r="AG121" s="58">
        <f t="shared" si="37"/>
        <v>0</v>
      </c>
      <c r="AH121" s="58">
        <f t="shared" si="38"/>
        <v>0</v>
      </c>
      <c r="AI121" s="58">
        <f t="shared" si="39"/>
        <v>722252</v>
      </c>
      <c r="AJ121" s="58">
        <f t="shared" si="40"/>
        <v>210989</v>
      </c>
      <c r="AK121" s="58">
        <f t="shared" si="41"/>
        <v>0</v>
      </c>
      <c r="AL121" s="58">
        <f t="shared" si="42"/>
        <v>0</v>
      </c>
      <c r="AM121" s="58">
        <f t="shared" si="46"/>
        <v>250659.28</v>
      </c>
      <c r="AN121" s="58">
        <f t="shared" si="47"/>
        <v>3383900.28</v>
      </c>
      <c r="AO121" s="58">
        <f t="shared" si="43"/>
        <v>3383900.28</v>
      </c>
      <c r="AP121" s="58" t="str">
        <f t="shared" si="44"/>
        <v>TCS</v>
      </c>
      <c r="AQ121" s="75" t="s">
        <v>79</v>
      </c>
      <c r="AR121" s="60" t="s">
        <v>705</v>
      </c>
      <c r="AS121" s="60" t="s">
        <v>710</v>
      </c>
      <c r="AT121" s="60" t="s">
        <v>145</v>
      </c>
    </row>
    <row r="122" spans="1:46" s="60" customFormat="1" ht="23.25" customHeight="1">
      <c r="A122" s="113" t="s">
        <v>260</v>
      </c>
      <c r="B122" s="140" t="s">
        <v>540</v>
      </c>
      <c r="C122" s="118" t="s">
        <v>541</v>
      </c>
      <c r="D122" s="114">
        <v>45874</v>
      </c>
      <c r="E122" s="115">
        <v>1011.6</v>
      </c>
      <c r="F122" s="115">
        <v>1011.6</v>
      </c>
      <c r="G122" s="116"/>
      <c r="H122" s="56"/>
      <c r="I122" s="62"/>
      <c r="J122" s="56">
        <f t="shared" si="51"/>
        <v>1990000</v>
      </c>
      <c r="K122" s="56">
        <v>990000</v>
      </c>
      <c r="L122" s="56"/>
      <c r="M122" s="56"/>
      <c r="N122" s="56"/>
      <c r="O122" s="56"/>
      <c r="P122" s="56">
        <v>1435320</v>
      </c>
      <c r="Q122" s="56">
        <v>1442707</v>
      </c>
      <c r="R122" s="56"/>
      <c r="S122" s="56"/>
      <c r="T122" s="56">
        <f t="shared" si="27"/>
        <v>468642.16000000003</v>
      </c>
      <c r="U122" s="62">
        <f t="shared" si="28"/>
        <v>6326669.1600000001</v>
      </c>
      <c r="V122" s="58">
        <f t="shared" si="45"/>
        <v>6326669.1600000001</v>
      </c>
      <c r="W122" s="117" t="s">
        <v>72</v>
      </c>
      <c r="X122" s="57" t="str">
        <f t="shared" si="29"/>
        <v>PS254816</v>
      </c>
      <c r="Y122" s="58" t="str">
        <f t="shared" si="29"/>
        <v>INV25080649</v>
      </c>
      <c r="Z122" s="59">
        <f t="shared" si="30"/>
        <v>45874</v>
      </c>
      <c r="AA122" s="58">
        <f t="shared" si="31"/>
        <v>0</v>
      </c>
      <c r="AB122" s="58">
        <f t="shared" si="32"/>
        <v>0</v>
      </c>
      <c r="AC122" s="58">
        <f t="shared" si="33"/>
        <v>1990000</v>
      </c>
      <c r="AD122" s="58">
        <f t="shared" si="34"/>
        <v>990000</v>
      </c>
      <c r="AE122" s="58">
        <f t="shared" si="35"/>
        <v>0</v>
      </c>
      <c r="AF122" s="58">
        <f t="shared" si="36"/>
        <v>0</v>
      </c>
      <c r="AG122" s="58">
        <f t="shared" si="37"/>
        <v>0</v>
      </c>
      <c r="AH122" s="58">
        <f t="shared" si="38"/>
        <v>0</v>
      </c>
      <c r="AI122" s="58">
        <f t="shared" si="39"/>
        <v>1435320</v>
      </c>
      <c r="AJ122" s="58">
        <f t="shared" si="40"/>
        <v>1442707</v>
      </c>
      <c r="AK122" s="58">
        <f t="shared" si="41"/>
        <v>0</v>
      </c>
      <c r="AL122" s="58">
        <f t="shared" si="42"/>
        <v>0</v>
      </c>
      <c r="AM122" s="58">
        <f t="shared" si="46"/>
        <v>468642.16000000003</v>
      </c>
      <c r="AN122" s="58">
        <f t="shared" si="47"/>
        <v>6326669.1600000001</v>
      </c>
      <c r="AO122" s="58">
        <f t="shared" si="43"/>
        <v>6326669.1600000001</v>
      </c>
      <c r="AP122" s="58" t="str">
        <f t="shared" si="44"/>
        <v>TCS</v>
      </c>
      <c r="AQ122" s="75" t="s">
        <v>79</v>
      </c>
      <c r="AR122" s="60" t="s">
        <v>705</v>
      </c>
      <c r="AS122" s="60" t="s">
        <v>710</v>
      </c>
      <c r="AT122" s="60" t="s">
        <v>145</v>
      </c>
    </row>
    <row r="123" spans="1:46" s="60" customFormat="1" ht="23.25" customHeight="1">
      <c r="A123" s="113" t="s">
        <v>261</v>
      </c>
      <c r="B123" s="140" t="s">
        <v>542</v>
      </c>
      <c r="C123" s="118" t="s">
        <v>543</v>
      </c>
      <c r="D123" s="114">
        <v>45874</v>
      </c>
      <c r="E123" s="115">
        <v>76</v>
      </c>
      <c r="F123" s="115">
        <v>76</v>
      </c>
      <c r="G123" s="116">
        <v>8.7999999999999995E-2</v>
      </c>
      <c r="H123" s="56"/>
      <c r="I123" s="62"/>
      <c r="J123" s="56">
        <f>+IF(F120=0, _xleta.T, IF(F120&lt;=1000, 1260000, IF(F120&lt;=2000, 1430000, IF(F120&lt;=3000, 2120000, IF(F120&lt;=4500, 2230000, ff)))))</f>
        <v>1260000</v>
      </c>
      <c r="K123" s="56">
        <v>990000</v>
      </c>
      <c r="L123" s="56">
        <v>883202</v>
      </c>
      <c r="M123" s="56"/>
      <c r="N123" s="56"/>
      <c r="O123" s="56">
        <v>1851876</v>
      </c>
      <c r="P123" s="56"/>
      <c r="Q123" s="56"/>
      <c r="R123" s="56">
        <v>1140</v>
      </c>
      <c r="S123" s="56">
        <f>+IF(F123&lt;=2000, 30000, IF(F123&lt;5000, 66000, ff))</f>
        <v>30000</v>
      </c>
      <c r="T123" s="56">
        <f t="shared" si="27"/>
        <v>401297.44</v>
      </c>
      <c r="U123" s="62">
        <f t="shared" si="28"/>
        <v>5417515.4400000004</v>
      </c>
      <c r="V123" s="58">
        <f t="shared" si="45"/>
        <v>5417515.4400000004</v>
      </c>
      <c r="W123" s="117" t="s">
        <v>74</v>
      </c>
      <c r="X123" s="57" t="str">
        <f t="shared" si="29"/>
        <v>PS254778</v>
      </c>
      <c r="Y123" s="58" t="str">
        <f t="shared" si="29"/>
        <v>LG20250724001</v>
      </c>
      <c r="Z123" s="59">
        <f t="shared" si="30"/>
        <v>45874</v>
      </c>
      <c r="AA123" s="58">
        <f t="shared" si="31"/>
        <v>0</v>
      </c>
      <c r="AB123" s="58">
        <f t="shared" si="32"/>
        <v>0</v>
      </c>
      <c r="AC123" s="58">
        <f t="shared" si="33"/>
        <v>1260000</v>
      </c>
      <c r="AD123" s="58">
        <f t="shared" si="34"/>
        <v>990000</v>
      </c>
      <c r="AE123" s="58">
        <f t="shared" si="35"/>
        <v>883202</v>
      </c>
      <c r="AF123" s="58">
        <f t="shared" si="36"/>
        <v>0</v>
      </c>
      <c r="AG123" s="58">
        <f t="shared" si="37"/>
        <v>0</v>
      </c>
      <c r="AH123" s="58">
        <f t="shared" si="38"/>
        <v>1851876</v>
      </c>
      <c r="AI123" s="58">
        <f t="shared" si="39"/>
        <v>0</v>
      </c>
      <c r="AJ123" s="58">
        <f t="shared" si="40"/>
        <v>0</v>
      </c>
      <c r="AK123" s="58">
        <f t="shared" si="41"/>
        <v>1140</v>
      </c>
      <c r="AL123" s="58">
        <f t="shared" si="42"/>
        <v>30000</v>
      </c>
      <c r="AM123" s="58">
        <f t="shared" si="46"/>
        <v>401297.44</v>
      </c>
      <c r="AN123" s="58">
        <f t="shared" si="47"/>
        <v>5417515.4400000004</v>
      </c>
      <c r="AO123" s="58">
        <f t="shared" si="43"/>
        <v>5417515.4400000004</v>
      </c>
      <c r="AP123" s="58" t="str">
        <f t="shared" si="44"/>
        <v>CÁT LÁI</v>
      </c>
      <c r="AQ123" s="75" t="s">
        <v>80</v>
      </c>
      <c r="AR123" s="60" t="s">
        <v>706</v>
      </c>
      <c r="AS123" s="60" t="s">
        <v>711</v>
      </c>
      <c r="AT123" s="60" t="s">
        <v>145</v>
      </c>
    </row>
    <row r="124" spans="1:46" s="60" customFormat="1" ht="23.25" customHeight="1">
      <c r="A124" s="113" t="s">
        <v>262</v>
      </c>
      <c r="B124" s="140" t="s">
        <v>544</v>
      </c>
      <c r="C124" s="118" t="s">
        <v>545</v>
      </c>
      <c r="D124" s="114">
        <v>45874</v>
      </c>
      <c r="E124" s="115">
        <v>1049.76</v>
      </c>
      <c r="F124" s="115">
        <v>1049.76</v>
      </c>
      <c r="G124" s="116">
        <v>5.27</v>
      </c>
      <c r="H124" s="56"/>
      <c r="I124" s="62"/>
      <c r="J124" s="56">
        <f>+IF(F121=0, _xleta.T, IF(F121&lt;=1000, 1260000, IF(F121&lt;=2000, 1430000, IF(F121&lt;=3000, 2120000, IF(F121&lt;=4500, 2230000, ff)))))</f>
        <v>1260000</v>
      </c>
      <c r="K124" s="56">
        <v>990000</v>
      </c>
      <c r="L124" s="56">
        <v>5093383</v>
      </c>
      <c r="M124" s="56">
        <v>1051808</v>
      </c>
      <c r="N124" s="56">
        <v>3005165</v>
      </c>
      <c r="O124" s="56">
        <v>712800</v>
      </c>
      <c r="P124" s="56">
        <v>1425600</v>
      </c>
      <c r="Q124" s="56"/>
      <c r="R124" s="56">
        <v>15747</v>
      </c>
      <c r="S124" s="56">
        <f>+IF(F124&lt;=2000, 30000, IF(F124&lt;5000, 66000, ff))</f>
        <v>30000</v>
      </c>
      <c r="T124" s="56">
        <f t="shared" si="27"/>
        <v>1086760.24</v>
      </c>
      <c r="U124" s="62">
        <f t="shared" si="28"/>
        <v>14671263.24</v>
      </c>
      <c r="V124" s="58">
        <f t="shared" si="45"/>
        <v>14671263.24</v>
      </c>
      <c r="W124" s="117" t="s">
        <v>74</v>
      </c>
      <c r="X124" s="57" t="str">
        <f t="shared" si="29"/>
        <v>PS254745</v>
      </c>
      <c r="Y124" s="58" t="str">
        <f t="shared" si="29"/>
        <v>IE20250725076</v>
      </c>
      <c r="Z124" s="59">
        <f t="shared" si="30"/>
        <v>45874</v>
      </c>
      <c r="AA124" s="58">
        <f t="shared" si="31"/>
        <v>0</v>
      </c>
      <c r="AB124" s="58">
        <f t="shared" si="32"/>
        <v>0</v>
      </c>
      <c r="AC124" s="58">
        <f t="shared" si="33"/>
        <v>1260000</v>
      </c>
      <c r="AD124" s="58">
        <f t="shared" si="34"/>
        <v>990000</v>
      </c>
      <c r="AE124" s="58">
        <f t="shared" si="35"/>
        <v>5093383</v>
      </c>
      <c r="AF124" s="58">
        <f t="shared" si="36"/>
        <v>1051808</v>
      </c>
      <c r="AG124" s="58">
        <f t="shared" si="37"/>
        <v>3005165</v>
      </c>
      <c r="AH124" s="58">
        <f t="shared" si="38"/>
        <v>712800</v>
      </c>
      <c r="AI124" s="58">
        <f t="shared" si="39"/>
        <v>1425600</v>
      </c>
      <c r="AJ124" s="58">
        <f t="shared" si="40"/>
        <v>0</v>
      </c>
      <c r="AK124" s="58">
        <f t="shared" si="41"/>
        <v>15747</v>
      </c>
      <c r="AL124" s="58">
        <f t="shared" si="42"/>
        <v>30000</v>
      </c>
      <c r="AM124" s="58">
        <f t="shared" si="46"/>
        <v>1086760.24</v>
      </c>
      <c r="AN124" s="58">
        <f t="shared" si="47"/>
        <v>14671263.24</v>
      </c>
      <c r="AO124" s="58">
        <f t="shared" si="43"/>
        <v>14671263.24</v>
      </c>
      <c r="AP124" s="58" t="str">
        <f t="shared" si="44"/>
        <v>CÁT LÁI</v>
      </c>
      <c r="AQ124" s="75" t="s">
        <v>80</v>
      </c>
      <c r="AR124" s="60" t="s">
        <v>706</v>
      </c>
      <c r="AS124" s="60" t="s">
        <v>711</v>
      </c>
      <c r="AT124" s="60" t="s">
        <v>145</v>
      </c>
    </row>
    <row r="125" spans="1:46" s="60" customFormat="1" ht="23.25" customHeight="1">
      <c r="A125" s="113" t="s">
        <v>263</v>
      </c>
      <c r="B125" s="140" t="s">
        <v>546</v>
      </c>
      <c r="C125" s="118" t="s">
        <v>547</v>
      </c>
      <c r="D125" s="114">
        <v>45874</v>
      </c>
      <c r="E125" s="115">
        <v>1618</v>
      </c>
      <c r="F125" s="115">
        <v>1618</v>
      </c>
      <c r="G125" s="116">
        <v>2.4119999999999999</v>
      </c>
      <c r="H125" s="56"/>
      <c r="I125" s="62"/>
      <c r="J125" s="56">
        <f>+IF(F122=0, _xleta.T, IF(F122&lt;=1000, 1260000, IF(F122&lt;=2000, 1430000, IF(F122&lt;=3000, 2120000, IF(F122&lt;=4500, 2230000, ff)))))</f>
        <v>1430000</v>
      </c>
      <c r="K125" s="56">
        <v>990000</v>
      </c>
      <c r="L125" s="56">
        <v>3229787</v>
      </c>
      <c r="M125" s="56">
        <v>274875</v>
      </c>
      <c r="N125" s="56">
        <v>549750</v>
      </c>
      <c r="O125" s="56">
        <v>854712</v>
      </c>
      <c r="P125" s="56">
        <v>997164</v>
      </c>
      <c r="Q125" s="56"/>
      <c r="R125" s="56">
        <v>24270</v>
      </c>
      <c r="S125" s="56">
        <f>+IF(F125&lt;=2000, 30000, IF(F125&lt;5000, 66000, ff))</f>
        <v>30000</v>
      </c>
      <c r="T125" s="56">
        <f t="shared" si="27"/>
        <v>670444.64</v>
      </c>
      <c r="U125" s="62">
        <f t="shared" si="28"/>
        <v>9051002.6400000006</v>
      </c>
      <c r="V125" s="58">
        <f t="shared" si="45"/>
        <v>9051002.6400000006</v>
      </c>
      <c r="W125" s="117" t="s">
        <v>74</v>
      </c>
      <c r="X125" s="57" t="str">
        <f t="shared" si="29"/>
        <v>PS254741</v>
      </c>
      <c r="Y125" s="58" t="str">
        <f t="shared" si="29"/>
        <v>25JP1017</v>
      </c>
      <c r="Z125" s="59">
        <f t="shared" si="30"/>
        <v>45874</v>
      </c>
      <c r="AA125" s="58">
        <f t="shared" si="31"/>
        <v>0</v>
      </c>
      <c r="AB125" s="58">
        <f t="shared" si="32"/>
        <v>0</v>
      </c>
      <c r="AC125" s="58">
        <f t="shared" si="33"/>
        <v>1430000</v>
      </c>
      <c r="AD125" s="58">
        <f t="shared" si="34"/>
        <v>990000</v>
      </c>
      <c r="AE125" s="58">
        <f t="shared" si="35"/>
        <v>3229787</v>
      </c>
      <c r="AF125" s="58">
        <f t="shared" si="36"/>
        <v>274875</v>
      </c>
      <c r="AG125" s="58">
        <f t="shared" si="37"/>
        <v>549750</v>
      </c>
      <c r="AH125" s="58">
        <f t="shared" si="38"/>
        <v>854712</v>
      </c>
      <c r="AI125" s="58">
        <f t="shared" si="39"/>
        <v>997164</v>
      </c>
      <c r="AJ125" s="58">
        <f t="shared" si="40"/>
        <v>0</v>
      </c>
      <c r="AK125" s="58">
        <f t="shared" si="41"/>
        <v>24270</v>
      </c>
      <c r="AL125" s="58">
        <f t="shared" si="42"/>
        <v>30000</v>
      </c>
      <c r="AM125" s="58">
        <f t="shared" si="46"/>
        <v>670444.64</v>
      </c>
      <c r="AN125" s="58">
        <f t="shared" si="47"/>
        <v>9051002.6400000006</v>
      </c>
      <c r="AO125" s="58">
        <f t="shared" si="43"/>
        <v>9051002.6400000006</v>
      </c>
      <c r="AP125" s="58" t="str">
        <f t="shared" si="44"/>
        <v>CÁT LÁI</v>
      </c>
      <c r="AQ125" s="75" t="s">
        <v>80</v>
      </c>
      <c r="AR125" s="60" t="s">
        <v>706</v>
      </c>
      <c r="AS125" s="60" t="s">
        <v>711</v>
      </c>
      <c r="AT125" s="60" t="s">
        <v>145</v>
      </c>
    </row>
    <row r="126" spans="1:46" s="60" customFormat="1" ht="23.25" customHeight="1">
      <c r="A126" s="113" t="s">
        <v>264</v>
      </c>
      <c r="B126" s="140" t="s">
        <v>548</v>
      </c>
      <c r="C126" s="118" t="s">
        <v>549</v>
      </c>
      <c r="D126" s="114">
        <v>45874</v>
      </c>
      <c r="E126" s="115">
        <v>3896.2</v>
      </c>
      <c r="F126" s="115">
        <v>3896.2</v>
      </c>
      <c r="G126" s="116"/>
      <c r="H126" s="56"/>
      <c r="I126" s="62"/>
      <c r="J126" s="56">
        <f>+IF(F123=0, _xleta.T, IF(F123&lt;=1000, 1260000, IF(F123&lt;=2000, 1430000, IF(F123&lt;=3000, 2120000, IF(F123&lt;=4500, 2230000, ff)))))</f>
        <v>1260000</v>
      </c>
      <c r="K126" s="56">
        <v>990000</v>
      </c>
      <c r="L126" s="56"/>
      <c r="M126" s="56"/>
      <c r="N126" s="56"/>
      <c r="O126" s="56"/>
      <c r="P126" s="56"/>
      <c r="Q126" s="56"/>
      <c r="R126" s="56"/>
      <c r="S126" s="56">
        <f>+IF(F126&lt;=2000, 30000, IF(F126&lt;5000, 66000, ff))</f>
        <v>66000</v>
      </c>
      <c r="T126" s="56">
        <f t="shared" si="27"/>
        <v>185280</v>
      </c>
      <c r="U126" s="62">
        <f t="shared" si="28"/>
        <v>2501280</v>
      </c>
      <c r="V126" s="58">
        <f t="shared" si="45"/>
        <v>2501280</v>
      </c>
      <c r="W126" s="117" t="s">
        <v>77</v>
      </c>
      <c r="X126" s="57" t="str">
        <f t="shared" si="29"/>
        <v>PS254675</v>
      </c>
      <c r="Y126" s="58" t="str">
        <f t="shared" si="29"/>
        <v>VY250728TTICD</v>
      </c>
      <c r="Z126" s="59">
        <f t="shared" si="30"/>
        <v>45874</v>
      </c>
      <c r="AA126" s="58">
        <f t="shared" si="31"/>
        <v>0</v>
      </c>
      <c r="AB126" s="58">
        <f t="shared" si="32"/>
        <v>0</v>
      </c>
      <c r="AC126" s="58">
        <f t="shared" si="33"/>
        <v>1260000</v>
      </c>
      <c r="AD126" s="58">
        <f t="shared" si="34"/>
        <v>990000</v>
      </c>
      <c r="AE126" s="58">
        <f t="shared" si="35"/>
        <v>0</v>
      </c>
      <c r="AF126" s="58">
        <f t="shared" si="36"/>
        <v>0</v>
      </c>
      <c r="AG126" s="58">
        <f t="shared" si="37"/>
        <v>0</v>
      </c>
      <c r="AH126" s="58">
        <f t="shared" si="38"/>
        <v>0</v>
      </c>
      <c r="AI126" s="58">
        <f t="shared" si="39"/>
        <v>0</v>
      </c>
      <c r="AJ126" s="58">
        <f t="shared" si="40"/>
        <v>0</v>
      </c>
      <c r="AK126" s="58">
        <f t="shared" si="41"/>
        <v>0</v>
      </c>
      <c r="AL126" s="58">
        <f t="shared" si="42"/>
        <v>66000</v>
      </c>
      <c r="AM126" s="58">
        <f t="shared" si="46"/>
        <v>185280</v>
      </c>
      <c r="AN126" s="58">
        <f t="shared" si="47"/>
        <v>2501280</v>
      </c>
      <c r="AO126" s="58">
        <f t="shared" si="43"/>
        <v>2501280</v>
      </c>
      <c r="AP126" s="58" t="str">
        <f t="shared" si="44"/>
        <v>ICD BIEN HOA</v>
      </c>
      <c r="AQ126" s="75" t="s">
        <v>80</v>
      </c>
      <c r="AR126" s="60" t="s">
        <v>696</v>
      </c>
      <c r="AS126" s="60" t="s">
        <v>712</v>
      </c>
      <c r="AT126" s="60" t="s">
        <v>145</v>
      </c>
    </row>
    <row r="127" spans="1:46" s="60" customFormat="1" ht="23.25" customHeight="1">
      <c r="A127" s="113" t="s">
        <v>265</v>
      </c>
      <c r="B127" s="140" t="s">
        <v>550</v>
      </c>
      <c r="C127" s="118" t="s">
        <v>551</v>
      </c>
      <c r="D127" s="114">
        <v>45874</v>
      </c>
      <c r="E127" s="115">
        <v>82</v>
      </c>
      <c r="F127" s="115">
        <v>82</v>
      </c>
      <c r="G127" s="116" t="s">
        <v>667</v>
      </c>
      <c r="H127" s="56"/>
      <c r="I127" s="62"/>
      <c r="J127" s="56">
        <f>+IF(F124=0, _xleta.T, IF(F124&lt;=1000, 1260000, IF(F124&lt;=2000, 1430000, IF(F124&lt;=3000, 2120000, IF(F124&lt;=4500, 2230000, ff)))))</f>
        <v>1430000</v>
      </c>
      <c r="K127" s="56">
        <v>990000</v>
      </c>
      <c r="L127" s="56">
        <v>512827</v>
      </c>
      <c r="M127" s="56">
        <v>142452</v>
      </c>
      <c r="N127" s="56">
        <v>199433</v>
      </c>
      <c r="O127" s="56">
        <v>854712</v>
      </c>
      <c r="P127" s="56">
        <v>712260</v>
      </c>
      <c r="Q127" s="56"/>
      <c r="R127" s="56">
        <v>1230</v>
      </c>
      <c r="S127" s="56">
        <f>+IF(F127&lt;=2000, 30000, IF(F127&lt;5000, 66000, ff))</f>
        <v>30000</v>
      </c>
      <c r="T127" s="56">
        <f t="shared" si="27"/>
        <v>389833.12</v>
      </c>
      <c r="U127" s="62">
        <f t="shared" si="28"/>
        <v>5262747.12</v>
      </c>
      <c r="V127" s="58">
        <f t="shared" si="45"/>
        <v>5262747.12</v>
      </c>
      <c r="W127" s="117" t="s">
        <v>74</v>
      </c>
      <c r="X127" s="57" t="str">
        <f t="shared" si="29"/>
        <v>PS254764</v>
      </c>
      <c r="Y127" s="58" t="str">
        <f t="shared" si="29"/>
        <v>INV25071061</v>
      </c>
      <c r="Z127" s="59">
        <f t="shared" si="30"/>
        <v>45874</v>
      </c>
      <c r="AA127" s="58">
        <f t="shared" si="31"/>
        <v>0</v>
      </c>
      <c r="AB127" s="58">
        <f t="shared" si="32"/>
        <v>0</v>
      </c>
      <c r="AC127" s="58">
        <f t="shared" si="33"/>
        <v>1430000</v>
      </c>
      <c r="AD127" s="58">
        <f t="shared" si="34"/>
        <v>990000</v>
      </c>
      <c r="AE127" s="58">
        <f t="shared" si="35"/>
        <v>512827</v>
      </c>
      <c r="AF127" s="58">
        <f t="shared" si="36"/>
        <v>142452</v>
      </c>
      <c r="AG127" s="58">
        <f t="shared" si="37"/>
        <v>199433</v>
      </c>
      <c r="AH127" s="58">
        <f t="shared" si="38"/>
        <v>854712</v>
      </c>
      <c r="AI127" s="58">
        <f t="shared" si="39"/>
        <v>712260</v>
      </c>
      <c r="AJ127" s="58">
        <f t="shared" si="40"/>
        <v>0</v>
      </c>
      <c r="AK127" s="58">
        <f t="shared" si="41"/>
        <v>1230</v>
      </c>
      <c r="AL127" s="58">
        <f t="shared" si="42"/>
        <v>30000</v>
      </c>
      <c r="AM127" s="58">
        <f t="shared" si="46"/>
        <v>389833.12</v>
      </c>
      <c r="AN127" s="58">
        <f t="shared" si="47"/>
        <v>5262747.12</v>
      </c>
      <c r="AO127" s="58">
        <f t="shared" si="43"/>
        <v>5262747.12</v>
      </c>
      <c r="AP127" s="58" t="str">
        <f t="shared" si="44"/>
        <v>CÁT LÁI</v>
      </c>
      <c r="AQ127" s="75" t="s">
        <v>80</v>
      </c>
      <c r="AR127" s="60" t="s">
        <v>694</v>
      </c>
      <c r="AS127" s="60" t="s">
        <v>711</v>
      </c>
      <c r="AT127" s="60" t="s">
        <v>145</v>
      </c>
    </row>
    <row r="128" spans="1:46" s="60" customFormat="1" ht="23.25" customHeight="1">
      <c r="A128" s="113" t="s">
        <v>266</v>
      </c>
      <c r="B128" s="140" t="s">
        <v>552</v>
      </c>
      <c r="C128" s="118" t="s">
        <v>553</v>
      </c>
      <c r="D128" s="114">
        <v>45874</v>
      </c>
      <c r="E128" s="115">
        <v>198.24</v>
      </c>
      <c r="F128" s="115">
        <v>198.24</v>
      </c>
      <c r="G128" s="116" t="s">
        <v>668</v>
      </c>
      <c r="H128" s="56"/>
      <c r="I128" s="62"/>
      <c r="J128" s="56">
        <f>+IF(F125=0, _xleta.T, IF(F125&lt;=1000, 1260000, IF(F125&lt;=2000, 1430000, IF(F125&lt;=3000, 2120000, IF(F125&lt;=4500, 2230000, ff)))))</f>
        <v>1430000</v>
      </c>
      <c r="K128" s="56">
        <v>990000</v>
      </c>
      <c r="L128" s="56">
        <v>712260</v>
      </c>
      <c r="M128" s="56"/>
      <c r="N128" s="56"/>
      <c r="O128" s="56">
        <v>997164.00000000012</v>
      </c>
      <c r="P128" s="56"/>
      <c r="Q128" s="56"/>
      <c r="R128" s="56">
        <v>2973</v>
      </c>
      <c r="S128" s="56">
        <f>+IF(F128&lt;=2000, 30000, IF(F128&lt;5000, 66000, ff))</f>
        <v>30000</v>
      </c>
      <c r="T128" s="56">
        <f t="shared" si="27"/>
        <v>332991.76</v>
      </c>
      <c r="U128" s="62">
        <f t="shared" si="28"/>
        <v>4495388.76</v>
      </c>
      <c r="V128" s="58">
        <f t="shared" si="45"/>
        <v>4495388.76</v>
      </c>
      <c r="W128" s="117" t="s">
        <v>74</v>
      </c>
      <c r="X128" s="57" t="str">
        <f t="shared" si="29"/>
        <v>PS254761</v>
      </c>
      <c r="Y128" s="58" t="str">
        <f t="shared" si="29"/>
        <v>IE20250731136</v>
      </c>
      <c r="Z128" s="59">
        <f t="shared" si="30"/>
        <v>45874</v>
      </c>
      <c r="AA128" s="58">
        <f t="shared" si="31"/>
        <v>0</v>
      </c>
      <c r="AB128" s="58">
        <f t="shared" si="32"/>
        <v>0</v>
      </c>
      <c r="AC128" s="58">
        <f t="shared" si="33"/>
        <v>1430000</v>
      </c>
      <c r="AD128" s="58">
        <f t="shared" si="34"/>
        <v>990000</v>
      </c>
      <c r="AE128" s="58">
        <f t="shared" si="35"/>
        <v>712260</v>
      </c>
      <c r="AF128" s="58">
        <f t="shared" si="36"/>
        <v>0</v>
      </c>
      <c r="AG128" s="58">
        <f t="shared" si="37"/>
        <v>0</v>
      </c>
      <c r="AH128" s="58">
        <f t="shared" si="38"/>
        <v>997164.00000000012</v>
      </c>
      <c r="AI128" s="58">
        <f t="shared" si="39"/>
        <v>0</v>
      </c>
      <c r="AJ128" s="58">
        <f t="shared" si="40"/>
        <v>0</v>
      </c>
      <c r="AK128" s="58">
        <f t="shared" si="41"/>
        <v>2973</v>
      </c>
      <c r="AL128" s="58">
        <f t="shared" si="42"/>
        <v>30000</v>
      </c>
      <c r="AM128" s="58">
        <f t="shared" si="46"/>
        <v>332991.76</v>
      </c>
      <c r="AN128" s="58">
        <f t="shared" si="47"/>
        <v>4495388.76</v>
      </c>
      <c r="AO128" s="58">
        <f t="shared" si="43"/>
        <v>4495388.76</v>
      </c>
      <c r="AP128" s="58" t="str">
        <f t="shared" si="44"/>
        <v>CÁT LÁI</v>
      </c>
      <c r="AQ128" s="75" t="s">
        <v>80</v>
      </c>
      <c r="AR128" s="60" t="s">
        <v>694</v>
      </c>
      <c r="AS128" s="60" t="s">
        <v>711</v>
      </c>
      <c r="AT128" s="60" t="s">
        <v>145</v>
      </c>
    </row>
    <row r="129" spans="1:46" s="60" customFormat="1" ht="23.25" customHeight="1">
      <c r="A129" s="113" t="s">
        <v>267</v>
      </c>
      <c r="B129" s="140" t="s">
        <v>554</v>
      </c>
      <c r="C129" s="118" t="s">
        <v>555</v>
      </c>
      <c r="D129" s="114">
        <v>45874</v>
      </c>
      <c r="E129" s="115">
        <v>213.9</v>
      </c>
      <c r="F129" s="115">
        <v>213.9</v>
      </c>
      <c r="G129" s="116" t="s">
        <v>669</v>
      </c>
      <c r="H129" s="56"/>
      <c r="I129" s="62"/>
      <c r="J129" s="56">
        <f>+IF(F126=0, _xleta.T, IF(F126&lt;=1000, 1260000, IF(F126&lt;=2000, 1430000, IF(F126&lt;=3000, 2120000, IF(F126&lt;=4500, 2230000, ff)))))</f>
        <v>2230000</v>
      </c>
      <c r="K129" s="56">
        <v>990000</v>
      </c>
      <c r="L129" s="56">
        <v>883202</v>
      </c>
      <c r="M129" s="56"/>
      <c r="N129" s="56"/>
      <c r="O129" s="56">
        <v>1851876</v>
      </c>
      <c r="P129" s="56"/>
      <c r="Q129" s="56">
        <v>23564</v>
      </c>
      <c r="R129" s="56">
        <v>3209</v>
      </c>
      <c r="S129" s="56">
        <f>+IF(F129&lt;=2000, 30000, IF(F129&lt;5000, 66000, ff))</f>
        <v>30000</v>
      </c>
      <c r="T129" s="56">
        <f t="shared" si="27"/>
        <v>480948.08</v>
      </c>
      <c r="U129" s="62">
        <f t="shared" si="28"/>
        <v>6492799.0800000001</v>
      </c>
      <c r="V129" s="58">
        <f t="shared" si="45"/>
        <v>6492799.0800000001</v>
      </c>
      <c r="W129" s="117" t="s">
        <v>74</v>
      </c>
      <c r="X129" s="57" t="str">
        <f t="shared" si="29"/>
        <v>PS254777</v>
      </c>
      <c r="Y129" s="58" t="str">
        <f t="shared" si="29"/>
        <v>DJL250722029</v>
      </c>
      <c r="Z129" s="59">
        <f t="shared" si="30"/>
        <v>45874</v>
      </c>
      <c r="AA129" s="58">
        <f t="shared" si="31"/>
        <v>0</v>
      </c>
      <c r="AB129" s="58">
        <f t="shared" si="32"/>
        <v>0</v>
      </c>
      <c r="AC129" s="58">
        <f t="shared" si="33"/>
        <v>2230000</v>
      </c>
      <c r="AD129" s="58">
        <f t="shared" si="34"/>
        <v>990000</v>
      </c>
      <c r="AE129" s="58">
        <f t="shared" si="35"/>
        <v>883202</v>
      </c>
      <c r="AF129" s="58">
        <f t="shared" si="36"/>
        <v>0</v>
      </c>
      <c r="AG129" s="58">
        <f t="shared" si="37"/>
        <v>0</v>
      </c>
      <c r="AH129" s="58">
        <f t="shared" si="38"/>
        <v>1851876</v>
      </c>
      <c r="AI129" s="58">
        <f t="shared" si="39"/>
        <v>0</v>
      </c>
      <c r="AJ129" s="58">
        <f t="shared" si="40"/>
        <v>23564</v>
      </c>
      <c r="AK129" s="58">
        <f t="shared" si="41"/>
        <v>3209</v>
      </c>
      <c r="AL129" s="58">
        <f t="shared" si="42"/>
        <v>30000</v>
      </c>
      <c r="AM129" s="58">
        <f t="shared" si="46"/>
        <v>480948.08</v>
      </c>
      <c r="AN129" s="58">
        <f t="shared" si="47"/>
        <v>6492799.0800000001</v>
      </c>
      <c r="AO129" s="58">
        <f t="shared" si="43"/>
        <v>6492799.0800000001</v>
      </c>
      <c r="AP129" s="58" t="str">
        <f t="shared" si="44"/>
        <v>CÁT LÁI</v>
      </c>
      <c r="AQ129" s="75" t="s">
        <v>80</v>
      </c>
      <c r="AR129" s="60" t="s">
        <v>694</v>
      </c>
      <c r="AS129" s="60" t="s">
        <v>711</v>
      </c>
      <c r="AT129" s="60" t="s">
        <v>145</v>
      </c>
    </row>
    <row r="130" spans="1:46" s="60" customFormat="1" ht="23.25" customHeight="1">
      <c r="A130" s="113" t="s">
        <v>268</v>
      </c>
      <c r="B130" s="140" t="s">
        <v>556</v>
      </c>
      <c r="C130" s="118" t="s">
        <v>557</v>
      </c>
      <c r="D130" s="114">
        <v>45874</v>
      </c>
      <c r="E130" s="115">
        <v>90</v>
      </c>
      <c r="F130" s="115">
        <v>90</v>
      </c>
      <c r="G130" s="116" t="s">
        <v>670</v>
      </c>
      <c r="H130" s="56"/>
      <c r="I130" s="62"/>
      <c r="J130" s="56">
        <f>+IF(F127=0, _xleta.T, IF(F127&lt;=1000, 1260000, IF(F127&lt;=2000, 1430000, IF(F127&lt;=3000, 2120000, IF(F127&lt;=4500, 2230000, ff)))))</f>
        <v>1260000</v>
      </c>
      <c r="K130" s="56">
        <v>990000</v>
      </c>
      <c r="L130" s="56">
        <v>957148</v>
      </c>
      <c r="M130" s="56"/>
      <c r="N130" s="56"/>
      <c r="O130" s="56">
        <v>1853280</v>
      </c>
      <c r="P130" s="56"/>
      <c r="Q130" s="56">
        <v>23563</v>
      </c>
      <c r="R130" s="56">
        <v>1350</v>
      </c>
      <c r="S130" s="56">
        <f>+IF(F130&lt;=2000, 30000, IF(F130&lt;5000, 66000, ff))</f>
        <v>30000</v>
      </c>
      <c r="T130" s="56">
        <f t="shared" si="27"/>
        <v>409227.28</v>
      </c>
      <c r="U130" s="62">
        <f t="shared" si="28"/>
        <v>5524568.2800000003</v>
      </c>
      <c r="V130" s="58">
        <f t="shared" si="45"/>
        <v>5524568.2800000003</v>
      </c>
      <c r="W130" s="117" t="s">
        <v>74</v>
      </c>
      <c r="X130" s="57" t="str">
        <f t="shared" si="29"/>
        <v>PS254760</v>
      </c>
      <c r="Y130" s="58" t="str">
        <f t="shared" si="29"/>
        <v xml:space="preserve">CHDG2025072201
</v>
      </c>
      <c r="Z130" s="59">
        <f t="shared" si="30"/>
        <v>45874</v>
      </c>
      <c r="AA130" s="58">
        <f t="shared" si="31"/>
        <v>0</v>
      </c>
      <c r="AB130" s="58">
        <f t="shared" si="32"/>
        <v>0</v>
      </c>
      <c r="AC130" s="58">
        <f t="shared" si="33"/>
        <v>1260000</v>
      </c>
      <c r="AD130" s="58">
        <f t="shared" si="34"/>
        <v>990000</v>
      </c>
      <c r="AE130" s="58">
        <f t="shared" si="35"/>
        <v>957148</v>
      </c>
      <c r="AF130" s="58">
        <f t="shared" si="36"/>
        <v>0</v>
      </c>
      <c r="AG130" s="58">
        <f t="shared" si="37"/>
        <v>0</v>
      </c>
      <c r="AH130" s="58">
        <f t="shared" si="38"/>
        <v>1853280</v>
      </c>
      <c r="AI130" s="58">
        <f t="shared" si="39"/>
        <v>0</v>
      </c>
      <c r="AJ130" s="58">
        <f t="shared" si="40"/>
        <v>23563</v>
      </c>
      <c r="AK130" s="58">
        <f t="shared" si="41"/>
        <v>1350</v>
      </c>
      <c r="AL130" s="58">
        <f t="shared" si="42"/>
        <v>30000</v>
      </c>
      <c r="AM130" s="58">
        <f t="shared" si="46"/>
        <v>409227.28</v>
      </c>
      <c r="AN130" s="58">
        <f t="shared" si="47"/>
        <v>5524568.2800000003</v>
      </c>
      <c r="AO130" s="58">
        <f t="shared" si="43"/>
        <v>5524568.2800000003</v>
      </c>
      <c r="AP130" s="58" t="str">
        <f t="shared" si="44"/>
        <v>CÁT LÁI</v>
      </c>
      <c r="AQ130" s="75" t="s">
        <v>80</v>
      </c>
      <c r="AR130" s="60" t="s">
        <v>694</v>
      </c>
      <c r="AS130" s="60" t="s">
        <v>711</v>
      </c>
      <c r="AT130" s="60" t="s">
        <v>145</v>
      </c>
    </row>
    <row r="131" spans="1:46" s="60" customFormat="1" ht="23.25" customHeight="1">
      <c r="A131" s="113" t="s">
        <v>269</v>
      </c>
      <c r="B131" s="118" t="s">
        <v>558</v>
      </c>
      <c r="C131" s="118" t="s">
        <v>559</v>
      </c>
      <c r="D131" s="114">
        <v>45874</v>
      </c>
      <c r="E131" s="115">
        <v>65</v>
      </c>
      <c r="F131" s="115">
        <f>E131+E132</f>
        <v>10784.5</v>
      </c>
      <c r="G131" s="116" t="s">
        <v>671</v>
      </c>
      <c r="H131" s="56"/>
      <c r="I131" s="62"/>
      <c r="J131" s="56">
        <f>3*2230000+1430000</f>
        <v>8120000</v>
      </c>
      <c r="K131" s="56">
        <f>990000+70000</f>
        <v>1060000</v>
      </c>
      <c r="L131" s="56">
        <v>11611744</v>
      </c>
      <c r="M131" s="56">
        <v>2639033</v>
      </c>
      <c r="N131" s="56">
        <v>6333678</v>
      </c>
      <c r="O131" s="56">
        <v>852768</v>
      </c>
      <c r="P131" s="56">
        <v>852768</v>
      </c>
      <c r="Q131" s="56">
        <v>1143072</v>
      </c>
      <c r="R131" s="56">
        <v>161768</v>
      </c>
      <c r="S131" s="56">
        <f>3*66000+30000</f>
        <v>228000</v>
      </c>
      <c r="T131" s="56">
        <f t="shared" ref="T131:T186" si="52">SUM(J131:S131)*0.08</f>
        <v>2640226.48</v>
      </c>
      <c r="U131" s="62">
        <f t="shared" ref="U131:U186" si="53">SUM(J131:T131)</f>
        <v>35643057.479999997</v>
      </c>
      <c r="V131" s="58">
        <f t="shared" si="45"/>
        <v>35643057.479999997</v>
      </c>
      <c r="W131" s="117" t="s">
        <v>74</v>
      </c>
      <c r="X131" s="57" t="str">
        <f t="shared" ref="X131:Y186" si="54">A131</f>
        <v>PS254599</v>
      </c>
      <c r="Y131" s="58" t="str">
        <f t="shared" si="54"/>
        <v>INV251062</v>
      </c>
      <c r="Z131" s="59">
        <f t="shared" ref="Z131:Z186" si="55">D131</f>
        <v>45874</v>
      </c>
      <c r="AA131" s="58">
        <f t="shared" ref="AA131:AA187" si="56">E131/F131*H131</f>
        <v>0</v>
      </c>
      <c r="AB131" s="58">
        <f t="shared" ref="AB131:AB187" si="57">(E131/F131)*I131</f>
        <v>0</v>
      </c>
      <c r="AC131" s="58">
        <f t="shared" ref="AC131:AC187" si="58">(E131/F131)*J131</f>
        <v>48940.609207659138</v>
      </c>
      <c r="AD131" s="58">
        <f t="shared" ref="AD131:AD186" si="59">(E131/F131)*K131</f>
        <v>6388.7987389308728</v>
      </c>
      <c r="AE131" s="58">
        <f t="shared" ref="AE131:AE187" si="60">(E131/F131)*L131</f>
        <v>69985.939079234086</v>
      </c>
      <c r="AF131" s="58">
        <f t="shared" ref="AF131:AF187" si="61">(E131/F131)*M131</f>
        <v>15905.896889053734</v>
      </c>
      <c r="AG131" s="58">
        <f t="shared" ref="AG131:AG187" si="62">(E131/F131)*N131</f>
        <v>38174.14530112662</v>
      </c>
      <c r="AH131" s="58">
        <f t="shared" ref="AH131:AH187" si="63">(E131/F131)*O131</f>
        <v>5139.7765311326439</v>
      </c>
      <c r="AI131" s="58">
        <f t="shared" ref="AI131:AI187" si="64">(E131/F131)*P131</f>
        <v>5139.7765311326439</v>
      </c>
      <c r="AJ131" s="58">
        <f t="shared" ref="AJ131:AJ187" si="65">(E131/F131)*Q131</f>
        <v>6889.4876906671616</v>
      </c>
      <c r="AK131" s="58">
        <f t="shared" ref="AK131:AK187" si="66">(E131/F131)*R131</f>
        <v>975.00301358431079</v>
      </c>
      <c r="AL131" s="58">
        <f t="shared" ref="AL131:AL187" si="67">(E131/F131)*S131</f>
        <v>1374.1944457323009</v>
      </c>
      <c r="AM131" s="58">
        <f t="shared" si="46"/>
        <v>15913.090194260278</v>
      </c>
      <c r="AN131" s="58">
        <f t="shared" si="47"/>
        <v>214826.71762251374</v>
      </c>
      <c r="AO131" s="58">
        <f t="shared" ref="AO131:AO186" si="68">AN131</f>
        <v>214826.71762251374</v>
      </c>
      <c r="AP131" s="58" t="str">
        <f t="shared" ref="AP131:AP186" si="69">W131</f>
        <v>CÁT LÁI</v>
      </c>
      <c r="AQ131" s="75" t="s">
        <v>80</v>
      </c>
      <c r="AR131" s="158" t="s">
        <v>707</v>
      </c>
      <c r="AS131" s="60" t="s">
        <v>711</v>
      </c>
      <c r="AT131" s="60" t="s">
        <v>145</v>
      </c>
    </row>
    <row r="132" spans="1:46" s="60" customFormat="1" ht="23.25" customHeight="1">
      <c r="A132" s="113" t="s">
        <v>269</v>
      </c>
      <c r="B132" s="118" t="s">
        <v>558</v>
      </c>
      <c r="C132" s="118" t="s">
        <v>560</v>
      </c>
      <c r="D132" s="114">
        <v>45874</v>
      </c>
      <c r="E132" s="115">
        <v>10719.5</v>
      </c>
      <c r="F132" s="115">
        <v>10784.5</v>
      </c>
      <c r="G132" s="116"/>
      <c r="H132" s="56"/>
      <c r="I132" s="62"/>
      <c r="J132" s="56">
        <f>3*2230000+1430000</f>
        <v>8120000</v>
      </c>
      <c r="K132" s="56">
        <f>990000+70000</f>
        <v>1060000</v>
      </c>
      <c r="L132" s="56">
        <v>11611744</v>
      </c>
      <c r="M132" s="56">
        <v>2639033</v>
      </c>
      <c r="N132" s="56">
        <v>6333678</v>
      </c>
      <c r="O132" s="56">
        <v>852768</v>
      </c>
      <c r="P132" s="56">
        <v>852768</v>
      </c>
      <c r="Q132" s="56">
        <v>1143072</v>
      </c>
      <c r="R132" s="56">
        <v>161768</v>
      </c>
      <c r="S132" s="56">
        <f>3*66000+30000</f>
        <v>228000</v>
      </c>
      <c r="T132" s="56">
        <f t="shared" si="52"/>
        <v>2640226.48</v>
      </c>
      <c r="U132" s="62">
        <f t="shared" si="53"/>
        <v>35643057.479999997</v>
      </c>
      <c r="V132" s="58">
        <f t="shared" ref="V132:V186" si="70">U132</f>
        <v>35643057.479999997</v>
      </c>
      <c r="W132" s="117" t="s">
        <v>74</v>
      </c>
      <c r="X132" s="57" t="str">
        <f t="shared" si="54"/>
        <v>PS254599</v>
      </c>
      <c r="Y132" s="58" t="str">
        <f t="shared" si="54"/>
        <v>INV251062</v>
      </c>
      <c r="Z132" s="59">
        <f t="shared" si="55"/>
        <v>45874</v>
      </c>
      <c r="AA132" s="58">
        <f t="shared" si="56"/>
        <v>0</v>
      </c>
      <c r="AB132" s="58">
        <f t="shared" si="57"/>
        <v>0</v>
      </c>
      <c r="AC132" s="58">
        <f t="shared" si="58"/>
        <v>8071059.390792341</v>
      </c>
      <c r="AD132" s="58">
        <f t="shared" si="59"/>
        <v>1053611.2012610692</v>
      </c>
      <c r="AE132" s="58">
        <f t="shared" si="60"/>
        <v>11541758.060920766</v>
      </c>
      <c r="AF132" s="58">
        <f t="shared" si="61"/>
        <v>2623127.1031109462</v>
      </c>
      <c r="AG132" s="58">
        <f t="shared" si="62"/>
        <v>6295503.8546988731</v>
      </c>
      <c r="AH132" s="58">
        <f t="shared" si="63"/>
        <v>847628.22346886736</v>
      </c>
      <c r="AI132" s="58">
        <f t="shared" si="64"/>
        <v>847628.22346886736</v>
      </c>
      <c r="AJ132" s="58">
        <f t="shared" si="65"/>
        <v>1136182.5123093328</v>
      </c>
      <c r="AK132" s="58">
        <f t="shared" si="66"/>
        <v>160792.9969864157</v>
      </c>
      <c r="AL132" s="58">
        <f t="shared" si="67"/>
        <v>226625.80555426769</v>
      </c>
      <c r="AM132" s="58">
        <f t="shared" ref="AM132:AM186" si="71">SUM(AC132:AL132)*0.08</f>
        <v>2624313.3898057393</v>
      </c>
      <c r="AN132" s="58">
        <f t="shared" ref="AN132:AN186" si="72">SUM(AC132:AM132)</f>
        <v>35428230.762377478</v>
      </c>
      <c r="AO132" s="58">
        <f t="shared" si="68"/>
        <v>35428230.762377478</v>
      </c>
      <c r="AP132" s="58" t="str">
        <f t="shared" si="69"/>
        <v>CÁT LÁI</v>
      </c>
      <c r="AQ132" s="75" t="s">
        <v>80</v>
      </c>
      <c r="AR132" s="158" t="s">
        <v>707</v>
      </c>
      <c r="AT132" s="60" t="s">
        <v>145</v>
      </c>
    </row>
    <row r="133" spans="1:46" s="60" customFormat="1" ht="23.25" customHeight="1">
      <c r="A133" s="113" t="s">
        <v>270</v>
      </c>
      <c r="B133" s="140" t="s">
        <v>561</v>
      </c>
      <c r="C133" s="118" t="s">
        <v>562</v>
      </c>
      <c r="D133" s="114">
        <v>45875</v>
      </c>
      <c r="E133" s="115">
        <v>14</v>
      </c>
      <c r="F133" s="115">
        <v>14</v>
      </c>
      <c r="G133" s="116"/>
      <c r="H133" s="56"/>
      <c r="I133" s="62"/>
      <c r="J133" s="56">
        <f t="shared" ref="J133:J136" si="73">+IF(F133&lt;=50,1060000, IF(F133&lt;=200, 1210000, IF(F133&lt;=500, 1230000, IF(F133&lt;=1000, 1440000, IF(F133&lt;=2000, 1990000, IF(F133&gt;2000, 1990000+(F133-2000)*1464))))))</f>
        <v>1060000</v>
      </c>
      <c r="K133" s="56">
        <v>990000</v>
      </c>
      <c r="L133" s="56"/>
      <c r="M133" s="56"/>
      <c r="N133" s="56"/>
      <c r="O133" s="56"/>
      <c r="P133" s="56">
        <v>580825</v>
      </c>
      <c r="Q133" s="56">
        <v>162000</v>
      </c>
      <c r="R133" s="56"/>
      <c r="S133" s="56"/>
      <c r="T133" s="56">
        <f t="shared" si="52"/>
        <v>223426</v>
      </c>
      <c r="U133" s="62">
        <f t="shared" si="53"/>
        <v>3016251</v>
      </c>
      <c r="V133" s="58">
        <f t="shared" si="70"/>
        <v>3016251</v>
      </c>
      <c r="W133" s="117" t="s">
        <v>72</v>
      </c>
      <c r="X133" s="57" t="str">
        <f t="shared" si="54"/>
        <v>PS254838</v>
      </c>
      <c r="Y133" s="58" t="str">
        <f t="shared" si="54"/>
        <v>G820250804 VY (B)</v>
      </c>
      <c r="Z133" s="59">
        <f t="shared" si="55"/>
        <v>45875</v>
      </c>
      <c r="AA133" s="58">
        <f t="shared" si="56"/>
        <v>0</v>
      </c>
      <c r="AB133" s="58">
        <f t="shared" si="57"/>
        <v>0</v>
      </c>
      <c r="AC133" s="58">
        <f t="shared" si="58"/>
        <v>1060000</v>
      </c>
      <c r="AD133" s="58">
        <f t="shared" si="59"/>
        <v>990000</v>
      </c>
      <c r="AE133" s="58">
        <f t="shared" si="60"/>
        <v>0</v>
      </c>
      <c r="AF133" s="58">
        <f t="shared" si="61"/>
        <v>0</v>
      </c>
      <c r="AG133" s="58">
        <f t="shared" si="62"/>
        <v>0</v>
      </c>
      <c r="AH133" s="58">
        <f t="shared" si="63"/>
        <v>0</v>
      </c>
      <c r="AI133" s="58">
        <f t="shared" si="64"/>
        <v>580825</v>
      </c>
      <c r="AJ133" s="58">
        <f t="shared" si="65"/>
        <v>162000</v>
      </c>
      <c r="AK133" s="58">
        <f t="shared" si="66"/>
        <v>0</v>
      </c>
      <c r="AL133" s="58">
        <f t="shared" si="67"/>
        <v>0</v>
      </c>
      <c r="AM133" s="58">
        <f t="shared" si="71"/>
        <v>223426</v>
      </c>
      <c r="AN133" s="58">
        <f t="shared" si="72"/>
        <v>3016251</v>
      </c>
      <c r="AO133" s="58">
        <f t="shared" si="68"/>
        <v>3016251</v>
      </c>
      <c r="AP133" s="58" t="str">
        <f t="shared" si="69"/>
        <v>TCS</v>
      </c>
      <c r="AQ133" s="75" t="s">
        <v>79</v>
      </c>
      <c r="AR133" s="60" t="s">
        <v>705</v>
      </c>
      <c r="AS133" s="60" t="s">
        <v>710</v>
      </c>
      <c r="AT133" s="60" t="s">
        <v>145</v>
      </c>
    </row>
    <row r="134" spans="1:46" s="60" customFormat="1" ht="23.25" customHeight="1">
      <c r="A134" s="113" t="s">
        <v>271</v>
      </c>
      <c r="B134" s="140" t="s">
        <v>563</v>
      </c>
      <c r="C134" s="118" t="s">
        <v>564</v>
      </c>
      <c r="D134" s="114">
        <v>45875</v>
      </c>
      <c r="E134" s="115">
        <v>19</v>
      </c>
      <c r="F134" s="115">
        <v>19</v>
      </c>
      <c r="G134" s="116"/>
      <c r="H134" s="56"/>
      <c r="I134" s="62"/>
      <c r="J134" s="56">
        <f t="shared" si="73"/>
        <v>1060000</v>
      </c>
      <c r="K134" s="56">
        <v>990000</v>
      </c>
      <c r="L134" s="56"/>
      <c r="M134" s="56"/>
      <c r="N134" s="56"/>
      <c r="O134" s="56"/>
      <c r="P134" s="56">
        <v>587803</v>
      </c>
      <c r="Q134" s="56">
        <v>162000</v>
      </c>
      <c r="R134" s="56"/>
      <c r="S134" s="56"/>
      <c r="T134" s="56">
        <f t="shared" si="52"/>
        <v>223984.24</v>
      </c>
      <c r="U134" s="62">
        <f t="shared" si="53"/>
        <v>3023787.24</v>
      </c>
      <c r="V134" s="58">
        <f t="shared" si="70"/>
        <v>3023787.24</v>
      </c>
      <c r="W134" s="117" t="s">
        <v>72</v>
      </c>
      <c r="X134" s="57" t="str">
        <f t="shared" si="54"/>
        <v>PS254839</v>
      </c>
      <c r="Y134" s="58" t="str">
        <f t="shared" si="54"/>
        <v>PC250804VY</v>
      </c>
      <c r="Z134" s="59">
        <f t="shared" si="55"/>
        <v>45875</v>
      </c>
      <c r="AA134" s="58">
        <f t="shared" si="56"/>
        <v>0</v>
      </c>
      <c r="AB134" s="58">
        <f t="shared" si="57"/>
        <v>0</v>
      </c>
      <c r="AC134" s="58">
        <f t="shared" si="58"/>
        <v>1060000</v>
      </c>
      <c r="AD134" s="58">
        <f t="shared" si="59"/>
        <v>990000</v>
      </c>
      <c r="AE134" s="58">
        <f t="shared" si="60"/>
        <v>0</v>
      </c>
      <c r="AF134" s="58">
        <f t="shared" si="61"/>
        <v>0</v>
      </c>
      <c r="AG134" s="58">
        <f t="shared" si="62"/>
        <v>0</v>
      </c>
      <c r="AH134" s="58">
        <f t="shared" si="63"/>
        <v>0</v>
      </c>
      <c r="AI134" s="58">
        <f t="shared" si="64"/>
        <v>587803</v>
      </c>
      <c r="AJ134" s="58">
        <f t="shared" si="65"/>
        <v>162000</v>
      </c>
      <c r="AK134" s="58">
        <f t="shared" si="66"/>
        <v>0</v>
      </c>
      <c r="AL134" s="58">
        <f t="shared" si="67"/>
        <v>0</v>
      </c>
      <c r="AM134" s="58">
        <f t="shared" si="71"/>
        <v>223984.24</v>
      </c>
      <c r="AN134" s="58">
        <f t="shared" si="72"/>
        <v>3023787.24</v>
      </c>
      <c r="AO134" s="58">
        <f t="shared" si="68"/>
        <v>3023787.24</v>
      </c>
      <c r="AP134" s="58" t="str">
        <f t="shared" si="69"/>
        <v>TCS</v>
      </c>
      <c r="AQ134" s="75" t="s">
        <v>79</v>
      </c>
      <c r="AR134" s="60" t="s">
        <v>705</v>
      </c>
      <c r="AS134" s="60" t="s">
        <v>710</v>
      </c>
      <c r="AT134" s="60" t="s">
        <v>145</v>
      </c>
    </row>
    <row r="135" spans="1:46" s="60" customFormat="1" ht="23.25" customHeight="1">
      <c r="A135" s="113" t="s">
        <v>272</v>
      </c>
      <c r="B135" s="140" t="s">
        <v>565</v>
      </c>
      <c r="C135" s="118" t="s">
        <v>566</v>
      </c>
      <c r="D135" s="114">
        <v>45875</v>
      </c>
      <c r="E135" s="115">
        <v>258</v>
      </c>
      <c r="F135" s="115">
        <v>258</v>
      </c>
      <c r="G135" s="116"/>
      <c r="H135" s="56"/>
      <c r="I135" s="62"/>
      <c r="J135" s="56">
        <f t="shared" si="73"/>
        <v>1230000</v>
      </c>
      <c r="K135" s="56">
        <v>990000</v>
      </c>
      <c r="L135" s="56"/>
      <c r="M135" s="56"/>
      <c r="N135" s="56"/>
      <c r="O135" s="56"/>
      <c r="P135" s="56">
        <v>856138</v>
      </c>
      <c r="Q135" s="56">
        <v>367805</v>
      </c>
      <c r="R135" s="56"/>
      <c r="S135" s="56"/>
      <c r="T135" s="56">
        <f t="shared" si="52"/>
        <v>275515.44</v>
      </c>
      <c r="U135" s="62">
        <f t="shared" si="53"/>
        <v>3719458.44</v>
      </c>
      <c r="V135" s="58">
        <f t="shared" si="70"/>
        <v>3719458.44</v>
      </c>
      <c r="W135" s="117" t="s">
        <v>72</v>
      </c>
      <c r="X135" s="57" t="str">
        <f t="shared" si="54"/>
        <v>PS254851</v>
      </c>
      <c r="Y135" s="58" t="str">
        <f t="shared" si="54"/>
        <v>0884385407</v>
      </c>
      <c r="Z135" s="59">
        <f t="shared" si="55"/>
        <v>45875</v>
      </c>
      <c r="AA135" s="58">
        <f t="shared" si="56"/>
        <v>0</v>
      </c>
      <c r="AB135" s="58">
        <f t="shared" si="57"/>
        <v>0</v>
      </c>
      <c r="AC135" s="58">
        <f t="shared" si="58"/>
        <v>1230000</v>
      </c>
      <c r="AD135" s="58">
        <f t="shared" si="59"/>
        <v>990000</v>
      </c>
      <c r="AE135" s="58">
        <f t="shared" si="60"/>
        <v>0</v>
      </c>
      <c r="AF135" s="58">
        <f t="shared" si="61"/>
        <v>0</v>
      </c>
      <c r="AG135" s="58">
        <f t="shared" si="62"/>
        <v>0</v>
      </c>
      <c r="AH135" s="58">
        <f t="shared" si="63"/>
        <v>0</v>
      </c>
      <c r="AI135" s="58">
        <f t="shared" si="64"/>
        <v>856138</v>
      </c>
      <c r="AJ135" s="58">
        <f t="shared" si="65"/>
        <v>367805</v>
      </c>
      <c r="AK135" s="58">
        <f t="shared" si="66"/>
        <v>0</v>
      </c>
      <c r="AL135" s="58">
        <f t="shared" si="67"/>
        <v>0</v>
      </c>
      <c r="AM135" s="58">
        <f t="shared" si="71"/>
        <v>275515.44</v>
      </c>
      <c r="AN135" s="58">
        <f t="shared" si="72"/>
        <v>3719458.44</v>
      </c>
      <c r="AO135" s="58">
        <f t="shared" si="68"/>
        <v>3719458.44</v>
      </c>
      <c r="AP135" s="58" t="str">
        <f t="shared" si="69"/>
        <v>TCS</v>
      </c>
      <c r="AQ135" s="75" t="s">
        <v>79</v>
      </c>
      <c r="AR135" s="60" t="s">
        <v>705</v>
      </c>
      <c r="AS135" s="60" t="s">
        <v>710</v>
      </c>
      <c r="AT135" s="60" t="s">
        <v>145</v>
      </c>
    </row>
    <row r="136" spans="1:46" s="60" customFormat="1" ht="23.25" customHeight="1">
      <c r="A136" s="113" t="s">
        <v>273</v>
      </c>
      <c r="B136" s="140" t="s">
        <v>567</v>
      </c>
      <c r="C136" s="118" t="s">
        <v>568</v>
      </c>
      <c r="D136" s="114">
        <v>45875</v>
      </c>
      <c r="E136" s="115">
        <v>444.7</v>
      </c>
      <c r="F136" s="115">
        <v>444.7</v>
      </c>
      <c r="G136" s="116"/>
      <c r="H136" s="56"/>
      <c r="I136" s="62"/>
      <c r="J136" s="56">
        <f t="shared" si="73"/>
        <v>1230000</v>
      </c>
      <c r="K136" s="56">
        <v>990000</v>
      </c>
      <c r="L136" s="56"/>
      <c r="M136" s="56"/>
      <c r="N136" s="56"/>
      <c r="O136" s="56"/>
      <c r="P136" s="56">
        <v>1000000</v>
      </c>
      <c r="Q136" s="56">
        <v>3212460</v>
      </c>
      <c r="R136" s="56"/>
      <c r="S136" s="56"/>
      <c r="T136" s="56">
        <f t="shared" si="52"/>
        <v>514596.8</v>
      </c>
      <c r="U136" s="62">
        <f t="shared" si="53"/>
        <v>6947056.7999999998</v>
      </c>
      <c r="V136" s="58">
        <f t="shared" si="70"/>
        <v>6947056.7999999998</v>
      </c>
      <c r="W136" s="117" t="s">
        <v>72</v>
      </c>
      <c r="X136" s="57" t="str">
        <f t="shared" si="54"/>
        <v>PS254819</v>
      </c>
      <c r="Y136" s="58" t="str">
        <f t="shared" si="54"/>
        <v>2507/163/VY</v>
      </c>
      <c r="Z136" s="59">
        <f t="shared" si="55"/>
        <v>45875</v>
      </c>
      <c r="AA136" s="58">
        <f t="shared" si="56"/>
        <v>0</v>
      </c>
      <c r="AB136" s="58">
        <f t="shared" si="57"/>
        <v>0</v>
      </c>
      <c r="AC136" s="58">
        <f t="shared" si="58"/>
        <v>1230000</v>
      </c>
      <c r="AD136" s="58">
        <f t="shared" si="59"/>
        <v>990000</v>
      </c>
      <c r="AE136" s="58">
        <f t="shared" si="60"/>
        <v>0</v>
      </c>
      <c r="AF136" s="58">
        <f t="shared" si="61"/>
        <v>0</v>
      </c>
      <c r="AG136" s="58">
        <f t="shared" si="62"/>
        <v>0</v>
      </c>
      <c r="AH136" s="58">
        <f t="shared" si="63"/>
        <v>0</v>
      </c>
      <c r="AI136" s="58">
        <f t="shared" si="64"/>
        <v>1000000</v>
      </c>
      <c r="AJ136" s="58">
        <f t="shared" si="65"/>
        <v>3212460</v>
      </c>
      <c r="AK136" s="58">
        <f t="shared" si="66"/>
        <v>0</v>
      </c>
      <c r="AL136" s="58">
        <f t="shared" si="67"/>
        <v>0</v>
      </c>
      <c r="AM136" s="58">
        <f t="shared" si="71"/>
        <v>514596.8</v>
      </c>
      <c r="AN136" s="58">
        <f t="shared" si="72"/>
        <v>6947056.7999999998</v>
      </c>
      <c r="AO136" s="58">
        <f t="shared" si="68"/>
        <v>6947056.7999999998</v>
      </c>
      <c r="AP136" s="58" t="str">
        <f t="shared" si="69"/>
        <v>TCS</v>
      </c>
      <c r="AQ136" s="75" t="s">
        <v>79</v>
      </c>
      <c r="AR136" s="60" t="s">
        <v>705</v>
      </c>
      <c r="AS136" s="60" t="s">
        <v>710</v>
      </c>
      <c r="AT136" s="60" t="s">
        <v>145</v>
      </c>
    </row>
    <row r="137" spans="1:46" s="60" customFormat="1" ht="23.25" customHeight="1">
      <c r="A137" s="113" t="s">
        <v>274</v>
      </c>
      <c r="B137" s="140" t="s">
        <v>569</v>
      </c>
      <c r="C137" s="118" t="s">
        <v>570</v>
      </c>
      <c r="D137" s="114">
        <v>45875</v>
      </c>
      <c r="E137" s="115">
        <v>7</v>
      </c>
      <c r="F137" s="115">
        <v>7</v>
      </c>
      <c r="G137" s="116"/>
      <c r="H137" s="56"/>
      <c r="I137" s="62"/>
      <c r="J137" s="56">
        <f>+IF(F137&lt;=50,1060000, IF(F137&lt;=200, 1210000, IF(F137&lt;=500, 1230000, IF(F137&lt;=1000, 1440000, IF(F137&lt;=2000, 1990000, IF(F137&gt;2000, 1990000+(F137-2000)*1464))))))</f>
        <v>1060000</v>
      </c>
      <c r="K137" s="56">
        <v>600000</v>
      </c>
      <c r="L137" s="56"/>
      <c r="M137" s="56"/>
      <c r="N137" s="56"/>
      <c r="O137" s="56"/>
      <c r="P137" s="56"/>
      <c r="Q137" s="56"/>
      <c r="R137" s="56"/>
      <c r="S137" s="56"/>
      <c r="T137" s="56">
        <f t="shared" si="52"/>
        <v>132800</v>
      </c>
      <c r="U137" s="62">
        <f t="shared" si="53"/>
        <v>1792800</v>
      </c>
      <c r="V137" s="58">
        <f t="shared" si="70"/>
        <v>1792800</v>
      </c>
      <c r="W137" s="117" t="s">
        <v>75</v>
      </c>
      <c r="X137" s="57" t="str">
        <f t="shared" si="54"/>
        <v>PS254840</v>
      </c>
      <c r="Y137" s="58" t="str">
        <f t="shared" si="54"/>
        <v>KASINC2507311</v>
      </c>
      <c r="Z137" s="59">
        <f t="shared" si="55"/>
        <v>45875</v>
      </c>
      <c r="AA137" s="58">
        <f t="shared" si="56"/>
        <v>0</v>
      </c>
      <c r="AB137" s="58">
        <f t="shared" si="57"/>
        <v>0</v>
      </c>
      <c r="AC137" s="58">
        <f t="shared" si="58"/>
        <v>1060000</v>
      </c>
      <c r="AD137" s="58">
        <f t="shared" si="59"/>
        <v>600000</v>
      </c>
      <c r="AE137" s="58">
        <f t="shared" si="60"/>
        <v>0</v>
      </c>
      <c r="AF137" s="58">
        <f t="shared" si="61"/>
        <v>0</v>
      </c>
      <c r="AG137" s="58">
        <f t="shared" si="62"/>
        <v>0</v>
      </c>
      <c r="AH137" s="58">
        <f t="shared" si="63"/>
        <v>0</v>
      </c>
      <c r="AI137" s="58">
        <f t="shared" si="64"/>
        <v>0</v>
      </c>
      <c r="AJ137" s="58">
        <f t="shared" si="65"/>
        <v>0</v>
      </c>
      <c r="AK137" s="58">
        <f t="shared" si="66"/>
        <v>0</v>
      </c>
      <c r="AL137" s="58">
        <f t="shared" si="67"/>
        <v>0</v>
      </c>
      <c r="AM137" s="58">
        <f t="shared" si="71"/>
        <v>132800</v>
      </c>
      <c r="AN137" s="58">
        <f t="shared" si="72"/>
        <v>1792800</v>
      </c>
      <c r="AO137" s="58">
        <f t="shared" si="68"/>
        <v>1792800</v>
      </c>
      <c r="AP137" s="58" t="str">
        <f t="shared" si="69"/>
        <v>DHL</v>
      </c>
      <c r="AQ137" s="75" t="s">
        <v>82</v>
      </c>
      <c r="AR137" s="60" t="s">
        <v>705</v>
      </c>
      <c r="AS137" s="60" t="s">
        <v>714</v>
      </c>
      <c r="AT137" s="60" t="s">
        <v>145</v>
      </c>
    </row>
    <row r="138" spans="1:46" s="60" customFormat="1" ht="23.25" customHeight="1">
      <c r="A138" s="113" t="s">
        <v>275</v>
      </c>
      <c r="B138" s="140" t="s">
        <v>571</v>
      </c>
      <c r="C138" s="118" t="s">
        <v>572</v>
      </c>
      <c r="D138" s="114">
        <v>45875</v>
      </c>
      <c r="E138" s="115">
        <v>4.3</v>
      </c>
      <c r="F138" s="115">
        <v>4.3</v>
      </c>
      <c r="G138" s="116"/>
      <c r="H138" s="56"/>
      <c r="I138" s="62"/>
      <c r="J138" s="56"/>
      <c r="K138" s="56">
        <v>600000</v>
      </c>
      <c r="L138" s="56"/>
      <c r="M138" s="56"/>
      <c r="N138" s="56"/>
      <c r="O138" s="56"/>
      <c r="P138" s="56"/>
      <c r="Q138" s="56"/>
      <c r="R138" s="56"/>
      <c r="S138" s="56"/>
      <c r="T138" s="56">
        <f t="shared" si="52"/>
        <v>48000</v>
      </c>
      <c r="U138" s="62">
        <f t="shared" si="53"/>
        <v>648000</v>
      </c>
      <c r="V138" s="58">
        <f t="shared" si="70"/>
        <v>648000</v>
      </c>
      <c r="W138" s="117" t="s">
        <v>75</v>
      </c>
      <c r="X138" s="57" t="str">
        <f t="shared" si="54"/>
        <v>PS254815</v>
      </c>
      <c r="Y138" s="58" t="str">
        <f t="shared" si="54"/>
        <v>4824935</v>
      </c>
      <c r="Z138" s="59">
        <f t="shared" si="55"/>
        <v>45875</v>
      </c>
      <c r="AA138" s="58">
        <f t="shared" si="56"/>
        <v>0</v>
      </c>
      <c r="AB138" s="58">
        <f t="shared" si="57"/>
        <v>0</v>
      </c>
      <c r="AC138" s="58">
        <f t="shared" si="58"/>
        <v>0</v>
      </c>
      <c r="AD138" s="58">
        <f t="shared" si="59"/>
        <v>600000</v>
      </c>
      <c r="AE138" s="58">
        <f t="shared" si="60"/>
        <v>0</v>
      </c>
      <c r="AF138" s="58">
        <f t="shared" si="61"/>
        <v>0</v>
      </c>
      <c r="AG138" s="58">
        <f t="shared" si="62"/>
        <v>0</v>
      </c>
      <c r="AH138" s="58">
        <f t="shared" si="63"/>
        <v>0</v>
      </c>
      <c r="AI138" s="58">
        <f t="shared" si="64"/>
        <v>0</v>
      </c>
      <c r="AJ138" s="58">
        <f t="shared" si="65"/>
        <v>0</v>
      </c>
      <c r="AK138" s="58">
        <f t="shared" si="66"/>
        <v>0</v>
      </c>
      <c r="AL138" s="58">
        <f t="shared" si="67"/>
        <v>0</v>
      </c>
      <c r="AM138" s="58">
        <f t="shared" si="71"/>
        <v>48000</v>
      </c>
      <c r="AN138" s="58">
        <f t="shared" si="72"/>
        <v>648000</v>
      </c>
      <c r="AO138" s="58">
        <f t="shared" si="68"/>
        <v>648000</v>
      </c>
      <c r="AP138" s="58" t="str">
        <f t="shared" si="69"/>
        <v>DHL</v>
      </c>
      <c r="AQ138" s="75" t="s">
        <v>82</v>
      </c>
    </row>
    <row r="139" spans="1:46" s="60" customFormat="1" ht="23.25" customHeight="1">
      <c r="A139" s="113" t="s">
        <v>276</v>
      </c>
      <c r="B139" s="140" t="s">
        <v>573</v>
      </c>
      <c r="C139" s="118" t="s">
        <v>574</v>
      </c>
      <c r="D139" s="114">
        <v>45875</v>
      </c>
      <c r="E139" s="115">
        <v>3130</v>
      </c>
      <c r="F139" s="115">
        <v>3130</v>
      </c>
      <c r="G139" s="116"/>
      <c r="H139" s="56"/>
      <c r="I139" s="62"/>
      <c r="J139" s="56">
        <f>+IF(F136=0, _xleta.T, IF(F136&lt;=1000, 1260000, IF(F136&lt;=2000, 1430000, IF(F136&lt;=3000, 2120000, IF(F136&lt;=4500, 2230000, ff)))))</f>
        <v>1260000</v>
      </c>
      <c r="K139" s="56">
        <v>990000</v>
      </c>
      <c r="L139" s="56">
        <v>3663164.52</v>
      </c>
      <c r="M139" s="56">
        <v>578394</v>
      </c>
      <c r="N139" s="56">
        <v>1349587.4400000002</v>
      </c>
      <c r="O139" s="56">
        <v>855360</v>
      </c>
      <c r="P139" s="56"/>
      <c r="Q139" s="56"/>
      <c r="R139" s="56">
        <v>46950</v>
      </c>
      <c r="S139" s="56">
        <f>+IF(F139&lt;=2000, 30000, IF(F139&lt;5000, 66000, ff))</f>
        <v>66000</v>
      </c>
      <c r="T139" s="56">
        <f t="shared" si="52"/>
        <v>704756.47680000006</v>
      </c>
      <c r="U139" s="62">
        <f t="shared" si="53"/>
        <v>9514212.4368000012</v>
      </c>
      <c r="V139" s="58">
        <f t="shared" si="70"/>
        <v>9514212.4368000012</v>
      </c>
      <c r="W139" s="117" t="s">
        <v>144</v>
      </c>
      <c r="X139" s="57" t="str">
        <f t="shared" si="54"/>
        <v>PS254769</v>
      </c>
      <c r="Y139" s="58" t="str">
        <f t="shared" si="54"/>
        <v>CWK0156175T0001</v>
      </c>
      <c r="Z139" s="59">
        <f t="shared" si="55"/>
        <v>45875</v>
      </c>
      <c r="AA139" s="58">
        <f t="shared" si="56"/>
        <v>0</v>
      </c>
      <c r="AB139" s="58">
        <f t="shared" si="57"/>
        <v>0</v>
      </c>
      <c r="AC139" s="58">
        <f t="shared" si="58"/>
        <v>1260000</v>
      </c>
      <c r="AD139" s="58">
        <f t="shared" si="59"/>
        <v>990000</v>
      </c>
      <c r="AE139" s="58">
        <f t="shared" si="60"/>
        <v>3663164.52</v>
      </c>
      <c r="AF139" s="58">
        <f t="shared" si="61"/>
        <v>578394</v>
      </c>
      <c r="AG139" s="58">
        <f t="shared" si="62"/>
        <v>1349587.4400000002</v>
      </c>
      <c r="AH139" s="58">
        <f t="shared" si="63"/>
        <v>855360</v>
      </c>
      <c r="AI139" s="58">
        <f t="shared" si="64"/>
        <v>0</v>
      </c>
      <c r="AJ139" s="58">
        <f t="shared" si="65"/>
        <v>0</v>
      </c>
      <c r="AK139" s="58">
        <f t="shared" si="66"/>
        <v>46950</v>
      </c>
      <c r="AL139" s="58">
        <f t="shared" si="67"/>
        <v>66000</v>
      </c>
      <c r="AM139" s="58">
        <f t="shared" si="71"/>
        <v>704756.47680000006</v>
      </c>
      <c r="AN139" s="58">
        <f t="shared" si="72"/>
        <v>9514212.4368000012</v>
      </c>
      <c r="AO139" s="58">
        <f t="shared" si="68"/>
        <v>9514212.4368000012</v>
      </c>
      <c r="AP139" s="58" t="str">
        <f t="shared" si="69"/>
        <v>TÂN CẢNG PHÚ HỮU</v>
      </c>
      <c r="AQ139" s="75" t="s">
        <v>80</v>
      </c>
      <c r="AR139" s="60" t="s">
        <v>696</v>
      </c>
      <c r="AS139" s="60" t="s">
        <v>715</v>
      </c>
      <c r="AT139" s="60" t="s">
        <v>145</v>
      </c>
    </row>
    <row r="140" spans="1:46" s="60" customFormat="1" ht="23.25" customHeight="1">
      <c r="A140" s="113" t="s">
        <v>277</v>
      </c>
      <c r="B140" s="140" t="s">
        <v>575</v>
      </c>
      <c r="C140" s="118" t="s">
        <v>576</v>
      </c>
      <c r="D140" s="114">
        <v>45875</v>
      </c>
      <c r="E140" s="115">
        <v>103</v>
      </c>
      <c r="F140" s="115">
        <v>103</v>
      </c>
      <c r="G140" s="116"/>
      <c r="H140" s="56"/>
      <c r="I140" s="62"/>
      <c r="J140" s="56">
        <f>+IF(F137=0, _xleta.T, IF(F137&lt;=1000, 1260000, IF(F137&lt;=2000, 1430000, IF(F137&lt;=3000, 2120000, IF(F137&lt;=4500, 2230000, ff)))))</f>
        <v>1260000</v>
      </c>
      <c r="K140" s="56">
        <v>990000</v>
      </c>
      <c r="L140" s="56"/>
      <c r="M140" s="56"/>
      <c r="N140" s="56"/>
      <c r="O140" s="56"/>
      <c r="P140" s="56"/>
      <c r="Q140" s="56">
        <v>524000</v>
      </c>
      <c r="R140" s="56">
        <v>1545</v>
      </c>
      <c r="S140" s="56">
        <f>+IF(F140&lt;=2000, 30000, IF(F140&lt;5000, 66000, ff))</f>
        <v>30000</v>
      </c>
      <c r="T140" s="56">
        <f t="shared" si="52"/>
        <v>224443.6</v>
      </c>
      <c r="U140" s="62">
        <f t="shared" si="53"/>
        <v>3029988.6</v>
      </c>
      <c r="V140" s="58">
        <f t="shared" si="70"/>
        <v>3029988.6</v>
      </c>
      <c r="W140" s="117" t="s">
        <v>78</v>
      </c>
      <c r="X140" s="57" t="str">
        <f t="shared" si="54"/>
        <v>PS254827</v>
      </c>
      <c r="Y140" s="58" t="str">
        <f t="shared" si="54"/>
        <v>V9808</v>
      </c>
      <c r="Z140" s="59">
        <f t="shared" si="55"/>
        <v>45875</v>
      </c>
      <c r="AA140" s="58">
        <f t="shared" si="56"/>
        <v>0</v>
      </c>
      <c r="AB140" s="58">
        <f t="shared" si="57"/>
        <v>0</v>
      </c>
      <c r="AC140" s="58">
        <f t="shared" si="58"/>
        <v>1260000</v>
      </c>
      <c r="AD140" s="58">
        <f t="shared" si="59"/>
        <v>990000</v>
      </c>
      <c r="AE140" s="58">
        <f t="shared" si="60"/>
        <v>0</v>
      </c>
      <c r="AF140" s="58">
        <f t="shared" si="61"/>
        <v>0</v>
      </c>
      <c r="AG140" s="58">
        <f t="shared" si="62"/>
        <v>0</v>
      </c>
      <c r="AH140" s="58">
        <f t="shared" si="63"/>
        <v>0</v>
      </c>
      <c r="AI140" s="58">
        <f t="shared" si="64"/>
        <v>0</v>
      </c>
      <c r="AJ140" s="58">
        <f t="shared" si="65"/>
        <v>524000</v>
      </c>
      <c r="AK140" s="58">
        <f t="shared" si="66"/>
        <v>1545</v>
      </c>
      <c r="AL140" s="58">
        <f t="shared" si="67"/>
        <v>30000</v>
      </c>
      <c r="AM140" s="58">
        <f t="shared" si="71"/>
        <v>224443.6</v>
      </c>
      <c r="AN140" s="58">
        <f t="shared" si="72"/>
        <v>3029988.6</v>
      </c>
      <c r="AO140" s="58">
        <f t="shared" si="68"/>
        <v>3029988.6</v>
      </c>
      <c r="AP140" s="58" t="str">
        <f t="shared" si="69"/>
        <v>KNQ TÂN THUẬN</v>
      </c>
      <c r="AQ140" s="75" t="s">
        <v>80</v>
      </c>
      <c r="AR140" s="60" t="s">
        <v>688</v>
      </c>
      <c r="AS140" s="60" t="s">
        <v>713</v>
      </c>
      <c r="AT140" s="60" t="s">
        <v>145</v>
      </c>
    </row>
    <row r="141" spans="1:46" s="60" customFormat="1" ht="23.25" customHeight="1">
      <c r="A141" s="113" t="s">
        <v>278</v>
      </c>
      <c r="B141" s="118" t="s">
        <v>577</v>
      </c>
      <c r="C141" s="118" t="s">
        <v>578</v>
      </c>
      <c r="D141" s="114">
        <v>45875</v>
      </c>
      <c r="E141" s="115">
        <v>270.17</v>
      </c>
      <c r="F141" s="115">
        <v>270.17</v>
      </c>
      <c r="G141" s="116" t="s">
        <v>672</v>
      </c>
      <c r="H141" s="56"/>
      <c r="I141" s="62"/>
      <c r="J141" s="56">
        <f>+IF(F138=0, _xleta.T, IF(F138&lt;=1000, 1260000, IF(F138&lt;=2000, 1430000, IF(F138&lt;=3000, 2120000, IF(F138&lt;=4500, 2230000, ff)))))</f>
        <v>1260000</v>
      </c>
      <c r="K141" s="56">
        <v>990000</v>
      </c>
      <c r="L141" s="56">
        <v>882868</v>
      </c>
      <c r="M141" s="56"/>
      <c r="N141" s="56"/>
      <c r="O141" s="56">
        <v>1139184</v>
      </c>
      <c r="P141" s="56"/>
      <c r="Q141" s="56"/>
      <c r="R141" s="56">
        <v>4053</v>
      </c>
      <c r="S141" s="56">
        <f>+IF(F141&lt;=2000, 30000, IF(F141&lt;5000, 66000, ff))</f>
        <v>30000</v>
      </c>
      <c r="T141" s="56">
        <f t="shared" si="52"/>
        <v>344488.4</v>
      </c>
      <c r="U141" s="62">
        <f t="shared" si="53"/>
        <v>4650593.4000000004</v>
      </c>
      <c r="V141" s="58">
        <f t="shared" si="70"/>
        <v>4650593.4000000004</v>
      </c>
      <c r="W141" s="117" t="s">
        <v>74</v>
      </c>
      <c r="X141" s="57" t="str">
        <f t="shared" si="54"/>
        <v>PS254800</v>
      </c>
      <c r="Y141" s="58" t="str">
        <f t="shared" si="54"/>
        <v>T250724Y1</v>
      </c>
      <c r="Z141" s="59">
        <f t="shared" si="55"/>
        <v>45875</v>
      </c>
      <c r="AA141" s="58">
        <f t="shared" si="56"/>
        <v>0</v>
      </c>
      <c r="AB141" s="58">
        <f t="shared" si="57"/>
        <v>0</v>
      </c>
      <c r="AC141" s="58">
        <f t="shared" si="58"/>
        <v>1260000</v>
      </c>
      <c r="AD141" s="58">
        <f t="shared" si="59"/>
        <v>990000</v>
      </c>
      <c r="AE141" s="58">
        <f t="shared" si="60"/>
        <v>882868</v>
      </c>
      <c r="AF141" s="58">
        <f t="shared" si="61"/>
        <v>0</v>
      </c>
      <c r="AG141" s="58">
        <f t="shared" si="62"/>
        <v>0</v>
      </c>
      <c r="AH141" s="58">
        <f t="shared" si="63"/>
        <v>1139184</v>
      </c>
      <c r="AI141" s="58">
        <f t="shared" si="64"/>
        <v>0</v>
      </c>
      <c r="AJ141" s="58">
        <f t="shared" si="65"/>
        <v>0</v>
      </c>
      <c r="AK141" s="58">
        <f t="shared" si="66"/>
        <v>4053</v>
      </c>
      <c r="AL141" s="58">
        <f t="shared" si="67"/>
        <v>30000</v>
      </c>
      <c r="AM141" s="58">
        <f t="shared" si="71"/>
        <v>344488.4</v>
      </c>
      <c r="AN141" s="58">
        <f t="shared" si="72"/>
        <v>4650593.4000000004</v>
      </c>
      <c r="AO141" s="58">
        <f t="shared" si="68"/>
        <v>4650593.4000000004</v>
      </c>
      <c r="AP141" s="58" t="str">
        <f t="shared" si="69"/>
        <v>CÁT LÁI</v>
      </c>
      <c r="AQ141" s="75" t="s">
        <v>80</v>
      </c>
      <c r="AR141" s="60" t="s">
        <v>699</v>
      </c>
      <c r="AS141" s="60" t="s">
        <v>711</v>
      </c>
      <c r="AT141" s="60" t="s">
        <v>145</v>
      </c>
    </row>
    <row r="142" spans="1:46" s="60" customFormat="1" ht="23.25" customHeight="1">
      <c r="A142" s="113" t="s">
        <v>279</v>
      </c>
      <c r="B142" s="118" t="s">
        <v>579</v>
      </c>
      <c r="C142" s="118" t="s">
        <v>580</v>
      </c>
      <c r="D142" s="114">
        <v>45875</v>
      </c>
      <c r="E142" s="115">
        <v>1</v>
      </c>
      <c r="F142" s="115">
        <v>1</v>
      </c>
      <c r="G142" s="116"/>
      <c r="H142" s="56"/>
      <c r="I142" s="62"/>
      <c r="J142" s="56">
        <f t="shared" ref="J142:J144" si="74">+IF(F142&lt;=50,1060000, IF(F142&lt;=200, 1210000, IF(F142&lt;=500, 1230000, IF(F142&lt;=1000, 1440000, IF(F142&lt;=2000, 1990000, IF(F142&gt;2000, 1990000+(F142-2000)*1464))))))</f>
        <v>1060000</v>
      </c>
      <c r="K142" s="56">
        <v>990000</v>
      </c>
      <c r="L142" s="56"/>
      <c r="M142" s="56"/>
      <c r="N142" s="56"/>
      <c r="O142" s="56"/>
      <c r="P142" s="56">
        <v>565200</v>
      </c>
      <c r="Q142" s="56">
        <v>324000</v>
      </c>
      <c r="R142" s="56"/>
      <c r="S142" s="56"/>
      <c r="T142" s="56">
        <f t="shared" si="52"/>
        <v>235136</v>
      </c>
      <c r="U142" s="62">
        <f t="shared" si="53"/>
        <v>3174336</v>
      </c>
      <c r="V142" s="58">
        <f t="shared" si="70"/>
        <v>3174336</v>
      </c>
      <c r="W142" s="117" t="s">
        <v>72</v>
      </c>
      <c r="X142" s="57" t="str">
        <f t="shared" si="54"/>
        <v>PS254882</v>
      </c>
      <c r="Y142" s="58" t="str">
        <f t="shared" si="54"/>
        <v>G820250805 VY (B)</v>
      </c>
      <c r="Z142" s="59">
        <f t="shared" si="55"/>
        <v>45875</v>
      </c>
      <c r="AA142" s="58">
        <f t="shared" si="56"/>
        <v>0</v>
      </c>
      <c r="AB142" s="58">
        <f t="shared" si="57"/>
        <v>0</v>
      </c>
      <c r="AC142" s="58">
        <f t="shared" si="58"/>
        <v>1060000</v>
      </c>
      <c r="AD142" s="58">
        <f t="shared" si="59"/>
        <v>990000</v>
      </c>
      <c r="AE142" s="58">
        <f t="shared" si="60"/>
        <v>0</v>
      </c>
      <c r="AF142" s="58">
        <f t="shared" si="61"/>
        <v>0</v>
      </c>
      <c r="AG142" s="58">
        <f t="shared" si="62"/>
        <v>0</v>
      </c>
      <c r="AH142" s="58">
        <f t="shared" si="63"/>
        <v>0</v>
      </c>
      <c r="AI142" s="58">
        <f t="shared" si="64"/>
        <v>565200</v>
      </c>
      <c r="AJ142" s="58">
        <f t="shared" si="65"/>
        <v>324000</v>
      </c>
      <c r="AK142" s="58">
        <f t="shared" si="66"/>
        <v>0</v>
      </c>
      <c r="AL142" s="58">
        <f t="shared" si="67"/>
        <v>0</v>
      </c>
      <c r="AM142" s="58">
        <f t="shared" si="71"/>
        <v>235136</v>
      </c>
      <c r="AN142" s="58">
        <f t="shared" si="72"/>
        <v>3174336</v>
      </c>
      <c r="AO142" s="58">
        <f t="shared" si="68"/>
        <v>3174336</v>
      </c>
      <c r="AP142" s="58" t="str">
        <f t="shared" si="69"/>
        <v>TCS</v>
      </c>
      <c r="AQ142" s="75" t="s">
        <v>79</v>
      </c>
      <c r="AR142" s="60" t="s">
        <v>693</v>
      </c>
      <c r="AS142" s="60" t="s">
        <v>710</v>
      </c>
      <c r="AT142" s="60" t="s">
        <v>145</v>
      </c>
    </row>
    <row r="143" spans="1:46" s="60" customFormat="1" ht="23.25" customHeight="1">
      <c r="A143" s="113" t="s">
        <v>280</v>
      </c>
      <c r="B143" s="140" t="s">
        <v>581</v>
      </c>
      <c r="C143" s="118" t="s">
        <v>582</v>
      </c>
      <c r="D143" s="114">
        <v>45875</v>
      </c>
      <c r="E143" s="115">
        <v>3</v>
      </c>
      <c r="F143" s="115">
        <v>3</v>
      </c>
      <c r="G143" s="116"/>
      <c r="H143" s="56"/>
      <c r="I143" s="62"/>
      <c r="J143" s="56">
        <f t="shared" si="74"/>
        <v>1060000</v>
      </c>
      <c r="K143" s="56">
        <v>990000</v>
      </c>
      <c r="L143" s="56"/>
      <c r="M143" s="56"/>
      <c r="N143" s="56"/>
      <c r="O143" s="56"/>
      <c r="P143" s="56">
        <v>571591</v>
      </c>
      <c r="Q143" s="56">
        <v>324000</v>
      </c>
      <c r="R143" s="56"/>
      <c r="S143" s="56"/>
      <c r="T143" s="56">
        <f t="shared" si="52"/>
        <v>235647.28</v>
      </c>
      <c r="U143" s="62">
        <f t="shared" si="53"/>
        <v>3181238.28</v>
      </c>
      <c r="V143" s="58">
        <f t="shared" si="70"/>
        <v>3181238.28</v>
      </c>
      <c r="W143" s="117" t="s">
        <v>72</v>
      </c>
      <c r="X143" s="57" t="str">
        <f t="shared" si="54"/>
        <v>PS254881</v>
      </c>
      <c r="Y143" s="58" t="str">
        <f t="shared" si="54"/>
        <v>PC2508052VY</v>
      </c>
      <c r="Z143" s="59">
        <f t="shared" si="55"/>
        <v>45875</v>
      </c>
      <c r="AA143" s="58">
        <f t="shared" si="56"/>
        <v>0</v>
      </c>
      <c r="AB143" s="58">
        <f t="shared" si="57"/>
        <v>0</v>
      </c>
      <c r="AC143" s="58">
        <f t="shared" si="58"/>
        <v>1060000</v>
      </c>
      <c r="AD143" s="58">
        <f t="shared" si="59"/>
        <v>990000</v>
      </c>
      <c r="AE143" s="58">
        <f t="shared" si="60"/>
        <v>0</v>
      </c>
      <c r="AF143" s="58">
        <f t="shared" si="61"/>
        <v>0</v>
      </c>
      <c r="AG143" s="58">
        <f t="shared" si="62"/>
        <v>0</v>
      </c>
      <c r="AH143" s="58">
        <f t="shared" si="63"/>
        <v>0</v>
      </c>
      <c r="AI143" s="58">
        <f t="shared" si="64"/>
        <v>571591</v>
      </c>
      <c r="AJ143" s="58">
        <f t="shared" si="65"/>
        <v>324000</v>
      </c>
      <c r="AK143" s="58">
        <f t="shared" si="66"/>
        <v>0</v>
      </c>
      <c r="AL143" s="58">
        <f t="shared" si="67"/>
        <v>0</v>
      </c>
      <c r="AM143" s="58">
        <f t="shared" si="71"/>
        <v>235647.28</v>
      </c>
      <c r="AN143" s="58">
        <f t="shared" si="72"/>
        <v>3181238.28</v>
      </c>
      <c r="AO143" s="58">
        <f t="shared" si="68"/>
        <v>3181238.28</v>
      </c>
      <c r="AP143" s="58" t="str">
        <f t="shared" si="69"/>
        <v>TCS</v>
      </c>
      <c r="AQ143" s="75" t="s">
        <v>79</v>
      </c>
      <c r="AR143" s="60" t="s">
        <v>693</v>
      </c>
      <c r="AS143" s="60" t="s">
        <v>710</v>
      </c>
      <c r="AT143" s="60" t="s">
        <v>145</v>
      </c>
    </row>
    <row r="144" spans="1:46" s="60" customFormat="1" ht="23.25" customHeight="1">
      <c r="A144" s="113" t="s">
        <v>281</v>
      </c>
      <c r="B144" s="140" t="s">
        <v>583</v>
      </c>
      <c r="C144" s="118" t="s">
        <v>584</v>
      </c>
      <c r="D144" s="114">
        <v>45875</v>
      </c>
      <c r="E144" s="115">
        <v>14</v>
      </c>
      <c r="F144" s="115">
        <v>14</v>
      </c>
      <c r="G144" s="116"/>
      <c r="H144" s="56"/>
      <c r="I144" s="62"/>
      <c r="J144" s="56">
        <f t="shared" si="74"/>
        <v>1060000</v>
      </c>
      <c r="K144" s="56">
        <v>990000</v>
      </c>
      <c r="L144" s="56"/>
      <c r="M144" s="56"/>
      <c r="N144" s="56"/>
      <c r="O144" s="56"/>
      <c r="P144" s="56">
        <v>606744</v>
      </c>
      <c r="Q144" s="56">
        <v>324000</v>
      </c>
      <c r="R144" s="56"/>
      <c r="S144" s="56"/>
      <c r="T144" s="56">
        <f t="shared" si="52"/>
        <v>238459.52000000002</v>
      </c>
      <c r="U144" s="62">
        <f t="shared" si="53"/>
        <v>3219203.52</v>
      </c>
      <c r="V144" s="58">
        <f t="shared" si="70"/>
        <v>3219203.52</v>
      </c>
      <c r="W144" s="117" t="s">
        <v>72</v>
      </c>
      <c r="X144" s="57" t="str">
        <f t="shared" si="54"/>
        <v>PS254880</v>
      </c>
      <c r="Y144" s="58" t="str">
        <f t="shared" si="54"/>
        <v>PC250805VY</v>
      </c>
      <c r="Z144" s="59">
        <f t="shared" si="55"/>
        <v>45875</v>
      </c>
      <c r="AA144" s="58">
        <f t="shared" si="56"/>
        <v>0</v>
      </c>
      <c r="AB144" s="58">
        <f t="shared" si="57"/>
        <v>0</v>
      </c>
      <c r="AC144" s="58">
        <f t="shared" si="58"/>
        <v>1060000</v>
      </c>
      <c r="AD144" s="58">
        <f t="shared" si="59"/>
        <v>990000</v>
      </c>
      <c r="AE144" s="58">
        <f t="shared" si="60"/>
        <v>0</v>
      </c>
      <c r="AF144" s="58">
        <f t="shared" si="61"/>
        <v>0</v>
      </c>
      <c r="AG144" s="58">
        <f t="shared" si="62"/>
        <v>0</v>
      </c>
      <c r="AH144" s="58">
        <f t="shared" si="63"/>
        <v>0</v>
      </c>
      <c r="AI144" s="58">
        <f t="shared" si="64"/>
        <v>606744</v>
      </c>
      <c r="AJ144" s="58">
        <f t="shared" si="65"/>
        <v>324000</v>
      </c>
      <c r="AK144" s="58">
        <f t="shared" si="66"/>
        <v>0</v>
      </c>
      <c r="AL144" s="58">
        <f t="shared" si="67"/>
        <v>0</v>
      </c>
      <c r="AM144" s="58">
        <f t="shared" si="71"/>
        <v>238459.52000000002</v>
      </c>
      <c r="AN144" s="58">
        <f t="shared" si="72"/>
        <v>3219203.52</v>
      </c>
      <c r="AO144" s="58">
        <f t="shared" si="68"/>
        <v>3219203.52</v>
      </c>
      <c r="AP144" s="58" t="str">
        <f t="shared" si="69"/>
        <v>TCS</v>
      </c>
      <c r="AQ144" s="75" t="s">
        <v>79</v>
      </c>
      <c r="AR144" s="60" t="s">
        <v>693</v>
      </c>
      <c r="AS144" s="60" t="s">
        <v>710</v>
      </c>
      <c r="AT144" s="60" t="s">
        <v>145</v>
      </c>
    </row>
    <row r="145" spans="1:46" s="60" customFormat="1" ht="23.25" customHeight="1">
      <c r="A145" s="113" t="s">
        <v>282</v>
      </c>
      <c r="B145" s="140" t="s">
        <v>585</v>
      </c>
      <c r="C145" s="118" t="s">
        <v>586</v>
      </c>
      <c r="D145" s="114">
        <v>45875</v>
      </c>
      <c r="E145" s="115">
        <v>14.2</v>
      </c>
      <c r="F145" s="115">
        <v>14.2</v>
      </c>
      <c r="G145" s="116"/>
      <c r="H145" s="56"/>
      <c r="I145" s="62"/>
      <c r="J145" s="56"/>
      <c r="K145" s="56">
        <v>600000</v>
      </c>
      <c r="L145" s="56"/>
      <c r="M145" s="56"/>
      <c r="N145" s="56"/>
      <c r="O145" s="56"/>
      <c r="P145" s="56"/>
      <c r="Q145" s="56"/>
      <c r="R145" s="56"/>
      <c r="S145" s="56"/>
      <c r="T145" s="56">
        <f t="shared" si="52"/>
        <v>48000</v>
      </c>
      <c r="U145" s="62">
        <f t="shared" si="53"/>
        <v>648000</v>
      </c>
      <c r="V145" s="58">
        <f t="shared" si="70"/>
        <v>648000</v>
      </c>
      <c r="W145" s="117" t="s">
        <v>75</v>
      </c>
      <c r="X145" s="57" t="str">
        <f t="shared" si="54"/>
        <v>PS254803</v>
      </c>
      <c r="Y145" s="58" t="str">
        <f t="shared" si="54"/>
        <v>4824904</v>
      </c>
      <c r="Z145" s="59">
        <f t="shared" si="55"/>
        <v>45875</v>
      </c>
      <c r="AA145" s="58">
        <f t="shared" si="56"/>
        <v>0</v>
      </c>
      <c r="AB145" s="58">
        <f t="shared" si="57"/>
        <v>0</v>
      </c>
      <c r="AC145" s="58">
        <f t="shared" si="58"/>
        <v>0</v>
      </c>
      <c r="AD145" s="58">
        <f t="shared" si="59"/>
        <v>600000</v>
      </c>
      <c r="AE145" s="58">
        <f t="shared" si="60"/>
        <v>0</v>
      </c>
      <c r="AF145" s="58">
        <f t="shared" si="61"/>
        <v>0</v>
      </c>
      <c r="AG145" s="58">
        <f t="shared" si="62"/>
        <v>0</v>
      </c>
      <c r="AH145" s="58">
        <f t="shared" si="63"/>
        <v>0</v>
      </c>
      <c r="AI145" s="58">
        <f t="shared" si="64"/>
        <v>0</v>
      </c>
      <c r="AJ145" s="58">
        <f t="shared" si="65"/>
        <v>0</v>
      </c>
      <c r="AK145" s="58">
        <f t="shared" si="66"/>
        <v>0</v>
      </c>
      <c r="AL145" s="58">
        <f t="shared" si="67"/>
        <v>0</v>
      </c>
      <c r="AM145" s="58">
        <f t="shared" si="71"/>
        <v>48000</v>
      </c>
      <c r="AN145" s="58">
        <f t="shared" si="72"/>
        <v>648000</v>
      </c>
      <c r="AO145" s="58">
        <f t="shared" si="68"/>
        <v>648000</v>
      </c>
      <c r="AP145" s="58" t="str">
        <f t="shared" si="69"/>
        <v>DHL</v>
      </c>
      <c r="AQ145" s="75" t="s">
        <v>82</v>
      </c>
    </row>
    <row r="146" spans="1:46" s="60" customFormat="1" ht="23.25" customHeight="1">
      <c r="A146" s="113" t="s">
        <v>283</v>
      </c>
      <c r="B146" s="140" t="s">
        <v>587</v>
      </c>
      <c r="C146" s="118" t="s">
        <v>588</v>
      </c>
      <c r="D146" s="114">
        <v>45875</v>
      </c>
      <c r="E146" s="115">
        <v>15.5</v>
      </c>
      <c r="F146" s="115">
        <v>15.5</v>
      </c>
      <c r="G146" s="116"/>
      <c r="H146" s="56"/>
      <c r="I146" s="62"/>
      <c r="J146" s="56"/>
      <c r="K146" s="56">
        <v>600000</v>
      </c>
      <c r="L146" s="56"/>
      <c r="M146" s="56"/>
      <c r="N146" s="56"/>
      <c r="O146" s="56"/>
      <c r="P146" s="56"/>
      <c r="Q146" s="56"/>
      <c r="R146" s="56"/>
      <c r="S146" s="56"/>
      <c r="T146" s="56">
        <f t="shared" si="52"/>
        <v>48000</v>
      </c>
      <c r="U146" s="62">
        <f t="shared" si="53"/>
        <v>648000</v>
      </c>
      <c r="V146" s="58">
        <f t="shared" si="70"/>
        <v>648000</v>
      </c>
      <c r="W146" s="117" t="s">
        <v>75</v>
      </c>
      <c r="X146" s="57" t="str">
        <f t="shared" si="54"/>
        <v>PS254795</v>
      </c>
      <c r="Y146" s="58" t="str">
        <f t="shared" si="54"/>
        <v>ZS250801001</v>
      </c>
      <c r="Z146" s="59">
        <f t="shared" si="55"/>
        <v>45875</v>
      </c>
      <c r="AA146" s="58">
        <f t="shared" si="56"/>
        <v>0</v>
      </c>
      <c r="AB146" s="58">
        <f t="shared" si="57"/>
        <v>0</v>
      </c>
      <c r="AC146" s="58">
        <f t="shared" si="58"/>
        <v>0</v>
      </c>
      <c r="AD146" s="58">
        <f t="shared" si="59"/>
        <v>600000</v>
      </c>
      <c r="AE146" s="58">
        <f t="shared" si="60"/>
        <v>0</v>
      </c>
      <c r="AF146" s="58">
        <f t="shared" si="61"/>
        <v>0</v>
      </c>
      <c r="AG146" s="58">
        <f t="shared" si="62"/>
        <v>0</v>
      </c>
      <c r="AH146" s="58">
        <f t="shared" si="63"/>
        <v>0</v>
      </c>
      <c r="AI146" s="58">
        <f t="shared" si="64"/>
        <v>0</v>
      </c>
      <c r="AJ146" s="58">
        <f t="shared" si="65"/>
        <v>0</v>
      </c>
      <c r="AK146" s="58">
        <f t="shared" si="66"/>
        <v>0</v>
      </c>
      <c r="AL146" s="58">
        <f t="shared" si="67"/>
        <v>0</v>
      </c>
      <c r="AM146" s="58">
        <f t="shared" si="71"/>
        <v>48000</v>
      </c>
      <c r="AN146" s="58">
        <f t="shared" si="72"/>
        <v>648000</v>
      </c>
      <c r="AO146" s="58">
        <f t="shared" si="68"/>
        <v>648000</v>
      </c>
      <c r="AP146" s="58" t="str">
        <f t="shared" si="69"/>
        <v>DHL</v>
      </c>
      <c r="AQ146" s="75" t="s">
        <v>82</v>
      </c>
    </row>
    <row r="147" spans="1:46" s="60" customFormat="1" ht="23.25" customHeight="1">
      <c r="A147" s="113" t="s">
        <v>284</v>
      </c>
      <c r="B147" s="140" t="s">
        <v>589</v>
      </c>
      <c r="C147" s="118" t="s">
        <v>590</v>
      </c>
      <c r="D147" s="114">
        <v>45875</v>
      </c>
      <c r="E147" s="115">
        <v>7.5</v>
      </c>
      <c r="F147" s="115">
        <v>7.5</v>
      </c>
      <c r="G147" s="116"/>
      <c r="H147" s="56"/>
      <c r="I147" s="62"/>
      <c r="J147" s="56"/>
      <c r="K147" s="56">
        <v>600000</v>
      </c>
      <c r="L147" s="56"/>
      <c r="M147" s="56"/>
      <c r="N147" s="56"/>
      <c r="O147" s="56"/>
      <c r="P147" s="56"/>
      <c r="Q147" s="56"/>
      <c r="R147" s="56"/>
      <c r="S147" s="56"/>
      <c r="T147" s="56">
        <f t="shared" si="52"/>
        <v>48000</v>
      </c>
      <c r="U147" s="62">
        <f t="shared" si="53"/>
        <v>648000</v>
      </c>
      <c r="V147" s="58">
        <f t="shared" si="70"/>
        <v>648000</v>
      </c>
      <c r="W147" s="117" t="s">
        <v>75</v>
      </c>
      <c r="X147" s="57" t="str">
        <f t="shared" si="54"/>
        <v>PS254768</v>
      </c>
      <c r="Y147" s="58" t="str">
        <f t="shared" si="54"/>
        <v>EXD125VY0728</v>
      </c>
      <c r="Z147" s="59">
        <f t="shared" si="55"/>
        <v>45875</v>
      </c>
      <c r="AA147" s="58">
        <f t="shared" si="56"/>
        <v>0</v>
      </c>
      <c r="AB147" s="58">
        <f t="shared" si="57"/>
        <v>0</v>
      </c>
      <c r="AC147" s="58">
        <f t="shared" si="58"/>
        <v>0</v>
      </c>
      <c r="AD147" s="58">
        <f t="shared" si="59"/>
        <v>600000</v>
      </c>
      <c r="AE147" s="58">
        <f t="shared" si="60"/>
        <v>0</v>
      </c>
      <c r="AF147" s="58">
        <f t="shared" si="61"/>
        <v>0</v>
      </c>
      <c r="AG147" s="58">
        <f t="shared" si="62"/>
        <v>0</v>
      </c>
      <c r="AH147" s="58">
        <f t="shared" si="63"/>
        <v>0</v>
      </c>
      <c r="AI147" s="58">
        <f t="shared" si="64"/>
        <v>0</v>
      </c>
      <c r="AJ147" s="58">
        <f t="shared" si="65"/>
        <v>0</v>
      </c>
      <c r="AK147" s="58">
        <f t="shared" si="66"/>
        <v>0</v>
      </c>
      <c r="AL147" s="58">
        <f t="shared" si="67"/>
        <v>0</v>
      </c>
      <c r="AM147" s="58">
        <f t="shared" si="71"/>
        <v>48000</v>
      </c>
      <c r="AN147" s="58">
        <f t="shared" si="72"/>
        <v>648000</v>
      </c>
      <c r="AO147" s="58">
        <f t="shared" si="68"/>
        <v>648000</v>
      </c>
      <c r="AP147" s="58" t="str">
        <f t="shared" si="69"/>
        <v>DHL</v>
      </c>
      <c r="AQ147" s="75" t="s">
        <v>82</v>
      </c>
    </row>
    <row r="148" spans="1:46" s="60" customFormat="1" ht="23.25" customHeight="1">
      <c r="A148" s="113" t="s">
        <v>285</v>
      </c>
      <c r="B148" s="140" t="s">
        <v>591</v>
      </c>
      <c r="C148" s="118" t="s">
        <v>592</v>
      </c>
      <c r="D148" s="114">
        <v>45875</v>
      </c>
      <c r="E148" s="115">
        <v>18</v>
      </c>
      <c r="F148" s="115">
        <v>18</v>
      </c>
      <c r="G148" s="116"/>
      <c r="H148" s="56"/>
      <c r="I148" s="62"/>
      <c r="J148" s="56"/>
      <c r="K148" s="56">
        <v>600000</v>
      </c>
      <c r="L148" s="56"/>
      <c r="M148" s="56"/>
      <c r="N148" s="56"/>
      <c r="O148" s="56"/>
      <c r="P148" s="56"/>
      <c r="Q148" s="56"/>
      <c r="R148" s="56"/>
      <c r="S148" s="56"/>
      <c r="T148" s="56">
        <f t="shared" si="52"/>
        <v>48000</v>
      </c>
      <c r="U148" s="62">
        <f t="shared" si="53"/>
        <v>648000</v>
      </c>
      <c r="V148" s="58">
        <f t="shared" si="70"/>
        <v>648000</v>
      </c>
      <c r="W148" s="117" t="s">
        <v>75</v>
      </c>
      <c r="X148" s="57" t="str">
        <f t="shared" si="54"/>
        <v>PS254818</v>
      </c>
      <c r="Y148" s="58" t="str">
        <f t="shared" si="54"/>
        <v>SVN03125080306</v>
      </c>
      <c r="Z148" s="59">
        <f t="shared" si="55"/>
        <v>45875</v>
      </c>
      <c r="AA148" s="58">
        <f t="shared" si="56"/>
        <v>0</v>
      </c>
      <c r="AB148" s="58">
        <f t="shared" si="57"/>
        <v>0</v>
      </c>
      <c r="AC148" s="58">
        <f t="shared" si="58"/>
        <v>0</v>
      </c>
      <c r="AD148" s="58">
        <f t="shared" si="59"/>
        <v>600000</v>
      </c>
      <c r="AE148" s="58">
        <f t="shared" si="60"/>
        <v>0</v>
      </c>
      <c r="AF148" s="58">
        <f t="shared" si="61"/>
        <v>0</v>
      </c>
      <c r="AG148" s="58">
        <f t="shared" si="62"/>
        <v>0</v>
      </c>
      <c r="AH148" s="58">
        <f t="shared" si="63"/>
        <v>0</v>
      </c>
      <c r="AI148" s="58">
        <f t="shared" si="64"/>
        <v>0</v>
      </c>
      <c r="AJ148" s="58">
        <f t="shared" si="65"/>
        <v>0</v>
      </c>
      <c r="AK148" s="58">
        <f t="shared" si="66"/>
        <v>0</v>
      </c>
      <c r="AL148" s="58">
        <f t="shared" si="67"/>
        <v>0</v>
      </c>
      <c r="AM148" s="58">
        <f t="shared" si="71"/>
        <v>48000</v>
      </c>
      <c r="AN148" s="58">
        <f t="shared" si="72"/>
        <v>648000</v>
      </c>
      <c r="AO148" s="58">
        <f t="shared" si="68"/>
        <v>648000</v>
      </c>
      <c r="AP148" s="58" t="str">
        <f t="shared" si="69"/>
        <v>DHL</v>
      </c>
      <c r="AQ148" s="75" t="s">
        <v>82</v>
      </c>
    </row>
    <row r="149" spans="1:46" s="60" customFormat="1" ht="23.25" customHeight="1">
      <c r="A149" s="113" t="s">
        <v>286</v>
      </c>
      <c r="B149" s="140" t="s">
        <v>593</v>
      </c>
      <c r="C149" s="118" t="s">
        <v>594</v>
      </c>
      <c r="D149" s="114">
        <v>45875</v>
      </c>
      <c r="E149" s="115">
        <v>17</v>
      </c>
      <c r="F149" s="115">
        <v>17</v>
      </c>
      <c r="G149" s="116"/>
      <c r="H149" s="56"/>
      <c r="I149" s="62"/>
      <c r="J149" s="56"/>
      <c r="K149" s="56">
        <v>600000</v>
      </c>
      <c r="L149" s="56"/>
      <c r="M149" s="56"/>
      <c r="N149" s="56"/>
      <c r="O149" s="56"/>
      <c r="P149" s="56"/>
      <c r="Q149" s="56"/>
      <c r="R149" s="56"/>
      <c r="S149" s="56"/>
      <c r="T149" s="56">
        <f t="shared" si="52"/>
        <v>48000</v>
      </c>
      <c r="U149" s="62">
        <f t="shared" si="53"/>
        <v>648000</v>
      </c>
      <c r="V149" s="58">
        <f t="shared" si="70"/>
        <v>648000</v>
      </c>
      <c r="W149" s="117" t="s">
        <v>75</v>
      </c>
      <c r="X149" s="57" t="str">
        <f t="shared" si="54"/>
        <v>PS254817</v>
      </c>
      <c r="Y149" s="58" t="str">
        <f t="shared" si="54"/>
        <v>SVN03125080205</v>
      </c>
      <c r="Z149" s="59">
        <f t="shared" si="55"/>
        <v>45875</v>
      </c>
      <c r="AA149" s="58">
        <f t="shared" si="56"/>
        <v>0</v>
      </c>
      <c r="AB149" s="58">
        <f t="shared" si="57"/>
        <v>0</v>
      </c>
      <c r="AC149" s="58">
        <f t="shared" si="58"/>
        <v>0</v>
      </c>
      <c r="AD149" s="58">
        <f t="shared" si="59"/>
        <v>600000</v>
      </c>
      <c r="AE149" s="58">
        <f t="shared" si="60"/>
        <v>0</v>
      </c>
      <c r="AF149" s="58">
        <f t="shared" si="61"/>
        <v>0</v>
      </c>
      <c r="AG149" s="58">
        <f t="shared" si="62"/>
        <v>0</v>
      </c>
      <c r="AH149" s="58">
        <f t="shared" si="63"/>
        <v>0</v>
      </c>
      <c r="AI149" s="58">
        <f t="shared" si="64"/>
        <v>0</v>
      </c>
      <c r="AJ149" s="58">
        <f t="shared" si="65"/>
        <v>0</v>
      </c>
      <c r="AK149" s="58">
        <f t="shared" si="66"/>
        <v>0</v>
      </c>
      <c r="AL149" s="58">
        <f t="shared" si="67"/>
        <v>0</v>
      </c>
      <c r="AM149" s="58">
        <f t="shared" si="71"/>
        <v>48000</v>
      </c>
      <c r="AN149" s="58">
        <f t="shared" si="72"/>
        <v>648000</v>
      </c>
      <c r="AO149" s="58">
        <f t="shared" si="68"/>
        <v>648000</v>
      </c>
      <c r="AP149" s="58" t="str">
        <f t="shared" si="69"/>
        <v>DHL</v>
      </c>
      <c r="AQ149" s="75" t="s">
        <v>82</v>
      </c>
    </row>
    <row r="150" spans="1:46" s="60" customFormat="1" ht="23.25" customHeight="1">
      <c r="A150" s="113" t="s">
        <v>287</v>
      </c>
      <c r="B150" s="140" t="s">
        <v>595</v>
      </c>
      <c r="C150" s="118" t="s">
        <v>596</v>
      </c>
      <c r="D150" s="114">
        <v>45875</v>
      </c>
      <c r="E150" s="115">
        <v>5</v>
      </c>
      <c r="F150" s="115">
        <v>5</v>
      </c>
      <c r="G150" s="116"/>
      <c r="H150" s="56"/>
      <c r="I150" s="62"/>
      <c r="J150" s="56"/>
      <c r="K150" s="56">
        <v>600000</v>
      </c>
      <c r="L150" s="56"/>
      <c r="M150" s="56"/>
      <c r="N150" s="56"/>
      <c r="O150" s="56"/>
      <c r="P150" s="56"/>
      <c r="Q150" s="56"/>
      <c r="R150" s="56"/>
      <c r="S150" s="56"/>
      <c r="T150" s="56">
        <f t="shared" si="52"/>
        <v>48000</v>
      </c>
      <c r="U150" s="62">
        <f t="shared" si="53"/>
        <v>648000</v>
      </c>
      <c r="V150" s="58">
        <f t="shared" si="70"/>
        <v>648000</v>
      </c>
      <c r="W150" s="117" t="s">
        <v>75</v>
      </c>
      <c r="X150" s="57" t="str">
        <f t="shared" si="54"/>
        <v>PS254843</v>
      </c>
      <c r="Y150" s="58" t="str">
        <f t="shared" si="54"/>
        <v>F25VY002</v>
      </c>
      <c r="Z150" s="59">
        <f t="shared" si="55"/>
        <v>45875</v>
      </c>
      <c r="AA150" s="58">
        <f t="shared" si="56"/>
        <v>0</v>
      </c>
      <c r="AB150" s="58">
        <f t="shared" si="57"/>
        <v>0</v>
      </c>
      <c r="AC150" s="58">
        <f t="shared" si="58"/>
        <v>0</v>
      </c>
      <c r="AD150" s="58">
        <f t="shared" si="59"/>
        <v>600000</v>
      </c>
      <c r="AE150" s="58">
        <f t="shared" si="60"/>
        <v>0</v>
      </c>
      <c r="AF150" s="58">
        <f t="shared" si="61"/>
        <v>0</v>
      </c>
      <c r="AG150" s="58">
        <f t="shared" si="62"/>
        <v>0</v>
      </c>
      <c r="AH150" s="58">
        <f t="shared" si="63"/>
        <v>0</v>
      </c>
      <c r="AI150" s="58">
        <f t="shared" si="64"/>
        <v>0</v>
      </c>
      <c r="AJ150" s="58">
        <f t="shared" si="65"/>
        <v>0</v>
      </c>
      <c r="AK150" s="58">
        <f t="shared" si="66"/>
        <v>0</v>
      </c>
      <c r="AL150" s="58">
        <f t="shared" si="67"/>
        <v>0</v>
      </c>
      <c r="AM150" s="58">
        <f t="shared" si="71"/>
        <v>48000</v>
      </c>
      <c r="AN150" s="58">
        <f t="shared" si="72"/>
        <v>648000</v>
      </c>
      <c r="AO150" s="58">
        <f t="shared" si="68"/>
        <v>648000</v>
      </c>
      <c r="AP150" s="58" t="str">
        <f t="shared" si="69"/>
        <v>DHL</v>
      </c>
      <c r="AQ150" s="75" t="s">
        <v>82</v>
      </c>
    </row>
    <row r="151" spans="1:46" s="60" customFormat="1" ht="23.25" customHeight="1">
      <c r="A151" s="113" t="s">
        <v>288</v>
      </c>
      <c r="B151" s="140" t="s">
        <v>597</v>
      </c>
      <c r="C151" s="118" t="s">
        <v>598</v>
      </c>
      <c r="D151" s="114">
        <v>45875</v>
      </c>
      <c r="E151" s="115">
        <v>2</v>
      </c>
      <c r="F151" s="115">
        <v>2</v>
      </c>
      <c r="G151" s="116"/>
      <c r="H151" s="56"/>
      <c r="I151" s="62"/>
      <c r="J151" s="56"/>
      <c r="K151" s="56">
        <v>600000</v>
      </c>
      <c r="L151" s="56"/>
      <c r="M151" s="56"/>
      <c r="N151" s="56"/>
      <c r="O151" s="56"/>
      <c r="P151" s="56"/>
      <c r="Q151" s="56"/>
      <c r="R151" s="56"/>
      <c r="S151" s="56"/>
      <c r="T151" s="56">
        <f t="shared" si="52"/>
        <v>48000</v>
      </c>
      <c r="U151" s="62">
        <f t="shared" si="53"/>
        <v>648000</v>
      </c>
      <c r="V151" s="58">
        <f t="shared" si="70"/>
        <v>648000</v>
      </c>
      <c r="W151" s="117" t="s">
        <v>75</v>
      </c>
      <c r="X151" s="57" t="str">
        <f t="shared" si="54"/>
        <v>PS254852</v>
      </c>
      <c r="Y151" s="58" t="str">
        <f t="shared" si="54"/>
        <v>F25VY003</v>
      </c>
      <c r="Z151" s="59">
        <f t="shared" si="55"/>
        <v>45875</v>
      </c>
      <c r="AA151" s="58">
        <f t="shared" si="56"/>
        <v>0</v>
      </c>
      <c r="AB151" s="58">
        <f t="shared" si="57"/>
        <v>0</v>
      </c>
      <c r="AC151" s="58">
        <f t="shared" si="58"/>
        <v>0</v>
      </c>
      <c r="AD151" s="58">
        <f t="shared" si="59"/>
        <v>600000</v>
      </c>
      <c r="AE151" s="58">
        <f t="shared" si="60"/>
        <v>0</v>
      </c>
      <c r="AF151" s="58">
        <f t="shared" si="61"/>
        <v>0</v>
      </c>
      <c r="AG151" s="58">
        <f t="shared" si="62"/>
        <v>0</v>
      </c>
      <c r="AH151" s="58">
        <f t="shared" si="63"/>
        <v>0</v>
      </c>
      <c r="AI151" s="58">
        <f t="shared" si="64"/>
        <v>0</v>
      </c>
      <c r="AJ151" s="58">
        <f t="shared" si="65"/>
        <v>0</v>
      </c>
      <c r="AK151" s="58">
        <f t="shared" si="66"/>
        <v>0</v>
      </c>
      <c r="AL151" s="58">
        <f t="shared" si="67"/>
        <v>0</v>
      </c>
      <c r="AM151" s="58">
        <f t="shared" si="71"/>
        <v>48000</v>
      </c>
      <c r="AN151" s="58">
        <f t="shared" si="72"/>
        <v>648000</v>
      </c>
      <c r="AO151" s="58">
        <f t="shared" si="68"/>
        <v>648000</v>
      </c>
      <c r="AP151" s="58" t="str">
        <f t="shared" si="69"/>
        <v>DHL</v>
      </c>
      <c r="AQ151" s="75" t="s">
        <v>82</v>
      </c>
    </row>
    <row r="152" spans="1:46" s="60" customFormat="1" ht="23.25" customHeight="1">
      <c r="A152" s="113" t="s">
        <v>289</v>
      </c>
      <c r="B152" s="140" t="s">
        <v>599</v>
      </c>
      <c r="C152" s="118" t="s">
        <v>600</v>
      </c>
      <c r="D152" s="114">
        <v>45875</v>
      </c>
      <c r="E152" s="115">
        <v>1.2</v>
      </c>
      <c r="F152" s="115">
        <v>1.2</v>
      </c>
      <c r="G152" s="116"/>
      <c r="H152" s="56"/>
      <c r="I152" s="62"/>
      <c r="J152" s="56"/>
      <c r="K152" s="56">
        <v>600000</v>
      </c>
      <c r="L152" s="56"/>
      <c r="M152" s="56"/>
      <c r="N152" s="56"/>
      <c r="O152" s="56"/>
      <c r="P152" s="56"/>
      <c r="Q152" s="56"/>
      <c r="R152" s="56"/>
      <c r="S152" s="56"/>
      <c r="T152" s="56">
        <f t="shared" si="52"/>
        <v>48000</v>
      </c>
      <c r="U152" s="62">
        <f t="shared" si="53"/>
        <v>648000</v>
      </c>
      <c r="V152" s="58">
        <f t="shared" si="70"/>
        <v>648000</v>
      </c>
      <c r="W152" s="117" t="s">
        <v>75</v>
      </c>
      <c r="X152" s="57" t="str">
        <f t="shared" si="54"/>
        <v>PS254868</v>
      </c>
      <c r="Y152" s="58" t="str">
        <f t="shared" si="54"/>
        <v>DJL250804032</v>
      </c>
      <c r="Z152" s="59">
        <f t="shared" si="55"/>
        <v>45875</v>
      </c>
      <c r="AA152" s="58">
        <f t="shared" si="56"/>
        <v>0</v>
      </c>
      <c r="AB152" s="58">
        <f t="shared" si="57"/>
        <v>0</v>
      </c>
      <c r="AC152" s="58">
        <f t="shared" si="58"/>
        <v>0</v>
      </c>
      <c r="AD152" s="58">
        <f t="shared" si="59"/>
        <v>600000</v>
      </c>
      <c r="AE152" s="58">
        <f t="shared" si="60"/>
        <v>0</v>
      </c>
      <c r="AF152" s="58">
        <f t="shared" si="61"/>
        <v>0</v>
      </c>
      <c r="AG152" s="58">
        <f t="shared" si="62"/>
        <v>0</v>
      </c>
      <c r="AH152" s="58">
        <f t="shared" si="63"/>
        <v>0</v>
      </c>
      <c r="AI152" s="58">
        <f t="shared" si="64"/>
        <v>0</v>
      </c>
      <c r="AJ152" s="58">
        <f t="shared" si="65"/>
        <v>0</v>
      </c>
      <c r="AK152" s="58">
        <f t="shared" si="66"/>
        <v>0</v>
      </c>
      <c r="AL152" s="58">
        <f t="shared" si="67"/>
        <v>0</v>
      </c>
      <c r="AM152" s="58">
        <f t="shared" si="71"/>
        <v>48000</v>
      </c>
      <c r="AN152" s="58">
        <f t="shared" si="72"/>
        <v>648000</v>
      </c>
      <c r="AO152" s="58">
        <f t="shared" si="68"/>
        <v>648000</v>
      </c>
      <c r="AP152" s="58" t="str">
        <f t="shared" si="69"/>
        <v>DHL</v>
      </c>
      <c r="AQ152" s="75" t="s">
        <v>82</v>
      </c>
    </row>
    <row r="153" spans="1:46" s="60" customFormat="1" ht="23.25" customHeight="1">
      <c r="A153" s="113" t="s">
        <v>290</v>
      </c>
      <c r="B153" s="118" t="s">
        <v>601</v>
      </c>
      <c r="C153" s="118" t="s">
        <v>602</v>
      </c>
      <c r="D153" s="114">
        <v>45875</v>
      </c>
      <c r="E153" s="115">
        <v>11.1</v>
      </c>
      <c r="F153" s="115">
        <v>11.1</v>
      </c>
      <c r="G153" s="116"/>
      <c r="H153" s="56"/>
      <c r="I153" s="62"/>
      <c r="J153" s="56"/>
      <c r="K153" s="56">
        <v>600000</v>
      </c>
      <c r="L153" s="56"/>
      <c r="M153" s="56"/>
      <c r="N153" s="56"/>
      <c r="O153" s="56"/>
      <c r="P153" s="56"/>
      <c r="Q153" s="56"/>
      <c r="R153" s="56"/>
      <c r="S153" s="56"/>
      <c r="T153" s="56">
        <f t="shared" si="52"/>
        <v>48000</v>
      </c>
      <c r="U153" s="62">
        <f t="shared" si="53"/>
        <v>648000</v>
      </c>
      <c r="V153" s="58">
        <f t="shared" si="70"/>
        <v>648000</v>
      </c>
      <c r="W153" s="117" t="s">
        <v>75</v>
      </c>
      <c r="X153" s="57" t="str">
        <f t="shared" si="54"/>
        <v>PS254845</v>
      </c>
      <c r="Y153" s="58" t="str">
        <f t="shared" si="54"/>
        <v>OHTY250921</v>
      </c>
      <c r="Z153" s="59">
        <f t="shared" si="55"/>
        <v>45875</v>
      </c>
      <c r="AA153" s="58">
        <f t="shared" si="56"/>
        <v>0</v>
      </c>
      <c r="AB153" s="58">
        <f t="shared" si="57"/>
        <v>0</v>
      </c>
      <c r="AC153" s="58">
        <f t="shared" si="58"/>
        <v>0</v>
      </c>
      <c r="AD153" s="58">
        <f t="shared" si="59"/>
        <v>600000</v>
      </c>
      <c r="AE153" s="58">
        <f t="shared" si="60"/>
        <v>0</v>
      </c>
      <c r="AF153" s="58">
        <f t="shared" si="61"/>
        <v>0</v>
      </c>
      <c r="AG153" s="58">
        <f t="shared" si="62"/>
        <v>0</v>
      </c>
      <c r="AH153" s="58">
        <f t="shared" si="63"/>
        <v>0</v>
      </c>
      <c r="AI153" s="58">
        <f t="shared" si="64"/>
        <v>0</v>
      </c>
      <c r="AJ153" s="58">
        <f t="shared" si="65"/>
        <v>0</v>
      </c>
      <c r="AK153" s="58">
        <f t="shared" si="66"/>
        <v>0</v>
      </c>
      <c r="AL153" s="58">
        <f t="shared" si="67"/>
        <v>0</v>
      </c>
      <c r="AM153" s="58">
        <f t="shared" si="71"/>
        <v>48000</v>
      </c>
      <c r="AN153" s="58">
        <f t="shared" si="72"/>
        <v>648000</v>
      </c>
      <c r="AO153" s="58">
        <f t="shared" si="68"/>
        <v>648000</v>
      </c>
      <c r="AP153" s="58" t="str">
        <f t="shared" si="69"/>
        <v>DHL</v>
      </c>
      <c r="AQ153" s="75" t="s">
        <v>82</v>
      </c>
    </row>
    <row r="154" spans="1:46" s="60" customFormat="1" ht="23.25" customHeight="1">
      <c r="A154" s="113" t="s">
        <v>291</v>
      </c>
      <c r="B154" s="118" t="s">
        <v>603</v>
      </c>
      <c r="C154" s="118" t="s">
        <v>604</v>
      </c>
      <c r="D154" s="114">
        <v>45875</v>
      </c>
      <c r="E154" s="115">
        <v>4.4000000000000004</v>
      </c>
      <c r="F154" s="115">
        <v>4.4000000000000004</v>
      </c>
      <c r="G154" s="116"/>
      <c r="H154" s="56"/>
      <c r="I154" s="62"/>
      <c r="J154" s="56"/>
      <c r="K154" s="56">
        <v>600000</v>
      </c>
      <c r="L154" s="56"/>
      <c r="M154" s="56"/>
      <c r="N154" s="56"/>
      <c r="O154" s="56"/>
      <c r="P154" s="56"/>
      <c r="Q154" s="56"/>
      <c r="R154" s="56"/>
      <c r="S154" s="56"/>
      <c r="T154" s="56">
        <f t="shared" si="52"/>
        <v>48000</v>
      </c>
      <c r="U154" s="62">
        <f t="shared" si="53"/>
        <v>648000</v>
      </c>
      <c r="V154" s="58">
        <f t="shared" si="70"/>
        <v>648000</v>
      </c>
      <c r="W154" s="117" t="s">
        <v>75</v>
      </c>
      <c r="X154" s="57" t="str">
        <f t="shared" si="54"/>
        <v>PS254844</v>
      </c>
      <c r="Y154" s="58" t="str">
        <f t="shared" si="54"/>
        <v>DSHK2025080101</v>
      </c>
      <c r="Z154" s="59">
        <f t="shared" si="55"/>
        <v>45875</v>
      </c>
      <c r="AA154" s="58">
        <f t="shared" si="56"/>
        <v>0</v>
      </c>
      <c r="AB154" s="58">
        <f t="shared" si="57"/>
        <v>0</v>
      </c>
      <c r="AC154" s="58">
        <f t="shared" si="58"/>
        <v>0</v>
      </c>
      <c r="AD154" s="58">
        <f t="shared" si="59"/>
        <v>600000</v>
      </c>
      <c r="AE154" s="58">
        <f t="shared" si="60"/>
        <v>0</v>
      </c>
      <c r="AF154" s="58">
        <f t="shared" si="61"/>
        <v>0</v>
      </c>
      <c r="AG154" s="58">
        <f t="shared" si="62"/>
        <v>0</v>
      </c>
      <c r="AH154" s="58">
        <f t="shared" si="63"/>
        <v>0</v>
      </c>
      <c r="AI154" s="58">
        <f t="shared" si="64"/>
        <v>0</v>
      </c>
      <c r="AJ154" s="58">
        <f t="shared" si="65"/>
        <v>0</v>
      </c>
      <c r="AK154" s="58">
        <f t="shared" si="66"/>
        <v>0</v>
      </c>
      <c r="AL154" s="58">
        <f t="shared" si="67"/>
        <v>0</v>
      </c>
      <c r="AM154" s="58">
        <f t="shared" si="71"/>
        <v>48000</v>
      </c>
      <c r="AN154" s="58">
        <f t="shared" si="72"/>
        <v>648000</v>
      </c>
      <c r="AO154" s="58">
        <f t="shared" si="68"/>
        <v>648000</v>
      </c>
      <c r="AP154" s="58" t="str">
        <f t="shared" si="69"/>
        <v>DHL</v>
      </c>
      <c r="AQ154" s="75" t="s">
        <v>82</v>
      </c>
    </row>
    <row r="155" spans="1:46" s="60" customFormat="1" ht="23.25" customHeight="1">
      <c r="A155" s="113" t="s">
        <v>292</v>
      </c>
      <c r="B155" s="140" t="s">
        <v>605</v>
      </c>
      <c r="C155" s="118" t="s">
        <v>606</v>
      </c>
      <c r="D155" s="114">
        <v>45876</v>
      </c>
      <c r="E155" s="115">
        <v>287</v>
      </c>
      <c r="F155" s="115">
        <v>287</v>
      </c>
      <c r="G155" s="116"/>
      <c r="H155" s="56"/>
      <c r="I155" s="62"/>
      <c r="J155" s="56">
        <f t="shared" ref="J155:J157" si="75">+IF(F155&lt;=50,1060000, IF(F155&lt;=200, 1210000, IF(F155&lt;=500, 1230000, IF(F155&lt;=1000, 1440000, IF(F155&lt;=2000, 1990000, IF(F155&gt;2000, 1990000+(F155-2000)*1464))))))</f>
        <v>1230000</v>
      </c>
      <c r="K155" s="56">
        <f>990000+70000</f>
        <v>1060000</v>
      </c>
      <c r="L155" s="56"/>
      <c r="M155" s="56"/>
      <c r="N155" s="56"/>
      <c r="O155" s="56"/>
      <c r="P155" s="56">
        <v>924458</v>
      </c>
      <c r="Q155" s="56">
        <v>2415247</v>
      </c>
      <c r="R155" s="56"/>
      <c r="S155" s="56"/>
      <c r="T155" s="56">
        <f t="shared" si="52"/>
        <v>450376.4</v>
      </c>
      <c r="U155" s="62">
        <f t="shared" si="53"/>
        <v>6080081.4000000004</v>
      </c>
      <c r="V155" s="58">
        <f t="shared" si="70"/>
        <v>6080081.4000000004</v>
      </c>
      <c r="W155" s="117" t="s">
        <v>72</v>
      </c>
      <c r="X155" s="57" t="str">
        <f t="shared" si="54"/>
        <v>PS254688</v>
      </c>
      <c r="Y155" s="58" t="str">
        <f t="shared" si="54"/>
        <v>0884363947</v>
      </c>
      <c r="Z155" s="59">
        <f t="shared" si="55"/>
        <v>45876</v>
      </c>
      <c r="AA155" s="58">
        <f t="shared" si="56"/>
        <v>0</v>
      </c>
      <c r="AB155" s="58">
        <f t="shared" si="57"/>
        <v>0</v>
      </c>
      <c r="AC155" s="58">
        <f t="shared" si="58"/>
        <v>1230000</v>
      </c>
      <c r="AD155" s="58">
        <f t="shared" si="59"/>
        <v>1060000</v>
      </c>
      <c r="AE155" s="58">
        <f t="shared" si="60"/>
        <v>0</v>
      </c>
      <c r="AF155" s="58">
        <f t="shared" si="61"/>
        <v>0</v>
      </c>
      <c r="AG155" s="58">
        <f t="shared" si="62"/>
        <v>0</v>
      </c>
      <c r="AH155" s="58">
        <f t="shared" si="63"/>
        <v>0</v>
      </c>
      <c r="AI155" s="58">
        <f t="shared" si="64"/>
        <v>924458</v>
      </c>
      <c r="AJ155" s="58">
        <f t="shared" si="65"/>
        <v>2415247</v>
      </c>
      <c r="AK155" s="58">
        <f t="shared" si="66"/>
        <v>0</v>
      </c>
      <c r="AL155" s="58">
        <f t="shared" si="67"/>
        <v>0</v>
      </c>
      <c r="AM155" s="58">
        <f t="shared" si="71"/>
        <v>450376.4</v>
      </c>
      <c r="AN155" s="58">
        <f t="shared" si="72"/>
        <v>6080081.4000000004</v>
      </c>
      <c r="AO155" s="58">
        <f t="shared" si="68"/>
        <v>6080081.4000000004</v>
      </c>
      <c r="AP155" s="58" t="str">
        <f t="shared" si="69"/>
        <v>TCS</v>
      </c>
      <c r="AQ155" s="75" t="s">
        <v>79</v>
      </c>
      <c r="AR155" s="60" t="s">
        <v>689</v>
      </c>
      <c r="AS155" s="60" t="s">
        <v>710</v>
      </c>
      <c r="AT155" s="60" t="s">
        <v>690</v>
      </c>
    </row>
    <row r="156" spans="1:46" s="60" customFormat="1" ht="23.25" customHeight="1">
      <c r="A156" s="113" t="s">
        <v>292</v>
      </c>
      <c r="B156" s="140"/>
      <c r="C156" s="118"/>
      <c r="D156" s="114">
        <v>45876</v>
      </c>
      <c r="E156" s="115"/>
      <c r="F156" s="115">
        <v>287</v>
      </c>
      <c r="G156" s="116"/>
      <c r="H156" s="56"/>
      <c r="I156" s="62"/>
      <c r="J156" s="56">
        <f t="shared" si="75"/>
        <v>1230000</v>
      </c>
      <c r="K156" s="56">
        <f>990000+70000</f>
        <v>1060000</v>
      </c>
      <c r="L156" s="56"/>
      <c r="M156" s="56"/>
      <c r="N156" s="56"/>
      <c r="O156" s="56"/>
      <c r="P156" s="56"/>
      <c r="Q156" s="56"/>
      <c r="R156" s="56"/>
      <c r="S156" s="56"/>
      <c r="T156" s="56">
        <f t="shared" si="52"/>
        <v>183200</v>
      </c>
      <c r="U156" s="62">
        <f t="shared" si="53"/>
        <v>2473200</v>
      </c>
      <c r="V156" s="58">
        <f t="shared" si="70"/>
        <v>2473200</v>
      </c>
      <c r="W156" s="117" t="s">
        <v>72</v>
      </c>
      <c r="X156" s="57" t="str">
        <f t="shared" si="54"/>
        <v>PS254688</v>
      </c>
      <c r="Y156" s="58">
        <f t="shared" si="54"/>
        <v>0</v>
      </c>
      <c r="Z156" s="59">
        <f t="shared" si="55"/>
        <v>45876</v>
      </c>
      <c r="AA156" s="58">
        <f t="shared" si="56"/>
        <v>0</v>
      </c>
      <c r="AB156" s="58">
        <f t="shared" si="57"/>
        <v>0</v>
      </c>
      <c r="AC156" s="58">
        <f t="shared" si="58"/>
        <v>0</v>
      </c>
      <c r="AD156" s="58">
        <f t="shared" si="59"/>
        <v>0</v>
      </c>
      <c r="AE156" s="58">
        <f t="shared" si="60"/>
        <v>0</v>
      </c>
      <c r="AF156" s="58">
        <f t="shared" si="61"/>
        <v>0</v>
      </c>
      <c r="AG156" s="58">
        <f t="shared" si="62"/>
        <v>0</v>
      </c>
      <c r="AH156" s="58">
        <f t="shared" si="63"/>
        <v>0</v>
      </c>
      <c r="AI156" s="58">
        <f t="shared" si="64"/>
        <v>0</v>
      </c>
      <c r="AJ156" s="58">
        <f t="shared" si="65"/>
        <v>0</v>
      </c>
      <c r="AK156" s="58">
        <f t="shared" si="66"/>
        <v>0</v>
      </c>
      <c r="AL156" s="58">
        <f t="shared" si="67"/>
        <v>0</v>
      </c>
      <c r="AM156" s="58">
        <f t="shared" si="71"/>
        <v>0</v>
      </c>
      <c r="AN156" s="58">
        <f t="shared" si="72"/>
        <v>0</v>
      </c>
      <c r="AO156" s="58">
        <f t="shared" si="68"/>
        <v>0</v>
      </c>
      <c r="AP156" s="58" t="str">
        <f t="shared" si="69"/>
        <v>TCS</v>
      </c>
      <c r="AQ156" s="75" t="s">
        <v>79</v>
      </c>
    </row>
    <row r="157" spans="1:46" s="60" customFormat="1" ht="23.25" customHeight="1">
      <c r="A157" s="113" t="s">
        <v>293</v>
      </c>
      <c r="B157" s="140" t="s">
        <v>607</v>
      </c>
      <c r="C157" s="118" t="s">
        <v>608</v>
      </c>
      <c r="D157" s="114">
        <v>45877</v>
      </c>
      <c r="E157" s="115">
        <v>3</v>
      </c>
      <c r="F157" s="115">
        <v>3</v>
      </c>
      <c r="G157" s="116"/>
      <c r="H157" s="56"/>
      <c r="I157" s="62"/>
      <c r="J157" s="56">
        <f t="shared" si="75"/>
        <v>1060000</v>
      </c>
      <c r="K157" s="56">
        <v>990000</v>
      </c>
      <c r="L157" s="56"/>
      <c r="M157" s="56"/>
      <c r="N157" s="56"/>
      <c r="O157" s="56"/>
      <c r="P157" s="56">
        <v>566369</v>
      </c>
      <c r="Q157" s="56">
        <v>162000</v>
      </c>
      <c r="R157" s="56"/>
      <c r="S157" s="56"/>
      <c r="T157" s="56">
        <f t="shared" si="52"/>
        <v>222269.52000000002</v>
      </c>
      <c r="U157" s="62">
        <f t="shared" si="53"/>
        <v>3000638.52</v>
      </c>
      <c r="V157" s="58">
        <f t="shared" si="70"/>
        <v>3000638.52</v>
      </c>
      <c r="W157" s="117" t="s">
        <v>72</v>
      </c>
      <c r="X157" s="57" t="str">
        <f t="shared" si="54"/>
        <v>PS254907</v>
      </c>
      <c r="Y157" s="58" t="str">
        <f t="shared" si="54"/>
        <v>PC250806VY</v>
      </c>
      <c r="Z157" s="59">
        <f t="shared" si="55"/>
        <v>45877</v>
      </c>
      <c r="AA157" s="58">
        <f t="shared" si="56"/>
        <v>0</v>
      </c>
      <c r="AB157" s="58">
        <f t="shared" si="57"/>
        <v>0</v>
      </c>
      <c r="AC157" s="58">
        <f t="shared" si="58"/>
        <v>1060000</v>
      </c>
      <c r="AD157" s="58">
        <f t="shared" si="59"/>
        <v>990000</v>
      </c>
      <c r="AE157" s="58">
        <f t="shared" si="60"/>
        <v>0</v>
      </c>
      <c r="AF157" s="58">
        <f t="shared" si="61"/>
        <v>0</v>
      </c>
      <c r="AG157" s="58">
        <f t="shared" si="62"/>
        <v>0</v>
      </c>
      <c r="AH157" s="58">
        <f t="shared" si="63"/>
        <v>0</v>
      </c>
      <c r="AI157" s="58">
        <f t="shared" si="64"/>
        <v>566369</v>
      </c>
      <c r="AJ157" s="58">
        <f t="shared" si="65"/>
        <v>162000</v>
      </c>
      <c r="AK157" s="58">
        <f t="shared" si="66"/>
        <v>0</v>
      </c>
      <c r="AL157" s="58">
        <f t="shared" si="67"/>
        <v>0</v>
      </c>
      <c r="AM157" s="58">
        <f t="shared" si="71"/>
        <v>222269.52000000002</v>
      </c>
      <c r="AN157" s="58">
        <f t="shared" si="72"/>
        <v>3000638.52</v>
      </c>
      <c r="AO157" s="58">
        <f t="shared" si="68"/>
        <v>3000638.52</v>
      </c>
      <c r="AP157" s="58" t="str">
        <f t="shared" si="69"/>
        <v>TCS</v>
      </c>
      <c r="AQ157" s="75" t="s">
        <v>79</v>
      </c>
      <c r="AR157" s="60" t="s">
        <v>688</v>
      </c>
      <c r="AS157" s="60" t="s">
        <v>710</v>
      </c>
      <c r="AT157" s="60" t="s">
        <v>145</v>
      </c>
    </row>
    <row r="158" spans="1:46" s="60" customFormat="1" ht="23.25" customHeight="1">
      <c r="A158" s="113" t="s">
        <v>294</v>
      </c>
      <c r="B158" s="140" t="s">
        <v>609</v>
      </c>
      <c r="C158" s="118" t="s">
        <v>610</v>
      </c>
      <c r="D158" s="114">
        <v>45877</v>
      </c>
      <c r="E158" s="115">
        <v>188</v>
      </c>
      <c r="F158" s="115">
        <v>188</v>
      </c>
      <c r="G158" s="116">
        <v>1.3120000000000001</v>
      </c>
      <c r="H158" s="56"/>
      <c r="I158" s="62"/>
      <c r="J158" s="56">
        <f>+IF(F155=0, _xleta.T, IF(F155&lt;=1000, 1260000, IF(F155&lt;=2000, 1430000, IF(F155&lt;=3000, 2120000, IF(F155&lt;=4500, 2230000, ff)))))</f>
        <v>1260000</v>
      </c>
      <c r="K158" s="56">
        <v>990000</v>
      </c>
      <c r="L158" s="56">
        <v>5985239.040000001</v>
      </c>
      <c r="M158" s="56">
        <v>1496309.76</v>
      </c>
      <c r="N158" s="56">
        <v>1496309.76</v>
      </c>
      <c r="O158" s="56">
        <v>1425600</v>
      </c>
      <c r="P158" s="56"/>
      <c r="Q158" s="56">
        <v>23563</v>
      </c>
      <c r="R158" s="56">
        <v>2820</v>
      </c>
      <c r="S158" s="56">
        <f>+IF(F158&lt;=2000, 30000, IF(F158&lt;5000, 66000, ff))</f>
        <v>30000</v>
      </c>
      <c r="T158" s="56">
        <f t="shared" si="52"/>
        <v>1016787.3248000001</v>
      </c>
      <c r="U158" s="62">
        <f t="shared" si="53"/>
        <v>13726628.8848</v>
      </c>
      <c r="V158" s="58">
        <f t="shared" si="70"/>
        <v>13726628.8848</v>
      </c>
      <c r="W158" s="117" t="s">
        <v>74</v>
      </c>
      <c r="X158" s="57" t="str">
        <f t="shared" si="54"/>
        <v>PS254723</v>
      </c>
      <c r="Y158" s="58" t="str">
        <f t="shared" si="54"/>
        <v>DL20250723</v>
      </c>
      <c r="Z158" s="59">
        <f t="shared" si="55"/>
        <v>45877</v>
      </c>
      <c r="AA158" s="58">
        <f t="shared" si="56"/>
        <v>0</v>
      </c>
      <c r="AB158" s="58">
        <f t="shared" si="57"/>
        <v>0</v>
      </c>
      <c r="AC158" s="58">
        <f t="shared" si="58"/>
        <v>1260000</v>
      </c>
      <c r="AD158" s="58">
        <f t="shared" si="59"/>
        <v>990000</v>
      </c>
      <c r="AE158" s="58">
        <f t="shared" si="60"/>
        <v>5985239.040000001</v>
      </c>
      <c r="AF158" s="58">
        <f t="shared" si="61"/>
        <v>1496309.76</v>
      </c>
      <c r="AG158" s="58">
        <f t="shared" si="62"/>
        <v>1496309.76</v>
      </c>
      <c r="AH158" s="58">
        <f t="shared" si="63"/>
        <v>1425600</v>
      </c>
      <c r="AI158" s="58">
        <f t="shared" si="64"/>
        <v>0</v>
      </c>
      <c r="AJ158" s="58">
        <f t="shared" si="65"/>
        <v>23563</v>
      </c>
      <c r="AK158" s="58">
        <f t="shared" si="66"/>
        <v>2820</v>
      </c>
      <c r="AL158" s="58">
        <f t="shared" si="67"/>
        <v>30000</v>
      </c>
      <c r="AM158" s="58">
        <f t="shared" si="71"/>
        <v>1016787.3248000001</v>
      </c>
      <c r="AN158" s="58">
        <f t="shared" si="72"/>
        <v>13726628.8848</v>
      </c>
      <c r="AO158" s="58">
        <f t="shared" si="68"/>
        <v>13726628.8848</v>
      </c>
      <c r="AP158" s="58" t="str">
        <f t="shared" si="69"/>
        <v>CÁT LÁI</v>
      </c>
      <c r="AQ158" s="75" t="s">
        <v>80</v>
      </c>
      <c r="AR158" s="60" t="s">
        <v>693</v>
      </c>
      <c r="AS158" s="60" t="s">
        <v>711</v>
      </c>
      <c r="AT158" s="60" t="s">
        <v>145</v>
      </c>
    </row>
    <row r="159" spans="1:46" s="60" customFormat="1" ht="23.25" customHeight="1">
      <c r="A159" s="113" t="s">
        <v>295</v>
      </c>
      <c r="B159" s="140" t="s">
        <v>611</v>
      </c>
      <c r="C159" s="118" t="s">
        <v>612</v>
      </c>
      <c r="D159" s="114">
        <v>45877</v>
      </c>
      <c r="E159" s="115">
        <v>4.1500000000000004</v>
      </c>
      <c r="F159" s="115">
        <v>4.1500000000000004</v>
      </c>
      <c r="G159" s="116">
        <v>1.4E-2</v>
      </c>
      <c r="H159" s="56"/>
      <c r="I159" s="62"/>
      <c r="J159" s="56">
        <f>+IF(F156=0, _xleta.T, IF(F156&lt;=1000, 1260000, IF(F156&lt;=2000, 1430000, IF(F156&lt;=3000, 2120000, IF(F156&lt;=4500, 2230000, ff)))))</f>
        <v>1260000</v>
      </c>
      <c r="K159" s="56">
        <v>990000</v>
      </c>
      <c r="L159" s="56">
        <v>882868</v>
      </c>
      <c r="M159" s="56"/>
      <c r="N159" s="56"/>
      <c r="O159" s="56">
        <v>1993572</v>
      </c>
      <c r="P159" s="56"/>
      <c r="Q159" s="56"/>
      <c r="R159" s="56">
        <v>63</v>
      </c>
      <c r="S159" s="56">
        <f>+IF(F159&lt;=2000, 30000, IF(F159&lt;5000, 66000, ff))</f>
        <v>30000</v>
      </c>
      <c r="T159" s="56">
        <f t="shared" si="52"/>
        <v>412520.24</v>
      </c>
      <c r="U159" s="62">
        <f t="shared" si="53"/>
        <v>5569023.2400000002</v>
      </c>
      <c r="V159" s="58">
        <f t="shared" si="70"/>
        <v>5569023.2400000002</v>
      </c>
      <c r="W159" s="117" t="s">
        <v>74</v>
      </c>
      <c r="X159" s="57" t="str">
        <f t="shared" si="54"/>
        <v>PS254869</v>
      </c>
      <c r="Y159" s="58" t="str">
        <f t="shared" si="54"/>
        <v>1815309014</v>
      </c>
      <c r="Z159" s="59">
        <f t="shared" si="55"/>
        <v>45877</v>
      </c>
      <c r="AA159" s="58">
        <f t="shared" si="56"/>
        <v>0</v>
      </c>
      <c r="AB159" s="58">
        <f t="shared" si="57"/>
        <v>0</v>
      </c>
      <c r="AC159" s="58">
        <f t="shared" si="58"/>
        <v>1260000</v>
      </c>
      <c r="AD159" s="58">
        <f t="shared" si="59"/>
        <v>990000</v>
      </c>
      <c r="AE159" s="58">
        <f t="shared" si="60"/>
        <v>882868</v>
      </c>
      <c r="AF159" s="58">
        <f t="shared" si="61"/>
        <v>0</v>
      </c>
      <c r="AG159" s="58">
        <f t="shared" si="62"/>
        <v>0</v>
      </c>
      <c r="AH159" s="58">
        <f t="shared" si="63"/>
        <v>1993572</v>
      </c>
      <c r="AI159" s="58">
        <f t="shared" si="64"/>
        <v>0</v>
      </c>
      <c r="AJ159" s="58">
        <f t="shared" si="65"/>
        <v>0</v>
      </c>
      <c r="AK159" s="58">
        <f t="shared" si="66"/>
        <v>63</v>
      </c>
      <c r="AL159" s="58">
        <f t="shared" si="67"/>
        <v>30000</v>
      </c>
      <c r="AM159" s="58">
        <f t="shared" si="71"/>
        <v>412520.24</v>
      </c>
      <c r="AN159" s="58">
        <f t="shared" si="72"/>
        <v>5569023.2400000002</v>
      </c>
      <c r="AO159" s="58">
        <f t="shared" si="68"/>
        <v>5569023.2400000002</v>
      </c>
      <c r="AP159" s="58" t="str">
        <f t="shared" si="69"/>
        <v>CÁT LÁI</v>
      </c>
      <c r="AQ159" s="75" t="s">
        <v>80</v>
      </c>
      <c r="AR159" s="60" t="s">
        <v>693</v>
      </c>
      <c r="AS159" s="60" t="s">
        <v>711</v>
      </c>
      <c r="AT159" s="60" t="s">
        <v>145</v>
      </c>
    </row>
    <row r="160" spans="1:46" s="60" customFormat="1" ht="23.25" customHeight="1">
      <c r="A160" s="113" t="s">
        <v>296</v>
      </c>
      <c r="B160" s="140" t="s">
        <v>613</v>
      </c>
      <c r="C160" s="118" t="s">
        <v>614</v>
      </c>
      <c r="D160" s="114">
        <v>45877</v>
      </c>
      <c r="E160" s="115">
        <v>274.2</v>
      </c>
      <c r="F160" s="115">
        <v>274.2</v>
      </c>
      <c r="G160" s="116" t="s">
        <v>673</v>
      </c>
      <c r="H160" s="56"/>
      <c r="I160" s="62"/>
      <c r="J160" s="56">
        <f>+IF(F157=0, _xleta.T, IF(F157&lt;=1000, 1260000, IF(F157&lt;=2000, 1430000, IF(F157&lt;=3000, 2120000, IF(F157&lt;=4500, 2230000, ff)))))</f>
        <v>1260000</v>
      </c>
      <c r="K160" s="56">
        <v>990000</v>
      </c>
      <c r="L160" s="56"/>
      <c r="M160" s="56"/>
      <c r="N160" s="56"/>
      <c r="O160" s="56"/>
      <c r="P160" s="56"/>
      <c r="Q160" s="56"/>
      <c r="R160" s="56">
        <v>4113</v>
      </c>
      <c r="S160" s="56">
        <f>+IF(F160&lt;=2000, 30000, IF(F160&lt;5000, 66000, ff))</f>
        <v>30000</v>
      </c>
      <c r="T160" s="56">
        <f t="shared" si="52"/>
        <v>182729.04</v>
      </c>
      <c r="U160" s="62">
        <f t="shared" si="53"/>
        <v>2466842.04</v>
      </c>
      <c r="V160" s="58">
        <f t="shared" si="70"/>
        <v>2466842.04</v>
      </c>
      <c r="W160" s="117" t="s">
        <v>74</v>
      </c>
      <c r="X160" s="57" t="str">
        <f t="shared" si="54"/>
        <v>PS254810</v>
      </c>
      <c r="Y160" s="58" t="str">
        <f t="shared" si="54"/>
        <v>4805855</v>
      </c>
      <c r="Z160" s="59">
        <f t="shared" si="55"/>
        <v>45877</v>
      </c>
      <c r="AA160" s="58">
        <f t="shared" si="56"/>
        <v>0</v>
      </c>
      <c r="AB160" s="58">
        <f t="shared" si="57"/>
        <v>0</v>
      </c>
      <c r="AC160" s="58">
        <f t="shared" si="58"/>
        <v>1260000</v>
      </c>
      <c r="AD160" s="58">
        <f t="shared" si="59"/>
        <v>990000</v>
      </c>
      <c r="AE160" s="58">
        <f t="shared" si="60"/>
        <v>0</v>
      </c>
      <c r="AF160" s="58">
        <f t="shared" si="61"/>
        <v>0</v>
      </c>
      <c r="AG160" s="58">
        <f t="shared" si="62"/>
        <v>0</v>
      </c>
      <c r="AH160" s="58">
        <f t="shared" si="63"/>
        <v>0</v>
      </c>
      <c r="AI160" s="58">
        <f t="shared" si="64"/>
        <v>0</v>
      </c>
      <c r="AJ160" s="58">
        <f t="shared" si="65"/>
        <v>0</v>
      </c>
      <c r="AK160" s="58">
        <f t="shared" si="66"/>
        <v>4113</v>
      </c>
      <c r="AL160" s="58">
        <f t="shared" si="67"/>
        <v>30000</v>
      </c>
      <c r="AM160" s="58">
        <f t="shared" si="71"/>
        <v>182729.04</v>
      </c>
      <c r="AN160" s="58">
        <f t="shared" si="72"/>
        <v>2466842.04</v>
      </c>
      <c r="AO160" s="58">
        <f t="shared" si="68"/>
        <v>2466842.04</v>
      </c>
      <c r="AP160" s="58" t="str">
        <f t="shared" si="69"/>
        <v>CÁT LÁI</v>
      </c>
      <c r="AQ160" s="75" t="s">
        <v>80</v>
      </c>
      <c r="AR160" s="60" t="s">
        <v>695</v>
      </c>
      <c r="AS160" s="60" t="s">
        <v>711</v>
      </c>
      <c r="AT160" s="60" t="s">
        <v>145</v>
      </c>
    </row>
    <row r="161" spans="1:46" s="60" customFormat="1" ht="23.25" customHeight="1">
      <c r="A161" s="113" t="s">
        <v>297</v>
      </c>
      <c r="B161" s="140" t="s">
        <v>615</v>
      </c>
      <c r="C161" s="118" t="s">
        <v>616</v>
      </c>
      <c r="D161" s="114">
        <v>45877</v>
      </c>
      <c r="E161" s="115">
        <v>131.69999999999999</v>
      </c>
      <c r="F161" s="115">
        <v>131.69999999999999</v>
      </c>
      <c r="G161" s="116" t="s">
        <v>674</v>
      </c>
      <c r="H161" s="56"/>
      <c r="I161" s="62"/>
      <c r="J161" s="56">
        <f>+IF(F158=0, _xleta.T, IF(F158&lt;=1000, 1260000, IF(F158&lt;=2000, 1430000, IF(F158&lt;=3000, 2120000, IF(F158&lt;=4500, 2230000, ff)))))</f>
        <v>1260000</v>
      </c>
      <c r="K161" s="56">
        <v>990000</v>
      </c>
      <c r="L161" s="56">
        <v>882868</v>
      </c>
      <c r="M161" s="56"/>
      <c r="N161" s="56"/>
      <c r="O161" s="56">
        <v>1851174</v>
      </c>
      <c r="P161" s="56"/>
      <c r="Q161" s="56"/>
      <c r="R161" s="56">
        <v>1976</v>
      </c>
      <c r="S161" s="56">
        <f>+IF(F161&lt;=2000, 30000, IF(F161&lt;5000, 66000, ff))</f>
        <v>30000</v>
      </c>
      <c r="T161" s="56">
        <f t="shared" si="52"/>
        <v>401281.44</v>
      </c>
      <c r="U161" s="62">
        <f t="shared" si="53"/>
        <v>5417299.4400000004</v>
      </c>
      <c r="V161" s="58">
        <f t="shared" si="70"/>
        <v>5417299.4400000004</v>
      </c>
      <c r="W161" s="117" t="s">
        <v>74</v>
      </c>
      <c r="X161" s="57" t="str">
        <f t="shared" si="54"/>
        <v>PS254853</v>
      </c>
      <c r="Y161" s="58" t="str">
        <f t="shared" si="54"/>
        <v>DJL250726030</v>
      </c>
      <c r="Z161" s="59">
        <f t="shared" si="55"/>
        <v>45877</v>
      </c>
      <c r="AA161" s="58">
        <f t="shared" si="56"/>
        <v>0</v>
      </c>
      <c r="AB161" s="58">
        <f t="shared" si="57"/>
        <v>0</v>
      </c>
      <c r="AC161" s="58">
        <f t="shared" si="58"/>
        <v>1260000</v>
      </c>
      <c r="AD161" s="58">
        <f t="shared" si="59"/>
        <v>990000</v>
      </c>
      <c r="AE161" s="58">
        <f t="shared" si="60"/>
        <v>882868</v>
      </c>
      <c r="AF161" s="58">
        <f t="shared" si="61"/>
        <v>0</v>
      </c>
      <c r="AG161" s="58">
        <f t="shared" si="62"/>
        <v>0</v>
      </c>
      <c r="AH161" s="58">
        <f t="shared" si="63"/>
        <v>1851174</v>
      </c>
      <c r="AI161" s="58">
        <f t="shared" si="64"/>
        <v>0</v>
      </c>
      <c r="AJ161" s="58">
        <f t="shared" si="65"/>
        <v>0</v>
      </c>
      <c r="AK161" s="58">
        <f t="shared" si="66"/>
        <v>1976</v>
      </c>
      <c r="AL161" s="58">
        <f t="shared" si="67"/>
        <v>30000</v>
      </c>
      <c r="AM161" s="58">
        <f t="shared" si="71"/>
        <v>401281.44</v>
      </c>
      <c r="AN161" s="58">
        <f t="shared" si="72"/>
        <v>5417299.4400000004</v>
      </c>
      <c r="AO161" s="58">
        <f t="shared" si="68"/>
        <v>5417299.4400000004</v>
      </c>
      <c r="AP161" s="58" t="str">
        <f t="shared" si="69"/>
        <v>CÁT LÁI</v>
      </c>
      <c r="AQ161" s="75" t="s">
        <v>80</v>
      </c>
      <c r="AR161" s="60" t="s">
        <v>695</v>
      </c>
      <c r="AS161" s="60" t="s">
        <v>711</v>
      </c>
      <c r="AT161" s="60" t="s">
        <v>145</v>
      </c>
    </row>
    <row r="162" spans="1:46" s="60" customFormat="1" ht="23.25" customHeight="1">
      <c r="A162" s="113" t="s">
        <v>298</v>
      </c>
      <c r="B162" s="140" t="s">
        <v>617</v>
      </c>
      <c r="C162" s="118" t="s">
        <v>618</v>
      </c>
      <c r="D162" s="114">
        <v>45877</v>
      </c>
      <c r="E162" s="115">
        <v>171.94</v>
      </c>
      <c r="F162" s="115">
        <v>171.94</v>
      </c>
      <c r="G162" s="116" t="s">
        <v>675</v>
      </c>
      <c r="H162" s="56"/>
      <c r="I162" s="62"/>
      <c r="J162" s="56">
        <f>+IF(F159=0, _xleta.T, IF(F159&lt;=1000, 1260000, IF(F159&lt;=2000, 1430000, IF(F159&lt;=3000, 2120000, IF(F159&lt;=4500, 2230000, ff)))))</f>
        <v>1260000</v>
      </c>
      <c r="K162" s="56">
        <f t="shared" ref="K162:K163" si="76">990000+70000</f>
        <v>1060000</v>
      </c>
      <c r="L162" s="56">
        <v>927012</v>
      </c>
      <c r="M162" s="56"/>
      <c r="N162" s="56"/>
      <c r="O162" s="56">
        <v>1139184</v>
      </c>
      <c r="P162" s="56"/>
      <c r="Q162" s="56"/>
      <c r="R162" s="56">
        <v>2579</v>
      </c>
      <c r="S162" s="56">
        <f>+IF(F162&lt;=2000, 30000, IF(F162&lt;5000, 66000, ff))</f>
        <v>30000</v>
      </c>
      <c r="T162" s="56">
        <f t="shared" si="52"/>
        <v>353502</v>
      </c>
      <c r="U162" s="62">
        <f t="shared" si="53"/>
        <v>4772277</v>
      </c>
      <c r="V162" s="58">
        <f t="shared" si="70"/>
        <v>4772277</v>
      </c>
      <c r="W162" s="117" t="s">
        <v>74</v>
      </c>
      <c r="X162" s="57" t="str">
        <f t="shared" si="54"/>
        <v>PS254871</v>
      </c>
      <c r="Y162" s="58" t="str">
        <f t="shared" si="54"/>
        <v>T250727Y1</v>
      </c>
      <c r="Z162" s="59">
        <f t="shared" si="55"/>
        <v>45877</v>
      </c>
      <c r="AA162" s="58">
        <f t="shared" si="56"/>
        <v>0</v>
      </c>
      <c r="AB162" s="58">
        <f t="shared" si="57"/>
        <v>0</v>
      </c>
      <c r="AC162" s="58">
        <f t="shared" si="58"/>
        <v>1260000</v>
      </c>
      <c r="AD162" s="58">
        <f t="shared" si="59"/>
        <v>1060000</v>
      </c>
      <c r="AE162" s="58">
        <f t="shared" si="60"/>
        <v>927012</v>
      </c>
      <c r="AF162" s="58">
        <f t="shared" si="61"/>
        <v>0</v>
      </c>
      <c r="AG162" s="58">
        <f t="shared" si="62"/>
        <v>0</v>
      </c>
      <c r="AH162" s="58">
        <f t="shared" si="63"/>
        <v>1139184</v>
      </c>
      <c r="AI162" s="58">
        <f t="shared" si="64"/>
        <v>0</v>
      </c>
      <c r="AJ162" s="58">
        <f t="shared" si="65"/>
        <v>0</v>
      </c>
      <c r="AK162" s="58">
        <f t="shared" si="66"/>
        <v>2579</v>
      </c>
      <c r="AL162" s="58">
        <f t="shared" si="67"/>
        <v>30000</v>
      </c>
      <c r="AM162" s="58">
        <f t="shared" si="71"/>
        <v>353502</v>
      </c>
      <c r="AN162" s="58">
        <f t="shared" si="72"/>
        <v>4772277</v>
      </c>
      <c r="AO162" s="58">
        <f t="shared" si="68"/>
        <v>4772277</v>
      </c>
      <c r="AP162" s="58" t="str">
        <f t="shared" si="69"/>
        <v>CÁT LÁI</v>
      </c>
      <c r="AQ162" s="75" t="s">
        <v>80</v>
      </c>
      <c r="AR162" s="60" t="s">
        <v>695</v>
      </c>
      <c r="AS162" s="60" t="s">
        <v>711</v>
      </c>
      <c r="AT162" s="60" t="s">
        <v>145</v>
      </c>
    </row>
    <row r="163" spans="1:46" s="60" customFormat="1" ht="23.25" customHeight="1">
      <c r="A163" s="113" t="s">
        <v>298</v>
      </c>
      <c r="B163" s="140"/>
      <c r="C163" s="118"/>
      <c r="D163" s="114">
        <v>45877</v>
      </c>
      <c r="E163" s="115"/>
      <c r="F163" s="115">
        <v>171.94</v>
      </c>
      <c r="G163" s="116"/>
      <c r="H163" s="56"/>
      <c r="I163" s="62"/>
      <c r="J163" s="56">
        <f>+IF(F160=0, _xleta.T, IF(F160&lt;=1000, 1260000, IF(F160&lt;=2000, 1430000, IF(F160&lt;=3000, 2120000, IF(F160&lt;=4500, 2230000, ff)))))</f>
        <v>1260000</v>
      </c>
      <c r="K163" s="56">
        <f t="shared" si="76"/>
        <v>1060000</v>
      </c>
      <c r="L163" s="56">
        <v>927012</v>
      </c>
      <c r="M163" s="56"/>
      <c r="N163" s="56"/>
      <c r="O163" s="56">
        <v>1139184</v>
      </c>
      <c r="P163" s="56"/>
      <c r="Q163" s="56"/>
      <c r="R163" s="56">
        <v>2579</v>
      </c>
      <c r="S163" s="56">
        <f>+IF(F163&lt;=2000, 30000, IF(F163&lt;5000, 66000, ff))</f>
        <v>30000</v>
      </c>
      <c r="T163" s="56">
        <f t="shared" si="52"/>
        <v>353502</v>
      </c>
      <c r="U163" s="62">
        <f t="shared" si="53"/>
        <v>4772277</v>
      </c>
      <c r="V163" s="58">
        <f t="shared" si="70"/>
        <v>4772277</v>
      </c>
      <c r="W163" s="117" t="s">
        <v>74</v>
      </c>
      <c r="X163" s="57" t="str">
        <f t="shared" si="54"/>
        <v>PS254871</v>
      </c>
      <c r="Y163" s="58">
        <f t="shared" si="54"/>
        <v>0</v>
      </c>
      <c r="Z163" s="59">
        <f t="shared" si="55"/>
        <v>45877</v>
      </c>
      <c r="AA163" s="58">
        <f t="shared" si="56"/>
        <v>0</v>
      </c>
      <c r="AB163" s="58">
        <f t="shared" si="57"/>
        <v>0</v>
      </c>
      <c r="AC163" s="58">
        <f t="shared" si="58"/>
        <v>0</v>
      </c>
      <c r="AD163" s="58">
        <f t="shared" si="59"/>
        <v>0</v>
      </c>
      <c r="AE163" s="58">
        <f t="shared" si="60"/>
        <v>0</v>
      </c>
      <c r="AF163" s="58">
        <f t="shared" si="61"/>
        <v>0</v>
      </c>
      <c r="AG163" s="58">
        <f t="shared" si="62"/>
        <v>0</v>
      </c>
      <c r="AH163" s="58">
        <f t="shared" si="63"/>
        <v>0</v>
      </c>
      <c r="AI163" s="58">
        <f t="shared" si="64"/>
        <v>0</v>
      </c>
      <c r="AJ163" s="58">
        <f t="shared" si="65"/>
        <v>0</v>
      </c>
      <c r="AK163" s="58">
        <f t="shared" si="66"/>
        <v>0</v>
      </c>
      <c r="AL163" s="58">
        <f t="shared" si="67"/>
        <v>0</v>
      </c>
      <c r="AM163" s="58">
        <f t="shared" si="71"/>
        <v>0</v>
      </c>
      <c r="AN163" s="58">
        <f t="shared" si="72"/>
        <v>0</v>
      </c>
      <c r="AO163" s="58">
        <f t="shared" si="68"/>
        <v>0</v>
      </c>
      <c r="AP163" s="58" t="str">
        <f t="shared" si="69"/>
        <v>CÁT LÁI</v>
      </c>
      <c r="AQ163" s="75" t="s">
        <v>80</v>
      </c>
      <c r="AR163" s="60" t="s">
        <v>695</v>
      </c>
      <c r="AS163" s="60" t="s">
        <v>711</v>
      </c>
      <c r="AT163" s="60" t="s">
        <v>145</v>
      </c>
    </row>
    <row r="164" spans="1:46" s="60" customFormat="1" ht="23.25" customHeight="1">
      <c r="A164" s="113" t="s">
        <v>299</v>
      </c>
      <c r="B164" s="140" t="s">
        <v>619</v>
      </c>
      <c r="C164" s="118" t="s">
        <v>620</v>
      </c>
      <c r="D164" s="114">
        <v>45877</v>
      </c>
      <c r="E164" s="115">
        <v>246.39</v>
      </c>
      <c r="F164" s="115">
        <v>246.39</v>
      </c>
      <c r="G164" s="116" t="s">
        <v>676</v>
      </c>
      <c r="H164" s="56"/>
      <c r="I164" s="62"/>
      <c r="J164" s="56">
        <f>+IF(F161=0, _xleta.T, IF(F161&lt;=1000, 1260000, IF(F161&lt;=2000, 1430000, IF(F161&lt;=3000, 2120000, IF(F161&lt;=4500, 2230000, ff)))))</f>
        <v>1260000</v>
      </c>
      <c r="K164" s="56">
        <v>990000</v>
      </c>
      <c r="L164" s="56">
        <v>1220066</v>
      </c>
      <c r="M164" s="56"/>
      <c r="N164" s="56"/>
      <c r="O164" s="56">
        <v>1851174</v>
      </c>
      <c r="P164" s="56"/>
      <c r="Q164" s="56"/>
      <c r="R164" s="56">
        <v>3696</v>
      </c>
      <c r="S164" s="56">
        <f>+IF(F164&lt;=2000, 30000, IF(F164&lt;5000, 66000, ff))</f>
        <v>30000</v>
      </c>
      <c r="T164" s="56">
        <f t="shared" si="52"/>
        <v>428394.88</v>
      </c>
      <c r="U164" s="62">
        <f t="shared" si="53"/>
        <v>5783330.8799999999</v>
      </c>
      <c r="V164" s="58">
        <f t="shared" si="70"/>
        <v>5783330.8799999999</v>
      </c>
      <c r="W164" s="117" t="s">
        <v>74</v>
      </c>
      <c r="X164" s="57" t="str">
        <f t="shared" si="54"/>
        <v>PS254856</v>
      </c>
      <c r="Y164" s="58" t="str">
        <f t="shared" si="54"/>
        <v>DI25G03272</v>
      </c>
      <c r="Z164" s="59">
        <f t="shared" si="55"/>
        <v>45877</v>
      </c>
      <c r="AA164" s="58">
        <f t="shared" si="56"/>
        <v>0</v>
      </c>
      <c r="AB164" s="58">
        <f t="shared" si="57"/>
        <v>0</v>
      </c>
      <c r="AC164" s="58">
        <f t="shared" si="58"/>
        <v>1260000</v>
      </c>
      <c r="AD164" s="58">
        <f t="shared" si="59"/>
        <v>990000</v>
      </c>
      <c r="AE164" s="58">
        <f t="shared" si="60"/>
        <v>1220066</v>
      </c>
      <c r="AF164" s="58">
        <f t="shared" si="61"/>
        <v>0</v>
      </c>
      <c r="AG164" s="58">
        <f t="shared" si="62"/>
        <v>0</v>
      </c>
      <c r="AH164" s="58">
        <f t="shared" si="63"/>
        <v>1851174</v>
      </c>
      <c r="AI164" s="58">
        <f t="shared" si="64"/>
        <v>0</v>
      </c>
      <c r="AJ164" s="58">
        <f t="shared" si="65"/>
        <v>0</v>
      </c>
      <c r="AK164" s="58">
        <f t="shared" si="66"/>
        <v>3696</v>
      </c>
      <c r="AL164" s="58">
        <f t="shared" si="67"/>
        <v>30000</v>
      </c>
      <c r="AM164" s="58">
        <f t="shared" si="71"/>
        <v>428394.88</v>
      </c>
      <c r="AN164" s="58">
        <f t="shared" si="72"/>
        <v>5783330.8799999999</v>
      </c>
      <c r="AO164" s="58">
        <f t="shared" si="68"/>
        <v>5783330.8799999999</v>
      </c>
      <c r="AP164" s="58" t="str">
        <f t="shared" si="69"/>
        <v>CÁT LÁI</v>
      </c>
      <c r="AQ164" s="75" t="s">
        <v>80</v>
      </c>
      <c r="AR164" s="60" t="s">
        <v>695</v>
      </c>
      <c r="AS164" s="60" t="s">
        <v>711</v>
      </c>
      <c r="AT164" s="60" t="s">
        <v>145</v>
      </c>
    </row>
    <row r="165" spans="1:46" s="60" customFormat="1" ht="23.25" customHeight="1">
      <c r="A165" s="113" t="s">
        <v>300</v>
      </c>
      <c r="B165" s="140" t="s">
        <v>621</v>
      </c>
      <c r="C165" s="118" t="s">
        <v>622</v>
      </c>
      <c r="D165" s="114">
        <v>45877</v>
      </c>
      <c r="E165" s="115">
        <v>800.5</v>
      </c>
      <c r="F165" s="115">
        <v>800.5</v>
      </c>
      <c r="G165" s="116" t="s">
        <v>677</v>
      </c>
      <c r="H165" s="56"/>
      <c r="I165" s="62"/>
      <c r="J165" s="56">
        <f>+IF(F162=0, _xleta.T, IF(F162&lt;=1000, 1260000, IF(F162&lt;=2000, 1430000, IF(F162&lt;=3000, 2120000, IF(F162&lt;=4500, 2230000, ff)))))</f>
        <v>1260000</v>
      </c>
      <c r="K165" s="56">
        <v>990000</v>
      </c>
      <c r="L165" s="56">
        <v>2238211</v>
      </c>
      <c r="M165" s="56"/>
      <c r="N165" s="56"/>
      <c r="O165" s="56">
        <v>1993572</v>
      </c>
      <c r="P165" s="56"/>
      <c r="Q165" s="56"/>
      <c r="R165" s="56">
        <v>12008</v>
      </c>
      <c r="S165" s="56">
        <f>+IF(F165&lt;=2000, 30000, IF(F165&lt;5000, 66000, ff))</f>
        <v>30000</v>
      </c>
      <c r="T165" s="56">
        <f t="shared" si="52"/>
        <v>521903.28</v>
      </c>
      <c r="U165" s="62">
        <f t="shared" si="53"/>
        <v>7045694.2800000003</v>
      </c>
      <c r="V165" s="58">
        <f t="shared" si="70"/>
        <v>7045694.2800000003</v>
      </c>
      <c r="W165" s="117" t="s">
        <v>74</v>
      </c>
      <c r="X165" s="57" t="str">
        <f t="shared" si="54"/>
        <v>PS254885</v>
      </c>
      <c r="Y165" s="58" t="str">
        <f t="shared" si="54"/>
        <v>IE25070680</v>
      </c>
      <c r="Z165" s="59">
        <f t="shared" si="55"/>
        <v>45877</v>
      </c>
      <c r="AA165" s="58">
        <f t="shared" si="56"/>
        <v>0</v>
      </c>
      <c r="AB165" s="58">
        <f t="shared" si="57"/>
        <v>0</v>
      </c>
      <c r="AC165" s="58">
        <f t="shared" si="58"/>
        <v>1260000</v>
      </c>
      <c r="AD165" s="58">
        <f t="shared" si="59"/>
        <v>990000</v>
      </c>
      <c r="AE165" s="58">
        <f t="shared" si="60"/>
        <v>2238211</v>
      </c>
      <c r="AF165" s="58">
        <f t="shared" si="61"/>
        <v>0</v>
      </c>
      <c r="AG165" s="58">
        <f t="shared" si="62"/>
        <v>0</v>
      </c>
      <c r="AH165" s="58">
        <f t="shared" si="63"/>
        <v>1993572</v>
      </c>
      <c r="AI165" s="58">
        <f t="shared" si="64"/>
        <v>0</v>
      </c>
      <c r="AJ165" s="58">
        <f t="shared" si="65"/>
        <v>0</v>
      </c>
      <c r="AK165" s="58">
        <f t="shared" si="66"/>
        <v>12008</v>
      </c>
      <c r="AL165" s="58">
        <f t="shared" si="67"/>
        <v>30000</v>
      </c>
      <c r="AM165" s="58">
        <f t="shared" si="71"/>
        <v>521903.28</v>
      </c>
      <c r="AN165" s="58">
        <f t="shared" si="72"/>
        <v>7045694.2800000003</v>
      </c>
      <c r="AO165" s="58">
        <f t="shared" si="68"/>
        <v>7045694.2800000003</v>
      </c>
      <c r="AP165" s="58" t="str">
        <f t="shared" si="69"/>
        <v>CÁT LÁI</v>
      </c>
      <c r="AQ165" s="75" t="s">
        <v>80</v>
      </c>
      <c r="AR165" s="60" t="s">
        <v>695</v>
      </c>
      <c r="AS165" s="60" t="s">
        <v>711</v>
      </c>
      <c r="AT165" s="60" t="s">
        <v>145</v>
      </c>
    </row>
    <row r="166" spans="1:46" s="60" customFormat="1" ht="23.25" customHeight="1">
      <c r="A166" s="113" t="s">
        <v>301</v>
      </c>
      <c r="B166" s="140" t="s">
        <v>623</v>
      </c>
      <c r="C166" s="118" t="s">
        <v>624</v>
      </c>
      <c r="D166" s="114">
        <v>45877</v>
      </c>
      <c r="E166" s="115">
        <v>67</v>
      </c>
      <c r="F166" s="115">
        <v>67</v>
      </c>
      <c r="G166" s="116" t="s">
        <v>678</v>
      </c>
      <c r="H166" s="56"/>
      <c r="I166" s="62"/>
      <c r="J166" s="56">
        <f>+IF(F163=0, _xleta.T, IF(F163&lt;=1000, 1260000, IF(F163&lt;=2000, 1430000, IF(F163&lt;=3000, 2120000, IF(F163&lt;=4500, 2230000, ff)))))</f>
        <v>1260000</v>
      </c>
      <c r="K166" s="56">
        <v>990000</v>
      </c>
      <c r="L166" s="56">
        <v>882868</v>
      </c>
      <c r="M166" s="56"/>
      <c r="N166" s="56"/>
      <c r="O166" s="56">
        <v>1993572</v>
      </c>
      <c r="P166" s="56"/>
      <c r="Q166" s="56"/>
      <c r="R166" s="56">
        <v>1005</v>
      </c>
      <c r="S166" s="56">
        <f>+IF(F166&lt;=2000, 30000, IF(F166&lt;5000, 66000, ff))</f>
        <v>30000</v>
      </c>
      <c r="T166" s="56">
        <f t="shared" si="52"/>
        <v>412595.60000000003</v>
      </c>
      <c r="U166" s="62">
        <f t="shared" si="53"/>
        <v>5570040.5999999996</v>
      </c>
      <c r="V166" s="58">
        <f t="shared" si="70"/>
        <v>5570040.5999999996</v>
      </c>
      <c r="W166" s="117" t="s">
        <v>74</v>
      </c>
      <c r="X166" s="57" t="str">
        <f t="shared" si="54"/>
        <v>PS254908</v>
      </c>
      <c r="Y166" s="58" t="str">
        <f t="shared" si="54"/>
        <v>OHTY250899</v>
      </c>
      <c r="Z166" s="59">
        <f t="shared" si="55"/>
        <v>45877</v>
      </c>
      <c r="AA166" s="58">
        <f t="shared" si="56"/>
        <v>0</v>
      </c>
      <c r="AB166" s="58">
        <f t="shared" si="57"/>
        <v>0</v>
      </c>
      <c r="AC166" s="58">
        <f t="shared" si="58"/>
        <v>1260000</v>
      </c>
      <c r="AD166" s="58">
        <f t="shared" si="59"/>
        <v>990000</v>
      </c>
      <c r="AE166" s="58">
        <f t="shared" si="60"/>
        <v>882868</v>
      </c>
      <c r="AF166" s="58">
        <f t="shared" si="61"/>
        <v>0</v>
      </c>
      <c r="AG166" s="58">
        <f t="shared" si="62"/>
        <v>0</v>
      </c>
      <c r="AH166" s="58">
        <f t="shared" si="63"/>
        <v>1993572</v>
      </c>
      <c r="AI166" s="58">
        <f t="shared" si="64"/>
        <v>0</v>
      </c>
      <c r="AJ166" s="58">
        <f t="shared" si="65"/>
        <v>0</v>
      </c>
      <c r="AK166" s="58">
        <f t="shared" si="66"/>
        <v>1005</v>
      </c>
      <c r="AL166" s="58">
        <f t="shared" si="67"/>
        <v>30000</v>
      </c>
      <c r="AM166" s="58">
        <f t="shared" si="71"/>
        <v>412595.60000000003</v>
      </c>
      <c r="AN166" s="58">
        <f t="shared" si="72"/>
        <v>5570040.5999999996</v>
      </c>
      <c r="AO166" s="58">
        <f t="shared" si="68"/>
        <v>5570040.5999999996</v>
      </c>
      <c r="AP166" s="58" t="str">
        <f t="shared" si="69"/>
        <v>CÁT LÁI</v>
      </c>
      <c r="AQ166" s="75" t="s">
        <v>80</v>
      </c>
      <c r="AR166" s="60" t="s">
        <v>695</v>
      </c>
      <c r="AS166" s="60" t="s">
        <v>711</v>
      </c>
      <c r="AT166" s="60" t="s">
        <v>145</v>
      </c>
    </row>
    <row r="167" spans="1:46" s="60" customFormat="1" ht="23.25" customHeight="1">
      <c r="A167" s="113" t="s">
        <v>302</v>
      </c>
      <c r="B167" s="140" t="s">
        <v>625</v>
      </c>
      <c r="C167" s="118" t="s">
        <v>626</v>
      </c>
      <c r="D167" s="114">
        <v>45877</v>
      </c>
      <c r="E167" s="115">
        <v>218</v>
      </c>
      <c r="F167" s="115">
        <v>218</v>
      </c>
      <c r="G167" s="116"/>
      <c r="H167" s="56"/>
      <c r="I167" s="62"/>
      <c r="J167" s="56">
        <f>+IF(F164=0, _xleta.T, IF(F164&lt;=1000, 1260000, IF(F164&lt;=2000, 1430000, IF(F164&lt;=3000, 2120000, IF(F164&lt;=4500, 2230000, ff)))))</f>
        <v>1260000</v>
      </c>
      <c r="K167" s="56">
        <v>990000</v>
      </c>
      <c r="L167" s="56"/>
      <c r="M167" s="56"/>
      <c r="N167" s="56"/>
      <c r="O167" s="56"/>
      <c r="P167" s="56"/>
      <c r="Q167" s="56">
        <v>1365336</v>
      </c>
      <c r="R167" s="56">
        <v>3270</v>
      </c>
      <c r="S167" s="56">
        <f>+IF(F167&lt;=2000, 30000, IF(F167&lt;5000, 66000, ff))</f>
        <v>30000</v>
      </c>
      <c r="T167" s="56">
        <f t="shared" si="52"/>
        <v>291888.48</v>
      </c>
      <c r="U167" s="62">
        <f t="shared" si="53"/>
        <v>3940494.48</v>
      </c>
      <c r="V167" s="58">
        <f t="shared" si="70"/>
        <v>3940494.48</v>
      </c>
      <c r="W167" s="117" t="s">
        <v>684</v>
      </c>
      <c r="X167" s="57" t="str">
        <f t="shared" si="54"/>
        <v>PS254836</v>
      </c>
      <c r="Y167" s="58" t="str">
        <f t="shared" si="54"/>
        <v>0825PQRPS</v>
      </c>
      <c r="Z167" s="59">
        <f t="shared" si="55"/>
        <v>45877</v>
      </c>
      <c r="AA167" s="58">
        <f t="shared" si="56"/>
        <v>0</v>
      </c>
      <c r="AB167" s="58">
        <f t="shared" si="57"/>
        <v>0</v>
      </c>
      <c r="AC167" s="58">
        <f t="shared" si="58"/>
        <v>1260000</v>
      </c>
      <c r="AD167" s="58">
        <f t="shared" si="59"/>
        <v>990000</v>
      </c>
      <c r="AE167" s="58">
        <f t="shared" si="60"/>
        <v>0</v>
      </c>
      <c r="AF167" s="58">
        <f t="shared" si="61"/>
        <v>0</v>
      </c>
      <c r="AG167" s="58">
        <f t="shared" si="62"/>
        <v>0</v>
      </c>
      <c r="AH167" s="58">
        <f t="shared" si="63"/>
        <v>0</v>
      </c>
      <c r="AI167" s="58">
        <f t="shared" si="64"/>
        <v>0</v>
      </c>
      <c r="AJ167" s="58">
        <f t="shared" si="65"/>
        <v>1365336</v>
      </c>
      <c r="AK167" s="58">
        <f t="shared" si="66"/>
        <v>3270</v>
      </c>
      <c r="AL167" s="58">
        <f t="shared" si="67"/>
        <v>30000</v>
      </c>
      <c r="AM167" s="58">
        <f t="shared" si="71"/>
        <v>291888.48</v>
      </c>
      <c r="AN167" s="58">
        <f t="shared" si="72"/>
        <v>3940494.48</v>
      </c>
      <c r="AO167" s="58">
        <f t="shared" si="68"/>
        <v>3940494.48</v>
      </c>
      <c r="AP167" s="58" t="str">
        <f t="shared" si="69"/>
        <v>HIỆP PHƯỚC</v>
      </c>
      <c r="AQ167" s="75" t="s">
        <v>80</v>
      </c>
      <c r="AR167" s="60" t="s">
        <v>706</v>
      </c>
      <c r="AS167" s="60" t="s">
        <v>715</v>
      </c>
      <c r="AT167" s="60" t="s">
        <v>145</v>
      </c>
    </row>
    <row r="168" spans="1:46" s="60" customFormat="1" ht="23.25" customHeight="1">
      <c r="A168" s="113" t="s">
        <v>303</v>
      </c>
      <c r="B168" s="140" t="s">
        <v>627</v>
      </c>
      <c r="C168" s="118" t="s">
        <v>628</v>
      </c>
      <c r="D168" s="114">
        <v>45878</v>
      </c>
      <c r="E168" s="115">
        <v>67</v>
      </c>
      <c r="F168" s="115">
        <v>67</v>
      </c>
      <c r="G168" s="116"/>
      <c r="H168" s="56"/>
      <c r="I168" s="62"/>
      <c r="J168" s="56">
        <f t="shared" ref="J168:J170" si="77">+IF(F168&lt;=50,1060000, IF(F168&lt;=200, 1210000, IF(F168&lt;=500, 1230000, IF(F168&lt;=1000, 1440000, IF(F168&lt;=2000, 1990000, IF(F168&gt;2000, 1990000+(F168-2000)*1464))))))</f>
        <v>1210000</v>
      </c>
      <c r="K168" s="56">
        <v>990000</v>
      </c>
      <c r="L168" s="56"/>
      <c r="M168" s="56"/>
      <c r="N168" s="56"/>
      <c r="O168" s="56"/>
      <c r="P168" s="56"/>
      <c r="Q168" s="56">
        <v>162000</v>
      </c>
      <c r="R168" s="56"/>
      <c r="S168" s="56"/>
      <c r="T168" s="56">
        <f t="shared" si="52"/>
        <v>188960</v>
      </c>
      <c r="U168" s="62">
        <f t="shared" si="53"/>
        <v>2550960</v>
      </c>
      <c r="V168" s="58">
        <f t="shared" si="70"/>
        <v>2550960</v>
      </c>
      <c r="W168" s="117" t="s">
        <v>72</v>
      </c>
      <c r="X168" s="57" t="str">
        <f t="shared" si="54"/>
        <v>PS254920</v>
      </c>
      <c r="Y168" s="58" t="str">
        <f t="shared" si="54"/>
        <v>T250806Y2</v>
      </c>
      <c r="Z168" s="59">
        <f t="shared" si="55"/>
        <v>45878</v>
      </c>
      <c r="AA168" s="58">
        <f t="shared" si="56"/>
        <v>0</v>
      </c>
      <c r="AB168" s="58">
        <f t="shared" si="57"/>
        <v>0</v>
      </c>
      <c r="AC168" s="58">
        <f t="shared" si="58"/>
        <v>1210000</v>
      </c>
      <c r="AD168" s="58">
        <f t="shared" si="59"/>
        <v>990000</v>
      </c>
      <c r="AE168" s="58">
        <f t="shared" si="60"/>
        <v>0</v>
      </c>
      <c r="AF168" s="58">
        <f t="shared" si="61"/>
        <v>0</v>
      </c>
      <c r="AG168" s="58">
        <f t="shared" si="62"/>
        <v>0</v>
      </c>
      <c r="AH168" s="58">
        <f t="shared" si="63"/>
        <v>0</v>
      </c>
      <c r="AI168" s="58">
        <f t="shared" si="64"/>
        <v>0</v>
      </c>
      <c r="AJ168" s="58">
        <f t="shared" si="65"/>
        <v>162000</v>
      </c>
      <c r="AK168" s="58">
        <f t="shared" si="66"/>
        <v>0</v>
      </c>
      <c r="AL168" s="58">
        <f t="shared" si="67"/>
        <v>0</v>
      </c>
      <c r="AM168" s="58">
        <f t="shared" si="71"/>
        <v>188960</v>
      </c>
      <c r="AN168" s="58">
        <f t="shared" si="72"/>
        <v>2550960</v>
      </c>
      <c r="AO168" s="58">
        <f t="shared" si="68"/>
        <v>2550960</v>
      </c>
      <c r="AP168" s="58" t="str">
        <f t="shared" si="69"/>
        <v>TCS</v>
      </c>
      <c r="AQ168" s="75" t="s">
        <v>79</v>
      </c>
      <c r="AR168" s="60" t="s">
        <v>688</v>
      </c>
      <c r="AS168" s="60" t="s">
        <v>710</v>
      </c>
      <c r="AT168" s="60" t="s">
        <v>145</v>
      </c>
    </row>
    <row r="169" spans="1:46" s="60" customFormat="1" ht="23.25" customHeight="1">
      <c r="A169" s="113" t="s">
        <v>304</v>
      </c>
      <c r="B169" s="140" t="s">
        <v>629</v>
      </c>
      <c r="C169" s="118" t="s">
        <v>630</v>
      </c>
      <c r="D169" s="114">
        <v>45878</v>
      </c>
      <c r="E169" s="115">
        <v>19</v>
      </c>
      <c r="F169" s="115">
        <v>19</v>
      </c>
      <c r="G169" s="116"/>
      <c r="H169" s="56"/>
      <c r="I169" s="62"/>
      <c r="J169" s="56">
        <f t="shared" si="77"/>
        <v>1060000</v>
      </c>
      <c r="K169" s="56">
        <v>990000</v>
      </c>
      <c r="L169" s="56"/>
      <c r="M169" s="56"/>
      <c r="N169" s="56"/>
      <c r="O169" s="56"/>
      <c r="P169" s="56">
        <v>589779</v>
      </c>
      <c r="Q169" s="56">
        <v>162000</v>
      </c>
      <c r="R169" s="56"/>
      <c r="S169" s="56"/>
      <c r="T169" s="56">
        <f t="shared" si="52"/>
        <v>224142.32</v>
      </c>
      <c r="U169" s="62">
        <f t="shared" si="53"/>
        <v>3025921.32</v>
      </c>
      <c r="V169" s="58">
        <f t="shared" si="70"/>
        <v>3025921.32</v>
      </c>
      <c r="W169" s="117" t="s">
        <v>72</v>
      </c>
      <c r="X169" s="57" t="str">
        <f t="shared" si="54"/>
        <v>PS254936</v>
      </c>
      <c r="Y169" s="58" t="str">
        <f t="shared" si="54"/>
        <v>PC250807VY</v>
      </c>
      <c r="Z169" s="59">
        <f t="shared" si="55"/>
        <v>45878</v>
      </c>
      <c r="AA169" s="58">
        <f t="shared" si="56"/>
        <v>0</v>
      </c>
      <c r="AB169" s="58">
        <f t="shared" si="57"/>
        <v>0</v>
      </c>
      <c r="AC169" s="58">
        <f t="shared" si="58"/>
        <v>1060000</v>
      </c>
      <c r="AD169" s="58">
        <f t="shared" si="59"/>
        <v>990000</v>
      </c>
      <c r="AE169" s="58">
        <f t="shared" si="60"/>
        <v>0</v>
      </c>
      <c r="AF169" s="58">
        <f t="shared" si="61"/>
        <v>0</v>
      </c>
      <c r="AG169" s="58">
        <f t="shared" si="62"/>
        <v>0</v>
      </c>
      <c r="AH169" s="58">
        <f t="shared" si="63"/>
        <v>0</v>
      </c>
      <c r="AI169" s="58">
        <f t="shared" si="64"/>
        <v>589779</v>
      </c>
      <c r="AJ169" s="58">
        <f t="shared" si="65"/>
        <v>162000</v>
      </c>
      <c r="AK169" s="58">
        <f t="shared" si="66"/>
        <v>0</v>
      </c>
      <c r="AL169" s="58">
        <f t="shared" si="67"/>
        <v>0</v>
      </c>
      <c r="AM169" s="58">
        <f t="shared" si="71"/>
        <v>224142.32</v>
      </c>
      <c r="AN169" s="58">
        <f t="shared" si="72"/>
        <v>3025921.32</v>
      </c>
      <c r="AO169" s="58">
        <f t="shared" si="68"/>
        <v>3025921.32</v>
      </c>
      <c r="AP169" s="58" t="str">
        <f t="shared" si="69"/>
        <v>TCS</v>
      </c>
      <c r="AQ169" s="75" t="s">
        <v>79</v>
      </c>
      <c r="AR169" s="60" t="s">
        <v>688</v>
      </c>
      <c r="AS169" s="60" t="s">
        <v>710</v>
      </c>
      <c r="AT169" s="60" t="s">
        <v>145</v>
      </c>
    </row>
    <row r="170" spans="1:46" s="60" customFormat="1" ht="23.25" customHeight="1">
      <c r="A170" s="113" t="s">
        <v>305</v>
      </c>
      <c r="B170" s="140" t="s">
        <v>631</v>
      </c>
      <c r="C170" s="118" t="s">
        <v>632</v>
      </c>
      <c r="D170" s="114">
        <v>45878</v>
      </c>
      <c r="E170" s="115">
        <v>1</v>
      </c>
      <c r="F170" s="115">
        <v>1</v>
      </c>
      <c r="G170" s="116"/>
      <c r="H170" s="56"/>
      <c r="I170" s="62"/>
      <c r="J170" s="56">
        <f t="shared" si="77"/>
        <v>1060000</v>
      </c>
      <c r="K170" s="56">
        <v>990000</v>
      </c>
      <c r="L170" s="56"/>
      <c r="M170" s="56"/>
      <c r="N170" s="56"/>
      <c r="O170" s="56"/>
      <c r="P170" s="56"/>
      <c r="Q170" s="56">
        <v>162000</v>
      </c>
      <c r="R170" s="56"/>
      <c r="S170" s="56"/>
      <c r="T170" s="56">
        <f t="shared" si="52"/>
        <v>176960</v>
      </c>
      <c r="U170" s="62">
        <f t="shared" si="53"/>
        <v>2388960</v>
      </c>
      <c r="V170" s="58">
        <f t="shared" si="70"/>
        <v>2388960</v>
      </c>
      <c r="W170" s="117" t="s">
        <v>72</v>
      </c>
      <c r="X170" s="57" t="str">
        <f t="shared" si="54"/>
        <v>PS254919</v>
      </c>
      <c r="Y170" s="58" t="str">
        <f t="shared" si="54"/>
        <v>T250806Y4</v>
      </c>
      <c r="Z170" s="59">
        <f t="shared" si="55"/>
        <v>45878</v>
      </c>
      <c r="AA170" s="58">
        <f t="shared" si="56"/>
        <v>0</v>
      </c>
      <c r="AB170" s="58">
        <f t="shared" si="57"/>
        <v>0</v>
      </c>
      <c r="AC170" s="58">
        <f t="shared" si="58"/>
        <v>1060000</v>
      </c>
      <c r="AD170" s="58">
        <f t="shared" si="59"/>
        <v>990000</v>
      </c>
      <c r="AE170" s="58">
        <f t="shared" si="60"/>
        <v>0</v>
      </c>
      <c r="AF170" s="58">
        <f t="shared" si="61"/>
        <v>0</v>
      </c>
      <c r="AG170" s="58">
        <f t="shared" si="62"/>
        <v>0</v>
      </c>
      <c r="AH170" s="58">
        <f t="shared" si="63"/>
        <v>0</v>
      </c>
      <c r="AI170" s="58">
        <f t="shared" si="64"/>
        <v>0</v>
      </c>
      <c r="AJ170" s="58">
        <f t="shared" si="65"/>
        <v>162000</v>
      </c>
      <c r="AK170" s="58">
        <f t="shared" si="66"/>
        <v>0</v>
      </c>
      <c r="AL170" s="58">
        <f t="shared" si="67"/>
        <v>0</v>
      </c>
      <c r="AM170" s="58">
        <f t="shared" si="71"/>
        <v>176960</v>
      </c>
      <c r="AN170" s="58">
        <f t="shared" si="72"/>
        <v>2388960</v>
      </c>
      <c r="AO170" s="58">
        <f t="shared" si="68"/>
        <v>2388960</v>
      </c>
      <c r="AP170" s="58" t="str">
        <f t="shared" si="69"/>
        <v>TCS</v>
      </c>
      <c r="AQ170" s="75" t="s">
        <v>79</v>
      </c>
      <c r="AR170" s="60" t="s">
        <v>688</v>
      </c>
      <c r="AS170" s="60" t="s">
        <v>710</v>
      </c>
      <c r="AT170" s="60" t="s">
        <v>145</v>
      </c>
    </row>
    <row r="171" spans="1:46" s="60" customFormat="1" ht="23.25" customHeight="1">
      <c r="A171" s="113" t="s">
        <v>306</v>
      </c>
      <c r="B171" s="140" t="s">
        <v>306</v>
      </c>
      <c r="C171" s="118" t="s">
        <v>633</v>
      </c>
      <c r="D171" s="114">
        <v>45878</v>
      </c>
      <c r="E171" s="115">
        <v>289.52</v>
      </c>
      <c r="F171" s="115">
        <v>289.52</v>
      </c>
      <c r="G171" s="116"/>
      <c r="H171" s="56"/>
      <c r="I171" s="62"/>
      <c r="J171" s="56"/>
      <c r="K171" s="56">
        <v>410000</v>
      </c>
      <c r="L171" s="56"/>
      <c r="M171" s="56"/>
      <c r="N171" s="56"/>
      <c r="O171" s="56"/>
      <c r="P171" s="56"/>
      <c r="Q171" s="56"/>
      <c r="R171" s="56"/>
      <c r="S171" s="56"/>
      <c r="T171" s="56">
        <f t="shared" si="52"/>
        <v>32800</v>
      </c>
      <c r="U171" s="62">
        <f t="shared" si="53"/>
        <v>442800</v>
      </c>
      <c r="V171" s="58">
        <f t="shared" si="70"/>
        <v>442800</v>
      </c>
      <c r="W171" s="117" t="s">
        <v>143</v>
      </c>
      <c r="X171" s="57" t="str">
        <f t="shared" si="54"/>
        <v>PS254637</v>
      </c>
      <c r="Y171" s="58" t="str">
        <f t="shared" si="54"/>
        <v>PS254637</v>
      </c>
      <c r="Z171" s="59">
        <f t="shared" si="55"/>
        <v>45878</v>
      </c>
      <c r="AA171" s="58">
        <f t="shared" si="56"/>
        <v>0</v>
      </c>
      <c r="AB171" s="58">
        <f t="shared" si="57"/>
        <v>0</v>
      </c>
      <c r="AC171" s="58">
        <f t="shared" si="58"/>
        <v>0</v>
      </c>
      <c r="AD171" s="58">
        <f t="shared" si="59"/>
        <v>410000</v>
      </c>
      <c r="AE171" s="58">
        <f t="shared" si="60"/>
        <v>0</v>
      </c>
      <c r="AF171" s="58">
        <f t="shared" si="61"/>
        <v>0</v>
      </c>
      <c r="AG171" s="58">
        <f t="shared" si="62"/>
        <v>0</v>
      </c>
      <c r="AH171" s="58">
        <f t="shared" si="63"/>
        <v>0</v>
      </c>
      <c r="AI171" s="58">
        <f t="shared" si="64"/>
        <v>0</v>
      </c>
      <c r="AJ171" s="58">
        <f t="shared" si="65"/>
        <v>0</v>
      </c>
      <c r="AK171" s="58">
        <f t="shared" si="66"/>
        <v>0</v>
      </c>
      <c r="AL171" s="58">
        <f t="shared" si="67"/>
        <v>0</v>
      </c>
      <c r="AM171" s="58">
        <f t="shared" si="71"/>
        <v>32800</v>
      </c>
      <c r="AN171" s="58">
        <f t="shared" si="72"/>
        <v>442800</v>
      </c>
      <c r="AO171" s="58">
        <f t="shared" si="68"/>
        <v>442800</v>
      </c>
      <c r="AP171" s="58" t="str">
        <f t="shared" si="69"/>
        <v>KNQ LF LOGISTICS</v>
      </c>
      <c r="AQ171" s="75" t="s">
        <v>81</v>
      </c>
    </row>
    <row r="172" spans="1:46" s="60" customFormat="1" ht="23.25" customHeight="1">
      <c r="A172" s="113" t="s">
        <v>307</v>
      </c>
      <c r="B172" s="772" t="s">
        <v>634</v>
      </c>
      <c r="C172" s="772" t="s">
        <v>635</v>
      </c>
      <c r="D172" s="114">
        <v>45878</v>
      </c>
      <c r="E172" s="115">
        <v>572.48</v>
      </c>
      <c r="F172" s="115">
        <v>572.48</v>
      </c>
      <c r="G172" s="116"/>
      <c r="H172" s="56"/>
      <c r="I172" s="62"/>
      <c r="J172" s="56"/>
      <c r="K172" s="56">
        <f>410000+70000</f>
        <v>480000</v>
      </c>
      <c r="L172" s="56"/>
      <c r="M172" s="56"/>
      <c r="N172" s="56"/>
      <c r="O172" s="56"/>
      <c r="P172" s="56"/>
      <c r="Q172" s="56"/>
      <c r="R172" s="56"/>
      <c r="S172" s="56"/>
      <c r="T172" s="56">
        <f t="shared" si="52"/>
        <v>38400</v>
      </c>
      <c r="U172" s="62">
        <f t="shared" si="53"/>
        <v>518400</v>
      </c>
      <c r="V172" s="58">
        <f t="shared" si="70"/>
        <v>518400</v>
      </c>
      <c r="W172" s="117" t="s">
        <v>73</v>
      </c>
      <c r="X172" s="57" t="str">
        <f t="shared" si="54"/>
        <v>PS254905</v>
      </c>
      <c r="Y172" s="58" t="str">
        <f t="shared" si="54"/>
        <v>4804207</v>
      </c>
      <c r="Z172" s="59">
        <f t="shared" si="55"/>
        <v>45878</v>
      </c>
      <c r="AA172" s="58">
        <f t="shared" si="56"/>
        <v>0</v>
      </c>
      <c r="AB172" s="58">
        <f t="shared" si="57"/>
        <v>0</v>
      </c>
      <c r="AC172" s="58">
        <f t="shared" si="58"/>
        <v>0</v>
      </c>
      <c r="AD172" s="58">
        <f t="shared" si="59"/>
        <v>480000</v>
      </c>
      <c r="AE172" s="58">
        <f t="shared" si="60"/>
        <v>0</v>
      </c>
      <c r="AF172" s="58">
        <f t="shared" si="61"/>
        <v>0</v>
      </c>
      <c r="AG172" s="58">
        <f t="shared" si="62"/>
        <v>0</v>
      </c>
      <c r="AH172" s="58">
        <f t="shared" si="63"/>
        <v>0</v>
      </c>
      <c r="AI172" s="58">
        <f t="shared" si="64"/>
        <v>0</v>
      </c>
      <c r="AJ172" s="58">
        <f t="shared" si="65"/>
        <v>0</v>
      </c>
      <c r="AK172" s="58">
        <f t="shared" si="66"/>
        <v>0</v>
      </c>
      <c r="AL172" s="58">
        <f t="shared" si="67"/>
        <v>0</v>
      </c>
      <c r="AM172" s="58">
        <f t="shared" si="71"/>
        <v>38400</v>
      </c>
      <c r="AN172" s="58">
        <f t="shared" si="72"/>
        <v>518400</v>
      </c>
      <c r="AO172" s="58">
        <f t="shared" si="68"/>
        <v>518400</v>
      </c>
      <c r="AP172" s="58" t="str">
        <f t="shared" si="69"/>
        <v>KNQ TBS</v>
      </c>
      <c r="AQ172" s="75" t="s">
        <v>81</v>
      </c>
    </row>
    <row r="173" spans="1:46" s="60" customFormat="1" ht="23.25" customHeight="1">
      <c r="A173" s="113" t="s">
        <v>307</v>
      </c>
      <c r="B173" s="773"/>
      <c r="C173" s="773"/>
      <c r="D173" s="114">
        <v>45878</v>
      </c>
      <c r="E173" s="115"/>
      <c r="F173" s="115">
        <v>572.48</v>
      </c>
      <c r="G173" s="116"/>
      <c r="H173" s="56"/>
      <c r="I173" s="62"/>
      <c r="J173" s="56"/>
      <c r="K173" s="56">
        <f>410000+70000</f>
        <v>480000</v>
      </c>
      <c r="L173" s="56"/>
      <c r="M173" s="56"/>
      <c r="N173" s="56"/>
      <c r="O173" s="56"/>
      <c r="P173" s="56"/>
      <c r="Q173" s="56"/>
      <c r="R173" s="56"/>
      <c r="S173" s="56"/>
      <c r="T173" s="56">
        <f t="shared" si="52"/>
        <v>38400</v>
      </c>
      <c r="U173" s="62">
        <f t="shared" si="53"/>
        <v>518400</v>
      </c>
      <c r="V173" s="58">
        <f t="shared" si="70"/>
        <v>518400</v>
      </c>
      <c r="W173" s="117" t="s">
        <v>73</v>
      </c>
      <c r="X173" s="57" t="str">
        <f t="shared" si="54"/>
        <v>PS254905</v>
      </c>
      <c r="Y173" s="58">
        <f t="shared" si="54"/>
        <v>0</v>
      </c>
      <c r="Z173" s="59">
        <f t="shared" si="55"/>
        <v>45878</v>
      </c>
      <c r="AA173" s="58">
        <f t="shared" si="56"/>
        <v>0</v>
      </c>
      <c r="AB173" s="58">
        <f t="shared" si="57"/>
        <v>0</v>
      </c>
      <c r="AC173" s="58">
        <f t="shared" si="58"/>
        <v>0</v>
      </c>
      <c r="AD173" s="58">
        <f t="shared" si="59"/>
        <v>0</v>
      </c>
      <c r="AE173" s="58">
        <f t="shared" si="60"/>
        <v>0</v>
      </c>
      <c r="AF173" s="58">
        <f t="shared" si="61"/>
        <v>0</v>
      </c>
      <c r="AG173" s="58">
        <f t="shared" si="62"/>
        <v>0</v>
      </c>
      <c r="AH173" s="58">
        <f t="shared" si="63"/>
        <v>0</v>
      </c>
      <c r="AI173" s="58">
        <f t="shared" si="64"/>
        <v>0</v>
      </c>
      <c r="AJ173" s="58">
        <f t="shared" si="65"/>
        <v>0</v>
      </c>
      <c r="AK173" s="58">
        <f t="shared" si="66"/>
        <v>0</v>
      </c>
      <c r="AL173" s="58">
        <f t="shared" si="67"/>
        <v>0</v>
      </c>
      <c r="AM173" s="58">
        <f t="shared" si="71"/>
        <v>0</v>
      </c>
      <c r="AN173" s="58">
        <f t="shared" si="72"/>
        <v>0</v>
      </c>
      <c r="AO173" s="58">
        <f t="shared" si="68"/>
        <v>0</v>
      </c>
      <c r="AP173" s="58" t="str">
        <f t="shared" si="69"/>
        <v>KNQ TBS</v>
      </c>
      <c r="AQ173" s="75" t="s">
        <v>81</v>
      </c>
    </row>
    <row r="174" spans="1:46" s="60" customFormat="1" ht="23.25" customHeight="1">
      <c r="A174" s="113" t="s">
        <v>308</v>
      </c>
      <c r="B174" s="140" t="s">
        <v>636</v>
      </c>
      <c r="C174" s="118" t="s">
        <v>637</v>
      </c>
      <c r="D174" s="114">
        <v>45881</v>
      </c>
      <c r="E174" s="115">
        <v>76</v>
      </c>
      <c r="F174" s="115">
        <v>76</v>
      </c>
      <c r="G174" s="116" t="s">
        <v>679</v>
      </c>
      <c r="H174" s="56"/>
      <c r="I174" s="62"/>
      <c r="J174" s="56">
        <f>+IF(F171=0, _xleta.T, IF(F171&lt;=1000, 1260000, IF(F171&lt;=2000, 1430000, IF(F171&lt;=3000, 2120000, IF(F171&lt;=4500, 2230000, ff)))))</f>
        <v>1260000</v>
      </c>
      <c r="K174" s="56">
        <v>990000</v>
      </c>
      <c r="L174" s="56">
        <v>513022</v>
      </c>
      <c r="M174" s="56">
        <v>142506</v>
      </c>
      <c r="N174" s="56">
        <v>199508</v>
      </c>
      <c r="O174" s="56">
        <v>855036</v>
      </c>
      <c r="P174" s="56">
        <v>712530</v>
      </c>
      <c r="Q174" s="56"/>
      <c r="R174" s="56">
        <v>1140</v>
      </c>
      <c r="S174" s="56">
        <f>+IF(F174&lt;=2000, 30000, IF(F174&lt;5000, 66000, ff))</f>
        <v>30000</v>
      </c>
      <c r="T174" s="56">
        <f t="shared" si="52"/>
        <v>376299.36</v>
      </c>
      <c r="U174" s="62">
        <f t="shared" si="53"/>
        <v>5080041.3600000003</v>
      </c>
      <c r="V174" s="58">
        <f t="shared" si="70"/>
        <v>5080041.3600000003</v>
      </c>
      <c r="W174" s="117" t="s">
        <v>74</v>
      </c>
      <c r="X174" s="57" t="str">
        <f t="shared" si="54"/>
        <v>PS254947</v>
      </c>
      <c r="Y174" s="58" t="str">
        <f t="shared" si="54"/>
        <v>INV25080604</v>
      </c>
      <c r="Z174" s="59">
        <f t="shared" si="55"/>
        <v>45881</v>
      </c>
      <c r="AA174" s="58">
        <f t="shared" si="56"/>
        <v>0</v>
      </c>
      <c r="AB174" s="58">
        <f t="shared" si="57"/>
        <v>0</v>
      </c>
      <c r="AC174" s="58">
        <f t="shared" si="58"/>
        <v>1260000</v>
      </c>
      <c r="AD174" s="58">
        <f t="shared" si="59"/>
        <v>990000</v>
      </c>
      <c r="AE174" s="58">
        <f t="shared" si="60"/>
        <v>513022</v>
      </c>
      <c r="AF174" s="58">
        <f t="shared" si="61"/>
        <v>142506</v>
      </c>
      <c r="AG174" s="58">
        <f t="shared" si="62"/>
        <v>199508</v>
      </c>
      <c r="AH174" s="58">
        <f t="shared" si="63"/>
        <v>855036</v>
      </c>
      <c r="AI174" s="58">
        <f t="shared" si="64"/>
        <v>712530</v>
      </c>
      <c r="AJ174" s="58">
        <f t="shared" si="65"/>
        <v>0</v>
      </c>
      <c r="AK174" s="58">
        <f t="shared" si="66"/>
        <v>1140</v>
      </c>
      <c r="AL174" s="58">
        <f t="shared" si="67"/>
        <v>30000</v>
      </c>
      <c r="AM174" s="58">
        <f t="shared" si="71"/>
        <v>376299.36</v>
      </c>
      <c r="AN174" s="58">
        <f t="shared" si="72"/>
        <v>5080041.3600000003</v>
      </c>
      <c r="AO174" s="58">
        <f t="shared" si="68"/>
        <v>5080041.3600000003</v>
      </c>
      <c r="AP174" s="58" t="str">
        <f t="shared" si="69"/>
        <v>CÁT LÁI</v>
      </c>
      <c r="AQ174" s="75" t="s">
        <v>80</v>
      </c>
      <c r="AR174" s="60" t="s">
        <v>688</v>
      </c>
      <c r="AS174" s="60" t="s">
        <v>711</v>
      </c>
      <c r="AT174" s="60" t="s">
        <v>145</v>
      </c>
    </row>
    <row r="175" spans="1:46" s="60" customFormat="1" ht="23.25" customHeight="1">
      <c r="A175" s="113" t="s">
        <v>309</v>
      </c>
      <c r="B175" s="140" t="s">
        <v>309</v>
      </c>
      <c r="C175" s="118" t="s">
        <v>638</v>
      </c>
      <c r="D175" s="114">
        <v>45881</v>
      </c>
      <c r="E175" s="115">
        <v>31.8</v>
      </c>
      <c r="F175" s="115">
        <v>31.8</v>
      </c>
      <c r="G175" s="116" t="s">
        <v>680</v>
      </c>
      <c r="H175" s="56"/>
      <c r="I175" s="62"/>
      <c r="J175" s="56">
        <f>+IF(F172=0, _xleta.T, IF(F172&lt;=1000, 1260000, IF(F172&lt;=2000, 1430000, IF(F172&lt;=3000, 2120000, IF(F172&lt;=4500, 2230000, ff)))))</f>
        <v>1260000</v>
      </c>
      <c r="K175" s="56">
        <v>990000</v>
      </c>
      <c r="L175" s="56">
        <v>883872</v>
      </c>
      <c r="M175" s="56"/>
      <c r="N175" s="56"/>
      <c r="O175" s="56">
        <v>1853280</v>
      </c>
      <c r="P175" s="56"/>
      <c r="Q175" s="56">
        <v>11782</v>
      </c>
      <c r="R175" s="56">
        <v>477</v>
      </c>
      <c r="S175" s="56">
        <f>+IF(F175&lt;=2000, 30000, IF(F175&lt;5000, 66000, ff))</f>
        <v>30000</v>
      </c>
      <c r="T175" s="56">
        <f t="shared" si="52"/>
        <v>402352.88</v>
      </c>
      <c r="U175" s="62">
        <f t="shared" si="53"/>
        <v>5431763.8799999999</v>
      </c>
      <c r="V175" s="58">
        <f t="shared" si="70"/>
        <v>5431763.8799999999</v>
      </c>
      <c r="W175" s="117" t="s">
        <v>74</v>
      </c>
      <c r="X175" s="57" t="str">
        <f t="shared" si="54"/>
        <v>PS254939</v>
      </c>
      <c r="Y175" s="58" t="str">
        <f t="shared" si="54"/>
        <v>PS254939</v>
      </c>
      <c r="Z175" s="59">
        <f t="shared" si="55"/>
        <v>45881</v>
      </c>
      <c r="AA175" s="58">
        <f t="shared" si="56"/>
        <v>0</v>
      </c>
      <c r="AB175" s="58">
        <f t="shared" si="57"/>
        <v>0</v>
      </c>
      <c r="AC175" s="58">
        <f t="shared" si="58"/>
        <v>1260000</v>
      </c>
      <c r="AD175" s="58">
        <f t="shared" si="59"/>
        <v>990000</v>
      </c>
      <c r="AE175" s="58">
        <f t="shared" si="60"/>
        <v>883872</v>
      </c>
      <c r="AF175" s="58">
        <f t="shared" si="61"/>
        <v>0</v>
      </c>
      <c r="AG175" s="58">
        <f t="shared" si="62"/>
        <v>0</v>
      </c>
      <c r="AH175" s="58">
        <f t="shared" si="63"/>
        <v>1853280</v>
      </c>
      <c r="AI175" s="58">
        <f t="shared" si="64"/>
        <v>0</v>
      </c>
      <c r="AJ175" s="58">
        <f t="shared" si="65"/>
        <v>11782</v>
      </c>
      <c r="AK175" s="58">
        <f t="shared" si="66"/>
        <v>477</v>
      </c>
      <c r="AL175" s="58">
        <f t="shared" si="67"/>
        <v>30000</v>
      </c>
      <c r="AM175" s="58">
        <f t="shared" si="71"/>
        <v>402352.88</v>
      </c>
      <c r="AN175" s="58">
        <f t="shared" si="72"/>
        <v>5431763.8799999999</v>
      </c>
      <c r="AO175" s="58">
        <f t="shared" si="68"/>
        <v>5431763.8799999999</v>
      </c>
      <c r="AP175" s="58" t="str">
        <f t="shared" si="69"/>
        <v>CÁT LÁI</v>
      </c>
      <c r="AQ175" s="75" t="s">
        <v>80</v>
      </c>
      <c r="AR175" s="60" t="s">
        <v>688</v>
      </c>
      <c r="AS175" s="60" t="s">
        <v>711</v>
      </c>
      <c r="AT175" s="60" t="s">
        <v>145</v>
      </c>
    </row>
    <row r="176" spans="1:46" s="60" customFormat="1" ht="23.25" customHeight="1">
      <c r="A176" s="113" t="s">
        <v>310</v>
      </c>
      <c r="B176" s="140" t="s">
        <v>639</v>
      </c>
      <c r="C176" s="118" t="s">
        <v>640</v>
      </c>
      <c r="D176" s="114">
        <v>45881</v>
      </c>
      <c r="E176" s="115">
        <v>715</v>
      </c>
      <c r="F176" s="115">
        <v>715</v>
      </c>
      <c r="G176" s="116" t="s">
        <v>681</v>
      </c>
      <c r="H176" s="56"/>
      <c r="I176" s="62"/>
      <c r="J176" s="56">
        <f>+IF(F173=0, _xleta.T, IF(F173&lt;=1000, 1260000, IF(F173&lt;=2000, 1430000, IF(F173&lt;=3000, 2120000, IF(F173&lt;=4500, 2230000, ff)))))</f>
        <v>1260000</v>
      </c>
      <c r="K176" s="56">
        <v>990000</v>
      </c>
      <c r="L176" s="56">
        <v>1436746</v>
      </c>
      <c r="M176" s="56"/>
      <c r="N176" s="56"/>
      <c r="O176" s="56">
        <v>1140048</v>
      </c>
      <c r="P176" s="56"/>
      <c r="Q176" s="56"/>
      <c r="R176" s="56">
        <v>10725</v>
      </c>
      <c r="S176" s="56">
        <f>+IF(F176&lt;=2000, 30000, IF(F176&lt;5000, 66000, ff))</f>
        <v>30000</v>
      </c>
      <c r="T176" s="56">
        <f t="shared" si="52"/>
        <v>389401.52</v>
      </c>
      <c r="U176" s="62">
        <f t="shared" si="53"/>
        <v>5256920.5199999996</v>
      </c>
      <c r="V176" s="58">
        <f t="shared" si="70"/>
        <v>5256920.5199999996</v>
      </c>
      <c r="W176" s="117" t="s">
        <v>74</v>
      </c>
      <c r="X176" s="57" t="str">
        <f t="shared" si="54"/>
        <v>PS254938</v>
      </c>
      <c r="Y176" s="58" t="str">
        <f t="shared" si="54"/>
        <v>YCT25080160</v>
      </c>
      <c r="Z176" s="59">
        <f t="shared" si="55"/>
        <v>45881</v>
      </c>
      <c r="AA176" s="58">
        <f t="shared" si="56"/>
        <v>0</v>
      </c>
      <c r="AB176" s="58">
        <f t="shared" si="57"/>
        <v>0</v>
      </c>
      <c r="AC176" s="58">
        <f t="shared" si="58"/>
        <v>1260000</v>
      </c>
      <c r="AD176" s="58">
        <f t="shared" si="59"/>
        <v>990000</v>
      </c>
      <c r="AE176" s="58">
        <f t="shared" si="60"/>
        <v>1436746</v>
      </c>
      <c r="AF176" s="58">
        <f t="shared" si="61"/>
        <v>0</v>
      </c>
      <c r="AG176" s="58">
        <f t="shared" si="62"/>
        <v>0</v>
      </c>
      <c r="AH176" s="58">
        <f t="shared" si="63"/>
        <v>1140048</v>
      </c>
      <c r="AI176" s="58">
        <f t="shared" si="64"/>
        <v>0</v>
      </c>
      <c r="AJ176" s="58">
        <f t="shared" si="65"/>
        <v>0</v>
      </c>
      <c r="AK176" s="58">
        <f t="shared" si="66"/>
        <v>10725</v>
      </c>
      <c r="AL176" s="58">
        <f t="shared" si="67"/>
        <v>30000</v>
      </c>
      <c r="AM176" s="58">
        <f t="shared" si="71"/>
        <v>389401.52</v>
      </c>
      <c r="AN176" s="58">
        <f t="shared" si="72"/>
        <v>5256920.5199999996</v>
      </c>
      <c r="AO176" s="58">
        <f t="shared" si="68"/>
        <v>5256920.5199999996</v>
      </c>
      <c r="AP176" s="58" t="str">
        <f t="shared" si="69"/>
        <v>CÁT LÁI</v>
      </c>
      <c r="AQ176" s="75" t="s">
        <v>80</v>
      </c>
      <c r="AR176" s="60" t="s">
        <v>688</v>
      </c>
      <c r="AS176" s="60" t="s">
        <v>711</v>
      </c>
      <c r="AT176" s="60" t="s">
        <v>145</v>
      </c>
    </row>
    <row r="177" spans="1:46" s="60" customFormat="1" ht="23.25" customHeight="1">
      <c r="A177" s="113" t="s">
        <v>311</v>
      </c>
      <c r="B177" s="140" t="s">
        <v>641</v>
      </c>
      <c r="C177" s="118" t="s">
        <v>642</v>
      </c>
      <c r="D177" s="114">
        <v>45881</v>
      </c>
      <c r="E177" s="115">
        <v>341</v>
      </c>
      <c r="F177" s="115">
        <v>341</v>
      </c>
      <c r="G177" s="116"/>
      <c r="H177" s="56"/>
      <c r="I177" s="62"/>
      <c r="J177" s="56">
        <f>+IF(F174=0, _xleta.T, IF(F174&lt;=1000, 1260000, IF(F174&lt;=2000, 1430000, IF(F174&lt;=3000, 2120000, IF(F174&lt;=4500, 2230000, ff)))))</f>
        <v>1260000</v>
      </c>
      <c r="K177" s="56">
        <v>990000</v>
      </c>
      <c r="L177" s="56"/>
      <c r="M177" s="56"/>
      <c r="N177" s="56"/>
      <c r="O177" s="56"/>
      <c r="P177" s="56"/>
      <c r="Q177" s="56">
        <v>845640</v>
      </c>
      <c r="R177" s="56">
        <v>5115</v>
      </c>
      <c r="S177" s="56">
        <f>+IF(F177&lt;=2000, 30000, IF(F177&lt;5000, 66000, ff))</f>
        <v>30000</v>
      </c>
      <c r="T177" s="56">
        <f t="shared" si="52"/>
        <v>250460.4</v>
      </c>
      <c r="U177" s="62">
        <f t="shared" si="53"/>
        <v>3381215.4</v>
      </c>
      <c r="V177" s="58">
        <f t="shared" si="70"/>
        <v>3381215.4</v>
      </c>
      <c r="W177" s="117" t="s">
        <v>142</v>
      </c>
      <c r="X177" s="57" t="str">
        <f t="shared" si="54"/>
        <v>PS254899</v>
      </c>
      <c r="Y177" s="58" t="str">
        <f t="shared" si="54"/>
        <v>VV07141/6066/25</v>
      </c>
      <c r="Z177" s="59">
        <f t="shared" si="55"/>
        <v>45881</v>
      </c>
      <c r="AA177" s="58">
        <f t="shared" si="56"/>
        <v>0</v>
      </c>
      <c r="AB177" s="58">
        <f t="shared" si="57"/>
        <v>0</v>
      </c>
      <c r="AC177" s="58">
        <f t="shared" si="58"/>
        <v>1260000</v>
      </c>
      <c r="AD177" s="58">
        <f t="shared" si="59"/>
        <v>990000</v>
      </c>
      <c r="AE177" s="58">
        <f t="shared" si="60"/>
        <v>0</v>
      </c>
      <c r="AF177" s="58">
        <f t="shared" si="61"/>
        <v>0</v>
      </c>
      <c r="AG177" s="58">
        <f t="shared" si="62"/>
        <v>0</v>
      </c>
      <c r="AH177" s="58">
        <f t="shared" si="63"/>
        <v>0</v>
      </c>
      <c r="AI177" s="58">
        <f t="shared" si="64"/>
        <v>0</v>
      </c>
      <c r="AJ177" s="58">
        <f t="shared" si="65"/>
        <v>845640</v>
      </c>
      <c r="AK177" s="58">
        <f t="shared" si="66"/>
        <v>5115</v>
      </c>
      <c r="AL177" s="58">
        <f t="shared" si="67"/>
        <v>30000</v>
      </c>
      <c r="AM177" s="58">
        <f t="shared" si="71"/>
        <v>250460.4</v>
      </c>
      <c r="AN177" s="58">
        <f t="shared" si="72"/>
        <v>3381215.4</v>
      </c>
      <c r="AO177" s="58">
        <f t="shared" si="68"/>
        <v>3381215.4</v>
      </c>
      <c r="AP177" s="58" t="str">
        <f t="shared" si="69"/>
        <v>TÂN TẠO</v>
      </c>
      <c r="AQ177" s="75" t="s">
        <v>80</v>
      </c>
      <c r="AR177" s="60" t="s">
        <v>708</v>
      </c>
      <c r="AS177" s="60" t="s">
        <v>716</v>
      </c>
      <c r="AT177" s="60" t="s">
        <v>145</v>
      </c>
    </row>
    <row r="178" spans="1:46" s="60" customFormat="1" ht="23.25" customHeight="1">
      <c r="A178" s="113" t="s">
        <v>312</v>
      </c>
      <c r="B178" s="140" t="s">
        <v>643</v>
      </c>
      <c r="C178" s="118" t="s">
        <v>644</v>
      </c>
      <c r="D178" s="114">
        <v>45881</v>
      </c>
      <c r="E178" s="115">
        <v>1899.8</v>
      </c>
      <c r="F178" s="115">
        <v>1899.8</v>
      </c>
      <c r="G178" s="116"/>
      <c r="H178" s="56"/>
      <c r="I178" s="62"/>
      <c r="J178" s="56">
        <f>+IF(F175=0, _xleta.T, IF(F175&lt;=1000, 1260000, IF(F175&lt;=2000, 1430000, IF(F175&lt;=3000, 2120000, IF(F175&lt;=4500, 2230000, ff)))))</f>
        <v>1260000</v>
      </c>
      <c r="K178" s="56">
        <v>990000</v>
      </c>
      <c r="L178" s="56"/>
      <c r="M178" s="56"/>
      <c r="N178" s="56"/>
      <c r="O178" s="56"/>
      <c r="P178" s="56"/>
      <c r="Q178" s="56"/>
      <c r="R178" s="56"/>
      <c r="S178" s="56">
        <f>+IF(F178&lt;=2000, 30000, IF(F178&lt;5000, 66000, ff))</f>
        <v>30000</v>
      </c>
      <c r="T178" s="56">
        <f t="shared" si="52"/>
        <v>182400</v>
      </c>
      <c r="U178" s="62">
        <f t="shared" si="53"/>
        <v>2462400</v>
      </c>
      <c r="V178" s="58">
        <f t="shared" si="70"/>
        <v>2462400</v>
      </c>
      <c r="W178" s="117" t="s">
        <v>77</v>
      </c>
      <c r="X178" s="57" t="str">
        <f t="shared" si="54"/>
        <v>PS254969</v>
      </c>
      <c r="Y178" s="58" t="str">
        <f t="shared" si="54"/>
        <v>VY250808TTICD</v>
      </c>
      <c r="Z178" s="59">
        <f t="shared" si="55"/>
        <v>45881</v>
      </c>
      <c r="AA178" s="58">
        <f t="shared" si="56"/>
        <v>0</v>
      </c>
      <c r="AB178" s="58">
        <f t="shared" si="57"/>
        <v>0</v>
      </c>
      <c r="AC178" s="58">
        <f t="shared" si="58"/>
        <v>1260000</v>
      </c>
      <c r="AD178" s="58">
        <f t="shared" si="59"/>
        <v>990000</v>
      </c>
      <c r="AE178" s="58">
        <f t="shared" si="60"/>
        <v>0</v>
      </c>
      <c r="AF178" s="58">
        <f t="shared" si="61"/>
        <v>0</v>
      </c>
      <c r="AG178" s="58">
        <f t="shared" si="62"/>
        <v>0</v>
      </c>
      <c r="AH178" s="58">
        <f t="shared" si="63"/>
        <v>0</v>
      </c>
      <c r="AI178" s="58">
        <f t="shared" si="64"/>
        <v>0</v>
      </c>
      <c r="AJ178" s="58">
        <f t="shared" si="65"/>
        <v>0</v>
      </c>
      <c r="AK178" s="58">
        <f t="shared" si="66"/>
        <v>0</v>
      </c>
      <c r="AL178" s="58">
        <f t="shared" si="67"/>
        <v>30000</v>
      </c>
      <c r="AM178" s="58">
        <f t="shared" si="71"/>
        <v>182400</v>
      </c>
      <c r="AN178" s="58">
        <f t="shared" si="72"/>
        <v>2462400</v>
      </c>
      <c r="AO178" s="58">
        <f t="shared" si="68"/>
        <v>2462400</v>
      </c>
      <c r="AP178" s="58" t="str">
        <f t="shared" si="69"/>
        <v>ICD BIEN HOA</v>
      </c>
      <c r="AQ178" s="75" t="s">
        <v>80</v>
      </c>
      <c r="AR178" s="60" t="s">
        <v>696</v>
      </c>
      <c r="AS178" s="60" t="s">
        <v>712</v>
      </c>
      <c r="AT178" s="60" t="s">
        <v>145</v>
      </c>
    </row>
    <row r="179" spans="1:46" s="60" customFormat="1" ht="23.25" customHeight="1">
      <c r="A179" s="113" t="s">
        <v>313</v>
      </c>
      <c r="B179" s="140" t="s">
        <v>645</v>
      </c>
      <c r="C179" s="118" t="s">
        <v>646</v>
      </c>
      <c r="D179" s="114">
        <v>45881</v>
      </c>
      <c r="E179" s="115">
        <v>5</v>
      </c>
      <c r="F179" s="115">
        <v>5</v>
      </c>
      <c r="G179" s="116"/>
      <c r="H179" s="56"/>
      <c r="I179" s="62"/>
      <c r="J179" s="56">
        <f t="shared" ref="J179:J184" si="78">+IF(F179&lt;=50,1060000, IF(F179&lt;=200, 1210000, IF(F179&lt;=500, 1230000, IF(F179&lt;=1000, 1440000, IF(F179&lt;=2000, 1990000, IF(F179&gt;2000, 1990000+(F179-2000)*1464))))))</f>
        <v>1060000</v>
      </c>
      <c r="K179" s="56">
        <v>990000</v>
      </c>
      <c r="L179" s="56"/>
      <c r="M179" s="56"/>
      <c r="N179" s="56"/>
      <c r="O179" s="56"/>
      <c r="P179" s="56"/>
      <c r="Q179" s="56">
        <v>324000</v>
      </c>
      <c r="R179" s="56"/>
      <c r="S179" s="56"/>
      <c r="T179" s="56">
        <f t="shared" si="52"/>
        <v>189920</v>
      </c>
      <c r="U179" s="62">
        <f t="shared" si="53"/>
        <v>2563920</v>
      </c>
      <c r="V179" s="58">
        <f t="shared" si="70"/>
        <v>2563920</v>
      </c>
      <c r="W179" s="117" t="s">
        <v>72</v>
      </c>
      <c r="X179" s="57" t="str">
        <f t="shared" si="54"/>
        <v>PS254989</v>
      </c>
      <c r="Y179" s="58" t="str">
        <f t="shared" si="54"/>
        <v>T250808Y2</v>
      </c>
      <c r="Z179" s="59">
        <f t="shared" si="55"/>
        <v>45881</v>
      </c>
      <c r="AA179" s="58">
        <f t="shared" si="56"/>
        <v>0</v>
      </c>
      <c r="AB179" s="58">
        <f t="shared" si="57"/>
        <v>0</v>
      </c>
      <c r="AC179" s="58">
        <f t="shared" si="58"/>
        <v>1060000</v>
      </c>
      <c r="AD179" s="58">
        <f t="shared" si="59"/>
        <v>990000</v>
      </c>
      <c r="AE179" s="58">
        <f t="shared" si="60"/>
        <v>0</v>
      </c>
      <c r="AF179" s="58">
        <f t="shared" si="61"/>
        <v>0</v>
      </c>
      <c r="AG179" s="58">
        <f t="shared" si="62"/>
        <v>0</v>
      </c>
      <c r="AH179" s="58">
        <f t="shared" si="63"/>
        <v>0</v>
      </c>
      <c r="AI179" s="58">
        <f t="shared" si="64"/>
        <v>0</v>
      </c>
      <c r="AJ179" s="58">
        <f t="shared" si="65"/>
        <v>324000</v>
      </c>
      <c r="AK179" s="58">
        <f t="shared" si="66"/>
        <v>0</v>
      </c>
      <c r="AL179" s="58">
        <f t="shared" si="67"/>
        <v>0</v>
      </c>
      <c r="AM179" s="58">
        <f t="shared" si="71"/>
        <v>189920</v>
      </c>
      <c r="AN179" s="58">
        <f t="shared" si="72"/>
        <v>2563920</v>
      </c>
      <c r="AO179" s="58">
        <f t="shared" si="68"/>
        <v>2563920</v>
      </c>
      <c r="AP179" s="58" t="str">
        <f t="shared" si="69"/>
        <v>TCS</v>
      </c>
      <c r="AQ179" s="75" t="s">
        <v>79</v>
      </c>
      <c r="AR179" s="60" t="s">
        <v>705</v>
      </c>
      <c r="AS179" s="60" t="s">
        <v>710</v>
      </c>
      <c r="AT179" s="60" t="s">
        <v>145</v>
      </c>
    </row>
    <row r="180" spans="1:46" s="60" customFormat="1" ht="23.25" customHeight="1">
      <c r="A180" s="113" t="s">
        <v>314</v>
      </c>
      <c r="B180" s="140" t="s">
        <v>647</v>
      </c>
      <c r="C180" s="118" t="s">
        <v>648</v>
      </c>
      <c r="D180" s="114">
        <v>45881</v>
      </c>
      <c r="E180" s="115">
        <v>639.29999999999995</v>
      </c>
      <c r="F180" s="115">
        <v>639.29999999999995</v>
      </c>
      <c r="G180" s="116"/>
      <c r="H180" s="56"/>
      <c r="I180" s="62"/>
      <c r="J180" s="56">
        <f t="shared" si="78"/>
        <v>1440000</v>
      </c>
      <c r="K180" s="56">
        <v>990000</v>
      </c>
      <c r="L180" s="56"/>
      <c r="M180" s="56"/>
      <c r="N180" s="56"/>
      <c r="O180" s="56"/>
      <c r="P180" s="56">
        <v>1117385</v>
      </c>
      <c r="Q180" s="56">
        <v>2117837</v>
      </c>
      <c r="R180" s="56"/>
      <c r="S180" s="56"/>
      <c r="T180" s="56">
        <f t="shared" si="52"/>
        <v>453217.76</v>
      </c>
      <c r="U180" s="62">
        <f t="shared" si="53"/>
        <v>6118439.7599999998</v>
      </c>
      <c r="V180" s="58">
        <f t="shared" si="70"/>
        <v>6118439.7599999998</v>
      </c>
      <c r="W180" s="117" t="s">
        <v>72</v>
      </c>
      <c r="X180" s="57" t="str">
        <f t="shared" si="54"/>
        <v>PS254966</v>
      </c>
      <c r="Y180" s="58" t="str">
        <f t="shared" si="54"/>
        <v>INV25080755</v>
      </c>
      <c r="Z180" s="59">
        <f t="shared" si="55"/>
        <v>45881</v>
      </c>
      <c r="AA180" s="58">
        <f t="shared" si="56"/>
        <v>0</v>
      </c>
      <c r="AB180" s="58">
        <f t="shared" si="57"/>
        <v>0</v>
      </c>
      <c r="AC180" s="58">
        <f t="shared" si="58"/>
        <v>1440000</v>
      </c>
      <c r="AD180" s="58">
        <f t="shared" si="59"/>
        <v>990000</v>
      </c>
      <c r="AE180" s="58">
        <f t="shared" si="60"/>
        <v>0</v>
      </c>
      <c r="AF180" s="58">
        <f t="shared" si="61"/>
        <v>0</v>
      </c>
      <c r="AG180" s="58">
        <f t="shared" si="62"/>
        <v>0</v>
      </c>
      <c r="AH180" s="58">
        <f t="shared" si="63"/>
        <v>0</v>
      </c>
      <c r="AI180" s="58">
        <f t="shared" si="64"/>
        <v>1117385</v>
      </c>
      <c r="AJ180" s="58">
        <f t="shared" si="65"/>
        <v>2117837</v>
      </c>
      <c r="AK180" s="58">
        <f t="shared" si="66"/>
        <v>0</v>
      </c>
      <c r="AL180" s="58">
        <f t="shared" si="67"/>
        <v>0</v>
      </c>
      <c r="AM180" s="58">
        <f t="shared" si="71"/>
        <v>453217.76</v>
      </c>
      <c r="AN180" s="58">
        <f t="shared" si="72"/>
        <v>6118439.7599999998</v>
      </c>
      <c r="AO180" s="58">
        <f t="shared" si="68"/>
        <v>6118439.7599999998</v>
      </c>
      <c r="AP180" s="58" t="str">
        <f t="shared" si="69"/>
        <v>TCS</v>
      </c>
      <c r="AQ180" s="75" t="s">
        <v>79</v>
      </c>
      <c r="AR180" s="60" t="s">
        <v>705</v>
      </c>
      <c r="AS180" s="60" t="s">
        <v>710</v>
      </c>
      <c r="AT180" s="60" t="s">
        <v>145</v>
      </c>
    </row>
    <row r="181" spans="1:46" s="60" customFormat="1" ht="23.25" customHeight="1">
      <c r="A181" s="113" t="s">
        <v>315</v>
      </c>
      <c r="B181" s="140" t="s">
        <v>649</v>
      </c>
      <c r="C181" s="118" t="s">
        <v>650</v>
      </c>
      <c r="D181" s="114">
        <v>45881</v>
      </c>
      <c r="E181" s="115">
        <v>842</v>
      </c>
      <c r="F181" s="115">
        <v>842</v>
      </c>
      <c r="G181" s="116"/>
      <c r="H181" s="56"/>
      <c r="I181" s="62"/>
      <c r="J181" s="56">
        <f t="shared" si="78"/>
        <v>1440000</v>
      </c>
      <c r="K181" s="56">
        <f>990000+70000</f>
        <v>1060000</v>
      </c>
      <c r="L181" s="56"/>
      <c r="M181" s="56"/>
      <c r="N181" s="56"/>
      <c r="O181" s="56"/>
      <c r="P181" s="56">
        <v>1647465</v>
      </c>
      <c r="Q181" s="56">
        <v>1917497</v>
      </c>
      <c r="R181" s="56"/>
      <c r="S181" s="56"/>
      <c r="T181" s="56">
        <f t="shared" si="52"/>
        <v>485196.96</v>
      </c>
      <c r="U181" s="62">
        <f t="shared" si="53"/>
        <v>6550158.96</v>
      </c>
      <c r="V181" s="58">
        <f t="shared" si="70"/>
        <v>6550158.96</v>
      </c>
      <c r="W181" s="117" t="s">
        <v>72</v>
      </c>
      <c r="X181" s="57" t="str">
        <f t="shared" si="54"/>
        <v>PS254954</v>
      </c>
      <c r="Y181" s="58" t="str">
        <f t="shared" si="54"/>
        <v>0884406728</v>
      </c>
      <c r="Z181" s="59">
        <f t="shared" si="55"/>
        <v>45881</v>
      </c>
      <c r="AA181" s="58">
        <f t="shared" si="56"/>
        <v>0</v>
      </c>
      <c r="AB181" s="58">
        <f t="shared" si="57"/>
        <v>0</v>
      </c>
      <c r="AC181" s="58">
        <f t="shared" si="58"/>
        <v>1440000</v>
      </c>
      <c r="AD181" s="58">
        <f t="shared" si="59"/>
        <v>1060000</v>
      </c>
      <c r="AE181" s="58">
        <f t="shared" si="60"/>
        <v>0</v>
      </c>
      <c r="AF181" s="58">
        <f t="shared" si="61"/>
        <v>0</v>
      </c>
      <c r="AG181" s="58">
        <f t="shared" si="62"/>
        <v>0</v>
      </c>
      <c r="AH181" s="58">
        <f t="shared" si="63"/>
        <v>0</v>
      </c>
      <c r="AI181" s="58">
        <f t="shared" si="64"/>
        <v>1647465</v>
      </c>
      <c r="AJ181" s="58">
        <f t="shared" si="65"/>
        <v>1917497</v>
      </c>
      <c r="AK181" s="58">
        <f t="shared" si="66"/>
        <v>0</v>
      </c>
      <c r="AL181" s="58">
        <f t="shared" si="67"/>
        <v>0</v>
      </c>
      <c r="AM181" s="58">
        <f t="shared" si="71"/>
        <v>485196.96</v>
      </c>
      <c r="AN181" s="58">
        <f t="shared" si="72"/>
        <v>6550158.96</v>
      </c>
      <c r="AO181" s="58">
        <f t="shared" si="68"/>
        <v>6550158.96</v>
      </c>
      <c r="AP181" s="58" t="str">
        <f t="shared" si="69"/>
        <v>TCS</v>
      </c>
      <c r="AQ181" s="75" t="s">
        <v>79</v>
      </c>
      <c r="AR181" s="60" t="s">
        <v>705</v>
      </c>
      <c r="AS181" s="60" t="s">
        <v>710</v>
      </c>
      <c r="AT181" s="60" t="s">
        <v>145</v>
      </c>
    </row>
    <row r="182" spans="1:46" s="60" customFormat="1" ht="23.25" customHeight="1">
      <c r="A182" s="113" t="s">
        <v>315</v>
      </c>
      <c r="B182" s="140"/>
      <c r="C182" s="118"/>
      <c r="D182" s="114">
        <v>45881</v>
      </c>
      <c r="E182" s="115"/>
      <c r="F182" s="115">
        <v>842</v>
      </c>
      <c r="G182" s="116"/>
      <c r="H182" s="56"/>
      <c r="I182" s="62"/>
      <c r="J182" s="56">
        <f t="shared" si="78"/>
        <v>1440000</v>
      </c>
      <c r="K182" s="56">
        <f>990000+70000</f>
        <v>1060000</v>
      </c>
      <c r="L182" s="56"/>
      <c r="M182" s="56"/>
      <c r="N182" s="56"/>
      <c r="O182" s="56"/>
      <c r="P182" s="56">
        <v>1647465</v>
      </c>
      <c r="Q182" s="56">
        <v>1917497</v>
      </c>
      <c r="R182" s="56"/>
      <c r="S182" s="56"/>
      <c r="T182" s="56">
        <f t="shared" si="52"/>
        <v>485196.96</v>
      </c>
      <c r="U182" s="62">
        <f t="shared" si="53"/>
        <v>6550158.96</v>
      </c>
      <c r="V182" s="58">
        <f t="shared" si="70"/>
        <v>6550158.96</v>
      </c>
      <c r="W182" s="117" t="s">
        <v>72</v>
      </c>
      <c r="X182" s="57" t="str">
        <f t="shared" si="54"/>
        <v>PS254954</v>
      </c>
      <c r="Y182" s="58">
        <f t="shared" si="54"/>
        <v>0</v>
      </c>
      <c r="Z182" s="59">
        <f t="shared" si="55"/>
        <v>45881</v>
      </c>
      <c r="AA182" s="58">
        <f t="shared" si="56"/>
        <v>0</v>
      </c>
      <c r="AB182" s="58">
        <f t="shared" si="57"/>
        <v>0</v>
      </c>
      <c r="AC182" s="58">
        <f t="shared" si="58"/>
        <v>0</v>
      </c>
      <c r="AD182" s="58">
        <f t="shared" si="59"/>
        <v>0</v>
      </c>
      <c r="AE182" s="58">
        <f t="shared" si="60"/>
        <v>0</v>
      </c>
      <c r="AF182" s="58">
        <f t="shared" si="61"/>
        <v>0</v>
      </c>
      <c r="AG182" s="58">
        <f t="shared" si="62"/>
        <v>0</v>
      </c>
      <c r="AH182" s="58">
        <f t="shared" si="63"/>
        <v>0</v>
      </c>
      <c r="AI182" s="58">
        <f t="shared" si="64"/>
        <v>0</v>
      </c>
      <c r="AJ182" s="58">
        <f t="shared" si="65"/>
        <v>0</v>
      </c>
      <c r="AK182" s="58">
        <f t="shared" si="66"/>
        <v>0</v>
      </c>
      <c r="AL182" s="58">
        <f t="shared" si="67"/>
        <v>0</v>
      </c>
      <c r="AM182" s="58">
        <f t="shared" si="71"/>
        <v>0</v>
      </c>
      <c r="AN182" s="58">
        <f t="shared" si="72"/>
        <v>0</v>
      </c>
      <c r="AO182" s="58">
        <f t="shared" si="68"/>
        <v>0</v>
      </c>
      <c r="AP182" s="58" t="str">
        <f t="shared" si="69"/>
        <v>TCS</v>
      </c>
      <c r="AQ182" s="75" t="s">
        <v>79</v>
      </c>
      <c r="AR182" s="60" t="s">
        <v>705</v>
      </c>
      <c r="AS182" s="60" t="s">
        <v>710</v>
      </c>
      <c r="AT182" s="60" t="s">
        <v>145</v>
      </c>
    </row>
    <row r="183" spans="1:46" s="60" customFormat="1" ht="23.25" customHeight="1">
      <c r="A183" s="113" t="s">
        <v>316</v>
      </c>
      <c r="B183" s="140" t="s">
        <v>651</v>
      </c>
      <c r="C183" s="118" t="s">
        <v>652</v>
      </c>
      <c r="D183" s="114">
        <v>45881</v>
      </c>
      <c r="E183" s="115">
        <v>16</v>
      </c>
      <c r="F183" s="115">
        <v>16</v>
      </c>
      <c r="G183" s="116"/>
      <c r="H183" s="56"/>
      <c r="I183" s="62"/>
      <c r="J183" s="56">
        <f t="shared" si="78"/>
        <v>1060000</v>
      </c>
      <c r="K183" s="56">
        <v>990000</v>
      </c>
      <c r="L183" s="56"/>
      <c r="M183" s="56"/>
      <c r="N183" s="56"/>
      <c r="O183" s="56"/>
      <c r="P183" s="56">
        <v>592778</v>
      </c>
      <c r="Q183" s="56">
        <v>324000</v>
      </c>
      <c r="R183" s="56"/>
      <c r="S183" s="56"/>
      <c r="T183" s="56">
        <f t="shared" si="52"/>
        <v>237342.24</v>
      </c>
      <c r="U183" s="62">
        <f t="shared" si="53"/>
        <v>3204120.24</v>
      </c>
      <c r="V183" s="58">
        <f t="shared" si="70"/>
        <v>3204120.24</v>
      </c>
      <c r="W183" s="117" t="s">
        <v>72</v>
      </c>
      <c r="X183" s="57" t="str">
        <f t="shared" si="54"/>
        <v>PS254955</v>
      </c>
      <c r="Y183" s="58" t="str">
        <f t="shared" si="54"/>
        <v>PC250808VY</v>
      </c>
      <c r="Z183" s="59">
        <f t="shared" si="55"/>
        <v>45881</v>
      </c>
      <c r="AA183" s="58">
        <f t="shared" si="56"/>
        <v>0</v>
      </c>
      <c r="AB183" s="58">
        <f t="shared" si="57"/>
        <v>0</v>
      </c>
      <c r="AC183" s="58">
        <f t="shared" si="58"/>
        <v>1060000</v>
      </c>
      <c r="AD183" s="58">
        <f t="shared" si="59"/>
        <v>990000</v>
      </c>
      <c r="AE183" s="58">
        <f t="shared" si="60"/>
        <v>0</v>
      </c>
      <c r="AF183" s="58">
        <f t="shared" si="61"/>
        <v>0</v>
      </c>
      <c r="AG183" s="58">
        <f t="shared" si="62"/>
        <v>0</v>
      </c>
      <c r="AH183" s="58">
        <f t="shared" si="63"/>
        <v>0</v>
      </c>
      <c r="AI183" s="58">
        <f t="shared" si="64"/>
        <v>592778</v>
      </c>
      <c r="AJ183" s="58">
        <f t="shared" si="65"/>
        <v>324000</v>
      </c>
      <c r="AK183" s="58">
        <f t="shared" si="66"/>
        <v>0</v>
      </c>
      <c r="AL183" s="58">
        <f t="shared" si="67"/>
        <v>0</v>
      </c>
      <c r="AM183" s="58">
        <f t="shared" si="71"/>
        <v>237342.24</v>
      </c>
      <c r="AN183" s="58">
        <f t="shared" si="72"/>
        <v>3204120.24</v>
      </c>
      <c r="AO183" s="58">
        <f t="shared" si="68"/>
        <v>3204120.24</v>
      </c>
      <c r="AP183" s="58" t="str">
        <f t="shared" si="69"/>
        <v>TCS</v>
      </c>
      <c r="AQ183" s="75" t="s">
        <v>79</v>
      </c>
      <c r="AR183" s="60" t="s">
        <v>705</v>
      </c>
      <c r="AS183" s="60" t="s">
        <v>710</v>
      </c>
      <c r="AT183" s="60" t="s">
        <v>145</v>
      </c>
    </row>
    <row r="184" spans="1:46" s="60" customFormat="1" ht="23.25" customHeight="1">
      <c r="A184" s="113" t="s">
        <v>317</v>
      </c>
      <c r="B184" s="140" t="s">
        <v>653</v>
      </c>
      <c r="C184" s="118" t="s">
        <v>654</v>
      </c>
      <c r="D184" s="114">
        <v>45881</v>
      </c>
      <c r="E184" s="115">
        <v>7</v>
      </c>
      <c r="F184" s="115">
        <v>7</v>
      </c>
      <c r="G184" s="116"/>
      <c r="H184" s="56"/>
      <c r="I184" s="62"/>
      <c r="J184" s="56">
        <f t="shared" si="78"/>
        <v>1060000</v>
      </c>
      <c r="K184" s="56">
        <v>990000</v>
      </c>
      <c r="L184" s="56"/>
      <c r="M184" s="56"/>
      <c r="N184" s="56"/>
      <c r="O184" s="56"/>
      <c r="P184" s="56">
        <v>572162</v>
      </c>
      <c r="Q184" s="56">
        <v>324000</v>
      </c>
      <c r="R184" s="56"/>
      <c r="S184" s="56"/>
      <c r="T184" s="56">
        <f t="shared" si="52"/>
        <v>235692.96</v>
      </c>
      <c r="U184" s="62">
        <f t="shared" si="53"/>
        <v>3181854.96</v>
      </c>
      <c r="V184" s="58">
        <f t="shared" si="70"/>
        <v>3181854.96</v>
      </c>
      <c r="W184" s="117" t="s">
        <v>72</v>
      </c>
      <c r="X184" s="57" t="str">
        <f t="shared" si="54"/>
        <v>PS255016</v>
      </c>
      <c r="Y184" s="58" t="str">
        <f t="shared" si="54"/>
        <v>PC250811VY</v>
      </c>
      <c r="Z184" s="59">
        <f t="shared" si="55"/>
        <v>45881</v>
      </c>
      <c r="AA184" s="58">
        <f t="shared" si="56"/>
        <v>0</v>
      </c>
      <c r="AB184" s="58">
        <f t="shared" si="57"/>
        <v>0</v>
      </c>
      <c r="AC184" s="58">
        <f t="shared" si="58"/>
        <v>1060000</v>
      </c>
      <c r="AD184" s="58">
        <f t="shared" si="59"/>
        <v>990000</v>
      </c>
      <c r="AE184" s="58">
        <f t="shared" si="60"/>
        <v>0</v>
      </c>
      <c r="AF184" s="58">
        <f t="shared" si="61"/>
        <v>0</v>
      </c>
      <c r="AG184" s="58">
        <f t="shared" si="62"/>
        <v>0</v>
      </c>
      <c r="AH184" s="58">
        <f t="shared" si="63"/>
        <v>0</v>
      </c>
      <c r="AI184" s="58">
        <f t="shared" si="64"/>
        <v>572162</v>
      </c>
      <c r="AJ184" s="58">
        <f t="shared" si="65"/>
        <v>324000</v>
      </c>
      <c r="AK184" s="58">
        <f t="shared" si="66"/>
        <v>0</v>
      </c>
      <c r="AL184" s="58">
        <f t="shared" si="67"/>
        <v>0</v>
      </c>
      <c r="AM184" s="58">
        <f t="shared" si="71"/>
        <v>235692.96</v>
      </c>
      <c r="AN184" s="58">
        <f t="shared" si="72"/>
        <v>3181854.96</v>
      </c>
      <c r="AO184" s="58">
        <f t="shared" si="68"/>
        <v>3181854.96</v>
      </c>
      <c r="AP184" s="58" t="str">
        <f t="shared" si="69"/>
        <v>TCS</v>
      </c>
      <c r="AQ184" s="75" t="s">
        <v>79</v>
      </c>
      <c r="AR184" s="60" t="s">
        <v>705</v>
      </c>
      <c r="AS184" s="60" t="s">
        <v>710</v>
      </c>
      <c r="AT184" s="60" t="s">
        <v>145</v>
      </c>
    </row>
    <row r="185" spans="1:46" s="60" customFormat="1" ht="23.25" customHeight="1">
      <c r="A185" s="113" t="s">
        <v>318</v>
      </c>
      <c r="B185" s="140" t="s">
        <v>655</v>
      </c>
      <c r="C185" s="118" t="s">
        <v>656</v>
      </c>
      <c r="D185" s="114">
        <v>45881</v>
      </c>
      <c r="E185" s="115">
        <v>0.7</v>
      </c>
      <c r="F185" s="115">
        <v>0.7</v>
      </c>
      <c r="G185" s="116"/>
      <c r="H185" s="56"/>
      <c r="I185" s="62"/>
      <c r="J185" s="56">
        <f>+IF(F185&lt;=50,1060000, IF(F185&lt;=200, 1210000, IF(F185&lt;=500, 1230000, IF(F185&lt;=1000, 1440000, IF(F185&lt;=2000, 1990000, IF(F185&gt;2000, 1990000+(F185-2000)*1464))))))</f>
        <v>1060000</v>
      </c>
      <c r="K185" s="56">
        <v>600000</v>
      </c>
      <c r="L185" s="56"/>
      <c r="M185" s="56"/>
      <c r="N185" s="56"/>
      <c r="O185" s="56"/>
      <c r="P185" s="56"/>
      <c r="Q185" s="56"/>
      <c r="R185" s="56"/>
      <c r="S185" s="56"/>
      <c r="T185" s="56">
        <f t="shared" si="52"/>
        <v>132800</v>
      </c>
      <c r="U185" s="62">
        <f t="shared" si="53"/>
        <v>1792800</v>
      </c>
      <c r="V185" s="58">
        <f t="shared" si="70"/>
        <v>1792800</v>
      </c>
      <c r="W185" s="117" t="s">
        <v>75</v>
      </c>
      <c r="X185" s="57" t="str">
        <f t="shared" si="54"/>
        <v>PS254999</v>
      </c>
      <c r="Y185" s="58" t="str">
        <f t="shared" si="54"/>
        <v>DSHK2025080701</v>
      </c>
      <c r="Z185" s="59">
        <f t="shared" si="55"/>
        <v>45881</v>
      </c>
      <c r="AA185" s="58">
        <f t="shared" si="56"/>
        <v>0</v>
      </c>
      <c r="AB185" s="58">
        <f t="shared" si="57"/>
        <v>0</v>
      </c>
      <c r="AC185" s="58">
        <f t="shared" si="58"/>
        <v>1060000</v>
      </c>
      <c r="AD185" s="58">
        <f t="shared" si="59"/>
        <v>600000</v>
      </c>
      <c r="AE185" s="58">
        <f t="shared" si="60"/>
        <v>0</v>
      </c>
      <c r="AF185" s="58">
        <f t="shared" si="61"/>
        <v>0</v>
      </c>
      <c r="AG185" s="58">
        <f t="shared" si="62"/>
        <v>0</v>
      </c>
      <c r="AH185" s="58">
        <f t="shared" si="63"/>
        <v>0</v>
      </c>
      <c r="AI185" s="58">
        <f t="shared" si="64"/>
        <v>0</v>
      </c>
      <c r="AJ185" s="58">
        <f t="shared" si="65"/>
        <v>0</v>
      </c>
      <c r="AK185" s="58">
        <f t="shared" si="66"/>
        <v>0</v>
      </c>
      <c r="AL185" s="58">
        <f t="shared" si="67"/>
        <v>0</v>
      </c>
      <c r="AM185" s="58">
        <f t="shared" si="71"/>
        <v>132800</v>
      </c>
      <c r="AN185" s="58">
        <f t="shared" si="72"/>
        <v>1792800</v>
      </c>
      <c r="AO185" s="58">
        <f t="shared" si="68"/>
        <v>1792800</v>
      </c>
      <c r="AP185" s="58" t="str">
        <f t="shared" si="69"/>
        <v>DHL</v>
      </c>
      <c r="AQ185" s="75" t="s">
        <v>82</v>
      </c>
      <c r="AR185" s="60" t="s">
        <v>705</v>
      </c>
      <c r="AS185" s="60" t="s">
        <v>710</v>
      </c>
      <c r="AT185" s="60" t="s">
        <v>145</v>
      </c>
    </row>
    <row r="186" spans="1:46" s="60" customFormat="1" ht="23.25" customHeight="1">
      <c r="A186" s="113" t="s">
        <v>319</v>
      </c>
      <c r="B186" s="140" t="s">
        <v>657</v>
      </c>
      <c r="C186" s="118" t="s">
        <v>658</v>
      </c>
      <c r="D186" s="114">
        <v>45881</v>
      </c>
      <c r="E186" s="115">
        <v>0.6</v>
      </c>
      <c r="F186" s="115">
        <v>0.6</v>
      </c>
      <c r="G186" s="116"/>
      <c r="H186" s="56"/>
      <c r="I186" s="62"/>
      <c r="J186" s="56">
        <f>+IF(F186&lt;=50,1060000, IF(F186&lt;=200, 1210000, IF(F186&lt;=500, 1230000, IF(F186&lt;=1000, 1440000, IF(F186&lt;=2000, 1990000, IF(F186&gt;2000, 1990000+(F186-2000)*1464))))))</f>
        <v>1060000</v>
      </c>
      <c r="K186" s="56">
        <v>600000</v>
      </c>
      <c r="L186" s="56"/>
      <c r="M186" s="56"/>
      <c r="N186" s="56"/>
      <c r="O186" s="56"/>
      <c r="P186" s="56"/>
      <c r="Q186" s="56"/>
      <c r="R186" s="56"/>
      <c r="S186" s="56"/>
      <c r="T186" s="56">
        <f t="shared" si="52"/>
        <v>132800</v>
      </c>
      <c r="U186" s="62">
        <f t="shared" si="53"/>
        <v>1792800</v>
      </c>
      <c r="V186" s="58">
        <f t="shared" si="70"/>
        <v>1792800</v>
      </c>
      <c r="W186" s="117" t="s">
        <v>75</v>
      </c>
      <c r="X186" s="57" t="str">
        <f t="shared" si="54"/>
        <v>PS254992</v>
      </c>
      <c r="Y186" s="58" t="str">
        <f t="shared" si="54"/>
        <v>DI25H03588</v>
      </c>
      <c r="Z186" s="59">
        <f t="shared" si="55"/>
        <v>45881</v>
      </c>
      <c r="AA186" s="58">
        <f t="shared" si="56"/>
        <v>0</v>
      </c>
      <c r="AB186" s="58">
        <f t="shared" si="57"/>
        <v>0</v>
      </c>
      <c r="AC186" s="58">
        <f t="shared" si="58"/>
        <v>1060000</v>
      </c>
      <c r="AD186" s="58">
        <f t="shared" si="59"/>
        <v>600000</v>
      </c>
      <c r="AE186" s="58">
        <f t="shared" si="60"/>
        <v>0</v>
      </c>
      <c r="AF186" s="58">
        <f t="shared" si="61"/>
        <v>0</v>
      </c>
      <c r="AG186" s="58">
        <f t="shared" si="62"/>
        <v>0</v>
      </c>
      <c r="AH186" s="58">
        <f t="shared" si="63"/>
        <v>0</v>
      </c>
      <c r="AI186" s="58">
        <f t="shared" si="64"/>
        <v>0</v>
      </c>
      <c r="AJ186" s="58">
        <f t="shared" si="65"/>
        <v>0</v>
      </c>
      <c r="AK186" s="58">
        <f t="shared" si="66"/>
        <v>0</v>
      </c>
      <c r="AL186" s="58">
        <f t="shared" si="67"/>
        <v>0</v>
      </c>
      <c r="AM186" s="58">
        <f t="shared" si="71"/>
        <v>132800</v>
      </c>
      <c r="AN186" s="58">
        <f t="shared" si="72"/>
        <v>1792800</v>
      </c>
      <c r="AO186" s="58">
        <f t="shared" si="68"/>
        <v>1792800</v>
      </c>
      <c r="AP186" s="58" t="str">
        <f t="shared" si="69"/>
        <v>DHL</v>
      </c>
      <c r="AQ186" s="75" t="s">
        <v>82</v>
      </c>
      <c r="AR186" s="60" t="s">
        <v>705</v>
      </c>
      <c r="AS186" s="60" t="s">
        <v>710</v>
      </c>
      <c r="AT186" s="60" t="s">
        <v>145</v>
      </c>
    </row>
    <row r="187" spans="1:46" s="60" customFormat="1" ht="23.25" customHeight="1">
      <c r="A187" s="113" t="s">
        <v>719</v>
      </c>
      <c r="B187" s="121" t="s">
        <v>720</v>
      </c>
      <c r="C187" s="118" t="s">
        <v>721</v>
      </c>
      <c r="D187" s="114"/>
      <c r="E187" s="115">
        <v>1</v>
      </c>
      <c r="F187" s="115">
        <v>1</v>
      </c>
      <c r="G187" s="116"/>
      <c r="H187" s="56"/>
      <c r="I187" s="62"/>
      <c r="J187" s="56"/>
      <c r="K187" s="56"/>
      <c r="L187" s="56"/>
      <c r="M187" s="56"/>
      <c r="N187" s="56"/>
      <c r="O187" s="56"/>
      <c r="P187" s="56"/>
      <c r="Q187" s="56">
        <v>133129</v>
      </c>
      <c r="R187" s="56"/>
      <c r="S187" s="56"/>
      <c r="T187" s="56"/>
      <c r="U187" s="62"/>
      <c r="V187" s="58"/>
      <c r="W187" s="117"/>
      <c r="X187" s="57"/>
      <c r="Y187" s="58"/>
      <c r="Z187" s="59"/>
      <c r="AA187" s="58">
        <f t="shared" si="56"/>
        <v>0</v>
      </c>
      <c r="AB187" s="58">
        <f t="shared" si="57"/>
        <v>0</v>
      </c>
      <c r="AC187" s="58">
        <f t="shared" si="58"/>
        <v>0</v>
      </c>
      <c r="AD187" s="58"/>
      <c r="AE187" s="58">
        <f t="shared" si="60"/>
        <v>0</v>
      </c>
      <c r="AF187" s="58">
        <f t="shared" si="61"/>
        <v>0</v>
      </c>
      <c r="AG187" s="58">
        <f t="shared" si="62"/>
        <v>0</v>
      </c>
      <c r="AH187" s="58">
        <f t="shared" si="63"/>
        <v>0</v>
      </c>
      <c r="AI187" s="58">
        <f t="shared" si="64"/>
        <v>0</v>
      </c>
      <c r="AJ187" s="58">
        <f t="shared" si="65"/>
        <v>133129</v>
      </c>
      <c r="AK187" s="58">
        <f t="shared" si="66"/>
        <v>0</v>
      </c>
      <c r="AL187" s="58">
        <f t="shared" si="67"/>
        <v>0</v>
      </c>
      <c r="AM187" s="58"/>
      <c r="AN187" s="58"/>
      <c r="AO187" s="58"/>
      <c r="AP187" s="58"/>
      <c r="AQ187" s="75"/>
    </row>
    <row r="188" spans="1:46" s="156" customFormat="1" ht="23.25" customHeight="1">
      <c r="A188" s="143" t="s">
        <v>722</v>
      </c>
      <c r="B188" s="144" t="s">
        <v>997</v>
      </c>
      <c r="C188" s="145" t="s">
        <v>1270</v>
      </c>
      <c r="D188" s="146"/>
      <c r="E188" s="147"/>
      <c r="F188" s="147"/>
      <c r="G188" s="148"/>
      <c r="H188" s="149"/>
      <c r="I188" s="150"/>
      <c r="J188" s="151"/>
      <c r="K188" s="152">
        <v>410000</v>
      </c>
      <c r="L188" s="151"/>
      <c r="M188" s="151"/>
      <c r="N188" s="151"/>
      <c r="O188" s="151"/>
      <c r="P188" s="151"/>
      <c r="Q188" s="151"/>
      <c r="R188" s="151"/>
      <c r="S188" s="151"/>
      <c r="T188" s="151">
        <f t="shared" ref="T188:T387" si="79">SUM(J188:S188)*0.08</f>
        <v>32800</v>
      </c>
      <c r="U188" s="150">
        <f t="shared" ref="U188:U387" si="80">SUM(J188:T188)</f>
        <v>442800</v>
      </c>
      <c r="V188" s="152">
        <f t="shared" ref="V188:V392" si="81">U188</f>
        <v>442800</v>
      </c>
      <c r="W188" s="145"/>
      <c r="X188" s="153" t="str">
        <f t="shared" ref="X188:Y315" si="82">A188</f>
        <v>PS254518</v>
      </c>
      <c r="Y188" s="152" t="str">
        <f t="shared" si="82"/>
        <v>4794394</v>
      </c>
      <c r="Z188" s="154">
        <f t="shared" ref="Z188:Z387" si="83">D188</f>
        <v>0</v>
      </c>
      <c r="AA188" s="152"/>
      <c r="AB188" s="152"/>
      <c r="AC188" s="152"/>
      <c r="AD188" s="152">
        <f t="shared" ref="AD188:AD398" si="84">+K188</f>
        <v>410000</v>
      </c>
      <c r="AE188" s="152"/>
      <c r="AF188" s="152"/>
      <c r="AG188" s="152"/>
      <c r="AH188" s="152"/>
      <c r="AI188" s="152"/>
      <c r="AJ188" s="152"/>
      <c r="AK188" s="152"/>
      <c r="AL188" s="152"/>
      <c r="AM188" s="152">
        <f t="shared" ref="AM188:AM251" si="85">SUM(AC188:AL188)*0.08</f>
        <v>32800</v>
      </c>
      <c r="AN188" s="152">
        <f t="shared" ref="AN188:AN251" si="86">SUM(AC188:AM188)</f>
        <v>442800</v>
      </c>
      <c r="AO188" s="152">
        <f t="shared" ref="AO188:AO251" si="87">AN188</f>
        <v>442800</v>
      </c>
      <c r="AP188" s="152">
        <f t="shared" ref="AP188:AP251" si="88">W188</f>
        <v>0</v>
      </c>
      <c r="AQ188" s="155"/>
    </row>
    <row r="189" spans="1:46" s="156" customFormat="1" ht="23.25" customHeight="1">
      <c r="A189" s="143" t="s">
        <v>723</v>
      </c>
      <c r="B189" s="144" t="s">
        <v>998</v>
      </c>
      <c r="C189" s="145" t="s">
        <v>1270</v>
      </c>
      <c r="D189" s="146"/>
      <c r="E189" s="147"/>
      <c r="F189" s="147"/>
      <c r="G189" s="148"/>
      <c r="H189" s="149"/>
      <c r="I189" s="150"/>
      <c r="J189" s="151"/>
      <c r="K189" s="152">
        <v>410000</v>
      </c>
      <c r="L189" s="151"/>
      <c r="M189" s="151"/>
      <c r="N189" s="151"/>
      <c r="O189" s="151"/>
      <c r="P189" s="151"/>
      <c r="Q189" s="151"/>
      <c r="R189" s="151"/>
      <c r="S189" s="151"/>
      <c r="T189" s="151">
        <f t="shared" ref="T189:T252" si="89">SUM(J189:S189)*0.08</f>
        <v>32800</v>
      </c>
      <c r="U189" s="150">
        <f t="shared" ref="U189:U252" si="90">SUM(J189:T189)</f>
        <v>442800</v>
      </c>
      <c r="V189" s="152">
        <f t="shared" si="81"/>
        <v>442800</v>
      </c>
      <c r="W189" s="145"/>
      <c r="X189" s="153" t="str">
        <f t="shared" si="82"/>
        <v>PS254512</v>
      </c>
      <c r="Y189" s="152" t="str">
        <f t="shared" si="82"/>
        <v>4795446</v>
      </c>
      <c r="Z189" s="154">
        <f t="shared" si="83"/>
        <v>0</v>
      </c>
      <c r="AA189" s="152"/>
      <c r="AB189" s="152"/>
      <c r="AC189" s="152"/>
      <c r="AD189" s="152">
        <f t="shared" si="84"/>
        <v>410000</v>
      </c>
      <c r="AE189" s="152"/>
      <c r="AF189" s="152"/>
      <c r="AG189" s="152"/>
      <c r="AH189" s="152"/>
      <c r="AI189" s="152"/>
      <c r="AJ189" s="152"/>
      <c r="AK189" s="152"/>
      <c r="AL189" s="152"/>
      <c r="AM189" s="152">
        <f t="shared" si="85"/>
        <v>32800</v>
      </c>
      <c r="AN189" s="152">
        <f t="shared" si="86"/>
        <v>442800</v>
      </c>
      <c r="AO189" s="152">
        <f t="shared" si="87"/>
        <v>442800</v>
      </c>
      <c r="AP189" s="152">
        <f t="shared" si="88"/>
        <v>0</v>
      </c>
      <c r="AQ189" s="155"/>
    </row>
    <row r="190" spans="1:46" s="156" customFormat="1" ht="23.25" customHeight="1">
      <c r="A190" s="143" t="s">
        <v>724</v>
      </c>
      <c r="B190" s="144" t="s">
        <v>999</v>
      </c>
      <c r="C190" s="145" t="s">
        <v>1270</v>
      </c>
      <c r="D190" s="146"/>
      <c r="E190" s="147"/>
      <c r="F190" s="147"/>
      <c r="G190" s="148"/>
      <c r="H190" s="149"/>
      <c r="I190" s="150"/>
      <c r="J190" s="151"/>
      <c r="K190" s="152">
        <v>410000</v>
      </c>
      <c r="L190" s="151"/>
      <c r="M190" s="151"/>
      <c r="N190" s="151"/>
      <c r="O190" s="151"/>
      <c r="P190" s="151"/>
      <c r="Q190" s="151"/>
      <c r="R190" s="151"/>
      <c r="S190" s="151"/>
      <c r="T190" s="151">
        <f t="shared" si="89"/>
        <v>32800</v>
      </c>
      <c r="U190" s="150">
        <f t="shared" si="90"/>
        <v>442800</v>
      </c>
      <c r="V190" s="152">
        <f t="shared" si="81"/>
        <v>442800</v>
      </c>
      <c r="W190" s="145"/>
      <c r="X190" s="153" t="str">
        <f t="shared" si="82"/>
        <v>PS254409</v>
      </c>
      <c r="Y190" s="152" t="str">
        <f t="shared" si="82"/>
        <v>4786118</v>
      </c>
      <c r="Z190" s="154">
        <f t="shared" si="83"/>
        <v>0</v>
      </c>
      <c r="AA190" s="152"/>
      <c r="AB190" s="152"/>
      <c r="AC190" s="152"/>
      <c r="AD190" s="152">
        <f t="shared" si="84"/>
        <v>410000</v>
      </c>
      <c r="AE190" s="152"/>
      <c r="AF190" s="152"/>
      <c r="AG190" s="152"/>
      <c r="AH190" s="152"/>
      <c r="AI190" s="152"/>
      <c r="AJ190" s="152"/>
      <c r="AK190" s="152"/>
      <c r="AL190" s="152"/>
      <c r="AM190" s="152">
        <f t="shared" si="85"/>
        <v>32800</v>
      </c>
      <c r="AN190" s="152">
        <f t="shared" si="86"/>
        <v>442800</v>
      </c>
      <c r="AO190" s="152">
        <f t="shared" si="87"/>
        <v>442800</v>
      </c>
      <c r="AP190" s="152">
        <f t="shared" si="88"/>
        <v>0</v>
      </c>
      <c r="AQ190" s="155"/>
    </row>
    <row r="191" spans="1:46" s="156" customFormat="1" ht="23.25" customHeight="1">
      <c r="A191" s="143" t="s">
        <v>725</v>
      </c>
      <c r="B191" s="144" t="s">
        <v>1000</v>
      </c>
      <c r="C191" s="145" t="s">
        <v>1270</v>
      </c>
      <c r="D191" s="146"/>
      <c r="E191" s="147"/>
      <c r="F191" s="147"/>
      <c r="G191" s="148"/>
      <c r="H191" s="149"/>
      <c r="I191" s="150"/>
      <c r="J191" s="151"/>
      <c r="K191" s="152">
        <v>410000</v>
      </c>
      <c r="L191" s="151"/>
      <c r="M191" s="151"/>
      <c r="N191" s="151"/>
      <c r="O191" s="151"/>
      <c r="P191" s="151"/>
      <c r="Q191" s="151"/>
      <c r="R191" s="151"/>
      <c r="S191" s="151"/>
      <c r="T191" s="151">
        <f t="shared" si="89"/>
        <v>32800</v>
      </c>
      <c r="U191" s="150">
        <f t="shared" si="90"/>
        <v>442800</v>
      </c>
      <c r="V191" s="152">
        <f t="shared" si="81"/>
        <v>442800</v>
      </c>
      <c r="W191" s="145"/>
      <c r="X191" s="153" t="str">
        <f t="shared" si="82"/>
        <v>PS254501</v>
      </c>
      <c r="Y191" s="152" t="str">
        <f t="shared" si="82"/>
        <v>4789954</v>
      </c>
      <c r="Z191" s="154">
        <f t="shared" si="83"/>
        <v>0</v>
      </c>
      <c r="AA191" s="152"/>
      <c r="AB191" s="152"/>
      <c r="AC191" s="152"/>
      <c r="AD191" s="152">
        <f t="shared" si="84"/>
        <v>410000</v>
      </c>
      <c r="AE191" s="152"/>
      <c r="AF191" s="152"/>
      <c r="AG191" s="152"/>
      <c r="AH191" s="152"/>
      <c r="AI191" s="152"/>
      <c r="AJ191" s="152"/>
      <c r="AK191" s="152"/>
      <c r="AL191" s="152"/>
      <c r="AM191" s="152">
        <f t="shared" si="85"/>
        <v>32800</v>
      </c>
      <c r="AN191" s="152">
        <f t="shared" si="86"/>
        <v>442800</v>
      </c>
      <c r="AO191" s="152">
        <f t="shared" si="87"/>
        <v>442800</v>
      </c>
      <c r="AP191" s="152">
        <f t="shared" si="88"/>
        <v>0</v>
      </c>
      <c r="AQ191" s="155"/>
    </row>
    <row r="192" spans="1:46" s="156" customFormat="1" ht="23.25" customHeight="1">
      <c r="A192" s="143" t="s">
        <v>726</v>
      </c>
      <c r="B192" s="144" t="s">
        <v>1001</v>
      </c>
      <c r="C192" s="145" t="s">
        <v>1270</v>
      </c>
      <c r="D192" s="146"/>
      <c r="E192" s="147"/>
      <c r="F192" s="147"/>
      <c r="G192" s="148"/>
      <c r="H192" s="149"/>
      <c r="I192" s="150"/>
      <c r="J192" s="151"/>
      <c r="K192" s="152">
        <v>410000</v>
      </c>
      <c r="L192" s="151"/>
      <c r="M192" s="151"/>
      <c r="N192" s="151"/>
      <c r="O192" s="151"/>
      <c r="P192" s="151"/>
      <c r="Q192" s="151"/>
      <c r="R192" s="151"/>
      <c r="S192" s="151"/>
      <c r="T192" s="151">
        <f t="shared" si="89"/>
        <v>32800</v>
      </c>
      <c r="U192" s="150">
        <f t="shared" si="90"/>
        <v>442800</v>
      </c>
      <c r="V192" s="152">
        <f t="shared" si="81"/>
        <v>442800</v>
      </c>
      <c r="W192" s="145"/>
      <c r="X192" s="153" t="str">
        <f t="shared" si="82"/>
        <v>PS254532</v>
      </c>
      <c r="Y192" s="152" t="str">
        <f t="shared" si="82"/>
        <v>4791179</v>
      </c>
      <c r="Z192" s="154">
        <f t="shared" si="83"/>
        <v>0</v>
      </c>
      <c r="AA192" s="152"/>
      <c r="AB192" s="152"/>
      <c r="AC192" s="152"/>
      <c r="AD192" s="152">
        <f t="shared" si="84"/>
        <v>410000</v>
      </c>
      <c r="AE192" s="152"/>
      <c r="AF192" s="152"/>
      <c r="AG192" s="152"/>
      <c r="AH192" s="152"/>
      <c r="AI192" s="152"/>
      <c r="AJ192" s="152"/>
      <c r="AK192" s="152"/>
      <c r="AL192" s="152"/>
      <c r="AM192" s="152">
        <f t="shared" si="85"/>
        <v>32800</v>
      </c>
      <c r="AN192" s="152">
        <f t="shared" si="86"/>
        <v>442800</v>
      </c>
      <c r="AO192" s="152">
        <f t="shared" si="87"/>
        <v>442800</v>
      </c>
      <c r="AP192" s="152">
        <f t="shared" si="88"/>
        <v>0</v>
      </c>
      <c r="AQ192" s="155"/>
    </row>
    <row r="193" spans="1:43" s="156" customFormat="1" ht="23.25" customHeight="1">
      <c r="A193" s="143" t="s">
        <v>727</v>
      </c>
      <c r="B193" s="144" t="s">
        <v>1002</v>
      </c>
      <c r="C193" s="145" t="s">
        <v>1270</v>
      </c>
      <c r="D193" s="146"/>
      <c r="E193" s="147"/>
      <c r="F193" s="147"/>
      <c r="G193" s="148"/>
      <c r="H193" s="149"/>
      <c r="I193" s="150"/>
      <c r="J193" s="151"/>
      <c r="K193" s="152">
        <v>410000</v>
      </c>
      <c r="L193" s="151"/>
      <c r="M193" s="151"/>
      <c r="N193" s="151"/>
      <c r="O193" s="151"/>
      <c r="P193" s="151"/>
      <c r="Q193" s="151"/>
      <c r="R193" s="151"/>
      <c r="S193" s="151"/>
      <c r="T193" s="151">
        <f t="shared" si="89"/>
        <v>32800</v>
      </c>
      <c r="U193" s="150">
        <f t="shared" si="90"/>
        <v>442800</v>
      </c>
      <c r="V193" s="152">
        <f t="shared" si="81"/>
        <v>442800</v>
      </c>
      <c r="W193" s="145"/>
      <c r="X193" s="153" t="str">
        <f t="shared" si="82"/>
        <v>PS254531</v>
      </c>
      <c r="Y193" s="152" t="str">
        <f t="shared" si="82"/>
        <v>4795381</v>
      </c>
      <c r="Z193" s="154">
        <f t="shared" si="83"/>
        <v>0</v>
      </c>
      <c r="AA193" s="152"/>
      <c r="AB193" s="152"/>
      <c r="AC193" s="152"/>
      <c r="AD193" s="152">
        <f t="shared" si="84"/>
        <v>410000</v>
      </c>
      <c r="AE193" s="152"/>
      <c r="AF193" s="152"/>
      <c r="AG193" s="152"/>
      <c r="AH193" s="152"/>
      <c r="AI193" s="152"/>
      <c r="AJ193" s="152"/>
      <c r="AK193" s="152"/>
      <c r="AL193" s="152"/>
      <c r="AM193" s="152">
        <f t="shared" si="85"/>
        <v>32800</v>
      </c>
      <c r="AN193" s="152">
        <f t="shared" si="86"/>
        <v>442800</v>
      </c>
      <c r="AO193" s="152">
        <f t="shared" si="87"/>
        <v>442800</v>
      </c>
      <c r="AP193" s="152">
        <f t="shared" si="88"/>
        <v>0</v>
      </c>
      <c r="AQ193" s="155"/>
    </row>
    <row r="194" spans="1:43" s="156" customFormat="1" ht="23.25" customHeight="1">
      <c r="A194" s="143" t="s">
        <v>728</v>
      </c>
      <c r="B194" s="144" t="s">
        <v>1003</v>
      </c>
      <c r="C194" s="145" t="s">
        <v>1270</v>
      </c>
      <c r="D194" s="146"/>
      <c r="E194" s="147"/>
      <c r="F194" s="147"/>
      <c r="G194" s="148"/>
      <c r="H194" s="149"/>
      <c r="I194" s="150"/>
      <c r="J194" s="151"/>
      <c r="K194" s="152">
        <v>410000</v>
      </c>
      <c r="L194" s="151"/>
      <c r="M194" s="151"/>
      <c r="N194" s="151"/>
      <c r="O194" s="151"/>
      <c r="P194" s="151"/>
      <c r="Q194" s="151"/>
      <c r="R194" s="151"/>
      <c r="S194" s="151"/>
      <c r="T194" s="151">
        <f t="shared" si="89"/>
        <v>32800</v>
      </c>
      <c r="U194" s="150">
        <f t="shared" si="90"/>
        <v>442800</v>
      </c>
      <c r="V194" s="152">
        <f t="shared" si="81"/>
        <v>442800</v>
      </c>
      <c r="W194" s="145"/>
      <c r="X194" s="153" t="str">
        <f t="shared" si="82"/>
        <v>PS254530</v>
      </c>
      <c r="Y194" s="152" t="str">
        <f t="shared" si="82"/>
        <v>O2-2507-00479</v>
      </c>
      <c r="Z194" s="154">
        <f t="shared" si="83"/>
        <v>0</v>
      </c>
      <c r="AA194" s="152"/>
      <c r="AB194" s="152"/>
      <c r="AC194" s="152"/>
      <c r="AD194" s="152">
        <f t="shared" si="84"/>
        <v>410000</v>
      </c>
      <c r="AE194" s="152"/>
      <c r="AF194" s="152"/>
      <c r="AG194" s="152"/>
      <c r="AH194" s="152"/>
      <c r="AI194" s="152"/>
      <c r="AJ194" s="152"/>
      <c r="AK194" s="152"/>
      <c r="AL194" s="152"/>
      <c r="AM194" s="152">
        <f t="shared" si="85"/>
        <v>32800</v>
      </c>
      <c r="AN194" s="152">
        <f t="shared" si="86"/>
        <v>442800</v>
      </c>
      <c r="AO194" s="152">
        <f t="shared" si="87"/>
        <v>442800</v>
      </c>
      <c r="AP194" s="152">
        <f t="shared" si="88"/>
        <v>0</v>
      </c>
      <c r="AQ194" s="155"/>
    </row>
    <row r="195" spans="1:43" s="156" customFormat="1" ht="23.25" customHeight="1">
      <c r="A195" s="143" t="s">
        <v>729</v>
      </c>
      <c r="B195" s="144" t="s">
        <v>1004</v>
      </c>
      <c r="C195" s="145" t="s">
        <v>1270</v>
      </c>
      <c r="D195" s="146"/>
      <c r="E195" s="147"/>
      <c r="F195" s="147"/>
      <c r="G195" s="148"/>
      <c r="H195" s="149"/>
      <c r="I195" s="150"/>
      <c r="J195" s="151"/>
      <c r="K195" s="152">
        <v>410000</v>
      </c>
      <c r="L195" s="151"/>
      <c r="M195" s="151"/>
      <c r="N195" s="151"/>
      <c r="O195" s="151"/>
      <c r="P195" s="151"/>
      <c r="Q195" s="151"/>
      <c r="R195" s="151"/>
      <c r="S195" s="151"/>
      <c r="T195" s="151">
        <f t="shared" si="89"/>
        <v>32800</v>
      </c>
      <c r="U195" s="150">
        <f t="shared" si="90"/>
        <v>442800</v>
      </c>
      <c r="V195" s="152">
        <f t="shared" si="81"/>
        <v>442800</v>
      </c>
      <c r="W195" s="145"/>
      <c r="X195" s="153" t="str">
        <f t="shared" si="82"/>
        <v>PS254515</v>
      </c>
      <c r="Y195" s="152" t="str">
        <f t="shared" si="82"/>
        <v>2025/GLJ-VY 096</v>
      </c>
      <c r="Z195" s="154">
        <f t="shared" si="83"/>
        <v>0</v>
      </c>
      <c r="AA195" s="152"/>
      <c r="AB195" s="152"/>
      <c r="AC195" s="152"/>
      <c r="AD195" s="152">
        <f t="shared" si="84"/>
        <v>410000</v>
      </c>
      <c r="AE195" s="152"/>
      <c r="AF195" s="152"/>
      <c r="AG195" s="152"/>
      <c r="AH195" s="152"/>
      <c r="AI195" s="152"/>
      <c r="AJ195" s="152"/>
      <c r="AK195" s="152"/>
      <c r="AL195" s="152"/>
      <c r="AM195" s="152">
        <f t="shared" si="85"/>
        <v>32800</v>
      </c>
      <c r="AN195" s="152">
        <f t="shared" si="86"/>
        <v>442800</v>
      </c>
      <c r="AO195" s="152">
        <f t="shared" si="87"/>
        <v>442800</v>
      </c>
      <c r="AP195" s="152">
        <f t="shared" si="88"/>
        <v>0</v>
      </c>
      <c r="AQ195" s="155"/>
    </row>
    <row r="196" spans="1:43" s="156" customFormat="1" ht="23.25" customHeight="1">
      <c r="A196" s="143" t="s">
        <v>730</v>
      </c>
      <c r="B196" s="144" t="s">
        <v>1005</v>
      </c>
      <c r="C196" s="145" t="s">
        <v>1270</v>
      </c>
      <c r="D196" s="146"/>
      <c r="E196" s="147"/>
      <c r="F196" s="147"/>
      <c r="G196" s="148"/>
      <c r="H196" s="149"/>
      <c r="I196" s="150"/>
      <c r="J196" s="151"/>
      <c r="K196" s="152">
        <v>410000</v>
      </c>
      <c r="L196" s="151"/>
      <c r="M196" s="151"/>
      <c r="N196" s="151"/>
      <c r="O196" s="151"/>
      <c r="P196" s="151"/>
      <c r="Q196" s="151"/>
      <c r="R196" s="151"/>
      <c r="S196" s="151"/>
      <c r="T196" s="151">
        <f t="shared" si="89"/>
        <v>32800</v>
      </c>
      <c r="U196" s="150">
        <f t="shared" si="90"/>
        <v>442800</v>
      </c>
      <c r="V196" s="152">
        <f t="shared" si="81"/>
        <v>442800</v>
      </c>
      <c r="W196" s="145"/>
      <c r="X196" s="153" t="str">
        <f t="shared" si="82"/>
        <v>PS254511</v>
      </c>
      <c r="Y196" s="152" t="str">
        <f t="shared" si="82"/>
        <v>KSPS07-210725</v>
      </c>
      <c r="Z196" s="154">
        <f t="shared" si="83"/>
        <v>0</v>
      </c>
      <c r="AA196" s="152"/>
      <c r="AB196" s="152"/>
      <c r="AC196" s="152"/>
      <c r="AD196" s="152">
        <f t="shared" si="84"/>
        <v>410000</v>
      </c>
      <c r="AE196" s="152"/>
      <c r="AF196" s="152"/>
      <c r="AG196" s="152"/>
      <c r="AH196" s="152"/>
      <c r="AI196" s="152"/>
      <c r="AJ196" s="152"/>
      <c r="AK196" s="152"/>
      <c r="AL196" s="152"/>
      <c r="AM196" s="152">
        <f t="shared" si="85"/>
        <v>32800</v>
      </c>
      <c r="AN196" s="152">
        <f t="shared" si="86"/>
        <v>442800</v>
      </c>
      <c r="AO196" s="152">
        <f t="shared" si="87"/>
        <v>442800</v>
      </c>
      <c r="AP196" s="152">
        <f t="shared" si="88"/>
        <v>0</v>
      </c>
      <c r="AQ196" s="155"/>
    </row>
    <row r="197" spans="1:43" s="156" customFormat="1" ht="23.25" customHeight="1">
      <c r="A197" s="143" t="s">
        <v>731</v>
      </c>
      <c r="B197" s="144" t="s">
        <v>1006</v>
      </c>
      <c r="C197" s="145" t="s">
        <v>1270</v>
      </c>
      <c r="D197" s="146"/>
      <c r="E197" s="147"/>
      <c r="F197" s="147"/>
      <c r="G197" s="148"/>
      <c r="H197" s="149"/>
      <c r="I197" s="150"/>
      <c r="J197" s="151"/>
      <c r="K197" s="152">
        <v>410000</v>
      </c>
      <c r="L197" s="151"/>
      <c r="M197" s="151"/>
      <c r="N197" s="151"/>
      <c r="O197" s="151"/>
      <c r="P197" s="151"/>
      <c r="Q197" s="151"/>
      <c r="R197" s="151"/>
      <c r="S197" s="151"/>
      <c r="T197" s="151">
        <f t="shared" si="89"/>
        <v>32800</v>
      </c>
      <c r="U197" s="150">
        <f t="shared" si="90"/>
        <v>442800</v>
      </c>
      <c r="V197" s="152">
        <f t="shared" si="81"/>
        <v>442800</v>
      </c>
      <c r="W197" s="145"/>
      <c r="X197" s="153" t="str">
        <f t="shared" si="82"/>
        <v>PS254516</v>
      </c>
      <c r="Y197" s="152" t="str">
        <f t="shared" si="82"/>
        <v>153/PSHK/25</v>
      </c>
      <c r="Z197" s="154">
        <f t="shared" si="83"/>
        <v>0</v>
      </c>
      <c r="AA197" s="152"/>
      <c r="AB197" s="152"/>
      <c r="AC197" s="152"/>
      <c r="AD197" s="152">
        <f t="shared" si="84"/>
        <v>410000</v>
      </c>
      <c r="AE197" s="152"/>
      <c r="AF197" s="152"/>
      <c r="AG197" s="152"/>
      <c r="AH197" s="152"/>
      <c r="AI197" s="152"/>
      <c r="AJ197" s="152"/>
      <c r="AK197" s="152"/>
      <c r="AL197" s="152"/>
      <c r="AM197" s="152">
        <f t="shared" si="85"/>
        <v>32800</v>
      </c>
      <c r="AN197" s="152">
        <f t="shared" si="86"/>
        <v>442800</v>
      </c>
      <c r="AO197" s="152">
        <f t="shared" si="87"/>
        <v>442800</v>
      </c>
      <c r="AP197" s="152">
        <f t="shared" si="88"/>
        <v>0</v>
      </c>
      <c r="AQ197" s="155"/>
    </row>
    <row r="198" spans="1:43" s="156" customFormat="1" ht="23.25" customHeight="1">
      <c r="A198" s="143" t="s">
        <v>732</v>
      </c>
      <c r="B198" s="144" t="s">
        <v>1007</v>
      </c>
      <c r="C198" s="145" t="s">
        <v>1270</v>
      </c>
      <c r="D198" s="146"/>
      <c r="E198" s="147"/>
      <c r="F198" s="147"/>
      <c r="G198" s="148"/>
      <c r="H198" s="149"/>
      <c r="I198" s="150"/>
      <c r="J198" s="151"/>
      <c r="K198" s="152">
        <v>480000</v>
      </c>
      <c r="L198" s="151"/>
      <c r="M198" s="151"/>
      <c r="N198" s="151"/>
      <c r="O198" s="151"/>
      <c r="P198" s="151"/>
      <c r="Q198" s="151"/>
      <c r="R198" s="151"/>
      <c r="S198" s="151"/>
      <c r="T198" s="151">
        <f t="shared" si="89"/>
        <v>38400</v>
      </c>
      <c r="U198" s="150">
        <f t="shared" si="90"/>
        <v>518400</v>
      </c>
      <c r="V198" s="152">
        <f t="shared" si="81"/>
        <v>518400</v>
      </c>
      <c r="W198" s="145"/>
      <c r="X198" s="153" t="str">
        <f t="shared" si="82"/>
        <v>PS254514</v>
      </c>
      <c r="Y198" s="152" t="str">
        <f t="shared" si="82"/>
        <v>VY/161-2025</v>
      </c>
      <c r="Z198" s="154">
        <f t="shared" si="83"/>
        <v>0</v>
      </c>
      <c r="AA198" s="152"/>
      <c r="AB198" s="152"/>
      <c r="AC198" s="152"/>
      <c r="AD198" s="152">
        <f t="shared" si="84"/>
        <v>480000</v>
      </c>
      <c r="AE198" s="152"/>
      <c r="AF198" s="152"/>
      <c r="AG198" s="152"/>
      <c r="AH198" s="152"/>
      <c r="AI198" s="152"/>
      <c r="AJ198" s="152"/>
      <c r="AK198" s="152"/>
      <c r="AL198" s="152"/>
      <c r="AM198" s="152">
        <f t="shared" si="85"/>
        <v>38400</v>
      </c>
      <c r="AN198" s="152">
        <f t="shared" si="86"/>
        <v>518400</v>
      </c>
      <c r="AO198" s="152">
        <f t="shared" si="87"/>
        <v>518400</v>
      </c>
      <c r="AP198" s="152">
        <f t="shared" si="88"/>
        <v>0</v>
      </c>
      <c r="AQ198" s="155"/>
    </row>
    <row r="199" spans="1:43" s="156" customFormat="1" ht="23.25" customHeight="1">
      <c r="A199" s="143" t="s">
        <v>732</v>
      </c>
      <c r="B199" s="144" t="s">
        <v>1007</v>
      </c>
      <c r="C199" s="145" t="s">
        <v>1270</v>
      </c>
      <c r="D199" s="146"/>
      <c r="E199" s="147"/>
      <c r="F199" s="147"/>
      <c r="G199" s="148"/>
      <c r="H199" s="149"/>
      <c r="I199" s="150"/>
      <c r="J199" s="151"/>
      <c r="K199" s="152"/>
      <c r="L199" s="151"/>
      <c r="M199" s="151"/>
      <c r="N199" s="151"/>
      <c r="O199" s="151"/>
      <c r="P199" s="151"/>
      <c r="Q199" s="151"/>
      <c r="R199" s="151"/>
      <c r="S199" s="151"/>
      <c r="T199" s="151">
        <f t="shared" si="89"/>
        <v>0</v>
      </c>
      <c r="U199" s="150">
        <f t="shared" si="90"/>
        <v>0</v>
      </c>
      <c r="V199" s="152">
        <f t="shared" si="81"/>
        <v>0</v>
      </c>
      <c r="W199" s="145"/>
      <c r="X199" s="153" t="str">
        <f t="shared" si="82"/>
        <v>PS254514</v>
      </c>
      <c r="Y199" s="152" t="str">
        <f t="shared" si="82"/>
        <v>VY/161-2025</v>
      </c>
      <c r="Z199" s="154">
        <f t="shared" si="83"/>
        <v>0</v>
      </c>
      <c r="AA199" s="152"/>
      <c r="AB199" s="152"/>
      <c r="AC199" s="152"/>
      <c r="AD199" s="152">
        <f t="shared" si="84"/>
        <v>0</v>
      </c>
      <c r="AE199" s="152"/>
      <c r="AF199" s="152"/>
      <c r="AG199" s="152"/>
      <c r="AH199" s="152"/>
      <c r="AI199" s="152"/>
      <c r="AJ199" s="152"/>
      <c r="AK199" s="152"/>
      <c r="AL199" s="152"/>
      <c r="AM199" s="152">
        <f t="shared" si="85"/>
        <v>0</v>
      </c>
      <c r="AN199" s="152">
        <f t="shared" si="86"/>
        <v>0</v>
      </c>
      <c r="AO199" s="152">
        <f t="shared" si="87"/>
        <v>0</v>
      </c>
      <c r="AP199" s="152">
        <f t="shared" si="88"/>
        <v>0</v>
      </c>
      <c r="AQ199" s="155"/>
    </row>
    <row r="200" spans="1:43" s="156" customFormat="1" ht="23.25" customHeight="1">
      <c r="A200" s="143" t="s">
        <v>733</v>
      </c>
      <c r="B200" s="144" t="s">
        <v>1008</v>
      </c>
      <c r="C200" s="145" t="s">
        <v>1270</v>
      </c>
      <c r="D200" s="146"/>
      <c r="E200" s="147"/>
      <c r="F200" s="147"/>
      <c r="G200" s="148"/>
      <c r="H200" s="149"/>
      <c r="I200" s="150"/>
      <c r="J200" s="151"/>
      <c r="K200" s="152">
        <v>550000</v>
      </c>
      <c r="L200" s="151"/>
      <c r="M200" s="151"/>
      <c r="N200" s="151"/>
      <c r="O200" s="151"/>
      <c r="P200" s="151"/>
      <c r="Q200" s="151"/>
      <c r="R200" s="151"/>
      <c r="S200" s="151"/>
      <c r="T200" s="151">
        <f t="shared" si="89"/>
        <v>44000</v>
      </c>
      <c r="U200" s="150">
        <f t="shared" si="90"/>
        <v>594000</v>
      </c>
      <c r="V200" s="152">
        <f t="shared" si="81"/>
        <v>594000</v>
      </c>
      <c r="W200" s="145"/>
      <c r="X200" s="153" t="str">
        <f t="shared" si="82"/>
        <v>PS254533</v>
      </c>
      <c r="Y200" s="152" t="str">
        <f t="shared" si="82"/>
        <v>VY/162-2025</v>
      </c>
      <c r="Z200" s="154">
        <f t="shared" si="83"/>
        <v>0</v>
      </c>
      <c r="AA200" s="152"/>
      <c r="AB200" s="152"/>
      <c r="AC200" s="152"/>
      <c r="AD200" s="152">
        <f t="shared" si="84"/>
        <v>550000</v>
      </c>
      <c r="AE200" s="152"/>
      <c r="AF200" s="152"/>
      <c r="AG200" s="152"/>
      <c r="AH200" s="152"/>
      <c r="AI200" s="152"/>
      <c r="AJ200" s="152"/>
      <c r="AK200" s="152"/>
      <c r="AL200" s="152"/>
      <c r="AM200" s="152">
        <f t="shared" si="85"/>
        <v>44000</v>
      </c>
      <c r="AN200" s="152">
        <f t="shared" si="86"/>
        <v>594000</v>
      </c>
      <c r="AO200" s="152">
        <f t="shared" si="87"/>
        <v>594000</v>
      </c>
      <c r="AP200" s="152">
        <f t="shared" si="88"/>
        <v>0</v>
      </c>
      <c r="AQ200" s="155"/>
    </row>
    <row r="201" spans="1:43" s="156" customFormat="1" ht="23.25" customHeight="1">
      <c r="A201" s="143" t="s">
        <v>733</v>
      </c>
      <c r="B201" s="144" t="s">
        <v>1008</v>
      </c>
      <c r="C201" s="145" t="s">
        <v>1270</v>
      </c>
      <c r="D201" s="146"/>
      <c r="E201" s="147"/>
      <c r="F201" s="147"/>
      <c r="G201" s="148"/>
      <c r="H201" s="149"/>
      <c r="I201" s="150"/>
      <c r="J201" s="151"/>
      <c r="K201" s="152"/>
      <c r="L201" s="151"/>
      <c r="M201" s="151"/>
      <c r="N201" s="151"/>
      <c r="O201" s="151"/>
      <c r="P201" s="151"/>
      <c r="Q201" s="151"/>
      <c r="R201" s="151"/>
      <c r="S201" s="151"/>
      <c r="T201" s="151">
        <f t="shared" si="89"/>
        <v>0</v>
      </c>
      <c r="U201" s="150">
        <f t="shared" si="90"/>
        <v>0</v>
      </c>
      <c r="V201" s="152">
        <f t="shared" si="81"/>
        <v>0</v>
      </c>
      <c r="W201" s="145"/>
      <c r="X201" s="153" t="str">
        <f t="shared" si="82"/>
        <v>PS254533</v>
      </c>
      <c r="Y201" s="152" t="str">
        <f t="shared" si="82"/>
        <v>VY/162-2025</v>
      </c>
      <c r="Z201" s="154">
        <f t="shared" si="83"/>
        <v>0</v>
      </c>
      <c r="AA201" s="152"/>
      <c r="AB201" s="152"/>
      <c r="AC201" s="152"/>
      <c r="AD201" s="152">
        <f t="shared" si="84"/>
        <v>0</v>
      </c>
      <c r="AE201" s="152"/>
      <c r="AF201" s="152"/>
      <c r="AG201" s="152"/>
      <c r="AH201" s="152"/>
      <c r="AI201" s="152"/>
      <c r="AJ201" s="152"/>
      <c r="AK201" s="152"/>
      <c r="AL201" s="152"/>
      <c r="AM201" s="152">
        <f t="shared" si="85"/>
        <v>0</v>
      </c>
      <c r="AN201" s="152">
        <f t="shared" si="86"/>
        <v>0</v>
      </c>
      <c r="AO201" s="152">
        <f t="shared" si="87"/>
        <v>0</v>
      </c>
      <c r="AP201" s="152">
        <f t="shared" si="88"/>
        <v>0</v>
      </c>
      <c r="AQ201" s="155"/>
    </row>
    <row r="202" spans="1:43" s="156" customFormat="1" ht="23.25" customHeight="1">
      <c r="A202" s="143" t="s">
        <v>733</v>
      </c>
      <c r="B202" s="144" t="s">
        <v>1008</v>
      </c>
      <c r="C202" s="145" t="s">
        <v>1270</v>
      </c>
      <c r="D202" s="146"/>
      <c r="E202" s="147"/>
      <c r="F202" s="147"/>
      <c r="G202" s="148"/>
      <c r="H202" s="149"/>
      <c r="I202" s="150"/>
      <c r="J202" s="151"/>
      <c r="K202" s="152"/>
      <c r="L202" s="151"/>
      <c r="M202" s="151"/>
      <c r="N202" s="151"/>
      <c r="O202" s="151"/>
      <c r="P202" s="151"/>
      <c r="Q202" s="151"/>
      <c r="R202" s="151"/>
      <c r="S202" s="151"/>
      <c r="T202" s="151">
        <f t="shared" si="89"/>
        <v>0</v>
      </c>
      <c r="U202" s="150">
        <f t="shared" si="90"/>
        <v>0</v>
      </c>
      <c r="V202" s="152">
        <f t="shared" si="81"/>
        <v>0</v>
      </c>
      <c r="W202" s="145"/>
      <c r="X202" s="153" t="str">
        <f t="shared" si="82"/>
        <v>PS254533</v>
      </c>
      <c r="Y202" s="152" t="str">
        <f t="shared" si="82"/>
        <v>VY/162-2025</v>
      </c>
      <c r="Z202" s="154">
        <f t="shared" si="83"/>
        <v>0</v>
      </c>
      <c r="AA202" s="152"/>
      <c r="AB202" s="152"/>
      <c r="AC202" s="152"/>
      <c r="AD202" s="152">
        <f t="shared" si="84"/>
        <v>0</v>
      </c>
      <c r="AE202" s="152"/>
      <c r="AF202" s="152"/>
      <c r="AG202" s="152"/>
      <c r="AH202" s="152"/>
      <c r="AI202" s="152"/>
      <c r="AJ202" s="152"/>
      <c r="AK202" s="152"/>
      <c r="AL202" s="152"/>
      <c r="AM202" s="152">
        <f t="shared" si="85"/>
        <v>0</v>
      </c>
      <c r="AN202" s="152">
        <f t="shared" si="86"/>
        <v>0</v>
      </c>
      <c r="AO202" s="152">
        <f t="shared" si="87"/>
        <v>0</v>
      </c>
      <c r="AP202" s="152">
        <f t="shared" si="88"/>
        <v>0</v>
      </c>
      <c r="AQ202" s="155"/>
    </row>
    <row r="203" spans="1:43" s="156" customFormat="1" ht="23.25" customHeight="1">
      <c r="A203" s="143" t="s">
        <v>734</v>
      </c>
      <c r="B203" s="144" t="s">
        <v>1009</v>
      </c>
      <c r="C203" s="145" t="s">
        <v>1270</v>
      </c>
      <c r="D203" s="146"/>
      <c r="E203" s="147"/>
      <c r="F203" s="147"/>
      <c r="G203" s="148"/>
      <c r="H203" s="149"/>
      <c r="I203" s="150"/>
      <c r="J203" s="151"/>
      <c r="K203" s="152">
        <v>410000</v>
      </c>
      <c r="L203" s="151"/>
      <c r="M203" s="151"/>
      <c r="N203" s="151"/>
      <c r="O203" s="151"/>
      <c r="P203" s="151"/>
      <c r="Q203" s="151"/>
      <c r="R203" s="151"/>
      <c r="S203" s="151"/>
      <c r="T203" s="151">
        <f t="shared" si="89"/>
        <v>32800</v>
      </c>
      <c r="U203" s="150">
        <f t="shared" si="90"/>
        <v>442800</v>
      </c>
      <c r="V203" s="152">
        <f t="shared" si="81"/>
        <v>442800</v>
      </c>
      <c r="W203" s="145"/>
      <c r="X203" s="153" t="str">
        <f t="shared" si="82"/>
        <v>PS254534</v>
      </c>
      <c r="Y203" s="152" t="str">
        <f t="shared" si="82"/>
        <v>EBD-PSINJ250724</v>
      </c>
      <c r="Z203" s="154">
        <f t="shared" si="83"/>
        <v>0</v>
      </c>
      <c r="AA203" s="152"/>
      <c r="AB203" s="152"/>
      <c r="AC203" s="152"/>
      <c r="AD203" s="152">
        <f t="shared" si="84"/>
        <v>410000</v>
      </c>
      <c r="AE203" s="152"/>
      <c r="AF203" s="152"/>
      <c r="AG203" s="152"/>
      <c r="AH203" s="152"/>
      <c r="AI203" s="152"/>
      <c r="AJ203" s="152"/>
      <c r="AK203" s="152"/>
      <c r="AL203" s="152"/>
      <c r="AM203" s="152">
        <f t="shared" si="85"/>
        <v>32800</v>
      </c>
      <c r="AN203" s="152">
        <f t="shared" si="86"/>
        <v>442800</v>
      </c>
      <c r="AO203" s="152">
        <f t="shared" si="87"/>
        <v>442800</v>
      </c>
      <c r="AP203" s="152">
        <f t="shared" si="88"/>
        <v>0</v>
      </c>
      <c r="AQ203" s="155"/>
    </row>
    <row r="204" spans="1:43" s="156" customFormat="1" ht="23.25" customHeight="1">
      <c r="A204" s="143" t="s">
        <v>735</v>
      </c>
      <c r="B204" s="144" t="s">
        <v>1010</v>
      </c>
      <c r="C204" s="145" t="s">
        <v>1270</v>
      </c>
      <c r="D204" s="146"/>
      <c r="E204" s="147"/>
      <c r="F204" s="147"/>
      <c r="G204" s="148"/>
      <c r="H204" s="149"/>
      <c r="I204" s="150"/>
      <c r="J204" s="151"/>
      <c r="K204" s="152">
        <v>410000</v>
      </c>
      <c r="L204" s="151"/>
      <c r="M204" s="151"/>
      <c r="N204" s="151"/>
      <c r="O204" s="151"/>
      <c r="P204" s="151"/>
      <c r="Q204" s="151"/>
      <c r="R204" s="151"/>
      <c r="S204" s="151"/>
      <c r="T204" s="151">
        <f t="shared" si="89"/>
        <v>32800</v>
      </c>
      <c r="U204" s="150">
        <f t="shared" si="90"/>
        <v>442800</v>
      </c>
      <c r="V204" s="152">
        <f t="shared" si="81"/>
        <v>442800</v>
      </c>
      <c r="W204" s="145"/>
      <c r="X204" s="153" t="str">
        <f t="shared" si="82"/>
        <v>PS254535</v>
      </c>
      <c r="Y204" s="152" t="str">
        <f t="shared" si="82"/>
        <v>VY-250722-TEX</v>
      </c>
      <c r="Z204" s="154">
        <f t="shared" si="83"/>
        <v>0</v>
      </c>
      <c r="AA204" s="152"/>
      <c r="AB204" s="152"/>
      <c r="AC204" s="152"/>
      <c r="AD204" s="152">
        <f t="shared" si="84"/>
        <v>410000</v>
      </c>
      <c r="AE204" s="152"/>
      <c r="AF204" s="152"/>
      <c r="AG204" s="152"/>
      <c r="AH204" s="152"/>
      <c r="AI204" s="152"/>
      <c r="AJ204" s="152"/>
      <c r="AK204" s="152"/>
      <c r="AL204" s="152"/>
      <c r="AM204" s="152">
        <f t="shared" si="85"/>
        <v>32800</v>
      </c>
      <c r="AN204" s="152">
        <f t="shared" si="86"/>
        <v>442800</v>
      </c>
      <c r="AO204" s="152">
        <f t="shared" si="87"/>
        <v>442800</v>
      </c>
      <c r="AP204" s="152">
        <f t="shared" si="88"/>
        <v>0</v>
      </c>
      <c r="AQ204" s="155"/>
    </row>
    <row r="205" spans="1:43" s="156" customFormat="1" ht="23.25" customHeight="1">
      <c r="A205" s="143" t="s">
        <v>736</v>
      </c>
      <c r="B205" s="144" t="s">
        <v>1011</v>
      </c>
      <c r="C205" s="145" t="s">
        <v>1270</v>
      </c>
      <c r="D205" s="146"/>
      <c r="E205" s="147"/>
      <c r="F205" s="147"/>
      <c r="G205" s="148"/>
      <c r="H205" s="149"/>
      <c r="I205" s="150"/>
      <c r="J205" s="151"/>
      <c r="K205" s="152">
        <v>480000</v>
      </c>
      <c r="L205" s="151"/>
      <c r="M205" s="151"/>
      <c r="N205" s="151"/>
      <c r="O205" s="151"/>
      <c r="P205" s="151"/>
      <c r="Q205" s="151"/>
      <c r="R205" s="151"/>
      <c r="S205" s="151"/>
      <c r="T205" s="151">
        <f t="shared" si="89"/>
        <v>38400</v>
      </c>
      <c r="U205" s="150">
        <f t="shared" si="90"/>
        <v>518400</v>
      </c>
      <c r="V205" s="152">
        <f t="shared" si="81"/>
        <v>518400</v>
      </c>
      <c r="W205" s="145"/>
      <c r="X205" s="153" t="str">
        <f t="shared" si="82"/>
        <v>PS254517</v>
      </c>
      <c r="Y205" s="152" t="str">
        <f t="shared" si="82"/>
        <v>4795658</v>
      </c>
      <c r="Z205" s="154">
        <f t="shared" si="83"/>
        <v>0</v>
      </c>
      <c r="AA205" s="152"/>
      <c r="AB205" s="152"/>
      <c r="AC205" s="152"/>
      <c r="AD205" s="152">
        <f t="shared" si="84"/>
        <v>480000</v>
      </c>
      <c r="AE205" s="152"/>
      <c r="AF205" s="152"/>
      <c r="AG205" s="152"/>
      <c r="AH205" s="152"/>
      <c r="AI205" s="152"/>
      <c r="AJ205" s="152"/>
      <c r="AK205" s="152"/>
      <c r="AL205" s="152"/>
      <c r="AM205" s="152">
        <f t="shared" si="85"/>
        <v>38400</v>
      </c>
      <c r="AN205" s="152">
        <f t="shared" si="86"/>
        <v>518400</v>
      </c>
      <c r="AO205" s="152">
        <f t="shared" si="87"/>
        <v>518400</v>
      </c>
      <c r="AP205" s="152">
        <f t="shared" si="88"/>
        <v>0</v>
      </c>
      <c r="AQ205" s="155"/>
    </row>
    <row r="206" spans="1:43" s="156" customFormat="1" ht="23.25" customHeight="1">
      <c r="A206" s="143" t="s">
        <v>736</v>
      </c>
      <c r="B206" s="144" t="s">
        <v>1011</v>
      </c>
      <c r="C206" s="145" t="s">
        <v>1270</v>
      </c>
      <c r="D206" s="146"/>
      <c r="E206" s="147"/>
      <c r="F206" s="147"/>
      <c r="G206" s="148"/>
      <c r="H206" s="149"/>
      <c r="I206" s="150"/>
      <c r="J206" s="151"/>
      <c r="K206" s="152"/>
      <c r="L206" s="151"/>
      <c r="M206" s="151"/>
      <c r="N206" s="151"/>
      <c r="O206" s="151"/>
      <c r="P206" s="151"/>
      <c r="Q206" s="151"/>
      <c r="R206" s="151"/>
      <c r="S206" s="151"/>
      <c r="T206" s="151">
        <f t="shared" si="89"/>
        <v>0</v>
      </c>
      <c r="U206" s="150">
        <f t="shared" si="90"/>
        <v>0</v>
      </c>
      <c r="V206" s="152">
        <f t="shared" si="81"/>
        <v>0</v>
      </c>
      <c r="W206" s="145"/>
      <c r="X206" s="153" t="str">
        <f t="shared" si="82"/>
        <v>PS254517</v>
      </c>
      <c r="Y206" s="152" t="str">
        <f t="shared" si="82"/>
        <v>4795658</v>
      </c>
      <c r="Z206" s="154">
        <f t="shared" si="83"/>
        <v>0</v>
      </c>
      <c r="AA206" s="152"/>
      <c r="AB206" s="152"/>
      <c r="AC206" s="152"/>
      <c r="AD206" s="152">
        <f t="shared" si="84"/>
        <v>0</v>
      </c>
      <c r="AE206" s="152"/>
      <c r="AF206" s="152"/>
      <c r="AG206" s="152"/>
      <c r="AH206" s="152"/>
      <c r="AI206" s="152"/>
      <c r="AJ206" s="152"/>
      <c r="AK206" s="152"/>
      <c r="AL206" s="152"/>
      <c r="AM206" s="152">
        <f t="shared" si="85"/>
        <v>0</v>
      </c>
      <c r="AN206" s="152">
        <f t="shared" si="86"/>
        <v>0</v>
      </c>
      <c r="AO206" s="152">
        <f t="shared" si="87"/>
        <v>0</v>
      </c>
      <c r="AP206" s="152">
        <f t="shared" si="88"/>
        <v>0</v>
      </c>
      <c r="AQ206" s="155"/>
    </row>
    <row r="207" spans="1:43" s="156" customFormat="1" ht="23.25" customHeight="1">
      <c r="A207" s="143" t="s">
        <v>737</v>
      </c>
      <c r="B207" s="144" t="s">
        <v>1012</v>
      </c>
      <c r="C207" s="145" t="s">
        <v>1270</v>
      </c>
      <c r="D207" s="146"/>
      <c r="E207" s="147"/>
      <c r="F207" s="147"/>
      <c r="G207" s="148"/>
      <c r="H207" s="149"/>
      <c r="I207" s="150"/>
      <c r="J207" s="151"/>
      <c r="K207" s="152">
        <v>830000</v>
      </c>
      <c r="L207" s="151"/>
      <c r="M207" s="151"/>
      <c r="N207" s="151"/>
      <c r="O207" s="151"/>
      <c r="P207" s="151"/>
      <c r="Q207" s="151"/>
      <c r="R207" s="151"/>
      <c r="S207" s="151"/>
      <c r="T207" s="151">
        <f t="shared" si="89"/>
        <v>66400</v>
      </c>
      <c r="U207" s="150">
        <f t="shared" si="90"/>
        <v>896400</v>
      </c>
      <c r="V207" s="152">
        <f t="shared" si="81"/>
        <v>896400</v>
      </c>
      <c r="W207" s="145"/>
      <c r="X207" s="153" t="str">
        <f t="shared" si="82"/>
        <v>PS254521</v>
      </c>
      <c r="Y207" s="152" t="str">
        <f t="shared" si="82"/>
        <v>B34X25072205VY</v>
      </c>
      <c r="Z207" s="154">
        <f t="shared" si="83"/>
        <v>0</v>
      </c>
      <c r="AA207" s="152"/>
      <c r="AB207" s="152"/>
      <c r="AC207" s="152"/>
      <c r="AD207" s="152">
        <f t="shared" si="84"/>
        <v>830000</v>
      </c>
      <c r="AE207" s="152"/>
      <c r="AF207" s="152"/>
      <c r="AG207" s="152"/>
      <c r="AH207" s="152"/>
      <c r="AI207" s="152"/>
      <c r="AJ207" s="152"/>
      <c r="AK207" s="152"/>
      <c r="AL207" s="152"/>
      <c r="AM207" s="152">
        <f t="shared" si="85"/>
        <v>66400</v>
      </c>
      <c r="AN207" s="152">
        <f t="shared" si="86"/>
        <v>896400</v>
      </c>
      <c r="AO207" s="152">
        <f t="shared" si="87"/>
        <v>896400</v>
      </c>
      <c r="AP207" s="152">
        <f t="shared" si="88"/>
        <v>0</v>
      </c>
      <c r="AQ207" s="155"/>
    </row>
    <row r="208" spans="1:43" s="156" customFormat="1" ht="23.25" customHeight="1">
      <c r="A208" s="143" t="s">
        <v>737</v>
      </c>
      <c r="B208" s="144" t="s">
        <v>1012</v>
      </c>
      <c r="C208" s="145" t="s">
        <v>1270</v>
      </c>
      <c r="D208" s="146"/>
      <c r="E208" s="147"/>
      <c r="F208" s="147"/>
      <c r="G208" s="148"/>
      <c r="H208" s="149"/>
      <c r="I208" s="150"/>
      <c r="J208" s="151"/>
      <c r="K208" s="152"/>
      <c r="L208" s="151"/>
      <c r="M208" s="151"/>
      <c r="N208" s="151"/>
      <c r="O208" s="151"/>
      <c r="P208" s="151"/>
      <c r="Q208" s="151"/>
      <c r="R208" s="151"/>
      <c r="S208" s="151"/>
      <c r="T208" s="151">
        <f t="shared" si="89"/>
        <v>0</v>
      </c>
      <c r="U208" s="150">
        <f t="shared" si="90"/>
        <v>0</v>
      </c>
      <c r="V208" s="152">
        <f t="shared" si="81"/>
        <v>0</v>
      </c>
      <c r="W208" s="145"/>
      <c r="X208" s="153" t="str">
        <f t="shared" si="82"/>
        <v>PS254521</v>
      </c>
      <c r="Y208" s="152" t="str">
        <f t="shared" si="82"/>
        <v>B34X25072205VY</v>
      </c>
      <c r="Z208" s="154">
        <f t="shared" si="83"/>
        <v>0</v>
      </c>
      <c r="AA208" s="152"/>
      <c r="AB208" s="152"/>
      <c r="AC208" s="152"/>
      <c r="AD208" s="152">
        <f t="shared" si="84"/>
        <v>0</v>
      </c>
      <c r="AE208" s="152"/>
      <c r="AF208" s="152"/>
      <c r="AG208" s="152"/>
      <c r="AH208" s="152"/>
      <c r="AI208" s="152"/>
      <c r="AJ208" s="152"/>
      <c r="AK208" s="152"/>
      <c r="AL208" s="152"/>
      <c r="AM208" s="152">
        <f t="shared" si="85"/>
        <v>0</v>
      </c>
      <c r="AN208" s="152">
        <f t="shared" si="86"/>
        <v>0</v>
      </c>
      <c r="AO208" s="152">
        <f t="shared" si="87"/>
        <v>0</v>
      </c>
      <c r="AP208" s="152">
        <f t="shared" si="88"/>
        <v>0</v>
      </c>
      <c r="AQ208" s="155"/>
    </row>
    <row r="209" spans="1:43" s="156" customFormat="1" ht="23.25" customHeight="1">
      <c r="A209" s="143" t="s">
        <v>737</v>
      </c>
      <c r="B209" s="144" t="s">
        <v>1012</v>
      </c>
      <c r="C209" s="145" t="s">
        <v>1270</v>
      </c>
      <c r="D209" s="146"/>
      <c r="E209" s="147"/>
      <c r="F209" s="147"/>
      <c r="G209" s="148"/>
      <c r="H209" s="149"/>
      <c r="I209" s="150"/>
      <c r="J209" s="151"/>
      <c r="K209" s="152"/>
      <c r="L209" s="151"/>
      <c r="M209" s="151"/>
      <c r="N209" s="151"/>
      <c r="O209" s="151"/>
      <c r="P209" s="151"/>
      <c r="Q209" s="151"/>
      <c r="R209" s="151"/>
      <c r="S209" s="151"/>
      <c r="T209" s="151">
        <f t="shared" si="89"/>
        <v>0</v>
      </c>
      <c r="U209" s="150">
        <f t="shared" si="90"/>
        <v>0</v>
      </c>
      <c r="V209" s="152">
        <f t="shared" si="81"/>
        <v>0</v>
      </c>
      <c r="W209" s="145"/>
      <c r="X209" s="153" t="str">
        <f t="shared" si="82"/>
        <v>PS254521</v>
      </c>
      <c r="Y209" s="152" t="str">
        <f t="shared" si="82"/>
        <v>B34X25072205VY</v>
      </c>
      <c r="Z209" s="154">
        <f t="shared" si="83"/>
        <v>0</v>
      </c>
      <c r="AA209" s="152"/>
      <c r="AB209" s="152"/>
      <c r="AC209" s="152"/>
      <c r="AD209" s="152">
        <f t="shared" si="84"/>
        <v>0</v>
      </c>
      <c r="AE209" s="152"/>
      <c r="AF209" s="152"/>
      <c r="AG209" s="152"/>
      <c r="AH209" s="152"/>
      <c r="AI209" s="152"/>
      <c r="AJ209" s="152"/>
      <c r="AK209" s="152"/>
      <c r="AL209" s="152"/>
      <c r="AM209" s="152">
        <f t="shared" si="85"/>
        <v>0</v>
      </c>
      <c r="AN209" s="152">
        <f t="shared" si="86"/>
        <v>0</v>
      </c>
      <c r="AO209" s="152">
        <f t="shared" si="87"/>
        <v>0</v>
      </c>
      <c r="AP209" s="152">
        <f t="shared" si="88"/>
        <v>0</v>
      </c>
      <c r="AQ209" s="155"/>
    </row>
    <row r="210" spans="1:43" s="156" customFormat="1" ht="23.25" customHeight="1">
      <c r="A210" s="143" t="s">
        <v>737</v>
      </c>
      <c r="B210" s="144" t="s">
        <v>1012</v>
      </c>
      <c r="C210" s="145" t="s">
        <v>1270</v>
      </c>
      <c r="D210" s="146"/>
      <c r="E210" s="147"/>
      <c r="F210" s="147"/>
      <c r="G210" s="148"/>
      <c r="H210" s="149"/>
      <c r="I210" s="150"/>
      <c r="J210" s="151"/>
      <c r="K210" s="152"/>
      <c r="L210" s="151"/>
      <c r="M210" s="151"/>
      <c r="N210" s="151"/>
      <c r="O210" s="151"/>
      <c r="P210" s="151"/>
      <c r="Q210" s="151"/>
      <c r="R210" s="151"/>
      <c r="S210" s="151"/>
      <c r="T210" s="151">
        <f t="shared" si="89"/>
        <v>0</v>
      </c>
      <c r="U210" s="150">
        <f t="shared" si="90"/>
        <v>0</v>
      </c>
      <c r="V210" s="152">
        <f t="shared" si="81"/>
        <v>0</v>
      </c>
      <c r="W210" s="145"/>
      <c r="X210" s="153" t="str">
        <f t="shared" si="82"/>
        <v>PS254521</v>
      </c>
      <c r="Y210" s="152" t="str">
        <f t="shared" si="82"/>
        <v>B34X25072205VY</v>
      </c>
      <c r="Z210" s="154">
        <f t="shared" si="83"/>
        <v>0</v>
      </c>
      <c r="AA210" s="152"/>
      <c r="AB210" s="152"/>
      <c r="AC210" s="152"/>
      <c r="AD210" s="152">
        <f t="shared" si="84"/>
        <v>0</v>
      </c>
      <c r="AE210" s="152"/>
      <c r="AF210" s="152"/>
      <c r="AG210" s="152"/>
      <c r="AH210" s="152"/>
      <c r="AI210" s="152"/>
      <c r="AJ210" s="152"/>
      <c r="AK210" s="152"/>
      <c r="AL210" s="152"/>
      <c r="AM210" s="152">
        <f t="shared" si="85"/>
        <v>0</v>
      </c>
      <c r="AN210" s="152">
        <f t="shared" si="86"/>
        <v>0</v>
      </c>
      <c r="AO210" s="152">
        <f t="shared" si="87"/>
        <v>0</v>
      </c>
      <c r="AP210" s="152">
        <f t="shared" si="88"/>
        <v>0</v>
      </c>
      <c r="AQ210" s="155"/>
    </row>
    <row r="211" spans="1:43" s="156" customFormat="1" ht="23.25" customHeight="1">
      <c r="A211" s="143" t="s">
        <v>737</v>
      </c>
      <c r="B211" s="144" t="s">
        <v>1012</v>
      </c>
      <c r="C211" s="145" t="s">
        <v>1270</v>
      </c>
      <c r="D211" s="146"/>
      <c r="E211" s="147"/>
      <c r="F211" s="147"/>
      <c r="G211" s="148"/>
      <c r="H211" s="149"/>
      <c r="I211" s="150"/>
      <c r="J211" s="151"/>
      <c r="K211" s="152"/>
      <c r="L211" s="151"/>
      <c r="M211" s="151"/>
      <c r="N211" s="151"/>
      <c r="O211" s="151"/>
      <c r="P211" s="151"/>
      <c r="Q211" s="151"/>
      <c r="R211" s="151"/>
      <c r="S211" s="151"/>
      <c r="T211" s="151">
        <f t="shared" si="89"/>
        <v>0</v>
      </c>
      <c r="U211" s="150">
        <f t="shared" si="90"/>
        <v>0</v>
      </c>
      <c r="V211" s="152">
        <f t="shared" si="81"/>
        <v>0</v>
      </c>
      <c r="W211" s="145"/>
      <c r="X211" s="153" t="str">
        <f t="shared" si="82"/>
        <v>PS254521</v>
      </c>
      <c r="Y211" s="152" t="str">
        <f t="shared" si="82"/>
        <v>B34X25072205VY</v>
      </c>
      <c r="Z211" s="154">
        <f t="shared" si="83"/>
        <v>0</v>
      </c>
      <c r="AA211" s="152"/>
      <c r="AB211" s="152"/>
      <c r="AC211" s="152"/>
      <c r="AD211" s="152">
        <f t="shared" si="84"/>
        <v>0</v>
      </c>
      <c r="AE211" s="152"/>
      <c r="AF211" s="152"/>
      <c r="AG211" s="152"/>
      <c r="AH211" s="152"/>
      <c r="AI211" s="152"/>
      <c r="AJ211" s="152"/>
      <c r="AK211" s="152"/>
      <c r="AL211" s="152"/>
      <c r="AM211" s="152">
        <f t="shared" si="85"/>
        <v>0</v>
      </c>
      <c r="AN211" s="152">
        <f t="shared" si="86"/>
        <v>0</v>
      </c>
      <c r="AO211" s="152">
        <f t="shared" si="87"/>
        <v>0</v>
      </c>
      <c r="AP211" s="152">
        <f t="shared" si="88"/>
        <v>0</v>
      </c>
      <c r="AQ211" s="155"/>
    </row>
    <row r="212" spans="1:43" s="156" customFormat="1" ht="23.25" customHeight="1">
      <c r="A212" s="143" t="s">
        <v>737</v>
      </c>
      <c r="B212" s="144" t="s">
        <v>1012</v>
      </c>
      <c r="C212" s="145" t="s">
        <v>1270</v>
      </c>
      <c r="D212" s="146"/>
      <c r="E212" s="147"/>
      <c r="F212" s="147"/>
      <c r="G212" s="148"/>
      <c r="H212" s="149"/>
      <c r="I212" s="150"/>
      <c r="J212" s="151"/>
      <c r="K212" s="152"/>
      <c r="L212" s="151"/>
      <c r="M212" s="151"/>
      <c r="N212" s="151"/>
      <c r="O212" s="151"/>
      <c r="P212" s="151"/>
      <c r="Q212" s="151"/>
      <c r="R212" s="151"/>
      <c r="S212" s="151"/>
      <c r="T212" s="151">
        <f t="shared" si="89"/>
        <v>0</v>
      </c>
      <c r="U212" s="150">
        <f t="shared" si="90"/>
        <v>0</v>
      </c>
      <c r="V212" s="152">
        <f t="shared" si="81"/>
        <v>0</v>
      </c>
      <c r="W212" s="145"/>
      <c r="X212" s="153" t="str">
        <f t="shared" si="82"/>
        <v>PS254521</v>
      </c>
      <c r="Y212" s="152" t="str">
        <f t="shared" si="82"/>
        <v>B34X25072205VY</v>
      </c>
      <c r="Z212" s="154">
        <f t="shared" si="83"/>
        <v>0</v>
      </c>
      <c r="AA212" s="152"/>
      <c r="AB212" s="152"/>
      <c r="AC212" s="152"/>
      <c r="AD212" s="152">
        <f t="shared" si="84"/>
        <v>0</v>
      </c>
      <c r="AE212" s="152"/>
      <c r="AF212" s="152"/>
      <c r="AG212" s="152"/>
      <c r="AH212" s="152"/>
      <c r="AI212" s="152"/>
      <c r="AJ212" s="152"/>
      <c r="AK212" s="152"/>
      <c r="AL212" s="152"/>
      <c r="AM212" s="152">
        <f t="shared" si="85"/>
        <v>0</v>
      </c>
      <c r="AN212" s="152">
        <f t="shared" si="86"/>
        <v>0</v>
      </c>
      <c r="AO212" s="152">
        <f t="shared" si="87"/>
        <v>0</v>
      </c>
      <c r="AP212" s="152">
        <f t="shared" si="88"/>
        <v>0</v>
      </c>
      <c r="AQ212" s="155"/>
    </row>
    <row r="213" spans="1:43" s="156" customFormat="1" ht="23.25" customHeight="1">
      <c r="A213" s="143" t="s">
        <v>737</v>
      </c>
      <c r="B213" s="144" t="s">
        <v>1012</v>
      </c>
      <c r="C213" s="145" t="s">
        <v>1270</v>
      </c>
      <c r="D213" s="146"/>
      <c r="E213" s="147"/>
      <c r="F213" s="147"/>
      <c r="G213" s="148"/>
      <c r="H213" s="149"/>
      <c r="I213" s="150"/>
      <c r="J213" s="151"/>
      <c r="K213" s="152"/>
      <c r="L213" s="151"/>
      <c r="M213" s="151"/>
      <c r="N213" s="151"/>
      <c r="O213" s="151"/>
      <c r="P213" s="151"/>
      <c r="Q213" s="151"/>
      <c r="R213" s="151"/>
      <c r="S213" s="151"/>
      <c r="T213" s="151">
        <f t="shared" si="89"/>
        <v>0</v>
      </c>
      <c r="U213" s="150">
        <f t="shared" si="90"/>
        <v>0</v>
      </c>
      <c r="V213" s="152">
        <f t="shared" si="81"/>
        <v>0</v>
      </c>
      <c r="W213" s="145"/>
      <c r="X213" s="153" t="str">
        <f t="shared" si="82"/>
        <v>PS254521</v>
      </c>
      <c r="Y213" s="152" t="str">
        <f t="shared" si="82"/>
        <v>B34X25072205VY</v>
      </c>
      <c r="Z213" s="154">
        <f t="shared" si="83"/>
        <v>0</v>
      </c>
      <c r="AA213" s="152"/>
      <c r="AB213" s="152"/>
      <c r="AC213" s="152"/>
      <c r="AD213" s="152">
        <f t="shared" si="84"/>
        <v>0</v>
      </c>
      <c r="AE213" s="152"/>
      <c r="AF213" s="152"/>
      <c r="AG213" s="152"/>
      <c r="AH213" s="152"/>
      <c r="AI213" s="152"/>
      <c r="AJ213" s="152"/>
      <c r="AK213" s="152"/>
      <c r="AL213" s="152"/>
      <c r="AM213" s="152">
        <f t="shared" si="85"/>
        <v>0</v>
      </c>
      <c r="AN213" s="152">
        <f t="shared" si="86"/>
        <v>0</v>
      </c>
      <c r="AO213" s="152">
        <f t="shared" si="87"/>
        <v>0</v>
      </c>
      <c r="AP213" s="152">
        <f t="shared" si="88"/>
        <v>0</v>
      </c>
      <c r="AQ213" s="155"/>
    </row>
    <row r="214" spans="1:43" s="156" customFormat="1" ht="23.25" customHeight="1">
      <c r="A214" s="143" t="s">
        <v>738</v>
      </c>
      <c r="B214" s="144" t="s">
        <v>1013</v>
      </c>
      <c r="C214" s="145" t="s">
        <v>1270</v>
      </c>
      <c r="D214" s="146"/>
      <c r="E214" s="147"/>
      <c r="F214" s="147"/>
      <c r="G214" s="148"/>
      <c r="H214" s="149"/>
      <c r="I214" s="150"/>
      <c r="J214" s="151"/>
      <c r="K214" s="152">
        <v>410000</v>
      </c>
      <c r="L214" s="151"/>
      <c r="M214" s="151"/>
      <c r="N214" s="151"/>
      <c r="O214" s="151"/>
      <c r="P214" s="151"/>
      <c r="Q214" s="151"/>
      <c r="R214" s="151"/>
      <c r="S214" s="151"/>
      <c r="T214" s="151">
        <f t="shared" si="89"/>
        <v>32800</v>
      </c>
      <c r="U214" s="150">
        <f t="shared" si="90"/>
        <v>442800</v>
      </c>
      <c r="V214" s="152">
        <f t="shared" si="81"/>
        <v>442800</v>
      </c>
      <c r="W214" s="145"/>
      <c r="X214" s="153" t="str">
        <f t="shared" si="82"/>
        <v>PS254513</v>
      </c>
      <c r="Y214" s="152" t="str">
        <f t="shared" si="82"/>
        <v>18/BG-PS-34</v>
      </c>
      <c r="Z214" s="154">
        <f t="shared" si="83"/>
        <v>0</v>
      </c>
      <c r="AA214" s="152"/>
      <c r="AB214" s="152"/>
      <c r="AC214" s="152"/>
      <c r="AD214" s="152">
        <f t="shared" si="84"/>
        <v>410000</v>
      </c>
      <c r="AE214" s="152"/>
      <c r="AF214" s="152"/>
      <c r="AG214" s="152"/>
      <c r="AH214" s="152"/>
      <c r="AI214" s="152"/>
      <c r="AJ214" s="152"/>
      <c r="AK214" s="152"/>
      <c r="AL214" s="152"/>
      <c r="AM214" s="152">
        <f t="shared" si="85"/>
        <v>32800</v>
      </c>
      <c r="AN214" s="152">
        <f t="shared" si="86"/>
        <v>442800</v>
      </c>
      <c r="AO214" s="152">
        <f t="shared" si="87"/>
        <v>442800</v>
      </c>
      <c r="AP214" s="152">
        <f t="shared" si="88"/>
        <v>0</v>
      </c>
      <c r="AQ214" s="155"/>
    </row>
    <row r="215" spans="1:43" s="156" customFormat="1" ht="23.25" customHeight="1">
      <c r="A215" s="143" t="s">
        <v>739</v>
      </c>
      <c r="B215" s="144" t="s">
        <v>1014</v>
      </c>
      <c r="C215" s="145" t="s">
        <v>1270</v>
      </c>
      <c r="D215" s="146"/>
      <c r="E215" s="147"/>
      <c r="F215" s="147"/>
      <c r="G215" s="148"/>
      <c r="H215" s="149"/>
      <c r="I215" s="150"/>
      <c r="J215" s="151"/>
      <c r="K215" s="152">
        <v>410000</v>
      </c>
      <c r="L215" s="151"/>
      <c r="M215" s="151"/>
      <c r="N215" s="151"/>
      <c r="O215" s="151"/>
      <c r="P215" s="151"/>
      <c r="Q215" s="151"/>
      <c r="R215" s="151"/>
      <c r="S215" s="151"/>
      <c r="T215" s="151">
        <f t="shared" si="89"/>
        <v>32800</v>
      </c>
      <c r="U215" s="150">
        <f t="shared" si="90"/>
        <v>442800</v>
      </c>
      <c r="V215" s="152">
        <f t="shared" si="81"/>
        <v>442800</v>
      </c>
      <c r="W215" s="145"/>
      <c r="X215" s="153" t="str">
        <f t="shared" si="82"/>
        <v>PS254546</v>
      </c>
      <c r="Y215" s="152" t="str">
        <f t="shared" si="82"/>
        <v>19/BG-PS-34</v>
      </c>
      <c r="Z215" s="154">
        <f t="shared" si="83"/>
        <v>0</v>
      </c>
      <c r="AA215" s="152"/>
      <c r="AB215" s="152"/>
      <c r="AC215" s="152"/>
      <c r="AD215" s="152">
        <f t="shared" si="84"/>
        <v>410000</v>
      </c>
      <c r="AE215" s="152"/>
      <c r="AF215" s="152"/>
      <c r="AG215" s="152"/>
      <c r="AH215" s="152"/>
      <c r="AI215" s="152"/>
      <c r="AJ215" s="152"/>
      <c r="AK215" s="152"/>
      <c r="AL215" s="152"/>
      <c r="AM215" s="152">
        <f t="shared" si="85"/>
        <v>32800</v>
      </c>
      <c r="AN215" s="152">
        <f t="shared" si="86"/>
        <v>442800</v>
      </c>
      <c r="AO215" s="152">
        <f t="shared" si="87"/>
        <v>442800</v>
      </c>
      <c r="AP215" s="152">
        <f t="shared" si="88"/>
        <v>0</v>
      </c>
      <c r="AQ215" s="155"/>
    </row>
    <row r="216" spans="1:43" s="156" customFormat="1" ht="23.25" customHeight="1">
      <c r="A216" s="143" t="s">
        <v>740</v>
      </c>
      <c r="B216" s="144" t="s">
        <v>1015</v>
      </c>
      <c r="C216" s="145" t="s">
        <v>1270</v>
      </c>
      <c r="D216" s="146"/>
      <c r="E216" s="147"/>
      <c r="F216" s="147"/>
      <c r="G216" s="148"/>
      <c r="H216" s="149"/>
      <c r="I216" s="150"/>
      <c r="J216" s="151"/>
      <c r="K216" s="152">
        <v>410000</v>
      </c>
      <c r="L216" s="151"/>
      <c r="M216" s="151"/>
      <c r="N216" s="151"/>
      <c r="O216" s="151"/>
      <c r="P216" s="151"/>
      <c r="Q216" s="151"/>
      <c r="R216" s="151"/>
      <c r="S216" s="151"/>
      <c r="T216" s="151">
        <f t="shared" si="89"/>
        <v>32800</v>
      </c>
      <c r="U216" s="150">
        <f t="shared" si="90"/>
        <v>442800</v>
      </c>
      <c r="V216" s="152">
        <f t="shared" si="81"/>
        <v>442800</v>
      </c>
      <c r="W216" s="145"/>
      <c r="X216" s="153" t="str">
        <f t="shared" si="82"/>
        <v>PS254562</v>
      </c>
      <c r="Y216" s="152" t="str">
        <f t="shared" si="82"/>
        <v>20/BG-PS-34</v>
      </c>
      <c r="Z216" s="154">
        <f t="shared" si="83"/>
        <v>0</v>
      </c>
      <c r="AA216" s="152"/>
      <c r="AB216" s="152"/>
      <c r="AC216" s="152"/>
      <c r="AD216" s="152">
        <f t="shared" si="84"/>
        <v>410000</v>
      </c>
      <c r="AE216" s="152"/>
      <c r="AF216" s="152"/>
      <c r="AG216" s="152"/>
      <c r="AH216" s="152"/>
      <c r="AI216" s="152"/>
      <c r="AJ216" s="152"/>
      <c r="AK216" s="152"/>
      <c r="AL216" s="152"/>
      <c r="AM216" s="152">
        <f t="shared" si="85"/>
        <v>32800</v>
      </c>
      <c r="AN216" s="152">
        <f t="shared" si="86"/>
        <v>442800</v>
      </c>
      <c r="AO216" s="152">
        <f t="shared" si="87"/>
        <v>442800</v>
      </c>
      <c r="AP216" s="152">
        <f t="shared" si="88"/>
        <v>0</v>
      </c>
      <c r="AQ216" s="155"/>
    </row>
    <row r="217" spans="1:43" s="156" customFormat="1" ht="23.25" customHeight="1">
      <c r="A217" s="143" t="s">
        <v>741</v>
      </c>
      <c r="B217" s="144" t="s">
        <v>1016</v>
      </c>
      <c r="C217" s="145" t="s">
        <v>1270</v>
      </c>
      <c r="D217" s="146"/>
      <c r="E217" s="147"/>
      <c r="F217" s="147"/>
      <c r="G217" s="148"/>
      <c r="H217" s="149"/>
      <c r="I217" s="150"/>
      <c r="J217" s="151"/>
      <c r="K217" s="152">
        <v>900000</v>
      </c>
      <c r="L217" s="151"/>
      <c r="M217" s="151"/>
      <c r="N217" s="151"/>
      <c r="O217" s="151"/>
      <c r="P217" s="151"/>
      <c r="Q217" s="151"/>
      <c r="R217" s="151"/>
      <c r="S217" s="151"/>
      <c r="T217" s="151">
        <f t="shared" si="89"/>
        <v>72000</v>
      </c>
      <c r="U217" s="150">
        <f t="shared" si="90"/>
        <v>972000</v>
      </c>
      <c r="V217" s="152">
        <f t="shared" si="81"/>
        <v>972000</v>
      </c>
      <c r="W217" s="145"/>
      <c r="X217" s="153" t="str">
        <f t="shared" si="82"/>
        <v>PS254538</v>
      </c>
      <c r="Y217" s="152" t="str">
        <f t="shared" si="82"/>
        <v>B34X25072208VY</v>
      </c>
      <c r="Z217" s="154">
        <f t="shared" si="83"/>
        <v>0</v>
      </c>
      <c r="AA217" s="152"/>
      <c r="AB217" s="152"/>
      <c r="AC217" s="152"/>
      <c r="AD217" s="152">
        <f t="shared" si="84"/>
        <v>900000</v>
      </c>
      <c r="AE217" s="152"/>
      <c r="AF217" s="152"/>
      <c r="AG217" s="152"/>
      <c r="AH217" s="152"/>
      <c r="AI217" s="152"/>
      <c r="AJ217" s="152"/>
      <c r="AK217" s="152"/>
      <c r="AL217" s="152"/>
      <c r="AM217" s="152">
        <f t="shared" si="85"/>
        <v>72000</v>
      </c>
      <c r="AN217" s="152">
        <f t="shared" si="86"/>
        <v>972000</v>
      </c>
      <c r="AO217" s="152">
        <f t="shared" si="87"/>
        <v>972000</v>
      </c>
      <c r="AP217" s="152">
        <f t="shared" si="88"/>
        <v>0</v>
      </c>
      <c r="AQ217" s="155"/>
    </row>
    <row r="218" spans="1:43" s="156" customFormat="1" ht="23.25" customHeight="1">
      <c r="A218" s="143" t="s">
        <v>741</v>
      </c>
      <c r="B218" s="144" t="s">
        <v>1016</v>
      </c>
      <c r="C218" s="145" t="s">
        <v>1270</v>
      </c>
      <c r="D218" s="146"/>
      <c r="E218" s="147"/>
      <c r="F218" s="147"/>
      <c r="G218" s="148"/>
      <c r="H218" s="149"/>
      <c r="I218" s="150"/>
      <c r="J218" s="151"/>
      <c r="K218" s="152"/>
      <c r="L218" s="151"/>
      <c r="M218" s="151"/>
      <c r="N218" s="151"/>
      <c r="O218" s="151"/>
      <c r="P218" s="151"/>
      <c r="Q218" s="151"/>
      <c r="R218" s="151"/>
      <c r="S218" s="151"/>
      <c r="T218" s="151">
        <f t="shared" si="89"/>
        <v>0</v>
      </c>
      <c r="U218" s="150">
        <f t="shared" si="90"/>
        <v>0</v>
      </c>
      <c r="V218" s="152">
        <f t="shared" si="81"/>
        <v>0</v>
      </c>
      <c r="W218" s="145"/>
      <c r="X218" s="153" t="str">
        <f t="shared" si="82"/>
        <v>PS254538</v>
      </c>
      <c r="Y218" s="152" t="str">
        <f t="shared" si="82"/>
        <v>B34X25072208VY</v>
      </c>
      <c r="Z218" s="154">
        <f t="shared" si="83"/>
        <v>0</v>
      </c>
      <c r="AA218" s="152"/>
      <c r="AB218" s="152"/>
      <c r="AC218" s="152"/>
      <c r="AD218" s="152">
        <f t="shared" si="84"/>
        <v>0</v>
      </c>
      <c r="AE218" s="152"/>
      <c r="AF218" s="152"/>
      <c r="AG218" s="152"/>
      <c r="AH218" s="152"/>
      <c r="AI218" s="152"/>
      <c r="AJ218" s="152"/>
      <c r="AK218" s="152"/>
      <c r="AL218" s="152"/>
      <c r="AM218" s="152">
        <f t="shared" si="85"/>
        <v>0</v>
      </c>
      <c r="AN218" s="152">
        <f t="shared" si="86"/>
        <v>0</v>
      </c>
      <c r="AO218" s="152">
        <f t="shared" si="87"/>
        <v>0</v>
      </c>
      <c r="AP218" s="152">
        <f t="shared" si="88"/>
        <v>0</v>
      </c>
      <c r="AQ218" s="155"/>
    </row>
    <row r="219" spans="1:43" s="156" customFormat="1" ht="23.25" customHeight="1">
      <c r="A219" s="143" t="s">
        <v>741</v>
      </c>
      <c r="B219" s="144" t="s">
        <v>1016</v>
      </c>
      <c r="C219" s="145" t="s">
        <v>1270</v>
      </c>
      <c r="D219" s="146"/>
      <c r="E219" s="147"/>
      <c r="F219" s="147"/>
      <c r="G219" s="148"/>
      <c r="H219" s="149"/>
      <c r="I219" s="150"/>
      <c r="J219" s="151"/>
      <c r="K219" s="152"/>
      <c r="L219" s="151"/>
      <c r="M219" s="151"/>
      <c r="N219" s="151"/>
      <c r="O219" s="151"/>
      <c r="P219" s="151"/>
      <c r="Q219" s="151"/>
      <c r="R219" s="151"/>
      <c r="S219" s="151"/>
      <c r="T219" s="151">
        <f t="shared" si="89"/>
        <v>0</v>
      </c>
      <c r="U219" s="150">
        <f t="shared" si="90"/>
        <v>0</v>
      </c>
      <c r="V219" s="152">
        <f t="shared" si="81"/>
        <v>0</v>
      </c>
      <c r="W219" s="145"/>
      <c r="X219" s="153" t="str">
        <f t="shared" si="82"/>
        <v>PS254538</v>
      </c>
      <c r="Y219" s="152" t="str">
        <f t="shared" si="82"/>
        <v>B34X25072208VY</v>
      </c>
      <c r="Z219" s="154">
        <f t="shared" si="83"/>
        <v>0</v>
      </c>
      <c r="AA219" s="152"/>
      <c r="AB219" s="152"/>
      <c r="AC219" s="152"/>
      <c r="AD219" s="152">
        <f t="shared" si="84"/>
        <v>0</v>
      </c>
      <c r="AE219" s="152"/>
      <c r="AF219" s="152"/>
      <c r="AG219" s="152"/>
      <c r="AH219" s="152"/>
      <c r="AI219" s="152"/>
      <c r="AJ219" s="152"/>
      <c r="AK219" s="152"/>
      <c r="AL219" s="152"/>
      <c r="AM219" s="152">
        <f t="shared" si="85"/>
        <v>0</v>
      </c>
      <c r="AN219" s="152">
        <f t="shared" si="86"/>
        <v>0</v>
      </c>
      <c r="AO219" s="152">
        <f t="shared" si="87"/>
        <v>0</v>
      </c>
      <c r="AP219" s="152">
        <f t="shared" si="88"/>
        <v>0</v>
      </c>
      <c r="AQ219" s="155"/>
    </row>
    <row r="220" spans="1:43" s="156" customFormat="1" ht="23.25" customHeight="1">
      <c r="A220" s="143" t="s">
        <v>741</v>
      </c>
      <c r="B220" s="144" t="s">
        <v>1016</v>
      </c>
      <c r="C220" s="145" t="s">
        <v>1270</v>
      </c>
      <c r="D220" s="146"/>
      <c r="E220" s="147"/>
      <c r="F220" s="147"/>
      <c r="G220" s="148"/>
      <c r="H220" s="149"/>
      <c r="I220" s="150"/>
      <c r="J220" s="151"/>
      <c r="K220" s="152"/>
      <c r="L220" s="151"/>
      <c r="M220" s="151"/>
      <c r="N220" s="151"/>
      <c r="O220" s="151"/>
      <c r="P220" s="151"/>
      <c r="Q220" s="151"/>
      <c r="R220" s="151"/>
      <c r="S220" s="151"/>
      <c r="T220" s="151">
        <f t="shared" si="89"/>
        <v>0</v>
      </c>
      <c r="U220" s="150">
        <f t="shared" si="90"/>
        <v>0</v>
      </c>
      <c r="V220" s="152">
        <f t="shared" si="81"/>
        <v>0</v>
      </c>
      <c r="W220" s="145"/>
      <c r="X220" s="153" t="str">
        <f t="shared" si="82"/>
        <v>PS254538</v>
      </c>
      <c r="Y220" s="152" t="str">
        <f t="shared" si="82"/>
        <v>B34X25072208VY</v>
      </c>
      <c r="Z220" s="154">
        <f t="shared" si="83"/>
        <v>0</v>
      </c>
      <c r="AA220" s="152"/>
      <c r="AB220" s="152"/>
      <c r="AC220" s="152"/>
      <c r="AD220" s="152">
        <f t="shared" si="84"/>
        <v>0</v>
      </c>
      <c r="AE220" s="152"/>
      <c r="AF220" s="152"/>
      <c r="AG220" s="152"/>
      <c r="AH220" s="152"/>
      <c r="AI220" s="152"/>
      <c r="AJ220" s="152"/>
      <c r="AK220" s="152"/>
      <c r="AL220" s="152"/>
      <c r="AM220" s="152">
        <f t="shared" si="85"/>
        <v>0</v>
      </c>
      <c r="AN220" s="152">
        <f t="shared" si="86"/>
        <v>0</v>
      </c>
      <c r="AO220" s="152">
        <f t="shared" si="87"/>
        <v>0</v>
      </c>
      <c r="AP220" s="152">
        <f t="shared" si="88"/>
        <v>0</v>
      </c>
      <c r="AQ220" s="155"/>
    </row>
    <row r="221" spans="1:43" s="156" customFormat="1" ht="23.25" customHeight="1">
      <c r="A221" s="143" t="s">
        <v>741</v>
      </c>
      <c r="B221" s="144" t="s">
        <v>1016</v>
      </c>
      <c r="C221" s="145" t="s">
        <v>1270</v>
      </c>
      <c r="D221" s="146"/>
      <c r="E221" s="147"/>
      <c r="F221" s="147"/>
      <c r="G221" s="148"/>
      <c r="H221" s="149"/>
      <c r="I221" s="150"/>
      <c r="J221" s="151"/>
      <c r="K221" s="152"/>
      <c r="L221" s="151"/>
      <c r="M221" s="151"/>
      <c r="N221" s="151"/>
      <c r="O221" s="151"/>
      <c r="P221" s="151"/>
      <c r="Q221" s="151"/>
      <c r="R221" s="151"/>
      <c r="S221" s="151"/>
      <c r="T221" s="151">
        <f t="shared" si="89"/>
        <v>0</v>
      </c>
      <c r="U221" s="150">
        <f t="shared" si="90"/>
        <v>0</v>
      </c>
      <c r="V221" s="152">
        <f t="shared" si="81"/>
        <v>0</v>
      </c>
      <c r="W221" s="145"/>
      <c r="X221" s="153" t="str">
        <f t="shared" si="82"/>
        <v>PS254538</v>
      </c>
      <c r="Y221" s="152" t="str">
        <f t="shared" si="82"/>
        <v>B34X25072208VY</v>
      </c>
      <c r="Z221" s="154">
        <f t="shared" si="83"/>
        <v>0</v>
      </c>
      <c r="AA221" s="152"/>
      <c r="AB221" s="152"/>
      <c r="AC221" s="152"/>
      <c r="AD221" s="152">
        <f t="shared" si="84"/>
        <v>0</v>
      </c>
      <c r="AE221" s="152"/>
      <c r="AF221" s="152"/>
      <c r="AG221" s="152"/>
      <c r="AH221" s="152"/>
      <c r="AI221" s="152"/>
      <c r="AJ221" s="152"/>
      <c r="AK221" s="152"/>
      <c r="AL221" s="152"/>
      <c r="AM221" s="152">
        <f t="shared" si="85"/>
        <v>0</v>
      </c>
      <c r="AN221" s="152">
        <f t="shared" si="86"/>
        <v>0</v>
      </c>
      <c r="AO221" s="152">
        <f t="shared" si="87"/>
        <v>0</v>
      </c>
      <c r="AP221" s="152">
        <f t="shared" si="88"/>
        <v>0</v>
      </c>
      <c r="AQ221" s="155"/>
    </row>
    <row r="222" spans="1:43" s="156" customFormat="1" ht="23.25" customHeight="1">
      <c r="A222" s="143" t="s">
        <v>741</v>
      </c>
      <c r="B222" s="144" t="s">
        <v>1016</v>
      </c>
      <c r="C222" s="145" t="s">
        <v>1270</v>
      </c>
      <c r="D222" s="146"/>
      <c r="E222" s="147"/>
      <c r="F222" s="147"/>
      <c r="G222" s="148"/>
      <c r="H222" s="149"/>
      <c r="I222" s="150"/>
      <c r="J222" s="151"/>
      <c r="K222" s="152"/>
      <c r="L222" s="151"/>
      <c r="M222" s="151"/>
      <c r="N222" s="151"/>
      <c r="O222" s="151"/>
      <c r="P222" s="151"/>
      <c r="Q222" s="151"/>
      <c r="R222" s="151"/>
      <c r="S222" s="151"/>
      <c r="T222" s="151">
        <f t="shared" si="89"/>
        <v>0</v>
      </c>
      <c r="U222" s="150">
        <f t="shared" si="90"/>
        <v>0</v>
      </c>
      <c r="V222" s="152">
        <f t="shared" si="81"/>
        <v>0</v>
      </c>
      <c r="W222" s="145"/>
      <c r="X222" s="153" t="str">
        <f t="shared" si="82"/>
        <v>PS254538</v>
      </c>
      <c r="Y222" s="152" t="str">
        <f t="shared" si="82"/>
        <v>B34X25072208VY</v>
      </c>
      <c r="Z222" s="154">
        <f t="shared" si="83"/>
        <v>0</v>
      </c>
      <c r="AA222" s="152"/>
      <c r="AB222" s="152"/>
      <c r="AC222" s="152"/>
      <c r="AD222" s="152">
        <f t="shared" si="84"/>
        <v>0</v>
      </c>
      <c r="AE222" s="152"/>
      <c r="AF222" s="152"/>
      <c r="AG222" s="152"/>
      <c r="AH222" s="152"/>
      <c r="AI222" s="152"/>
      <c r="AJ222" s="152"/>
      <c r="AK222" s="152"/>
      <c r="AL222" s="152"/>
      <c r="AM222" s="152">
        <f t="shared" si="85"/>
        <v>0</v>
      </c>
      <c r="AN222" s="152">
        <f t="shared" si="86"/>
        <v>0</v>
      </c>
      <c r="AO222" s="152">
        <f t="shared" si="87"/>
        <v>0</v>
      </c>
      <c r="AP222" s="152">
        <f t="shared" si="88"/>
        <v>0</v>
      </c>
      <c r="AQ222" s="155"/>
    </row>
    <row r="223" spans="1:43" s="156" customFormat="1" ht="23.25" customHeight="1">
      <c r="A223" s="143" t="s">
        <v>741</v>
      </c>
      <c r="B223" s="144" t="s">
        <v>1016</v>
      </c>
      <c r="C223" s="145" t="s">
        <v>1270</v>
      </c>
      <c r="D223" s="146"/>
      <c r="E223" s="147"/>
      <c r="F223" s="147"/>
      <c r="G223" s="148"/>
      <c r="H223" s="149"/>
      <c r="I223" s="150"/>
      <c r="J223" s="151"/>
      <c r="K223" s="152"/>
      <c r="L223" s="151"/>
      <c r="M223" s="151"/>
      <c r="N223" s="151"/>
      <c r="O223" s="151"/>
      <c r="P223" s="151"/>
      <c r="Q223" s="151"/>
      <c r="R223" s="151"/>
      <c r="S223" s="151"/>
      <c r="T223" s="151">
        <f t="shared" si="89"/>
        <v>0</v>
      </c>
      <c r="U223" s="150">
        <f t="shared" si="90"/>
        <v>0</v>
      </c>
      <c r="V223" s="152">
        <f t="shared" si="81"/>
        <v>0</v>
      </c>
      <c r="W223" s="145"/>
      <c r="X223" s="153" t="str">
        <f t="shared" si="82"/>
        <v>PS254538</v>
      </c>
      <c r="Y223" s="152" t="str">
        <f t="shared" si="82"/>
        <v>B34X25072208VY</v>
      </c>
      <c r="Z223" s="154">
        <f t="shared" si="83"/>
        <v>0</v>
      </c>
      <c r="AA223" s="152"/>
      <c r="AB223" s="152"/>
      <c r="AC223" s="152"/>
      <c r="AD223" s="152">
        <f t="shared" si="84"/>
        <v>0</v>
      </c>
      <c r="AE223" s="152"/>
      <c r="AF223" s="152"/>
      <c r="AG223" s="152"/>
      <c r="AH223" s="152"/>
      <c r="AI223" s="152"/>
      <c r="AJ223" s="152"/>
      <c r="AK223" s="152"/>
      <c r="AL223" s="152"/>
      <c r="AM223" s="152">
        <f t="shared" si="85"/>
        <v>0</v>
      </c>
      <c r="AN223" s="152">
        <f t="shared" si="86"/>
        <v>0</v>
      </c>
      <c r="AO223" s="152">
        <f t="shared" si="87"/>
        <v>0</v>
      </c>
      <c r="AP223" s="152">
        <f t="shared" si="88"/>
        <v>0</v>
      </c>
      <c r="AQ223" s="155"/>
    </row>
    <row r="224" spans="1:43" s="156" customFormat="1" ht="23.25" customHeight="1">
      <c r="A224" s="143" t="s">
        <v>741</v>
      </c>
      <c r="B224" s="144" t="s">
        <v>1016</v>
      </c>
      <c r="C224" s="145" t="s">
        <v>1270</v>
      </c>
      <c r="D224" s="146"/>
      <c r="E224" s="147"/>
      <c r="F224" s="147"/>
      <c r="G224" s="148"/>
      <c r="H224" s="149"/>
      <c r="I224" s="150"/>
      <c r="J224" s="151"/>
      <c r="K224" s="152"/>
      <c r="L224" s="151"/>
      <c r="M224" s="151"/>
      <c r="N224" s="151"/>
      <c r="O224" s="151"/>
      <c r="P224" s="151"/>
      <c r="Q224" s="151"/>
      <c r="R224" s="151"/>
      <c r="S224" s="151"/>
      <c r="T224" s="151">
        <f t="shared" si="89"/>
        <v>0</v>
      </c>
      <c r="U224" s="150">
        <f t="shared" si="90"/>
        <v>0</v>
      </c>
      <c r="V224" s="152">
        <f t="shared" si="81"/>
        <v>0</v>
      </c>
      <c r="W224" s="145"/>
      <c r="X224" s="153" t="str">
        <f t="shared" si="82"/>
        <v>PS254538</v>
      </c>
      <c r="Y224" s="152" t="str">
        <f t="shared" si="82"/>
        <v>B34X25072208VY</v>
      </c>
      <c r="Z224" s="154">
        <f t="shared" si="83"/>
        <v>0</v>
      </c>
      <c r="AA224" s="152"/>
      <c r="AB224" s="152"/>
      <c r="AC224" s="152"/>
      <c r="AD224" s="152">
        <f t="shared" si="84"/>
        <v>0</v>
      </c>
      <c r="AE224" s="152"/>
      <c r="AF224" s="152"/>
      <c r="AG224" s="152"/>
      <c r="AH224" s="152"/>
      <c r="AI224" s="152"/>
      <c r="AJ224" s="152"/>
      <c r="AK224" s="152"/>
      <c r="AL224" s="152"/>
      <c r="AM224" s="152">
        <f t="shared" si="85"/>
        <v>0</v>
      </c>
      <c r="AN224" s="152">
        <f t="shared" si="86"/>
        <v>0</v>
      </c>
      <c r="AO224" s="152">
        <f t="shared" si="87"/>
        <v>0</v>
      </c>
      <c r="AP224" s="152">
        <f t="shared" si="88"/>
        <v>0</v>
      </c>
      <c r="AQ224" s="155"/>
    </row>
    <row r="225" spans="1:43" s="156" customFormat="1" ht="23.25" customHeight="1">
      <c r="A225" s="143" t="s">
        <v>742</v>
      </c>
      <c r="B225" s="144" t="s">
        <v>1017</v>
      </c>
      <c r="C225" s="145" t="s">
        <v>1270</v>
      </c>
      <c r="D225" s="146"/>
      <c r="E225" s="147"/>
      <c r="F225" s="147"/>
      <c r="G225" s="148"/>
      <c r="H225" s="149"/>
      <c r="I225" s="150"/>
      <c r="J225" s="151"/>
      <c r="K225" s="152">
        <v>410000</v>
      </c>
      <c r="L225" s="151"/>
      <c r="M225" s="151"/>
      <c r="N225" s="151"/>
      <c r="O225" s="151"/>
      <c r="P225" s="151"/>
      <c r="Q225" s="151"/>
      <c r="R225" s="151"/>
      <c r="S225" s="151"/>
      <c r="T225" s="151">
        <f t="shared" si="89"/>
        <v>32800</v>
      </c>
      <c r="U225" s="150">
        <f t="shared" si="90"/>
        <v>442800</v>
      </c>
      <c r="V225" s="152">
        <f t="shared" si="81"/>
        <v>442800</v>
      </c>
      <c r="W225" s="145"/>
      <c r="X225" s="153" t="str">
        <f t="shared" si="82"/>
        <v>PS254548</v>
      </c>
      <c r="Y225" s="152" t="str">
        <f t="shared" si="82"/>
        <v>850C250701197</v>
      </c>
      <c r="Z225" s="154">
        <f t="shared" si="83"/>
        <v>0</v>
      </c>
      <c r="AA225" s="152"/>
      <c r="AB225" s="152"/>
      <c r="AC225" s="152"/>
      <c r="AD225" s="152">
        <f t="shared" si="84"/>
        <v>410000</v>
      </c>
      <c r="AE225" s="152"/>
      <c r="AF225" s="152"/>
      <c r="AG225" s="152"/>
      <c r="AH225" s="152"/>
      <c r="AI225" s="152"/>
      <c r="AJ225" s="152"/>
      <c r="AK225" s="152"/>
      <c r="AL225" s="152"/>
      <c r="AM225" s="152">
        <f t="shared" si="85"/>
        <v>32800</v>
      </c>
      <c r="AN225" s="152">
        <f t="shared" si="86"/>
        <v>442800</v>
      </c>
      <c r="AO225" s="152">
        <f t="shared" si="87"/>
        <v>442800</v>
      </c>
      <c r="AP225" s="152">
        <f t="shared" si="88"/>
        <v>0</v>
      </c>
      <c r="AQ225" s="155"/>
    </row>
    <row r="226" spans="1:43" s="156" customFormat="1" ht="23.25" customHeight="1">
      <c r="A226" s="143" t="s">
        <v>743</v>
      </c>
      <c r="B226" s="144" t="s">
        <v>1018</v>
      </c>
      <c r="C226" s="145" t="s">
        <v>1270</v>
      </c>
      <c r="D226" s="146"/>
      <c r="E226" s="147"/>
      <c r="F226" s="147"/>
      <c r="G226" s="148"/>
      <c r="H226" s="149"/>
      <c r="I226" s="150"/>
      <c r="J226" s="151"/>
      <c r="K226" s="152">
        <v>410000</v>
      </c>
      <c r="L226" s="151"/>
      <c r="M226" s="151"/>
      <c r="N226" s="151"/>
      <c r="O226" s="151"/>
      <c r="P226" s="151"/>
      <c r="Q226" s="151"/>
      <c r="R226" s="151"/>
      <c r="S226" s="151"/>
      <c r="T226" s="151">
        <f t="shared" si="89"/>
        <v>32800</v>
      </c>
      <c r="U226" s="150">
        <f t="shared" si="90"/>
        <v>442800</v>
      </c>
      <c r="V226" s="152">
        <f t="shared" si="81"/>
        <v>442800</v>
      </c>
      <c r="W226" s="145"/>
      <c r="X226" s="153" t="str">
        <f t="shared" si="82"/>
        <v>PS254550</v>
      </c>
      <c r="Y226" s="152" t="str">
        <f t="shared" si="82"/>
        <v>4798586</v>
      </c>
      <c r="Z226" s="154">
        <f t="shared" si="83"/>
        <v>0</v>
      </c>
      <c r="AA226" s="152"/>
      <c r="AB226" s="152"/>
      <c r="AC226" s="152"/>
      <c r="AD226" s="152">
        <f t="shared" si="84"/>
        <v>410000</v>
      </c>
      <c r="AE226" s="152"/>
      <c r="AF226" s="152"/>
      <c r="AG226" s="152"/>
      <c r="AH226" s="152"/>
      <c r="AI226" s="152"/>
      <c r="AJ226" s="152"/>
      <c r="AK226" s="152"/>
      <c r="AL226" s="152"/>
      <c r="AM226" s="152">
        <f t="shared" si="85"/>
        <v>32800</v>
      </c>
      <c r="AN226" s="152">
        <f t="shared" si="86"/>
        <v>442800</v>
      </c>
      <c r="AO226" s="152">
        <f t="shared" si="87"/>
        <v>442800</v>
      </c>
      <c r="AP226" s="152">
        <f t="shared" si="88"/>
        <v>0</v>
      </c>
      <c r="AQ226" s="155"/>
    </row>
    <row r="227" spans="1:43" s="156" customFormat="1" ht="23.25" customHeight="1">
      <c r="A227" s="143" t="s">
        <v>744</v>
      </c>
      <c r="B227" s="144" t="s">
        <v>1019</v>
      </c>
      <c r="C227" s="145" t="s">
        <v>1270</v>
      </c>
      <c r="D227" s="146"/>
      <c r="E227" s="147"/>
      <c r="F227" s="147"/>
      <c r="G227" s="148"/>
      <c r="H227" s="149"/>
      <c r="I227" s="150"/>
      <c r="J227" s="151"/>
      <c r="K227" s="152">
        <v>410000</v>
      </c>
      <c r="L227" s="151"/>
      <c r="M227" s="151"/>
      <c r="N227" s="151"/>
      <c r="O227" s="151"/>
      <c r="P227" s="151"/>
      <c r="Q227" s="151"/>
      <c r="R227" s="151"/>
      <c r="S227" s="151"/>
      <c r="T227" s="151">
        <f t="shared" si="89"/>
        <v>32800</v>
      </c>
      <c r="U227" s="150">
        <f t="shared" si="90"/>
        <v>442800</v>
      </c>
      <c r="V227" s="152">
        <f t="shared" si="81"/>
        <v>442800</v>
      </c>
      <c r="W227" s="145"/>
      <c r="X227" s="153" t="str">
        <f t="shared" si="82"/>
        <v>PS254549</v>
      </c>
      <c r="Y227" s="152" t="str">
        <f t="shared" si="82"/>
        <v>4795791</v>
      </c>
      <c r="Z227" s="154">
        <f t="shared" si="83"/>
        <v>0</v>
      </c>
      <c r="AA227" s="152"/>
      <c r="AB227" s="152"/>
      <c r="AC227" s="152"/>
      <c r="AD227" s="152">
        <f t="shared" si="84"/>
        <v>410000</v>
      </c>
      <c r="AE227" s="152"/>
      <c r="AF227" s="152"/>
      <c r="AG227" s="152"/>
      <c r="AH227" s="152"/>
      <c r="AI227" s="152"/>
      <c r="AJ227" s="152"/>
      <c r="AK227" s="152"/>
      <c r="AL227" s="152"/>
      <c r="AM227" s="152">
        <f t="shared" si="85"/>
        <v>32800</v>
      </c>
      <c r="AN227" s="152">
        <f t="shared" si="86"/>
        <v>442800</v>
      </c>
      <c r="AO227" s="152">
        <f t="shared" si="87"/>
        <v>442800</v>
      </c>
      <c r="AP227" s="152">
        <f t="shared" si="88"/>
        <v>0</v>
      </c>
      <c r="AQ227" s="155"/>
    </row>
    <row r="228" spans="1:43" s="156" customFormat="1" ht="23.25" customHeight="1">
      <c r="A228" s="143" t="s">
        <v>745</v>
      </c>
      <c r="B228" s="144" t="s">
        <v>1020</v>
      </c>
      <c r="C228" s="145" t="s">
        <v>1270</v>
      </c>
      <c r="D228" s="146"/>
      <c r="E228" s="147"/>
      <c r="F228" s="147"/>
      <c r="G228" s="148"/>
      <c r="H228" s="149"/>
      <c r="I228" s="150"/>
      <c r="J228" s="151"/>
      <c r="K228" s="152">
        <v>410000</v>
      </c>
      <c r="L228" s="151"/>
      <c r="M228" s="151"/>
      <c r="N228" s="151"/>
      <c r="O228" s="151"/>
      <c r="P228" s="151"/>
      <c r="Q228" s="151"/>
      <c r="R228" s="151"/>
      <c r="S228" s="151"/>
      <c r="T228" s="151">
        <f t="shared" si="89"/>
        <v>32800</v>
      </c>
      <c r="U228" s="150">
        <f t="shared" si="90"/>
        <v>442800</v>
      </c>
      <c r="V228" s="152">
        <f t="shared" si="81"/>
        <v>442800</v>
      </c>
      <c r="W228" s="145"/>
      <c r="X228" s="153" t="str">
        <f t="shared" si="82"/>
        <v>PS254554</v>
      </c>
      <c r="Y228" s="152" t="str">
        <f t="shared" si="82"/>
        <v>XJ-VY-20250722</v>
      </c>
      <c r="Z228" s="154">
        <f t="shared" si="83"/>
        <v>0</v>
      </c>
      <c r="AA228" s="152"/>
      <c r="AB228" s="152"/>
      <c r="AC228" s="152"/>
      <c r="AD228" s="152">
        <f t="shared" si="84"/>
        <v>410000</v>
      </c>
      <c r="AE228" s="152"/>
      <c r="AF228" s="152"/>
      <c r="AG228" s="152"/>
      <c r="AH228" s="152"/>
      <c r="AI228" s="152"/>
      <c r="AJ228" s="152"/>
      <c r="AK228" s="152"/>
      <c r="AL228" s="152"/>
      <c r="AM228" s="152">
        <f t="shared" si="85"/>
        <v>32800</v>
      </c>
      <c r="AN228" s="152">
        <f t="shared" si="86"/>
        <v>442800</v>
      </c>
      <c r="AO228" s="152">
        <f t="shared" si="87"/>
        <v>442800</v>
      </c>
      <c r="AP228" s="152">
        <f t="shared" si="88"/>
        <v>0</v>
      </c>
      <c r="AQ228" s="155"/>
    </row>
    <row r="229" spans="1:43" s="156" customFormat="1" ht="23.25" customHeight="1">
      <c r="A229" s="143" t="s">
        <v>746</v>
      </c>
      <c r="B229" s="144" t="s">
        <v>1021</v>
      </c>
      <c r="C229" s="145" t="s">
        <v>1270</v>
      </c>
      <c r="D229" s="146"/>
      <c r="E229" s="147"/>
      <c r="F229" s="147"/>
      <c r="G229" s="148"/>
      <c r="H229" s="149"/>
      <c r="I229" s="150"/>
      <c r="J229" s="151"/>
      <c r="K229" s="152">
        <v>410000</v>
      </c>
      <c r="L229" s="151"/>
      <c r="M229" s="151"/>
      <c r="N229" s="151"/>
      <c r="O229" s="151"/>
      <c r="P229" s="151"/>
      <c r="Q229" s="151"/>
      <c r="R229" s="151"/>
      <c r="S229" s="151"/>
      <c r="T229" s="151">
        <f t="shared" si="89"/>
        <v>32800</v>
      </c>
      <c r="U229" s="150">
        <f t="shared" si="90"/>
        <v>442800</v>
      </c>
      <c r="V229" s="152">
        <f t="shared" si="81"/>
        <v>442800</v>
      </c>
      <c r="W229" s="145"/>
      <c r="X229" s="153" t="str">
        <f t="shared" si="82"/>
        <v>PS254542</v>
      </c>
      <c r="Y229" s="152" t="str">
        <f t="shared" si="82"/>
        <v>4795415</v>
      </c>
      <c r="Z229" s="154">
        <f t="shared" si="83"/>
        <v>0</v>
      </c>
      <c r="AA229" s="152"/>
      <c r="AB229" s="152"/>
      <c r="AC229" s="152"/>
      <c r="AD229" s="152">
        <f t="shared" si="84"/>
        <v>410000</v>
      </c>
      <c r="AE229" s="152"/>
      <c r="AF229" s="152"/>
      <c r="AG229" s="152"/>
      <c r="AH229" s="152"/>
      <c r="AI229" s="152"/>
      <c r="AJ229" s="152"/>
      <c r="AK229" s="152"/>
      <c r="AL229" s="152"/>
      <c r="AM229" s="152">
        <f t="shared" si="85"/>
        <v>32800</v>
      </c>
      <c r="AN229" s="152">
        <f t="shared" si="86"/>
        <v>442800</v>
      </c>
      <c r="AO229" s="152">
        <f t="shared" si="87"/>
        <v>442800</v>
      </c>
      <c r="AP229" s="152">
        <f t="shared" si="88"/>
        <v>0</v>
      </c>
      <c r="AQ229" s="155"/>
    </row>
    <row r="230" spans="1:43" s="156" customFormat="1" ht="23.25" customHeight="1">
      <c r="A230" s="143" t="s">
        <v>747</v>
      </c>
      <c r="B230" s="144" t="s">
        <v>1022</v>
      </c>
      <c r="C230" s="145" t="s">
        <v>1270</v>
      </c>
      <c r="D230" s="146"/>
      <c r="E230" s="147"/>
      <c r="F230" s="147"/>
      <c r="G230" s="148"/>
      <c r="H230" s="149"/>
      <c r="I230" s="150"/>
      <c r="J230" s="151"/>
      <c r="K230" s="152">
        <v>480000</v>
      </c>
      <c r="L230" s="151"/>
      <c r="M230" s="151"/>
      <c r="N230" s="151"/>
      <c r="O230" s="151"/>
      <c r="P230" s="151"/>
      <c r="Q230" s="151"/>
      <c r="R230" s="151"/>
      <c r="S230" s="151"/>
      <c r="T230" s="151">
        <f t="shared" si="89"/>
        <v>38400</v>
      </c>
      <c r="U230" s="150">
        <f t="shared" si="90"/>
        <v>518400</v>
      </c>
      <c r="V230" s="152">
        <f t="shared" si="81"/>
        <v>518400</v>
      </c>
      <c r="W230" s="145"/>
      <c r="X230" s="153" t="str">
        <f t="shared" si="82"/>
        <v>PS254560</v>
      </c>
      <c r="Y230" s="152" t="str">
        <f t="shared" si="82"/>
        <v>154/PSHK/25</v>
      </c>
      <c r="Z230" s="154">
        <f t="shared" si="83"/>
        <v>0</v>
      </c>
      <c r="AA230" s="152"/>
      <c r="AB230" s="152"/>
      <c r="AC230" s="152"/>
      <c r="AD230" s="152">
        <f t="shared" si="84"/>
        <v>480000</v>
      </c>
      <c r="AE230" s="152"/>
      <c r="AF230" s="152"/>
      <c r="AG230" s="152"/>
      <c r="AH230" s="152"/>
      <c r="AI230" s="152"/>
      <c r="AJ230" s="152"/>
      <c r="AK230" s="152"/>
      <c r="AL230" s="152"/>
      <c r="AM230" s="152">
        <f t="shared" si="85"/>
        <v>38400</v>
      </c>
      <c r="AN230" s="152">
        <f t="shared" si="86"/>
        <v>518400</v>
      </c>
      <c r="AO230" s="152">
        <f t="shared" si="87"/>
        <v>518400</v>
      </c>
      <c r="AP230" s="152">
        <f t="shared" si="88"/>
        <v>0</v>
      </c>
      <c r="AQ230" s="155"/>
    </row>
    <row r="231" spans="1:43" s="156" customFormat="1" ht="23.25" customHeight="1">
      <c r="A231" s="143" t="s">
        <v>747</v>
      </c>
      <c r="B231" s="144" t="s">
        <v>1022</v>
      </c>
      <c r="C231" s="145" t="s">
        <v>1270</v>
      </c>
      <c r="D231" s="146"/>
      <c r="E231" s="147"/>
      <c r="F231" s="147"/>
      <c r="G231" s="148"/>
      <c r="H231" s="149"/>
      <c r="I231" s="150"/>
      <c r="J231" s="151"/>
      <c r="K231" s="152"/>
      <c r="L231" s="151"/>
      <c r="M231" s="151"/>
      <c r="N231" s="151"/>
      <c r="O231" s="151"/>
      <c r="P231" s="151"/>
      <c r="Q231" s="151"/>
      <c r="R231" s="151"/>
      <c r="S231" s="151"/>
      <c r="T231" s="151">
        <f t="shared" si="89"/>
        <v>0</v>
      </c>
      <c r="U231" s="150">
        <f t="shared" si="90"/>
        <v>0</v>
      </c>
      <c r="V231" s="152">
        <f t="shared" si="81"/>
        <v>0</v>
      </c>
      <c r="W231" s="145"/>
      <c r="X231" s="153" t="str">
        <f t="shared" si="82"/>
        <v>PS254560</v>
      </c>
      <c r="Y231" s="152" t="str">
        <f t="shared" si="82"/>
        <v>154/PSHK/25</v>
      </c>
      <c r="Z231" s="154">
        <f t="shared" si="83"/>
        <v>0</v>
      </c>
      <c r="AA231" s="152"/>
      <c r="AB231" s="152"/>
      <c r="AC231" s="152"/>
      <c r="AD231" s="152">
        <f t="shared" si="84"/>
        <v>0</v>
      </c>
      <c r="AE231" s="152"/>
      <c r="AF231" s="152"/>
      <c r="AG231" s="152"/>
      <c r="AH231" s="152"/>
      <c r="AI231" s="152"/>
      <c r="AJ231" s="152"/>
      <c r="AK231" s="152"/>
      <c r="AL231" s="152"/>
      <c r="AM231" s="152">
        <f t="shared" si="85"/>
        <v>0</v>
      </c>
      <c r="AN231" s="152">
        <f t="shared" si="86"/>
        <v>0</v>
      </c>
      <c r="AO231" s="152">
        <f t="shared" si="87"/>
        <v>0</v>
      </c>
      <c r="AP231" s="152">
        <f t="shared" si="88"/>
        <v>0</v>
      </c>
      <c r="AQ231" s="155"/>
    </row>
    <row r="232" spans="1:43" s="156" customFormat="1" ht="23.25" customHeight="1">
      <c r="A232" s="143" t="s">
        <v>748</v>
      </c>
      <c r="B232" s="144" t="s">
        <v>1023</v>
      </c>
      <c r="C232" s="145" t="s">
        <v>1270</v>
      </c>
      <c r="D232" s="146"/>
      <c r="E232" s="147"/>
      <c r="F232" s="147"/>
      <c r="G232" s="148"/>
      <c r="H232" s="149"/>
      <c r="I232" s="150"/>
      <c r="J232" s="151"/>
      <c r="K232" s="152">
        <v>410000</v>
      </c>
      <c r="L232" s="151"/>
      <c r="M232" s="151"/>
      <c r="N232" s="151"/>
      <c r="O232" s="151"/>
      <c r="P232" s="151"/>
      <c r="Q232" s="151"/>
      <c r="R232" s="151"/>
      <c r="S232" s="151"/>
      <c r="T232" s="151">
        <f t="shared" si="89"/>
        <v>32800</v>
      </c>
      <c r="U232" s="150">
        <f t="shared" si="90"/>
        <v>442800</v>
      </c>
      <c r="V232" s="152">
        <f t="shared" si="81"/>
        <v>442800</v>
      </c>
      <c r="W232" s="145"/>
      <c r="X232" s="153" t="str">
        <f t="shared" si="82"/>
        <v>PS254574</v>
      </c>
      <c r="Y232" s="152" t="str">
        <f t="shared" si="82"/>
        <v>HT-PS25073762</v>
      </c>
      <c r="Z232" s="154">
        <f t="shared" si="83"/>
        <v>0</v>
      </c>
      <c r="AA232" s="152"/>
      <c r="AB232" s="152"/>
      <c r="AC232" s="152"/>
      <c r="AD232" s="152">
        <f t="shared" si="84"/>
        <v>410000</v>
      </c>
      <c r="AE232" s="152"/>
      <c r="AF232" s="152"/>
      <c r="AG232" s="152"/>
      <c r="AH232" s="152"/>
      <c r="AI232" s="152"/>
      <c r="AJ232" s="152"/>
      <c r="AK232" s="152"/>
      <c r="AL232" s="152"/>
      <c r="AM232" s="152">
        <f t="shared" si="85"/>
        <v>32800</v>
      </c>
      <c r="AN232" s="152">
        <f t="shared" si="86"/>
        <v>442800</v>
      </c>
      <c r="AO232" s="152">
        <f t="shared" si="87"/>
        <v>442800</v>
      </c>
      <c r="AP232" s="152">
        <f t="shared" si="88"/>
        <v>0</v>
      </c>
      <c r="AQ232" s="155"/>
    </row>
    <row r="233" spans="1:43" s="156" customFormat="1" ht="23.25" customHeight="1">
      <c r="A233" s="143" t="s">
        <v>749</v>
      </c>
      <c r="B233" s="144" t="s">
        <v>1024</v>
      </c>
      <c r="C233" s="145" t="s">
        <v>1270</v>
      </c>
      <c r="D233" s="146"/>
      <c r="E233" s="147"/>
      <c r="F233" s="147"/>
      <c r="G233" s="148"/>
      <c r="H233" s="149"/>
      <c r="I233" s="150"/>
      <c r="J233" s="151"/>
      <c r="K233" s="152">
        <v>410000</v>
      </c>
      <c r="L233" s="151"/>
      <c r="M233" s="151"/>
      <c r="N233" s="151"/>
      <c r="O233" s="151"/>
      <c r="P233" s="151"/>
      <c r="Q233" s="151"/>
      <c r="R233" s="151"/>
      <c r="S233" s="151"/>
      <c r="T233" s="151">
        <f t="shared" si="89"/>
        <v>32800</v>
      </c>
      <c r="U233" s="150">
        <f t="shared" si="90"/>
        <v>442800</v>
      </c>
      <c r="V233" s="152">
        <f t="shared" si="81"/>
        <v>442800</v>
      </c>
      <c r="W233" s="145"/>
      <c r="X233" s="153" t="str">
        <f t="shared" si="82"/>
        <v>PS254575</v>
      </c>
      <c r="Y233" s="152" t="str">
        <f t="shared" si="82"/>
        <v>O2-2507-00548</v>
      </c>
      <c r="Z233" s="154">
        <f t="shared" si="83"/>
        <v>0</v>
      </c>
      <c r="AA233" s="152"/>
      <c r="AB233" s="152"/>
      <c r="AC233" s="152"/>
      <c r="AD233" s="152">
        <f t="shared" si="84"/>
        <v>410000</v>
      </c>
      <c r="AE233" s="152"/>
      <c r="AF233" s="152"/>
      <c r="AG233" s="152"/>
      <c r="AH233" s="152"/>
      <c r="AI233" s="152"/>
      <c r="AJ233" s="152"/>
      <c r="AK233" s="152"/>
      <c r="AL233" s="152"/>
      <c r="AM233" s="152">
        <f t="shared" si="85"/>
        <v>32800</v>
      </c>
      <c r="AN233" s="152">
        <f t="shared" si="86"/>
        <v>442800</v>
      </c>
      <c r="AO233" s="152">
        <f t="shared" si="87"/>
        <v>442800</v>
      </c>
      <c r="AP233" s="152">
        <f t="shared" si="88"/>
        <v>0</v>
      </c>
      <c r="AQ233" s="155"/>
    </row>
    <row r="234" spans="1:43" s="156" customFormat="1" ht="23.25" customHeight="1">
      <c r="A234" s="143" t="s">
        <v>750</v>
      </c>
      <c r="B234" s="144" t="s">
        <v>1025</v>
      </c>
      <c r="C234" s="145" t="s">
        <v>1270</v>
      </c>
      <c r="D234" s="146"/>
      <c r="E234" s="147"/>
      <c r="F234" s="147"/>
      <c r="G234" s="148"/>
      <c r="H234" s="149"/>
      <c r="I234" s="150"/>
      <c r="J234" s="151"/>
      <c r="K234" s="152">
        <v>410000</v>
      </c>
      <c r="L234" s="151"/>
      <c r="M234" s="151"/>
      <c r="N234" s="151"/>
      <c r="O234" s="151"/>
      <c r="P234" s="151"/>
      <c r="Q234" s="151"/>
      <c r="R234" s="151"/>
      <c r="S234" s="151"/>
      <c r="T234" s="151">
        <f t="shared" si="89"/>
        <v>32800</v>
      </c>
      <c r="U234" s="150">
        <f t="shared" si="90"/>
        <v>442800</v>
      </c>
      <c r="V234" s="152">
        <f t="shared" si="81"/>
        <v>442800</v>
      </c>
      <c r="W234" s="145"/>
      <c r="X234" s="153" t="str">
        <f t="shared" si="82"/>
        <v>PS254561</v>
      </c>
      <c r="Y234" s="152" t="str">
        <f t="shared" si="82"/>
        <v>VY-250723-1</v>
      </c>
      <c r="Z234" s="154">
        <f t="shared" si="83"/>
        <v>0</v>
      </c>
      <c r="AA234" s="152"/>
      <c r="AB234" s="152"/>
      <c r="AC234" s="152"/>
      <c r="AD234" s="152">
        <f t="shared" si="84"/>
        <v>410000</v>
      </c>
      <c r="AE234" s="152"/>
      <c r="AF234" s="152"/>
      <c r="AG234" s="152"/>
      <c r="AH234" s="152"/>
      <c r="AI234" s="152"/>
      <c r="AJ234" s="152"/>
      <c r="AK234" s="152"/>
      <c r="AL234" s="152"/>
      <c r="AM234" s="152">
        <f t="shared" si="85"/>
        <v>32800</v>
      </c>
      <c r="AN234" s="152">
        <f t="shared" si="86"/>
        <v>442800</v>
      </c>
      <c r="AO234" s="152">
        <f t="shared" si="87"/>
        <v>442800</v>
      </c>
      <c r="AP234" s="152">
        <f t="shared" si="88"/>
        <v>0</v>
      </c>
      <c r="AQ234" s="155"/>
    </row>
    <row r="235" spans="1:43" s="156" customFormat="1" ht="23.25" customHeight="1">
      <c r="A235" s="143" t="s">
        <v>751</v>
      </c>
      <c r="B235" s="144" t="s">
        <v>1026</v>
      </c>
      <c r="C235" s="145" t="s">
        <v>1270</v>
      </c>
      <c r="D235" s="146"/>
      <c r="E235" s="147"/>
      <c r="F235" s="147"/>
      <c r="G235" s="148"/>
      <c r="H235" s="149"/>
      <c r="I235" s="150"/>
      <c r="J235" s="151"/>
      <c r="K235" s="152">
        <v>410000</v>
      </c>
      <c r="L235" s="151"/>
      <c r="M235" s="151"/>
      <c r="N235" s="151"/>
      <c r="O235" s="151"/>
      <c r="P235" s="151"/>
      <c r="Q235" s="151"/>
      <c r="R235" s="151"/>
      <c r="S235" s="151"/>
      <c r="T235" s="151">
        <f t="shared" si="89"/>
        <v>32800</v>
      </c>
      <c r="U235" s="150">
        <f t="shared" si="90"/>
        <v>442800</v>
      </c>
      <c r="V235" s="152">
        <f t="shared" si="81"/>
        <v>442800</v>
      </c>
      <c r="W235" s="145"/>
      <c r="X235" s="153" t="str">
        <f t="shared" si="82"/>
        <v>PS254579</v>
      </c>
      <c r="Y235" s="152" t="str">
        <f t="shared" si="82"/>
        <v>155/PSHK/25</v>
      </c>
      <c r="Z235" s="154">
        <f t="shared" si="83"/>
        <v>0</v>
      </c>
      <c r="AA235" s="152"/>
      <c r="AB235" s="152"/>
      <c r="AC235" s="152"/>
      <c r="AD235" s="152">
        <f t="shared" si="84"/>
        <v>410000</v>
      </c>
      <c r="AE235" s="152"/>
      <c r="AF235" s="152"/>
      <c r="AG235" s="152"/>
      <c r="AH235" s="152"/>
      <c r="AI235" s="152"/>
      <c r="AJ235" s="152"/>
      <c r="AK235" s="152"/>
      <c r="AL235" s="152"/>
      <c r="AM235" s="152">
        <f t="shared" si="85"/>
        <v>32800</v>
      </c>
      <c r="AN235" s="152">
        <f t="shared" si="86"/>
        <v>442800</v>
      </c>
      <c r="AO235" s="152">
        <f t="shared" si="87"/>
        <v>442800</v>
      </c>
      <c r="AP235" s="152">
        <f t="shared" si="88"/>
        <v>0</v>
      </c>
      <c r="AQ235" s="155"/>
    </row>
    <row r="236" spans="1:43" s="156" customFormat="1" ht="23.25" customHeight="1">
      <c r="A236" s="143" t="s">
        <v>752</v>
      </c>
      <c r="B236" s="144" t="s">
        <v>1025</v>
      </c>
      <c r="C236" s="145" t="s">
        <v>1270</v>
      </c>
      <c r="D236" s="146"/>
      <c r="E236" s="147"/>
      <c r="F236" s="147"/>
      <c r="G236" s="148"/>
      <c r="H236" s="149"/>
      <c r="I236" s="150"/>
      <c r="J236" s="151"/>
      <c r="K236" s="152">
        <v>410000</v>
      </c>
      <c r="L236" s="151"/>
      <c r="M236" s="151"/>
      <c r="N236" s="151"/>
      <c r="O236" s="151"/>
      <c r="P236" s="151"/>
      <c r="Q236" s="151"/>
      <c r="R236" s="151"/>
      <c r="S236" s="151"/>
      <c r="T236" s="151">
        <f t="shared" si="89"/>
        <v>32800</v>
      </c>
      <c r="U236" s="150">
        <f t="shared" si="90"/>
        <v>442800</v>
      </c>
      <c r="V236" s="152">
        <f t="shared" si="81"/>
        <v>442800</v>
      </c>
      <c r="W236" s="145"/>
      <c r="X236" s="153" t="str">
        <f t="shared" si="82"/>
        <v>PS254553</v>
      </c>
      <c r="Y236" s="152" t="str">
        <f t="shared" si="82"/>
        <v>VY-250723-1</v>
      </c>
      <c r="Z236" s="154">
        <f t="shared" si="83"/>
        <v>0</v>
      </c>
      <c r="AA236" s="152"/>
      <c r="AB236" s="152"/>
      <c r="AC236" s="152"/>
      <c r="AD236" s="152">
        <f t="shared" si="84"/>
        <v>410000</v>
      </c>
      <c r="AE236" s="152"/>
      <c r="AF236" s="152"/>
      <c r="AG236" s="152"/>
      <c r="AH236" s="152"/>
      <c r="AI236" s="152"/>
      <c r="AJ236" s="152"/>
      <c r="AK236" s="152"/>
      <c r="AL236" s="152"/>
      <c r="AM236" s="152">
        <f t="shared" si="85"/>
        <v>32800</v>
      </c>
      <c r="AN236" s="152">
        <f t="shared" si="86"/>
        <v>442800</v>
      </c>
      <c r="AO236" s="152">
        <f t="shared" si="87"/>
        <v>442800</v>
      </c>
      <c r="AP236" s="152">
        <f t="shared" si="88"/>
        <v>0</v>
      </c>
      <c r="AQ236" s="155"/>
    </row>
    <row r="237" spans="1:43" s="156" customFormat="1" ht="23.25" customHeight="1">
      <c r="A237" s="143" t="s">
        <v>753</v>
      </c>
      <c r="B237" s="144" t="s">
        <v>1027</v>
      </c>
      <c r="C237" s="145" t="s">
        <v>1270</v>
      </c>
      <c r="D237" s="146"/>
      <c r="E237" s="147"/>
      <c r="F237" s="147"/>
      <c r="G237" s="148"/>
      <c r="H237" s="149"/>
      <c r="I237" s="150"/>
      <c r="J237" s="151"/>
      <c r="K237" s="152">
        <v>410000</v>
      </c>
      <c r="L237" s="151"/>
      <c r="M237" s="151"/>
      <c r="N237" s="151"/>
      <c r="O237" s="151"/>
      <c r="P237" s="151"/>
      <c r="Q237" s="151"/>
      <c r="R237" s="151"/>
      <c r="S237" s="151"/>
      <c r="T237" s="151">
        <f t="shared" si="89"/>
        <v>32800</v>
      </c>
      <c r="U237" s="150">
        <f t="shared" si="90"/>
        <v>442800</v>
      </c>
      <c r="V237" s="152">
        <f t="shared" si="81"/>
        <v>442800</v>
      </c>
      <c r="W237" s="145"/>
      <c r="X237" s="153" t="str">
        <f t="shared" si="82"/>
        <v>PS254576</v>
      </c>
      <c r="Y237" s="152" t="str">
        <f t="shared" si="82"/>
        <v>VY/163-2025</v>
      </c>
      <c r="Z237" s="154">
        <f t="shared" si="83"/>
        <v>0</v>
      </c>
      <c r="AA237" s="152"/>
      <c r="AB237" s="152"/>
      <c r="AC237" s="152"/>
      <c r="AD237" s="152">
        <f t="shared" si="84"/>
        <v>410000</v>
      </c>
      <c r="AE237" s="152"/>
      <c r="AF237" s="152"/>
      <c r="AG237" s="152"/>
      <c r="AH237" s="152"/>
      <c r="AI237" s="152"/>
      <c r="AJ237" s="152"/>
      <c r="AK237" s="152"/>
      <c r="AL237" s="152"/>
      <c r="AM237" s="152">
        <f t="shared" si="85"/>
        <v>32800</v>
      </c>
      <c r="AN237" s="152">
        <f t="shared" si="86"/>
        <v>442800</v>
      </c>
      <c r="AO237" s="152">
        <f t="shared" si="87"/>
        <v>442800</v>
      </c>
      <c r="AP237" s="152">
        <f t="shared" si="88"/>
        <v>0</v>
      </c>
      <c r="AQ237" s="155"/>
    </row>
    <row r="238" spans="1:43" s="156" customFormat="1" ht="23.25" customHeight="1">
      <c r="A238" s="143" t="s">
        <v>754</v>
      </c>
      <c r="B238" s="144" t="s">
        <v>1028</v>
      </c>
      <c r="C238" s="145" t="s">
        <v>1270</v>
      </c>
      <c r="D238" s="146"/>
      <c r="E238" s="147"/>
      <c r="F238" s="147"/>
      <c r="G238" s="148"/>
      <c r="H238" s="149"/>
      <c r="I238" s="150"/>
      <c r="J238" s="151"/>
      <c r="K238" s="152">
        <v>410000</v>
      </c>
      <c r="L238" s="151"/>
      <c r="M238" s="151"/>
      <c r="N238" s="151"/>
      <c r="O238" s="151"/>
      <c r="P238" s="151"/>
      <c r="Q238" s="151"/>
      <c r="R238" s="151"/>
      <c r="S238" s="151"/>
      <c r="T238" s="151">
        <f t="shared" si="89"/>
        <v>32800</v>
      </c>
      <c r="U238" s="150">
        <f t="shared" si="90"/>
        <v>442800</v>
      </c>
      <c r="V238" s="152">
        <f t="shared" si="81"/>
        <v>442800</v>
      </c>
      <c r="W238" s="145"/>
      <c r="X238" s="153" t="str">
        <f t="shared" si="82"/>
        <v>PS254586</v>
      </c>
      <c r="Y238" s="152" t="str">
        <f t="shared" si="82"/>
        <v>EBD-PSTPU250724</v>
      </c>
      <c r="Z238" s="154">
        <f t="shared" si="83"/>
        <v>0</v>
      </c>
      <c r="AA238" s="152"/>
      <c r="AB238" s="152"/>
      <c r="AC238" s="152"/>
      <c r="AD238" s="152">
        <f t="shared" si="84"/>
        <v>410000</v>
      </c>
      <c r="AE238" s="152"/>
      <c r="AF238" s="152"/>
      <c r="AG238" s="152"/>
      <c r="AH238" s="152"/>
      <c r="AI238" s="152"/>
      <c r="AJ238" s="152"/>
      <c r="AK238" s="152"/>
      <c r="AL238" s="152"/>
      <c r="AM238" s="152">
        <f t="shared" si="85"/>
        <v>32800</v>
      </c>
      <c r="AN238" s="152">
        <f t="shared" si="86"/>
        <v>442800</v>
      </c>
      <c r="AO238" s="152">
        <f t="shared" si="87"/>
        <v>442800</v>
      </c>
      <c r="AP238" s="152">
        <f t="shared" si="88"/>
        <v>0</v>
      </c>
      <c r="AQ238" s="155"/>
    </row>
    <row r="239" spans="1:43" s="156" customFormat="1" ht="23.25" customHeight="1">
      <c r="A239" s="143" t="s">
        <v>755</v>
      </c>
      <c r="B239" s="144" t="s">
        <v>1029</v>
      </c>
      <c r="C239" s="145" t="s">
        <v>1270</v>
      </c>
      <c r="D239" s="146"/>
      <c r="E239" s="147"/>
      <c r="F239" s="147"/>
      <c r="G239" s="148"/>
      <c r="H239" s="149"/>
      <c r="I239" s="150"/>
      <c r="J239" s="151"/>
      <c r="K239" s="152">
        <v>410000</v>
      </c>
      <c r="L239" s="151"/>
      <c r="M239" s="151"/>
      <c r="N239" s="151"/>
      <c r="O239" s="151"/>
      <c r="P239" s="151"/>
      <c r="Q239" s="151"/>
      <c r="R239" s="151"/>
      <c r="S239" s="151"/>
      <c r="T239" s="151">
        <f t="shared" si="89"/>
        <v>32800</v>
      </c>
      <c r="U239" s="150">
        <f t="shared" si="90"/>
        <v>442800</v>
      </c>
      <c r="V239" s="152">
        <f t="shared" si="81"/>
        <v>442800</v>
      </c>
      <c r="W239" s="145"/>
      <c r="X239" s="153" t="str">
        <f t="shared" si="82"/>
        <v>PS254590</v>
      </c>
      <c r="Y239" s="152" t="str">
        <f t="shared" si="82"/>
        <v>4799333</v>
      </c>
      <c r="Z239" s="154">
        <f t="shared" si="83"/>
        <v>0</v>
      </c>
      <c r="AA239" s="152"/>
      <c r="AB239" s="152"/>
      <c r="AC239" s="152"/>
      <c r="AD239" s="152">
        <f t="shared" si="84"/>
        <v>410000</v>
      </c>
      <c r="AE239" s="152"/>
      <c r="AF239" s="152"/>
      <c r="AG239" s="152"/>
      <c r="AH239" s="152"/>
      <c r="AI239" s="152"/>
      <c r="AJ239" s="152"/>
      <c r="AK239" s="152"/>
      <c r="AL239" s="152"/>
      <c r="AM239" s="152">
        <f t="shared" si="85"/>
        <v>32800</v>
      </c>
      <c r="AN239" s="152">
        <f t="shared" si="86"/>
        <v>442800</v>
      </c>
      <c r="AO239" s="152">
        <f t="shared" si="87"/>
        <v>442800</v>
      </c>
      <c r="AP239" s="152">
        <f t="shared" si="88"/>
        <v>0</v>
      </c>
      <c r="AQ239" s="155"/>
    </row>
    <row r="240" spans="1:43" s="156" customFormat="1" ht="23.25" customHeight="1">
      <c r="A240" s="143" t="s">
        <v>756</v>
      </c>
      <c r="B240" s="144" t="s">
        <v>1030</v>
      </c>
      <c r="C240" s="145" t="s">
        <v>1270</v>
      </c>
      <c r="D240" s="146"/>
      <c r="E240" s="147"/>
      <c r="F240" s="147"/>
      <c r="G240" s="148"/>
      <c r="H240" s="149"/>
      <c r="I240" s="150"/>
      <c r="J240" s="151"/>
      <c r="K240" s="152">
        <v>480000</v>
      </c>
      <c r="L240" s="151"/>
      <c r="M240" s="151"/>
      <c r="N240" s="151"/>
      <c r="O240" s="151"/>
      <c r="P240" s="151"/>
      <c r="Q240" s="151"/>
      <c r="R240" s="151"/>
      <c r="S240" s="151"/>
      <c r="T240" s="151">
        <f t="shared" si="89"/>
        <v>38400</v>
      </c>
      <c r="U240" s="150">
        <f t="shared" si="90"/>
        <v>518400</v>
      </c>
      <c r="V240" s="152">
        <f t="shared" si="81"/>
        <v>518400</v>
      </c>
      <c r="W240" s="145"/>
      <c r="X240" s="153" t="str">
        <f t="shared" si="82"/>
        <v>PS254547</v>
      </c>
      <c r="Y240" s="152" t="str">
        <f t="shared" si="82"/>
        <v>BSV250722-208092</v>
      </c>
      <c r="Z240" s="154">
        <f t="shared" si="83"/>
        <v>0</v>
      </c>
      <c r="AA240" s="152"/>
      <c r="AB240" s="152"/>
      <c r="AC240" s="152"/>
      <c r="AD240" s="152">
        <f t="shared" si="84"/>
        <v>480000</v>
      </c>
      <c r="AE240" s="152"/>
      <c r="AF240" s="152"/>
      <c r="AG240" s="152"/>
      <c r="AH240" s="152"/>
      <c r="AI240" s="152"/>
      <c r="AJ240" s="152"/>
      <c r="AK240" s="152"/>
      <c r="AL240" s="152"/>
      <c r="AM240" s="152">
        <f t="shared" si="85"/>
        <v>38400</v>
      </c>
      <c r="AN240" s="152">
        <f t="shared" si="86"/>
        <v>518400</v>
      </c>
      <c r="AO240" s="152">
        <f t="shared" si="87"/>
        <v>518400</v>
      </c>
      <c r="AP240" s="152">
        <f t="shared" si="88"/>
        <v>0</v>
      </c>
      <c r="AQ240" s="155"/>
    </row>
    <row r="241" spans="1:43" s="156" customFormat="1" ht="23.25" customHeight="1">
      <c r="A241" s="143" t="s">
        <v>756</v>
      </c>
      <c r="B241" s="144" t="s">
        <v>1030</v>
      </c>
      <c r="C241" s="145" t="s">
        <v>1270</v>
      </c>
      <c r="D241" s="146"/>
      <c r="E241" s="147"/>
      <c r="F241" s="147"/>
      <c r="G241" s="148"/>
      <c r="H241" s="149"/>
      <c r="I241" s="150"/>
      <c r="J241" s="151"/>
      <c r="K241" s="152"/>
      <c r="L241" s="151"/>
      <c r="M241" s="151"/>
      <c r="N241" s="151"/>
      <c r="O241" s="151"/>
      <c r="P241" s="151"/>
      <c r="Q241" s="151"/>
      <c r="R241" s="151"/>
      <c r="S241" s="151"/>
      <c r="T241" s="151">
        <f t="shared" si="89"/>
        <v>0</v>
      </c>
      <c r="U241" s="150">
        <f t="shared" si="90"/>
        <v>0</v>
      </c>
      <c r="V241" s="152">
        <f t="shared" si="81"/>
        <v>0</v>
      </c>
      <c r="W241" s="145"/>
      <c r="X241" s="153" t="str">
        <f t="shared" si="82"/>
        <v>PS254547</v>
      </c>
      <c r="Y241" s="152" t="str">
        <f t="shared" si="82"/>
        <v>BSV250722-208092</v>
      </c>
      <c r="Z241" s="154">
        <f t="shared" si="83"/>
        <v>0</v>
      </c>
      <c r="AA241" s="152"/>
      <c r="AB241" s="152"/>
      <c r="AC241" s="152"/>
      <c r="AD241" s="152">
        <f t="shared" si="84"/>
        <v>0</v>
      </c>
      <c r="AE241" s="152"/>
      <c r="AF241" s="152"/>
      <c r="AG241" s="152"/>
      <c r="AH241" s="152"/>
      <c r="AI241" s="152"/>
      <c r="AJ241" s="152"/>
      <c r="AK241" s="152"/>
      <c r="AL241" s="152"/>
      <c r="AM241" s="152">
        <f t="shared" si="85"/>
        <v>0</v>
      </c>
      <c r="AN241" s="152">
        <f t="shared" si="86"/>
        <v>0</v>
      </c>
      <c r="AO241" s="152">
        <f t="shared" si="87"/>
        <v>0</v>
      </c>
      <c r="AP241" s="152">
        <f t="shared" si="88"/>
        <v>0</v>
      </c>
      <c r="AQ241" s="155"/>
    </row>
    <row r="242" spans="1:43" s="156" customFormat="1" ht="23.25" customHeight="1">
      <c r="A242" s="143" t="s">
        <v>757</v>
      </c>
      <c r="B242" s="144" t="s">
        <v>1031</v>
      </c>
      <c r="C242" s="145" t="s">
        <v>1270</v>
      </c>
      <c r="D242" s="146"/>
      <c r="E242" s="147"/>
      <c r="F242" s="147"/>
      <c r="G242" s="148"/>
      <c r="H242" s="149"/>
      <c r="I242" s="150"/>
      <c r="J242" s="151"/>
      <c r="K242" s="152">
        <v>410000</v>
      </c>
      <c r="L242" s="151"/>
      <c r="M242" s="151"/>
      <c r="N242" s="151"/>
      <c r="O242" s="151"/>
      <c r="P242" s="151"/>
      <c r="Q242" s="151"/>
      <c r="R242" s="151"/>
      <c r="S242" s="151"/>
      <c r="T242" s="151">
        <f t="shared" si="89"/>
        <v>32800</v>
      </c>
      <c r="U242" s="150">
        <f t="shared" si="90"/>
        <v>442800</v>
      </c>
      <c r="V242" s="152">
        <f t="shared" si="81"/>
        <v>442800</v>
      </c>
      <c r="W242" s="145"/>
      <c r="X242" s="153" t="str">
        <f t="shared" si="82"/>
        <v>PS254571</v>
      </c>
      <c r="Y242" s="152" t="str">
        <f t="shared" si="82"/>
        <v>IV25070940</v>
      </c>
      <c r="Z242" s="154">
        <f t="shared" si="83"/>
        <v>0</v>
      </c>
      <c r="AA242" s="152"/>
      <c r="AB242" s="152"/>
      <c r="AC242" s="152"/>
      <c r="AD242" s="152">
        <f t="shared" si="84"/>
        <v>410000</v>
      </c>
      <c r="AE242" s="152"/>
      <c r="AF242" s="152"/>
      <c r="AG242" s="152"/>
      <c r="AH242" s="152"/>
      <c r="AI242" s="152"/>
      <c r="AJ242" s="152"/>
      <c r="AK242" s="152"/>
      <c r="AL242" s="152"/>
      <c r="AM242" s="152">
        <f t="shared" si="85"/>
        <v>32800</v>
      </c>
      <c r="AN242" s="152">
        <f t="shared" si="86"/>
        <v>442800</v>
      </c>
      <c r="AO242" s="152">
        <f t="shared" si="87"/>
        <v>442800</v>
      </c>
      <c r="AP242" s="152">
        <f t="shared" si="88"/>
        <v>0</v>
      </c>
      <c r="AQ242" s="155"/>
    </row>
    <row r="243" spans="1:43" s="156" customFormat="1" ht="23.25" customHeight="1">
      <c r="A243" s="143" t="s">
        <v>758</v>
      </c>
      <c r="B243" s="144" t="s">
        <v>1032</v>
      </c>
      <c r="C243" s="145" t="s">
        <v>1270</v>
      </c>
      <c r="D243" s="146"/>
      <c r="E243" s="147"/>
      <c r="F243" s="147"/>
      <c r="G243" s="148"/>
      <c r="H243" s="149"/>
      <c r="I243" s="150"/>
      <c r="J243" s="151"/>
      <c r="K243" s="152">
        <v>410000</v>
      </c>
      <c r="L243" s="151"/>
      <c r="M243" s="151"/>
      <c r="N243" s="151"/>
      <c r="O243" s="151"/>
      <c r="P243" s="151"/>
      <c r="Q243" s="151"/>
      <c r="R243" s="151"/>
      <c r="S243" s="151"/>
      <c r="T243" s="151">
        <f t="shared" si="89"/>
        <v>32800</v>
      </c>
      <c r="U243" s="150">
        <f t="shared" si="90"/>
        <v>442800</v>
      </c>
      <c r="V243" s="152">
        <f t="shared" si="81"/>
        <v>442800</v>
      </c>
      <c r="W243" s="145"/>
      <c r="X243" s="153" t="str">
        <f t="shared" si="82"/>
        <v>PS254588</v>
      </c>
      <c r="Y243" s="152" t="str">
        <f t="shared" si="82"/>
        <v>DSVN-250723-POU</v>
      </c>
      <c r="Z243" s="154">
        <f t="shared" si="83"/>
        <v>0</v>
      </c>
      <c r="AA243" s="152"/>
      <c r="AB243" s="152"/>
      <c r="AC243" s="152"/>
      <c r="AD243" s="152">
        <f t="shared" si="84"/>
        <v>410000</v>
      </c>
      <c r="AE243" s="152"/>
      <c r="AF243" s="152"/>
      <c r="AG243" s="152"/>
      <c r="AH243" s="152"/>
      <c r="AI243" s="152"/>
      <c r="AJ243" s="152"/>
      <c r="AK243" s="152"/>
      <c r="AL243" s="152"/>
      <c r="AM243" s="152">
        <f t="shared" si="85"/>
        <v>32800</v>
      </c>
      <c r="AN243" s="152">
        <f t="shared" si="86"/>
        <v>442800</v>
      </c>
      <c r="AO243" s="152">
        <f t="shared" si="87"/>
        <v>442800</v>
      </c>
      <c r="AP243" s="152">
        <f t="shared" si="88"/>
        <v>0</v>
      </c>
      <c r="AQ243" s="155"/>
    </row>
    <row r="244" spans="1:43" s="156" customFormat="1" ht="23.25" customHeight="1">
      <c r="A244" s="143" t="s">
        <v>759</v>
      </c>
      <c r="B244" s="144" t="s">
        <v>1033</v>
      </c>
      <c r="C244" s="145" t="s">
        <v>1270</v>
      </c>
      <c r="D244" s="146"/>
      <c r="E244" s="147"/>
      <c r="F244" s="147"/>
      <c r="G244" s="148"/>
      <c r="H244" s="149"/>
      <c r="I244" s="150"/>
      <c r="J244" s="151"/>
      <c r="K244" s="152">
        <v>410000</v>
      </c>
      <c r="L244" s="151"/>
      <c r="M244" s="151"/>
      <c r="N244" s="151"/>
      <c r="O244" s="151"/>
      <c r="P244" s="151"/>
      <c r="Q244" s="151"/>
      <c r="R244" s="151"/>
      <c r="S244" s="151"/>
      <c r="T244" s="151">
        <f t="shared" si="89"/>
        <v>32800</v>
      </c>
      <c r="U244" s="150">
        <f t="shared" si="90"/>
        <v>442800</v>
      </c>
      <c r="V244" s="152">
        <f t="shared" si="81"/>
        <v>442800</v>
      </c>
      <c r="W244" s="145"/>
      <c r="X244" s="153" t="str">
        <f t="shared" si="82"/>
        <v>PS254585</v>
      </c>
      <c r="Y244" s="152" t="str">
        <f t="shared" si="82"/>
        <v>2025/GLJ-VY 097</v>
      </c>
      <c r="Z244" s="154">
        <f t="shared" si="83"/>
        <v>0</v>
      </c>
      <c r="AA244" s="152"/>
      <c r="AB244" s="152"/>
      <c r="AC244" s="152"/>
      <c r="AD244" s="152">
        <f t="shared" si="84"/>
        <v>410000</v>
      </c>
      <c r="AE244" s="152"/>
      <c r="AF244" s="152"/>
      <c r="AG244" s="152"/>
      <c r="AH244" s="152"/>
      <c r="AI244" s="152"/>
      <c r="AJ244" s="152"/>
      <c r="AK244" s="152"/>
      <c r="AL244" s="152"/>
      <c r="AM244" s="152">
        <f t="shared" si="85"/>
        <v>32800</v>
      </c>
      <c r="AN244" s="152">
        <f t="shared" si="86"/>
        <v>442800</v>
      </c>
      <c r="AO244" s="152">
        <f t="shared" si="87"/>
        <v>442800</v>
      </c>
      <c r="AP244" s="152">
        <f t="shared" si="88"/>
        <v>0</v>
      </c>
      <c r="AQ244" s="155"/>
    </row>
    <row r="245" spans="1:43" s="156" customFormat="1" ht="23.25" customHeight="1">
      <c r="A245" s="143" t="s">
        <v>760</v>
      </c>
      <c r="B245" s="144" t="s">
        <v>1034</v>
      </c>
      <c r="C245" s="145" t="s">
        <v>1270</v>
      </c>
      <c r="D245" s="146"/>
      <c r="E245" s="147"/>
      <c r="F245" s="147"/>
      <c r="G245" s="148"/>
      <c r="H245" s="149"/>
      <c r="I245" s="150"/>
      <c r="J245" s="151"/>
      <c r="K245" s="152">
        <v>480000</v>
      </c>
      <c r="L245" s="151"/>
      <c r="M245" s="151"/>
      <c r="N245" s="151"/>
      <c r="O245" s="151"/>
      <c r="P245" s="151"/>
      <c r="Q245" s="151"/>
      <c r="R245" s="151"/>
      <c r="S245" s="151"/>
      <c r="T245" s="151">
        <f t="shared" si="89"/>
        <v>38400</v>
      </c>
      <c r="U245" s="150">
        <f t="shared" si="90"/>
        <v>518400</v>
      </c>
      <c r="V245" s="152">
        <f t="shared" si="81"/>
        <v>518400</v>
      </c>
      <c r="W245" s="145"/>
      <c r="X245" s="153" t="str">
        <f t="shared" si="82"/>
        <v>PS254589</v>
      </c>
      <c r="Y245" s="152" t="str">
        <f t="shared" si="82"/>
        <v>2025/GLJ-VY 098</v>
      </c>
      <c r="Z245" s="154">
        <f t="shared" si="83"/>
        <v>0</v>
      </c>
      <c r="AA245" s="152"/>
      <c r="AB245" s="152"/>
      <c r="AC245" s="152"/>
      <c r="AD245" s="152">
        <f t="shared" si="84"/>
        <v>480000</v>
      </c>
      <c r="AE245" s="152"/>
      <c r="AF245" s="152"/>
      <c r="AG245" s="152"/>
      <c r="AH245" s="152"/>
      <c r="AI245" s="152"/>
      <c r="AJ245" s="152"/>
      <c r="AK245" s="152"/>
      <c r="AL245" s="152"/>
      <c r="AM245" s="152">
        <f t="shared" si="85"/>
        <v>38400</v>
      </c>
      <c r="AN245" s="152">
        <f t="shared" si="86"/>
        <v>518400</v>
      </c>
      <c r="AO245" s="152">
        <f t="shared" si="87"/>
        <v>518400</v>
      </c>
      <c r="AP245" s="152">
        <f t="shared" si="88"/>
        <v>0</v>
      </c>
      <c r="AQ245" s="155"/>
    </row>
    <row r="246" spans="1:43" s="156" customFormat="1" ht="23.25" customHeight="1">
      <c r="A246" s="143" t="s">
        <v>760</v>
      </c>
      <c r="B246" s="144" t="s">
        <v>1034</v>
      </c>
      <c r="C246" s="145" t="s">
        <v>1270</v>
      </c>
      <c r="D246" s="146"/>
      <c r="E246" s="147"/>
      <c r="F246" s="147"/>
      <c r="G246" s="148"/>
      <c r="H246" s="149"/>
      <c r="I246" s="150"/>
      <c r="J246" s="151"/>
      <c r="K246" s="152"/>
      <c r="L246" s="151"/>
      <c r="M246" s="151"/>
      <c r="N246" s="151"/>
      <c r="O246" s="151"/>
      <c r="P246" s="151"/>
      <c r="Q246" s="151"/>
      <c r="R246" s="151"/>
      <c r="S246" s="151"/>
      <c r="T246" s="151">
        <f t="shared" si="89"/>
        <v>0</v>
      </c>
      <c r="U246" s="150">
        <f t="shared" si="90"/>
        <v>0</v>
      </c>
      <c r="V246" s="152">
        <f t="shared" si="81"/>
        <v>0</v>
      </c>
      <c r="W246" s="145"/>
      <c r="X246" s="153" t="str">
        <f t="shared" si="82"/>
        <v>PS254589</v>
      </c>
      <c r="Y246" s="152" t="str">
        <f t="shared" si="82"/>
        <v>2025/GLJ-VY 098</v>
      </c>
      <c r="Z246" s="154">
        <f t="shared" si="83"/>
        <v>0</v>
      </c>
      <c r="AA246" s="152"/>
      <c r="AB246" s="152"/>
      <c r="AC246" s="152"/>
      <c r="AD246" s="152">
        <f t="shared" si="84"/>
        <v>0</v>
      </c>
      <c r="AE246" s="152"/>
      <c r="AF246" s="152"/>
      <c r="AG246" s="152"/>
      <c r="AH246" s="152"/>
      <c r="AI246" s="152"/>
      <c r="AJ246" s="152"/>
      <c r="AK246" s="152"/>
      <c r="AL246" s="152"/>
      <c r="AM246" s="152">
        <f t="shared" si="85"/>
        <v>0</v>
      </c>
      <c r="AN246" s="152">
        <f t="shared" si="86"/>
        <v>0</v>
      </c>
      <c r="AO246" s="152">
        <f t="shared" si="87"/>
        <v>0</v>
      </c>
      <c r="AP246" s="152">
        <f t="shared" si="88"/>
        <v>0</v>
      </c>
      <c r="AQ246" s="155"/>
    </row>
    <row r="247" spans="1:43" s="156" customFormat="1" ht="23.25" customHeight="1">
      <c r="A247" s="143" t="s">
        <v>761</v>
      </c>
      <c r="B247" s="144" t="s">
        <v>1035</v>
      </c>
      <c r="C247" s="145" t="s">
        <v>1270</v>
      </c>
      <c r="D247" s="146"/>
      <c r="E247" s="147"/>
      <c r="F247" s="147"/>
      <c r="G247" s="148"/>
      <c r="H247" s="149"/>
      <c r="I247" s="150"/>
      <c r="J247" s="151"/>
      <c r="K247" s="152">
        <v>760000</v>
      </c>
      <c r="L247" s="151"/>
      <c r="M247" s="151"/>
      <c r="N247" s="151"/>
      <c r="O247" s="151"/>
      <c r="P247" s="151"/>
      <c r="Q247" s="151"/>
      <c r="R247" s="151"/>
      <c r="S247" s="151"/>
      <c r="T247" s="151">
        <f t="shared" si="89"/>
        <v>60800</v>
      </c>
      <c r="U247" s="150">
        <f t="shared" si="90"/>
        <v>820800</v>
      </c>
      <c r="V247" s="152">
        <f t="shared" si="81"/>
        <v>820800</v>
      </c>
      <c r="W247" s="145"/>
      <c r="X247" s="153" t="str">
        <f t="shared" si="82"/>
        <v>PS254555</v>
      </c>
      <c r="Y247" s="152" t="str">
        <f t="shared" si="82"/>
        <v>O2-2507-00532</v>
      </c>
      <c r="Z247" s="154">
        <f t="shared" si="83"/>
        <v>0</v>
      </c>
      <c r="AA247" s="152"/>
      <c r="AB247" s="152"/>
      <c r="AC247" s="152"/>
      <c r="AD247" s="152">
        <f t="shared" si="84"/>
        <v>760000</v>
      </c>
      <c r="AE247" s="152"/>
      <c r="AF247" s="152"/>
      <c r="AG247" s="152"/>
      <c r="AH247" s="152"/>
      <c r="AI247" s="152"/>
      <c r="AJ247" s="152"/>
      <c r="AK247" s="152"/>
      <c r="AL247" s="152"/>
      <c r="AM247" s="152">
        <f t="shared" si="85"/>
        <v>60800</v>
      </c>
      <c r="AN247" s="152">
        <f t="shared" si="86"/>
        <v>820800</v>
      </c>
      <c r="AO247" s="152">
        <f t="shared" si="87"/>
        <v>820800</v>
      </c>
      <c r="AP247" s="152">
        <f t="shared" si="88"/>
        <v>0</v>
      </c>
      <c r="AQ247" s="155"/>
    </row>
    <row r="248" spans="1:43" s="156" customFormat="1" ht="23.25" customHeight="1">
      <c r="A248" s="143" t="s">
        <v>761</v>
      </c>
      <c r="B248" s="144" t="s">
        <v>1035</v>
      </c>
      <c r="C248" s="145" t="s">
        <v>1270</v>
      </c>
      <c r="D248" s="146"/>
      <c r="E248" s="147"/>
      <c r="F248" s="147"/>
      <c r="G248" s="148"/>
      <c r="H248" s="149"/>
      <c r="I248" s="150"/>
      <c r="J248" s="151"/>
      <c r="K248" s="152"/>
      <c r="L248" s="151"/>
      <c r="M248" s="151"/>
      <c r="N248" s="151"/>
      <c r="O248" s="151"/>
      <c r="P248" s="151"/>
      <c r="Q248" s="151"/>
      <c r="R248" s="151"/>
      <c r="S248" s="151"/>
      <c r="T248" s="151">
        <f t="shared" si="89"/>
        <v>0</v>
      </c>
      <c r="U248" s="150">
        <f t="shared" si="90"/>
        <v>0</v>
      </c>
      <c r="V248" s="152">
        <f t="shared" si="81"/>
        <v>0</v>
      </c>
      <c r="W248" s="145"/>
      <c r="X248" s="153" t="str">
        <f t="shared" si="82"/>
        <v>PS254555</v>
      </c>
      <c r="Y248" s="152" t="str">
        <f t="shared" si="82"/>
        <v>O2-2507-00532</v>
      </c>
      <c r="Z248" s="154">
        <f t="shared" si="83"/>
        <v>0</v>
      </c>
      <c r="AA248" s="152"/>
      <c r="AB248" s="152"/>
      <c r="AC248" s="152"/>
      <c r="AD248" s="152">
        <f t="shared" si="84"/>
        <v>0</v>
      </c>
      <c r="AE248" s="152"/>
      <c r="AF248" s="152"/>
      <c r="AG248" s="152"/>
      <c r="AH248" s="152"/>
      <c r="AI248" s="152"/>
      <c r="AJ248" s="152"/>
      <c r="AK248" s="152"/>
      <c r="AL248" s="152"/>
      <c r="AM248" s="152">
        <f t="shared" si="85"/>
        <v>0</v>
      </c>
      <c r="AN248" s="152">
        <f t="shared" si="86"/>
        <v>0</v>
      </c>
      <c r="AO248" s="152">
        <f t="shared" si="87"/>
        <v>0</v>
      </c>
      <c r="AP248" s="152">
        <f t="shared" si="88"/>
        <v>0</v>
      </c>
      <c r="AQ248" s="155"/>
    </row>
    <row r="249" spans="1:43" s="156" customFormat="1" ht="23.25" customHeight="1">
      <c r="A249" s="143" t="s">
        <v>761</v>
      </c>
      <c r="B249" s="144" t="s">
        <v>1035</v>
      </c>
      <c r="C249" s="145" t="s">
        <v>1270</v>
      </c>
      <c r="D249" s="146"/>
      <c r="E249" s="147"/>
      <c r="F249" s="147"/>
      <c r="G249" s="148"/>
      <c r="H249" s="149"/>
      <c r="I249" s="150"/>
      <c r="J249" s="151"/>
      <c r="K249" s="152"/>
      <c r="L249" s="151"/>
      <c r="M249" s="151"/>
      <c r="N249" s="151"/>
      <c r="O249" s="151"/>
      <c r="P249" s="151"/>
      <c r="Q249" s="151"/>
      <c r="R249" s="151"/>
      <c r="S249" s="151"/>
      <c r="T249" s="151">
        <f t="shared" si="89"/>
        <v>0</v>
      </c>
      <c r="U249" s="150">
        <f t="shared" si="90"/>
        <v>0</v>
      </c>
      <c r="V249" s="152">
        <f t="shared" si="81"/>
        <v>0</v>
      </c>
      <c r="W249" s="145"/>
      <c r="X249" s="153" t="str">
        <f t="shared" si="82"/>
        <v>PS254555</v>
      </c>
      <c r="Y249" s="152" t="str">
        <f t="shared" si="82"/>
        <v>O2-2507-00532</v>
      </c>
      <c r="Z249" s="154">
        <f t="shared" si="83"/>
        <v>0</v>
      </c>
      <c r="AA249" s="152"/>
      <c r="AB249" s="152"/>
      <c r="AC249" s="152"/>
      <c r="AD249" s="152">
        <f t="shared" si="84"/>
        <v>0</v>
      </c>
      <c r="AE249" s="152"/>
      <c r="AF249" s="152"/>
      <c r="AG249" s="152"/>
      <c r="AH249" s="152"/>
      <c r="AI249" s="152"/>
      <c r="AJ249" s="152"/>
      <c r="AK249" s="152"/>
      <c r="AL249" s="152"/>
      <c r="AM249" s="152">
        <f t="shared" si="85"/>
        <v>0</v>
      </c>
      <c r="AN249" s="152">
        <f t="shared" si="86"/>
        <v>0</v>
      </c>
      <c r="AO249" s="152">
        <f t="shared" si="87"/>
        <v>0</v>
      </c>
      <c r="AP249" s="152">
        <f t="shared" si="88"/>
        <v>0</v>
      </c>
      <c r="AQ249" s="155"/>
    </row>
    <row r="250" spans="1:43" s="156" customFormat="1" ht="23.25" customHeight="1">
      <c r="A250" s="143" t="s">
        <v>761</v>
      </c>
      <c r="B250" s="144" t="s">
        <v>1035</v>
      </c>
      <c r="C250" s="145" t="s">
        <v>1270</v>
      </c>
      <c r="D250" s="146"/>
      <c r="E250" s="147"/>
      <c r="F250" s="147"/>
      <c r="G250" s="148"/>
      <c r="H250" s="149"/>
      <c r="I250" s="150"/>
      <c r="J250" s="151"/>
      <c r="K250" s="152"/>
      <c r="L250" s="151"/>
      <c r="M250" s="151"/>
      <c r="N250" s="151"/>
      <c r="O250" s="151"/>
      <c r="P250" s="151"/>
      <c r="Q250" s="151"/>
      <c r="R250" s="151"/>
      <c r="S250" s="151"/>
      <c r="T250" s="151">
        <f t="shared" si="89"/>
        <v>0</v>
      </c>
      <c r="U250" s="150">
        <f t="shared" si="90"/>
        <v>0</v>
      </c>
      <c r="V250" s="152">
        <f t="shared" si="81"/>
        <v>0</v>
      </c>
      <c r="W250" s="145"/>
      <c r="X250" s="153" t="str">
        <f t="shared" si="82"/>
        <v>PS254555</v>
      </c>
      <c r="Y250" s="152" t="str">
        <f t="shared" si="82"/>
        <v>O2-2507-00532</v>
      </c>
      <c r="Z250" s="154">
        <f t="shared" si="83"/>
        <v>0</v>
      </c>
      <c r="AA250" s="152"/>
      <c r="AB250" s="152"/>
      <c r="AC250" s="152"/>
      <c r="AD250" s="152">
        <f t="shared" si="84"/>
        <v>0</v>
      </c>
      <c r="AE250" s="152"/>
      <c r="AF250" s="152"/>
      <c r="AG250" s="152"/>
      <c r="AH250" s="152"/>
      <c r="AI250" s="152"/>
      <c r="AJ250" s="152"/>
      <c r="AK250" s="152"/>
      <c r="AL250" s="152"/>
      <c r="AM250" s="152">
        <f t="shared" si="85"/>
        <v>0</v>
      </c>
      <c r="AN250" s="152">
        <f t="shared" si="86"/>
        <v>0</v>
      </c>
      <c r="AO250" s="152">
        <f t="shared" si="87"/>
        <v>0</v>
      </c>
      <c r="AP250" s="152">
        <f t="shared" si="88"/>
        <v>0</v>
      </c>
      <c r="AQ250" s="155"/>
    </row>
    <row r="251" spans="1:43" s="156" customFormat="1" ht="23.25" customHeight="1">
      <c r="A251" s="143" t="s">
        <v>761</v>
      </c>
      <c r="B251" s="144" t="s">
        <v>1035</v>
      </c>
      <c r="C251" s="145" t="s">
        <v>1270</v>
      </c>
      <c r="D251" s="146"/>
      <c r="E251" s="147"/>
      <c r="F251" s="147"/>
      <c r="G251" s="148"/>
      <c r="H251" s="149"/>
      <c r="I251" s="150"/>
      <c r="J251" s="151"/>
      <c r="K251" s="152"/>
      <c r="L251" s="151"/>
      <c r="M251" s="151"/>
      <c r="N251" s="151"/>
      <c r="O251" s="151"/>
      <c r="P251" s="151"/>
      <c r="Q251" s="151"/>
      <c r="R251" s="151"/>
      <c r="S251" s="151"/>
      <c r="T251" s="151">
        <f t="shared" si="89"/>
        <v>0</v>
      </c>
      <c r="U251" s="150">
        <f t="shared" si="90"/>
        <v>0</v>
      </c>
      <c r="V251" s="152">
        <f t="shared" si="81"/>
        <v>0</v>
      </c>
      <c r="W251" s="145"/>
      <c r="X251" s="153" t="str">
        <f t="shared" si="82"/>
        <v>PS254555</v>
      </c>
      <c r="Y251" s="152" t="str">
        <f t="shared" si="82"/>
        <v>O2-2507-00532</v>
      </c>
      <c r="Z251" s="154">
        <f t="shared" si="83"/>
        <v>0</v>
      </c>
      <c r="AA251" s="152"/>
      <c r="AB251" s="152"/>
      <c r="AC251" s="152"/>
      <c r="AD251" s="152">
        <f t="shared" si="84"/>
        <v>0</v>
      </c>
      <c r="AE251" s="152"/>
      <c r="AF251" s="152"/>
      <c r="AG251" s="152"/>
      <c r="AH251" s="152"/>
      <c r="AI251" s="152"/>
      <c r="AJ251" s="152"/>
      <c r="AK251" s="152"/>
      <c r="AL251" s="152"/>
      <c r="AM251" s="152">
        <f t="shared" si="85"/>
        <v>0</v>
      </c>
      <c r="AN251" s="152">
        <f t="shared" si="86"/>
        <v>0</v>
      </c>
      <c r="AO251" s="152">
        <f t="shared" si="87"/>
        <v>0</v>
      </c>
      <c r="AP251" s="152">
        <f t="shared" si="88"/>
        <v>0</v>
      </c>
      <c r="AQ251" s="155"/>
    </row>
    <row r="252" spans="1:43" s="156" customFormat="1" ht="23.25" customHeight="1">
      <c r="A252" s="143" t="s">
        <v>761</v>
      </c>
      <c r="B252" s="144" t="s">
        <v>1035</v>
      </c>
      <c r="C252" s="145" t="s">
        <v>1270</v>
      </c>
      <c r="D252" s="146"/>
      <c r="E252" s="147"/>
      <c r="F252" s="147"/>
      <c r="G252" s="148"/>
      <c r="H252" s="149"/>
      <c r="I252" s="150"/>
      <c r="J252" s="151"/>
      <c r="K252" s="152"/>
      <c r="L252" s="151"/>
      <c r="M252" s="151"/>
      <c r="N252" s="151"/>
      <c r="O252" s="151"/>
      <c r="P252" s="151"/>
      <c r="Q252" s="151"/>
      <c r="R252" s="151"/>
      <c r="S252" s="151"/>
      <c r="T252" s="151">
        <f t="shared" si="89"/>
        <v>0</v>
      </c>
      <c r="U252" s="150">
        <f t="shared" si="90"/>
        <v>0</v>
      </c>
      <c r="V252" s="152">
        <f t="shared" si="81"/>
        <v>0</v>
      </c>
      <c r="W252" s="145"/>
      <c r="X252" s="153" t="str">
        <f t="shared" si="82"/>
        <v>PS254555</v>
      </c>
      <c r="Y252" s="152" t="str">
        <f t="shared" si="82"/>
        <v>O2-2507-00532</v>
      </c>
      <c r="Z252" s="154">
        <f t="shared" si="83"/>
        <v>0</v>
      </c>
      <c r="AA252" s="152"/>
      <c r="AB252" s="152"/>
      <c r="AC252" s="152"/>
      <c r="AD252" s="152">
        <f t="shared" si="84"/>
        <v>0</v>
      </c>
      <c r="AE252" s="152"/>
      <c r="AF252" s="152"/>
      <c r="AG252" s="152"/>
      <c r="AH252" s="152"/>
      <c r="AI252" s="152"/>
      <c r="AJ252" s="152"/>
      <c r="AK252" s="152"/>
      <c r="AL252" s="152"/>
      <c r="AM252" s="152">
        <f t="shared" ref="AM252:AM315" si="91">SUM(AC252:AL252)*0.08</f>
        <v>0</v>
      </c>
      <c r="AN252" s="152">
        <f t="shared" ref="AN252:AN315" si="92">SUM(AC252:AM252)</f>
        <v>0</v>
      </c>
      <c r="AO252" s="152">
        <f t="shared" ref="AO252:AO315" si="93">AN252</f>
        <v>0</v>
      </c>
      <c r="AP252" s="152">
        <f t="shared" ref="AP252:AP315" si="94">W252</f>
        <v>0</v>
      </c>
      <c r="AQ252" s="155"/>
    </row>
    <row r="253" spans="1:43" s="156" customFormat="1" ht="23.25" customHeight="1">
      <c r="A253" s="143" t="s">
        <v>762</v>
      </c>
      <c r="B253" s="144" t="s">
        <v>1036</v>
      </c>
      <c r="C253" s="145" t="s">
        <v>1270</v>
      </c>
      <c r="D253" s="146"/>
      <c r="E253" s="147"/>
      <c r="F253" s="147"/>
      <c r="G253" s="148"/>
      <c r="H253" s="149"/>
      <c r="I253" s="150"/>
      <c r="J253" s="151"/>
      <c r="K253" s="152">
        <v>410000</v>
      </c>
      <c r="L253" s="151"/>
      <c r="M253" s="151"/>
      <c r="N253" s="151"/>
      <c r="O253" s="151"/>
      <c r="P253" s="151"/>
      <c r="Q253" s="151"/>
      <c r="R253" s="151"/>
      <c r="S253" s="151"/>
      <c r="T253" s="151">
        <f t="shared" ref="T253:T316" si="95">SUM(J253:S253)*0.08</f>
        <v>32800</v>
      </c>
      <c r="U253" s="150">
        <f t="shared" ref="U253:U316" si="96">SUM(J253:T253)</f>
        <v>442800</v>
      </c>
      <c r="V253" s="152">
        <f t="shared" si="81"/>
        <v>442800</v>
      </c>
      <c r="W253" s="145"/>
      <c r="X253" s="153" t="str">
        <f t="shared" si="82"/>
        <v>PS254529</v>
      </c>
      <c r="Y253" s="152" t="str">
        <f t="shared" si="82"/>
        <v>HT-PS25073690</v>
      </c>
      <c r="Z253" s="154">
        <f t="shared" si="83"/>
        <v>0</v>
      </c>
      <c r="AA253" s="152"/>
      <c r="AB253" s="152"/>
      <c r="AC253" s="152"/>
      <c r="AD253" s="152">
        <f t="shared" si="84"/>
        <v>410000</v>
      </c>
      <c r="AE253" s="152"/>
      <c r="AF253" s="152"/>
      <c r="AG253" s="152"/>
      <c r="AH253" s="152"/>
      <c r="AI253" s="152"/>
      <c r="AJ253" s="152"/>
      <c r="AK253" s="152"/>
      <c r="AL253" s="152"/>
      <c r="AM253" s="152">
        <f t="shared" si="91"/>
        <v>32800</v>
      </c>
      <c r="AN253" s="152">
        <f t="shared" si="92"/>
        <v>442800</v>
      </c>
      <c r="AO253" s="152">
        <f t="shared" si="93"/>
        <v>442800</v>
      </c>
      <c r="AP253" s="152">
        <f t="shared" si="94"/>
        <v>0</v>
      </c>
      <c r="AQ253" s="155"/>
    </row>
    <row r="254" spans="1:43" s="156" customFormat="1" ht="23.25" customHeight="1">
      <c r="A254" s="143" t="s">
        <v>763</v>
      </c>
      <c r="B254" s="144" t="s">
        <v>1037</v>
      </c>
      <c r="C254" s="145" t="s">
        <v>1270</v>
      </c>
      <c r="D254" s="146"/>
      <c r="E254" s="147"/>
      <c r="F254" s="147"/>
      <c r="G254" s="148"/>
      <c r="H254" s="149"/>
      <c r="I254" s="150"/>
      <c r="J254" s="151"/>
      <c r="K254" s="152">
        <v>410000</v>
      </c>
      <c r="L254" s="151"/>
      <c r="M254" s="151"/>
      <c r="N254" s="151"/>
      <c r="O254" s="151"/>
      <c r="P254" s="151"/>
      <c r="Q254" s="151"/>
      <c r="R254" s="151"/>
      <c r="S254" s="151"/>
      <c r="T254" s="151">
        <f t="shared" si="95"/>
        <v>32800</v>
      </c>
      <c r="U254" s="150">
        <f t="shared" si="96"/>
        <v>442800</v>
      </c>
      <c r="V254" s="152">
        <f t="shared" si="81"/>
        <v>442800</v>
      </c>
      <c r="W254" s="145"/>
      <c r="X254" s="153" t="str">
        <f t="shared" si="82"/>
        <v>PS254572</v>
      </c>
      <c r="Y254" s="152" t="str">
        <f t="shared" si="82"/>
        <v>4801868</v>
      </c>
      <c r="Z254" s="154">
        <f t="shared" si="83"/>
        <v>0</v>
      </c>
      <c r="AA254" s="152"/>
      <c r="AB254" s="152"/>
      <c r="AC254" s="152"/>
      <c r="AD254" s="152">
        <f t="shared" si="84"/>
        <v>410000</v>
      </c>
      <c r="AE254" s="152"/>
      <c r="AF254" s="152"/>
      <c r="AG254" s="152"/>
      <c r="AH254" s="152"/>
      <c r="AI254" s="152"/>
      <c r="AJ254" s="152"/>
      <c r="AK254" s="152"/>
      <c r="AL254" s="152"/>
      <c r="AM254" s="152">
        <f t="shared" si="91"/>
        <v>32800</v>
      </c>
      <c r="AN254" s="152">
        <f t="shared" si="92"/>
        <v>442800</v>
      </c>
      <c r="AO254" s="152">
        <f t="shared" si="93"/>
        <v>442800</v>
      </c>
      <c r="AP254" s="152">
        <f t="shared" si="94"/>
        <v>0</v>
      </c>
      <c r="AQ254" s="155"/>
    </row>
    <row r="255" spans="1:43" s="156" customFormat="1" ht="23.25" customHeight="1">
      <c r="A255" s="143" t="s">
        <v>764</v>
      </c>
      <c r="B255" s="144" t="s">
        <v>1038</v>
      </c>
      <c r="C255" s="145" t="s">
        <v>1270</v>
      </c>
      <c r="D255" s="146"/>
      <c r="E255" s="147"/>
      <c r="F255" s="147"/>
      <c r="G255" s="148"/>
      <c r="H255" s="149"/>
      <c r="I255" s="150"/>
      <c r="J255" s="151"/>
      <c r="K255" s="152">
        <v>410000</v>
      </c>
      <c r="L255" s="151"/>
      <c r="M255" s="151"/>
      <c r="N255" s="151"/>
      <c r="O255" s="151"/>
      <c r="P255" s="151"/>
      <c r="Q255" s="151"/>
      <c r="R255" s="151"/>
      <c r="S255" s="151"/>
      <c r="T255" s="151">
        <f t="shared" si="95"/>
        <v>32800</v>
      </c>
      <c r="U255" s="150">
        <f t="shared" si="96"/>
        <v>442800</v>
      </c>
      <c r="V255" s="152">
        <f t="shared" si="81"/>
        <v>442800</v>
      </c>
      <c r="W255" s="145"/>
      <c r="X255" s="153" t="str">
        <f t="shared" si="82"/>
        <v>PS254573</v>
      </c>
      <c r="Y255" s="152" t="str">
        <f t="shared" si="82"/>
        <v>4799916</v>
      </c>
      <c r="Z255" s="154">
        <f t="shared" si="83"/>
        <v>0</v>
      </c>
      <c r="AA255" s="152"/>
      <c r="AB255" s="152"/>
      <c r="AC255" s="152"/>
      <c r="AD255" s="152">
        <f t="shared" si="84"/>
        <v>410000</v>
      </c>
      <c r="AE255" s="152"/>
      <c r="AF255" s="152"/>
      <c r="AG255" s="152"/>
      <c r="AH255" s="152"/>
      <c r="AI255" s="152"/>
      <c r="AJ255" s="152"/>
      <c r="AK255" s="152"/>
      <c r="AL255" s="152"/>
      <c r="AM255" s="152">
        <f t="shared" si="91"/>
        <v>32800</v>
      </c>
      <c r="AN255" s="152">
        <f t="shared" si="92"/>
        <v>442800</v>
      </c>
      <c r="AO255" s="152">
        <f t="shared" si="93"/>
        <v>442800</v>
      </c>
      <c r="AP255" s="152">
        <f t="shared" si="94"/>
        <v>0</v>
      </c>
      <c r="AQ255" s="155"/>
    </row>
    <row r="256" spans="1:43" s="156" customFormat="1" ht="23.25" customHeight="1">
      <c r="A256" s="143" t="s">
        <v>765</v>
      </c>
      <c r="B256" s="144" t="s">
        <v>1039</v>
      </c>
      <c r="C256" s="145" t="s">
        <v>1270</v>
      </c>
      <c r="D256" s="146"/>
      <c r="E256" s="147"/>
      <c r="F256" s="147"/>
      <c r="G256" s="148"/>
      <c r="H256" s="149"/>
      <c r="I256" s="150"/>
      <c r="J256" s="151"/>
      <c r="K256" s="152">
        <v>410000</v>
      </c>
      <c r="L256" s="151"/>
      <c r="M256" s="151"/>
      <c r="N256" s="151"/>
      <c r="O256" s="151"/>
      <c r="P256" s="151"/>
      <c r="Q256" s="151"/>
      <c r="R256" s="151"/>
      <c r="S256" s="151"/>
      <c r="T256" s="151">
        <f t="shared" si="95"/>
        <v>32800</v>
      </c>
      <c r="U256" s="150">
        <f t="shared" si="96"/>
        <v>442800</v>
      </c>
      <c r="V256" s="152">
        <f t="shared" si="81"/>
        <v>442800</v>
      </c>
      <c r="W256" s="145"/>
      <c r="X256" s="153" t="str">
        <f t="shared" si="82"/>
        <v>PS254584</v>
      </c>
      <c r="Y256" s="152" t="str">
        <f t="shared" si="82"/>
        <v>850C250701370</v>
      </c>
      <c r="Z256" s="154">
        <f t="shared" si="83"/>
        <v>0</v>
      </c>
      <c r="AA256" s="152"/>
      <c r="AB256" s="152"/>
      <c r="AC256" s="152"/>
      <c r="AD256" s="152">
        <f t="shared" si="84"/>
        <v>410000</v>
      </c>
      <c r="AE256" s="152"/>
      <c r="AF256" s="152"/>
      <c r="AG256" s="152"/>
      <c r="AH256" s="152"/>
      <c r="AI256" s="152"/>
      <c r="AJ256" s="152"/>
      <c r="AK256" s="152"/>
      <c r="AL256" s="152"/>
      <c r="AM256" s="152">
        <f t="shared" si="91"/>
        <v>32800</v>
      </c>
      <c r="AN256" s="152">
        <f t="shared" si="92"/>
        <v>442800</v>
      </c>
      <c r="AO256" s="152">
        <f t="shared" si="93"/>
        <v>442800</v>
      </c>
      <c r="AP256" s="152">
        <f t="shared" si="94"/>
        <v>0</v>
      </c>
      <c r="AQ256" s="155"/>
    </row>
    <row r="257" spans="1:43" s="156" customFormat="1" ht="23.25" customHeight="1">
      <c r="A257" s="143" t="s">
        <v>766</v>
      </c>
      <c r="B257" s="144" t="s">
        <v>1040</v>
      </c>
      <c r="C257" s="145" t="s">
        <v>1270</v>
      </c>
      <c r="D257" s="146"/>
      <c r="E257" s="147"/>
      <c r="F257" s="147"/>
      <c r="G257" s="148"/>
      <c r="H257" s="149"/>
      <c r="I257" s="150"/>
      <c r="J257" s="151"/>
      <c r="K257" s="152">
        <v>410000</v>
      </c>
      <c r="L257" s="151"/>
      <c r="M257" s="151"/>
      <c r="N257" s="151"/>
      <c r="O257" s="151"/>
      <c r="P257" s="151"/>
      <c r="Q257" s="151"/>
      <c r="R257" s="151"/>
      <c r="S257" s="151"/>
      <c r="T257" s="151">
        <f t="shared" si="95"/>
        <v>32800</v>
      </c>
      <c r="U257" s="150">
        <f t="shared" si="96"/>
        <v>442800</v>
      </c>
      <c r="V257" s="152">
        <f t="shared" si="81"/>
        <v>442800</v>
      </c>
      <c r="W257" s="145"/>
      <c r="X257" s="153" t="str">
        <f t="shared" si="82"/>
        <v>PS254628</v>
      </c>
      <c r="Y257" s="152" t="str">
        <f t="shared" si="82"/>
        <v>4799384</v>
      </c>
      <c r="Z257" s="154">
        <f t="shared" si="83"/>
        <v>0</v>
      </c>
      <c r="AA257" s="152"/>
      <c r="AB257" s="152"/>
      <c r="AC257" s="152"/>
      <c r="AD257" s="152">
        <f t="shared" si="84"/>
        <v>410000</v>
      </c>
      <c r="AE257" s="152"/>
      <c r="AF257" s="152"/>
      <c r="AG257" s="152"/>
      <c r="AH257" s="152"/>
      <c r="AI257" s="152"/>
      <c r="AJ257" s="152"/>
      <c r="AK257" s="152"/>
      <c r="AL257" s="152"/>
      <c r="AM257" s="152">
        <f t="shared" si="91"/>
        <v>32800</v>
      </c>
      <c r="AN257" s="152">
        <f t="shared" si="92"/>
        <v>442800</v>
      </c>
      <c r="AO257" s="152">
        <f t="shared" si="93"/>
        <v>442800</v>
      </c>
      <c r="AP257" s="152">
        <f t="shared" si="94"/>
        <v>0</v>
      </c>
      <c r="AQ257" s="155"/>
    </row>
    <row r="258" spans="1:43" s="156" customFormat="1" ht="23.25" customHeight="1">
      <c r="A258" s="143" t="s">
        <v>767</v>
      </c>
      <c r="B258" s="144" t="s">
        <v>1041</v>
      </c>
      <c r="C258" s="145" t="s">
        <v>1270</v>
      </c>
      <c r="D258" s="146"/>
      <c r="E258" s="147"/>
      <c r="F258" s="147"/>
      <c r="G258" s="148"/>
      <c r="H258" s="149"/>
      <c r="I258" s="150"/>
      <c r="J258" s="151"/>
      <c r="K258" s="152">
        <v>410000</v>
      </c>
      <c r="L258" s="151"/>
      <c r="M258" s="151"/>
      <c r="N258" s="151"/>
      <c r="O258" s="151"/>
      <c r="P258" s="151"/>
      <c r="Q258" s="151"/>
      <c r="R258" s="151"/>
      <c r="S258" s="151"/>
      <c r="T258" s="151">
        <f t="shared" si="95"/>
        <v>32800</v>
      </c>
      <c r="U258" s="150">
        <f t="shared" si="96"/>
        <v>442800</v>
      </c>
      <c r="V258" s="152">
        <f t="shared" si="81"/>
        <v>442800</v>
      </c>
      <c r="W258" s="145"/>
      <c r="X258" s="153" t="str">
        <f t="shared" si="82"/>
        <v>PS254619</v>
      </c>
      <c r="Y258" s="152" t="str">
        <f t="shared" si="82"/>
        <v>VY/164-2025</v>
      </c>
      <c r="Z258" s="154">
        <f t="shared" si="83"/>
        <v>0</v>
      </c>
      <c r="AA258" s="152"/>
      <c r="AB258" s="152"/>
      <c r="AC258" s="152"/>
      <c r="AD258" s="152">
        <f t="shared" si="84"/>
        <v>410000</v>
      </c>
      <c r="AE258" s="152"/>
      <c r="AF258" s="152"/>
      <c r="AG258" s="152"/>
      <c r="AH258" s="152"/>
      <c r="AI258" s="152"/>
      <c r="AJ258" s="152"/>
      <c r="AK258" s="152"/>
      <c r="AL258" s="152"/>
      <c r="AM258" s="152">
        <f t="shared" si="91"/>
        <v>32800</v>
      </c>
      <c r="AN258" s="152">
        <f t="shared" si="92"/>
        <v>442800</v>
      </c>
      <c r="AO258" s="152">
        <f t="shared" si="93"/>
        <v>442800</v>
      </c>
      <c r="AP258" s="152">
        <f t="shared" si="94"/>
        <v>0</v>
      </c>
      <c r="AQ258" s="155"/>
    </row>
    <row r="259" spans="1:43" s="156" customFormat="1" ht="23.25" customHeight="1">
      <c r="A259" s="143" t="s">
        <v>768</v>
      </c>
      <c r="B259" s="144" t="s">
        <v>1042</v>
      </c>
      <c r="C259" s="145" t="s">
        <v>1270</v>
      </c>
      <c r="D259" s="146"/>
      <c r="E259" s="147"/>
      <c r="F259" s="147"/>
      <c r="G259" s="148"/>
      <c r="H259" s="149"/>
      <c r="I259" s="150"/>
      <c r="J259" s="151"/>
      <c r="K259" s="152">
        <v>410000</v>
      </c>
      <c r="L259" s="151"/>
      <c r="M259" s="151"/>
      <c r="N259" s="151"/>
      <c r="O259" s="151"/>
      <c r="P259" s="151"/>
      <c r="Q259" s="151"/>
      <c r="R259" s="151"/>
      <c r="S259" s="151"/>
      <c r="T259" s="151">
        <f t="shared" si="95"/>
        <v>32800</v>
      </c>
      <c r="U259" s="150">
        <f t="shared" si="96"/>
        <v>442800</v>
      </c>
      <c r="V259" s="152">
        <f t="shared" si="81"/>
        <v>442800</v>
      </c>
      <c r="W259" s="145"/>
      <c r="X259" s="153" t="str">
        <f t="shared" si="82"/>
        <v>PS254621</v>
      </c>
      <c r="Y259" s="152" t="str">
        <f t="shared" si="82"/>
        <v>VY/165-2025</v>
      </c>
      <c r="Z259" s="154">
        <f t="shared" si="83"/>
        <v>0</v>
      </c>
      <c r="AA259" s="152"/>
      <c r="AB259" s="152"/>
      <c r="AC259" s="152"/>
      <c r="AD259" s="152">
        <f t="shared" si="84"/>
        <v>410000</v>
      </c>
      <c r="AE259" s="152"/>
      <c r="AF259" s="152"/>
      <c r="AG259" s="152"/>
      <c r="AH259" s="152"/>
      <c r="AI259" s="152"/>
      <c r="AJ259" s="152"/>
      <c r="AK259" s="152"/>
      <c r="AL259" s="152"/>
      <c r="AM259" s="152">
        <f t="shared" si="91"/>
        <v>32800</v>
      </c>
      <c r="AN259" s="152">
        <f t="shared" si="92"/>
        <v>442800</v>
      </c>
      <c r="AO259" s="152">
        <f t="shared" si="93"/>
        <v>442800</v>
      </c>
      <c r="AP259" s="152">
        <f t="shared" si="94"/>
        <v>0</v>
      </c>
      <c r="AQ259" s="155"/>
    </row>
    <row r="260" spans="1:43" s="156" customFormat="1" ht="23.25" customHeight="1">
      <c r="A260" s="143" t="s">
        <v>769</v>
      </c>
      <c r="B260" s="144" t="s">
        <v>1043</v>
      </c>
      <c r="C260" s="145" t="s">
        <v>1270</v>
      </c>
      <c r="D260" s="146"/>
      <c r="E260" s="147"/>
      <c r="F260" s="147"/>
      <c r="G260" s="148"/>
      <c r="H260" s="149"/>
      <c r="I260" s="150"/>
      <c r="J260" s="151"/>
      <c r="K260" s="152">
        <v>410000</v>
      </c>
      <c r="L260" s="151"/>
      <c r="M260" s="151"/>
      <c r="N260" s="151"/>
      <c r="O260" s="151"/>
      <c r="P260" s="151"/>
      <c r="Q260" s="151"/>
      <c r="R260" s="151"/>
      <c r="S260" s="151"/>
      <c r="T260" s="151">
        <f t="shared" si="95"/>
        <v>32800</v>
      </c>
      <c r="U260" s="150">
        <f t="shared" si="96"/>
        <v>442800</v>
      </c>
      <c r="V260" s="152">
        <f t="shared" si="81"/>
        <v>442800</v>
      </c>
      <c r="W260" s="145"/>
      <c r="X260" s="153" t="str">
        <f t="shared" si="82"/>
        <v>PS254625</v>
      </c>
      <c r="Y260" s="152" t="str">
        <f t="shared" si="82"/>
        <v>156/PSHK/25</v>
      </c>
      <c r="Z260" s="154">
        <f t="shared" si="83"/>
        <v>0</v>
      </c>
      <c r="AA260" s="152"/>
      <c r="AB260" s="152"/>
      <c r="AC260" s="152"/>
      <c r="AD260" s="152">
        <f t="shared" si="84"/>
        <v>410000</v>
      </c>
      <c r="AE260" s="152"/>
      <c r="AF260" s="152"/>
      <c r="AG260" s="152"/>
      <c r="AH260" s="152"/>
      <c r="AI260" s="152"/>
      <c r="AJ260" s="152"/>
      <c r="AK260" s="152"/>
      <c r="AL260" s="152"/>
      <c r="AM260" s="152">
        <f t="shared" si="91"/>
        <v>32800</v>
      </c>
      <c r="AN260" s="152">
        <f t="shared" si="92"/>
        <v>442800</v>
      </c>
      <c r="AO260" s="152">
        <f t="shared" si="93"/>
        <v>442800</v>
      </c>
      <c r="AP260" s="152">
        <f t="shared" si="94"/>
        <v>0</v>
      </c>
      <c r="AQ260" s="155"/>
    </row>
    <row r="261" spans="1:43" s="156" customFormat="1" ht="23.25" customHeight="1">
      <c r="A261" s="143" t="s">
        <v>770</v>
      </c>
      <c r="B261" s="144" t="s">
        <v>1044</v>
      </c>
      <c r="C261" s="145" t="s">
        <v>1270</v>
      </c>
      <c r="D261" s="146"/>
      <c r="E261" s="147"/>
      <c r="F261" s="147"/>
      <c r="G261" s="148"/>
      <c r="H261" s="149"/>
      <c r="I261" s="150"/>
      <c r="J261" s="151"/>
      <c r="K261" s="152">
        <v>480000</v>
      </c>
      <c r="L261" s="151"/>
      <c r="M261" s="151"/>
      <c r="N261" s="151"/>
      <c r="O261" s="151"/>
      <c r="P261" s="151"/>
      <c r="Q261" s="151"/>
      <c r="R261" s="151"/>
      <c r="S261" s="151"/>
      <c r="T261" s="151">
        <f t="shared" si="95"/>
        <v>38400</v>
      </c>
      <c r="U261" s="150">
        <f t="shared" si="96"/>
        <v>518400</v>
      </c>
      <c r="V261" s="152">
        <f t="shared" si="81"/>
        <v>518400</v>
      </c>
      <c r="W261" s="145"/>
      <c r="X261" s="153" t="str">
        <f t="shared" si="82"/>
        <v>PS254624</v>
      </c>
      <c r="Y261" s="152" t="str">
        <f t="shared" si="82"/>
        <v>157/PSHK/25</v>
      </c>
      <c r="Z261" s="154">
        <f t="shared" si="83"/>
        <v>0</v>
      </c>
      <c r="AA261" s="152"/>
      <c r="AB261" s="152"/>
      <c r="AC261" s="152"/>
      <c r="AD261" s="152">
        <f t="shared" si="84"/>
        <v>480000</v>
      </c>
      <c r="AE261" s="152"/>
      <c r="AF261" s="152"/>
      <c r="AG261" s="152"/>
      <c r="AH261" s="152"/>
      <c r="AI261" s="152"/>
      <c r="AJ261" s="152"/>
      <c r="AK261" s="152"/>
      <c r="AL261" s="152"/>
      <c r="AM261" s="152">
        <f t="shared" si="91"/>
        <v>38400</v>
      </c>
      <c r="AN261" s="152">
        <f t="shared" si="92"/>
        <v>518400</v>
      </c>
      <c r="AO261" s="152">
        <f t="shared" si="93"/>
        <v>518400</v>
      </c>
      <c r="AP261" s="152">
        <f t="shared" si="94"/>
        <v>0</v>
      </c>
      <c r="AQ261" s="155"/>
    </row>
    <row r="262" spans="1:43" s="156" customFormat="1" ht="23.25" customHeight="1">
      <c r="A262" s="143" t="s">
        <v>770</v>
      </c>
      <c r="B262" s="144" t="s">
        <v>1044</v>
      </c>
      <c r="C262" s="145" t="s">
        <v>1270</v>
      </c>
      <c r="D262" s="146"/>
      <c r="E262" s="147"/>
      <c r="F262" s="147"/>
      <c r="G262" s="148"/>
      <c r="H262" s="149"/>
      <c r="I262" s="150"/>
      <c r="J262" s="151"/>
      <c r="K262" s="152"/>
      <c r="L262" s="151"/>
      <c r="M262" s="151"/>
      <c r="N262" s="151"/>
      <c r="O262" s="151"/>
      <c r="P262" s="151"/>
      <c r="Q262" s="151"/>
      <c r="R262" s="151"/>
      <c r="S262" s="151"/>
      <c r="T262" s="151">
        <f t="shared" si="95"/>
        <v>0</v>
      </c>
      <c r="U262" s="150">
        <f t="shared" si="96"/>
        <v>0</v>
      </c>
      <c r="V262" s="152">
        <f t="shared" si="81"/>
        <v>0</v>
      </c>
      <c r="W262" s="145"/>
      <c r="X262" s="153" t="str">
        <f t="shared" si="82"/>
        <v>PS254624</v>
      </c>
      <c r="Y262" s="152" t="str">
        <f t="shared" si="82"/>
        <v>157/PSHK/25</v>
      </c>
      <c r="Z262" s="154">
        <f t="shared" si="83"/>
        <v>0</v>
      </c>
      <c r="AA262" s="152"/>
      <c r="AB262" s="152"/>
      <c r="AC262" s="152"/>
      <c r="AD262" s="152">
        <f t="shared" si="84"/>
        <v>0</v>
      </c>
      <c r="AE262" s="152"/>
      <c r="AF262" s="152"/>
      <c r="AG262" s="152"/>
      <c r="AH262" s="152"/>
      <c r="AI262" s="152"/>
      <c r="AJ262" s="152"/>
      <c r="AK262" s="152"/>
      <c r="AL262" s="152"/>
      <c r="AM262" s="152">
        <f t="shared" si="91"/>
        <v>0</v>
      </c>
      <c r="AN262" s="152">
        <f t="shared" si="92"/>
        <v>0</v>
      </c>
      <c r="AO262" s="152">
        <f t="shared" si="93"/>
        <v>0</v>
      </c>
      <c r="AP262" s="152">
        <f t="shared" si="94"/>
        <v>0</v>
      </c>
      <c r="AQ262" s="155"/>
    </row>
    <row r="263" spans="1:43" s="156" customFormat="1" ht="23.25" customHeight="1">
      <c r="A263" s="143" t="s">
        <v>771</v>
      </c>
      <c r="B263" s="144" t="s">
        <v>1045</v>
      </c>
      <c r="C263" s="145" t="s">
        <v>1270</v>
      </c>
      <c r="D263" s="146"/>
      <c r="E263" s="147"/>
      <c r="F263" s="147"/>
      <c r="G263" s="148"/>
      <c r="H263" s="149"/>
      <c r="I263" s="150"/>
      <c r="J263" s="151"/>
      <c r="K263" s="152">
        <v>410000</v>
      </c>
      <c r="L263" s="151"/>
      <c r="M263" s="151"/>
      <c r="N263" s="151"/>
      <c r="O263" s="151"/>
      <c r="P263" s="151"/>
      <c r="Q263" s="151"/>
      <c r="R263" s="151"/>
      <c r="S263" s="151"/>
      <c r="T263" s="151">
        <f t="shared" si="95"/>
        <v>32800</v>
      </c>
      <c r="U263" s="150">
        <f t="shared" si="96"/>
        <v>442800</v>
      </c>
      <c r="V263" s="152">
        <f t="shared" si="81"/>
        <v>442800</v>
      </c>
      <c r="W263" s="145"/>
      <c r="X263" s="153" t="str">
        <f t="shared" si="82"/>
        <v>PS254630</v>
      </c>
      <c r="Y263" s="152" t="str">
        <f t="shared" si="82"/>
        <v>KJ-VY250801</v>
      </c>
      <c r="Z263" s="154">
        <f t="shared" si="83"/>
        <v>0</v>
      </c>
      <c r="AA263" s="152"/>
      <c r="AB263" s="152"/>
      <c r="AC263" s="152"/>
      <c r="AD263" s="152">
        <f t="shared" si="84"/>
        <v>410000</v>
      </c>
      <c r="AE263" s="152"/>
      <c r="AF263" s="152"/>
      <c r="AG263" s="152"/>
      <c r="AH263" s="152"/>
      <c r="AI263" s="152"/>
      <c r="AJ263" s="152"/>
      <c r="AK263" s="152"/>
      <c r="AL263" s="152"/>
      <c r="AM263" s="152">
        <f t="shared" si="91"/>
        <v>32800</v>
      </c>
      <c r="AN263" s="152">
        <f t="shared" si="92"/>
        <v>442800</v>
      </c>
      <c r="AO263" s="152">
        <f t="shared" si="93"/>
        <v>442800</v>
      </c>
      <c r="AP263" s="152">
        <f t="shared" si="94"/>
        <v>0</v>
      </c>
      <c r="AQ263" s="155"/>
    </row>
    <row r="264" spans="1:43" s="156" customFormat="1" ht="23.25" customHeight="1">
      <c r="A264" s="143" t="s">
        <v>772</v>
      </c>
      <c r="B264" s="144" t="s">
        <v>1046</v>
      </c>
      <c r="C264" s="145" t="s">
        <v>1270</v>
      </c>
      <c r="D264" s="146"/>
      <c r="E264" s="147"/>
      <c r="F264" s="147"/>
      <c r="G264" s="148"/>
      <c r="H264" s="149"/>
      <c r="I264" s="150"/>
      <c r="J264" s="151"/>
      <c r="K264" s="152">
        <v>410000</v>
      </c>
      <c r="L264" s="151"/>
      <c r="M264" s="151"/>
      <c r="N264" s="151"/>
      <c r="O264" s="151"/>
      <c r="P264" s="151"/>
      <c r="Q264" s="151"/>
      <c r="R264" s="151"/>
      <c r="S264" s="151"/>
      <c r="T264" s="151">
        <f t="shared" si="95"/>
        <v>32800</v>
      </c>
      <c r="U264" s="150">
        <f t="shared" si="96"/>
        <v>442800</v>
      </c>
      <c r="V264" s="152">
        <f t="shared" si="81"/>
        <v>442800</v>
      </c>
      <c r="W264" s="145"/>
      <c r="X264" s="153" t="str">
        <f t="shared" si="82"/>
        <v>PS254631</v>
      </c>
      <c r="Y264" s="152" t="str">
        <f t="shared" si="82"/>
        <v>4805083</v>
      </c>
      <c r="Z264" s="154">
        <f t="shared" si="83"/>
        <v>0</v>
      </c>
      <c r="AA264" s="152"/>
      <c r="AB264" s="152"/>
      <c r="AC264" s="152"/>
      <c r="AD264" s="152">
        <f t="shared" si="84"/>
        <v>410000</v>
      </c>
      <c r="AE264" s="152"/>
      <c r="AF264" s="152"/>
      <c r="AG264" s="152"/>
      <c r="AH264" s="152"/>
      <c r="AI264" s="152"/>
      <c r="AJ264" s="152"/>
      <c r="AK264" s="152"/>
      <c r="AL264" s="152"/>
      <c r="AM264" s="152">
        <f t="shared" si="91"/>
        <v>32800</v>
      </c>
      <c r="AN264" s="152">
        <f t="shared" si="92"/>
        <v>442800</v>
      </c>
      <c r="AO264" s="152">
        <f t="shared" si="93"/>
        <v>442800</v>
      </c>
      <c r="AP264" s="152">
        <f t="shared" si="94"/>
        <v>0</v>
      </c>
      <c r="AQ264" s="155"/>
    </row>
    <row r="265" spans="1:43" s="156" customFormat="1" ht="23.25" customHeight="1">
      <c r="A265" s="143" t="s">
        <v>773</v>
      </c>
      <c r="B265" s="144" t="s">
        <v>1047</v>
      </c>
      <c r="C265" s="145" t="s">
        <v>1270</v>
      </c>
      <c r="D265" s="146"/>
      <c r="E265" s="147"/>
      <c r="F265" s="147"/>
      <c r="G265" s="148"/>
      <c r="H265" s="149"/>
      <c r="I265" s="150"/>
      <c r="J265" s="151"/>
      <c r="K265" s="152">
        <v>480000</v>
      </c>
      <c r="L265" s="151"/>
      <c r="M265" s="151"/>
      <c r="N265" s="151"/>
      <c r="O265" s="151"/>
      <c r="P265" s="151"/>
      <c r="Q265" s="151"/>
      <c r="R265" s="151"/>
      <c r="S265" s="151"/>
      <c r="T265" s="151">
        <f t="shared" si="95"/>
        <v>38400</v>
      </c>
      <c r="U265" s="150">
        <f t="shared" si="96"/>
        <v>518400</v>
      </c>
      <c r="V265" s="152">
        <f t="shared" si="81"/>
        <v>518400</v>
      </c>
      <c r="W265" s="145"/>
      <c r="X265" s="153" t="str">
        <f t="shared" si="82"/>
        <v>PS254615</v>
      </c>
      <c r="Y265" s="152" t="str">
        <f t="shared" si="82"/>
        <v>4802327</v>
      </c>
      <c r="Z265" s="154">
        <f t="shared" si="83"/>
        <v>0</v>
      </c>
      <c r="AA265" s="152"/>
      <c r="AB265" s="152"/>
      <c r="AC265" s="152"/>
      <c r="AD265" s="152">
        <f t="shared" si="84"/>
        <v>480000</v>
      </c>
      <c r="AE265" s="152"/>
      <c r="AF265" s="152"/>
      <c r="AG265" s="152"/>
      <c r="AH265" s="152"/>
      <c r="AI265" s="152"/>
      <c r="AJ265" s="152"/>
      <c r="AK265" s="152"/>
      <c r="AL265" s="152"/>
      <c r="AM265" s="152">
        <f t="shared" si="91"/>
        <v>38400</v>
      </c>
      <c r="AN265" s="152">
        <f t="shared" si="92"/>
        <v>518400</v>
      </c>
      <c r="AO265" s="152">
        <f t="shared" si="93"/>
        <v>518400</v>
      </c>
      <c r="AP265" s="152">
        <f t="shared" si="94"/>
        <v>0</v>
      </c>
      <c r="AQ265" s="155"/>
    </row>
    <row r="266" spans="1:43" s="156" customFormat="1" ht="23.25" customHeight="1">
      <c r="A266" s="143" t="s">
        <v>773</v>
      </c>
      <c r="B266" s="144" t="s">
        <v>1047</v>
      </c>
      <c r="C266" s="145" t="s">
        <v>1270</v>
      </c>
      <c r="D266" s="146"/>
      <c r="E266" s="147"/>
      <c r="F266" s="147"/>
      <c r="G266" s="148"/>
      <c r="H266" s="149"/>
      <c r="I266" s="150"/>
      <c r="J266" s="151"/>
      <c r="K266" s="152"/>
      <c r="L266" s="151"/>
      <c r="M266" s="151"/>
      <c r="N266" s="151"/>
      <c r="O266" s="151"/>
      <c r="P266" s="151"/>
      <c r="Q266" s="151"/>
      <c r="R266" s="151"/>
      <c r="S266" s="151"/>
      <c r="T266" s="151">
        <f t="shared" si="95"/>
        <v>0</v>
      </c>
      <c r="U266" s="150">
        <f t="shared" si="96"/>
        <v>0</v>
      </c>
      <c r="V266" s="152">
        <f t="shared" si="81"/>
        <v>0</v>
      </c>
      <c r="W266" s="145"/>
      <c r="X266" s="153" t="str">
        <f t="shared" si="82"/>
        <v>PS254615</v>
      </c>
      <c r="Y266" s="152" t="str">
        <f t="shared" si="82"/>
        <v>4802327</v>
      </c>
      <c r="Z266" s="154">
        <f t="shared" si="83"/>
        <v>0</v>
      </c>
      <c r="AA266" s="152"/>
      <c r="AB266" s="152"/>
      <c r="AC266" s="152"/>
      <c r="AD266" s="152">
        <f t="shared" si="84"/>
        <v>0</v>
      </c>
      <c r="AE266" s="152"/>
      <c r="AF266" s="152"/>
      <c r="AG266" s="152"/>
      <c r="AH266" s="152"/>
      <c r="AI266" s="152"/>
      <c r="AJ266" s="152"/>
      <c r="AK266" s="152"/>
      <c r="AL266" s="152"/>
      <c r="AM266" s="152">
        <f t="shared" si="91"/>
        <v>0</v>
      </c>
      <c r="AN266" s="152">
        <f t="shared" si="92"/>
        <v>0</v>
      </c>
      <c r="AO266" s="152">
        <f t="shared" si="93"/>
        <v>0</v>
      </c>
      <c r="AP266" s="152">
        <f t="shared" si="94"/>
        <v>0</v>
      </c>
      <c r="AQ266" s="155"/>
    </row>
    <row r="267" spans="1:43" s="156" customFormat="1" ht="23.25" customHeight="1">
      <c r="A267" s="143" t="s">
        <v>774</v>
      </c>
      <c r="B267" s="144" t="s">
        <v>1048</v>
      </c>
      <c r="C267" s="145" t="s">
        <v>1270</v>
      </c>
      <c r="D267" s="146"/>
      <c r="E267" s="147"/>
      <c r="F267" s="147"/>
      <c r="G267" s="148"/>
      <c r="H267" s="149"/>
      <c r="I267" s="150"/>
      <c r="J267" s="151"/>
      <c r="K267" s="152">
        <v>410000</v>
      </c>
      <c r="L267" s="151"/>
      <c r="M267" s="151"/>
      <c r="N267" s="151"/>
      <c r="O267" s="151"/>
      <c r="P267" s="151"/>
      <c r="Q267" s="151"/>
      <c r="R267" s="151"/>
      <c r="S267" s="151"/>
      <c r="T267" s="151">
        <f t="shared" si="95"/>
        <v>32800</v>
      </c>
      <c r="U267" s="150">
        <f t="shared" si="96"/>
        <v>442800</v>
      </c>
      <c r="V267" s="152">
        <f t="shared" si="81"/>
        <v>442800</v>
      </c>
      <c r="W267" s="145"/>
      <c r="X267" s="153" t="str">
        <f t="shared" si="82"/>
        <v>PS254595</v>
      </c>
      <c r="Y267" s="152" t="str">
        <f t="shared" si="82"/>
        <v>21/BG-PS-34</v>
      </c>
      <c r="Z267" s="154">
        <f t="shared" si="83"/>
        <v>0</v>
      </c>
      <c r="AA267" s="152"/>
      <c r="AB267" s="152"/>
      <c r="AC267" s="152"/>
      <c r="AD267" s="152">
        <f t="shared" si="84"/>
        <v>410000</v>
      </c>
      <c r="AE267" s="152"/>
      <c r="AF267" s="152"/>
      <c r="AG267" s="152"/>
      <c r="AH267" s="152"/>
      <c r="AI267" s="152"/>
      <c r="AJ267" s="152"/>
      <c r="AK267" s="152"/>
      <c r="AL267" s="152"/>
      <c r="AM267" s="152">
        <f t="shared" si="91"/>
        <v>32800</v>
      </c>
      <c r="AN267" s="152">
        <f t="shared" si="92"/>
        <v>442800</v>
      </c>
      <c r="AO267" s="152">
        <f t="shared" si="93"/>
        <v>442800</v>
      </c>
      <c r="AP267" s="152">
        <f t="shared" si="94"/>
        <v>0</v>
      </c>
      <c r="AQ267" s="155"/>
    </row>
    <row r="268" spans="1:43" s="156" customFormat="1" ht="23.25" customHeight="1">
      <c r="A268" s="143" t="s">
        <v>775</v>
      </c>
      <c r="B268" s="144" t="s">
        <v>1049</v>
      </c>
      <c r="C268" s="145" t="s">
        <v>1270</v>
      </c>
      <c r="D268" s="146"/>
      <c r="E268" s="147"/>
      <c r="F268" s="147"/>
      <c r="G268" s="148"/>
      <c r="H268" s="149"/>
      <c r="I268" s="150"/>
      <c r="J268" s="151"/>
      <c r="K268" s="152">
        <v>410000</v>
      </c>
      <c r="L268" s="151"/>
      <c r="M268" s="151"/>
      <c r="N268" s="151"/>
      <c r="O268" s="151"/>
      <c r="P268" s="151"/>
      <c r="Q268" s="151"/>
      <c r="R268" s="151"/>
      <c r="S268" s="151"/>
      <c r="T268" s="151">
        <f t="shared" si="95"/>
        <v>32800</v>
      </c>
      <c r="U268" s="150">
        <f t="shared" si="96"/>
        <v>442800</v>
      </c>
      <c r="V268" s="152">
        <f t="shared" si="81"/>
        <v>442800</v>
      </c>
      <c r="W268" s="145"/>
      <c r="X268" s="153" t="str">
        <f t="shared" si="82"/>
        <v>PS254611</v>
      </c>
      <c r="Y268" s="152" t="str">
        <f t="shared" si="82"/>
        <v>22/BG-PS-34</v>
      </c>
      <c r="Z268" s="154">
        <f t="shared" si="83"/>
        <v>0</v>
      </c>
      <c r="AA268" s="152"/>
      <c r="AB268" s="152"/>
      <c r="AC268" s="152"/>
      <c r="AD268" s="152">
        <f t="shared" si="84"/>
        <v>410000</v>
      </c>
      <c r="AE268" s="152"/>
      <c r="AF268" s="152"/>
      <c r="AG268" s="152"/>
      <c r="AH268" s="152"/>
      <c r="AI268" s="152"/>
      <c r="AJ268" s="152"/>
      <c r="AK268" s="152"/>
      <c r="AL268" s="152"/>
      <c r="AM268" s="152">
        <f t="shared" si="91"/>
        <v>32800</v>
      </c>
      <c r="AN268" s="152">
        <f t="shared" si="92"/>
        <v>442800</v>
      </c>
      <c r="AO268" s="152">
        <f t="shared" si="93"/>
        <v>442800</v>
      </c>
      <c r="AP268" s="152">
        <f t="shared" si="94"/>
        <v>0</v>
      </c>
      <c r="AQ268" s="155"/>
    </row>
    <row r="269" spans="1:43" s="156" customFormat="1" ht="23.25" customHeight="1">
      <c r="A269" s="143" t="s">
        <v>776</v>
      </c>
      <c r="B269" s="144" t="s">
        <v>1050</v>
      </c>
      <c r="C269" s="145" t="s">
        <v>1270</v>
      </c>
      <c r="D269" s="146"/>
      <c r="E269" s="147"/>
      <c r="F269" s="147"/>
      <c r="G269" s="148"/>
      <c r="H269" s="149"/>
      <c r="I269" s="150"/>
      <c r="J269" s="151"/>
      <c r="K269" s="152">
        <v>410000</v>
      </c>
      <c r="L269" s="151"/>
      <c r="M269" s="151"/>
      <c r="N269" s="151"/>
      <c r="O269" s="151"/>
      <c r="P269" s="151"/>
      <c r="Q269" s="151"/>
      <c r="R269" s="151"/>
      <c r="S269" s="151"/>
      <c r="T269" s="151">
        <f t="shared" si="95"/>
        <v>32800</v>
      </c>
      <c r="U269" s="150">
        <f t="shared" si="96"/>
        <v>442800</v>
      </c>
      <c r="V269" s="152">
        <f t="shared" si="81"/>
        <v>442800</v>
      </c>
      <c r="W269" s="145"/>
      <c r="X269" s="153" t="str">
        <f t="shared" si="82"/>
        <v>PS254627</v>
      </c>
      <c r="Y269" s="152" t="str">
        <f t="shared" si="82"/>
        <v>23/BG-PS-34</v>
      </c>
      <c r="Z269" s="154">
        <f t="shared" si="83"/>
        <v>0</v>
      </c>
      <c r="AA269" s="152"/>
      <c r="AB269" s="152"/>
      <c r="AC269" s="152"/>
      <c r="AD269" s="152">
        <f t="shared" si="84"/>
        <v>410000</v>
      </c>
      <c r="AE269" s="152"/>
      <c r="AF269" s="152"/>
      <c r="AG269" s="152"/>
      <c r="AH269" s="152"/>
      <c r="AI269" s="152"/>
      <c r="AJ269" s="152"/>
      <c r="AK269" s="152"/>
      <c r="AL269" s="152"/>
      <c r="AM269" s="152">
        <f t="shared" si="91"/>
        <v>32800</v>
      </c>
      <c r="AN269" s="152">
        <f t="shared" si="92"/>
        <v>442800</v>
      </c>
      <c r="AO269" s="152">
        <f t="shared" si="93"/>
        <v>442800</v>
      </c>
      <c r="AP269" s="152">
        <f t="shared" si="94"/>
        <v>0</v>
      </c>
      <c r="AQ269" s="155"/>
    </row>
    <row r="270" spans="1:43" s="156" customFormat="1" ht="23.25" customHeight="1">
      <c r="A270" s="143" t="s">
        <v>777</v>
      </c>
      <c r="B270" s="144" t="s">
        <v>1051</v>
      </c>
      <c r="C270" s="145" t="s">
        <v>1270</v>
      </c>
      <c r="D270" s="146"/>
      <c r="E270" s="147"/>
      <c r="F270" s="147"/>
      <c r="G270" s="148"/>
      <c r="H270" s="149"/>
      <c r="I270" s="150"/>
      <c r="J270" s="151"/>
      <c r="K270" s="152">
        <v>410000</v>
      </c>
      <c r="L270" s="151"/>
      <c r="M270" s="151"/>
      <c r="N270" s="151"/>
      <c r="O270" s="151"/>
      <c r="P270" s="151"/>
      <c r="Q270" s="151"/>
      <c r="R270" s="151"/>
      <c r="S270" s="151"/>
      <c r="T270" s="151">
        <f t="shared" si="95"/>
        <v>32800</v>
      </c>
      <c r="U270" s="150">
        <f t="shared" si="96"/>
        <v>442800</v>
      </c>
      <c r="V270" s="152">
        <f t="shared" si="81"/>
        <v>442800</v>
      </c>
      <c r="W270" s="145"/>
      <c r="X270" s="153" t="str">
        <f t="shared" si="82"/>
        <v>PS254661</v>
      </c>
      <c r="Y270" s="152" t="str">
        <f t="shared" si="82"/>
        <v>24/BG-PS-34</v>
      </c>
      <c r="Z270" s="154">
        <f t="shared" si="83"/>
        <v>0</v>
      </c>
      <c r="AA270" s="152"/>
      <c r="AB270" s="152"/>
      <c r="AC270" s="152"/>
      <c r="AD270" s="152">
        <f t="shared" si="84"/>
        <v>410000</v>
      </c>
      <c r="AE270" s="152"/>
      <c r="AF270" s="152"/>
      <c r="AG270" s="152"/>
      <c r="AH270" s="152"/>
      <c r="AI270" s="152"/>
      <c r="AJ270" s="152"/>
      <c r="AK270" s="152"/>
      <c r="AL270" s="152"/>
      <c r="AM270" s="152">
        <f t="shared" si="91"/>
        <v>32800</v>
      </c>
      <c r="AN270" s="152">
        <f t="shared" si="92"/>
        <v>442800</v>
      </c>
      <c r="AO270" s="152">
        <f t="shared" si="93"/>
        <v>442800</v>
      </c>
      <c r="AP270" s="152">
        <f t="shared" si="94"/>
        <v>0</v>
      </c>
      <c r="AQ270" s="155"/>
    </row>
    <row r="271" spans="1:43" s="156" customFormat="1" ht="23.25" customHeight="1">
      <c r="A271" s="143" t="s">
        <v>778</v>
      </c>
      <c r="B271" s="144" t="s">
        <v>1052</v>
      </c>
      <c r="C271" s="145" t="s">
        <v>1270</v>
      </c>
      <c r="D271" s="146"/>
      <c r="E271" s="147"/>
      <c r="F271" s="147"/>
      <c r="G271" s="148"/>
      <c r="H271" s="149"/>
      <c r="I271" s="150"/>
      <c r="J271" s="151"/>
      <c r="K271" s="152">
        <v>410000</v>
      </c>
      <c r="L271" s="151"/>
      <c r="M271" s="151"/>
      <c r="N271" s="151"/>
      <c r="O271" s="151"/>
      <c r="P271" s="151"/>
      <c r="Q271" s="151"/>
      <c r="R271" s="151"/>
      <c r="S271" s="151"/>
      <c r="T271" s="151">
        <f t="shared" si="95"/>
        <v>32800</v>
      </c>
      <c r="U271" s="150">
        <f t="shared" si="96"/>
        <v>442800</v>
      </c>
      <c r="V271" s="152">
        <f t="shared" si="81"/>
        <v>442800</v>
      </c>
      <c r="W271" s="145"/>
      <c r="X271" s="153" t="str">
        <f t="shared" si="82"/>
        <v>PS254596</v>
      </c>
      <c r="Y271" s="152" t="str">
        <f t="shared" si="82"/>
        <v>4805694</v>
      </c>
      <c r="Z271" s="154">
        <f t="shared" si="83"/>
        <v>0</v>
      </c>
      <c r="AA271" s="152"/>
      <c r="AB271" s="152"/>
      <c r="AC271" s="152"/>
      <c r="AD271" s="152">
        <f t="shared" si="84"/>
        <v>410000</v>
      </c>
      <c r="AE271" s="152"/>
      <c r="AF271" s="152"/>
      <c r="AG271" s="152"/>
      <c r="AH271" s="152"/>
      <c r="AI271" s="152"/>
      <c r="AJ271" s="152"/>
      <c r="AK271" s="152"/>
      <c r="AL271" s="152"/>
      <c r="AM271" s="152">
        <f t="shared" si="91"/>
        <v>32800</v>
      </c>
      <c r="AN271" s="152">
        <f t="shared" si="92"/>
        <v>442800</v>
      </c>
      <c r="AO271" s="152">
        <f t="shared" si="93"/>
        <v>442800</v>
      </c>
      <c r="AP271" s="152">
        <f t="shared" si="94"/>
        <v>0</v>
      </c>
      <c r="AQ271" s="155"/>
    </row>
    <row r="272" spans="1:43" s="156" customFormat="1" ht="23.25" customHeight="1">
      <c r="A272" s="143" t="s">
        <v>779</v>
      </c>
      <c r="B272" s="144" t="s">
        <v>1053</v>
      </c>
      <c r="C272" s="145" t="s">
        <v>1270</v>
      </c>
      <c r="D272" s="146"/>
      <c r="E272" s="147"/>
      <c r="F272" s="147"/>
      <c r="G272" s="148"/>
      <c r="H272" s="149"/>
      <c r="I272" s="150"/>
      <c r="J272" s="151"/>
      <c r="K272" s="152">
        <v>410000</v>
      </c>
      <c r="L272" s="151"/>
      <c r="M272" s="151"/>
      <c r="N272" s="151"/>
      <c r="O272" s="151"/>
      <c r="P272" s="151"/>
      <c r="Q272" s="151"/>
      <c r="R272" s="151"/>
      <c r="S272" s="151"/>
      <c r="T272" s="151">
        <f t="shared" si="95"/>
        <v>32800</v>
      </c>
      <c r="U272" s="150">
        <f t="shared" si="96"/>
        <v>442800</v>
      </c>
      <c r="V272" s="152">
        <f t="shared" si="81"/>
        <v>442800</v>
      </c>
      <c r="W272" s="145"/>
      <c r="X272" s="153" t="str">
        <f t="shared" si="82"/>
        <v>PS254623</v>
      </c>
      <c r="Y272" s="152" t="str">
        <f t="shared" si="82"/>
        <v>4800528</v>
      </c>
      <c r="Z272" s="154">
        <f t="shared" si="83"/>
        <v>0</v>
      </c>
      <c r="AA272" s="152"/>
      <c r="AB272" s="152"/>
      <c r="AC272" s="152"/>
      <c r="AD272" s="152">
        <f t="shared" si="84"/>
        <v>410000</v>
      </c>
      <c r="AE272" s="152"/>
      <c r="AF272" s="152"/>
      <c r="AG272" s="152"/>
      <c r="AH272" s="152"/>
      <c r="AI272" s="152"/>
      <c r="AJ272" s="152"/>
      <c r="AK272" s="152"/>
      <c r="AL272" s="152"/>
      <c r="AM272" s="152">
        <f t="shared" si="91"/>
        <v>32800</v>
      </c>
      <c r="AN272" s="152">
        <f t="shared" si="92"/>
        <v>442800</v>
      </c>
      <c r="AO272" s="152">
        <f t="shared" si="93"/>
        <v>442800</v>
      </c>
      <c r="AP272" s="152">
        <f t="shared" si="94"/>
        <v>0</v>
      </c>
      <c r="AQ272" s="155"/>
    </row>
    <row r="273" spans="1:43" s="156" customFormat="1" ht="23.25" customHeight="1">
      <c r="A273" s="143" t="s">
        <v>780</v>
      </c>
      <c r="B273" s="144" t="s">
        <v>1054</v>
      </c>
      <c r="C273" s="145" t="s">
        <v>1270</v>
      </c>
      <c r="D273" s="146"/>
      <c r="E273" s="147"/>
      <c r="F273" s="147"/>
      <c r="G273" s="148"/>
      <c r="H273" s="149"/>
      <c r="I273" s="150"/>
      <c r="J273" s="151"/>
      <c r="K273" s="152">
        <v>410000</v>
      </c>
      <c r="L273" s="151"/>
      <c r="M273" s="151"/>
      <c r="N273" s="151"/>
      <c r="O273" s="151"/>
      <c r="P273" s="151"/>
      <c r="Q273" s="151"/>
      <c r="R273" s="151"/>
      <c r="S273" s="151"/>
      <c r="T273" s="151">
        <f t="shared" si="95"/>
        <v>32800</v>
      </c>
      <c r="U273" s="150">
        <f t="shared" si="96"/>
        <v>442800</v>
      </c>
      <c r="V273" s="152">
        <f t="shared" si="81"/>
        <v>442800</v>
      </c>
      <c r="W273" s="145"/>
      <c r="X273" s="153" t="str">
        <f t="shared" si="82"/>
        <v>PS254594</v>
      </c>
      <c r="Y273" s="152" t="str">
        <f t="shared" si="82"/>
        <v>THVN-MIN2507038</v>
      </c>
      <c r="Z273" s="154">
        <f t="shared" si="83"/>
        <v>0</v>
      </c>
      <c r="AA273" s="152"/>
      <c r="AB273" s="152"/>
      <c r="AC273" s="152"/>
      <c r="AD273" s="152">
        <f t="shared" si="84"/>
        <v>410000</v>
      </c>
      <c r="AE273" s="152"/>
      <c r="AF273" s="152"/>
      <c r="AG273" s="152"/>
      <c r="AH273" s="152"/>
      <c r="AI273" s="152"/>
      <c r="AJ273" s="152"/>
      <c r="AK273" s="152"/>
      <c r="AL273" s="152"/>
      <c r="AM273" s="152">
        <f t="shared" si="91"/>
        <v>32800</v>
      </c>
      <c r="AN273" s="152">
        <f t="shared" si="92"/>
        <v>442800</v>
      </c>
      <c r="AO273" s="152">
        <f t="shared" si="93"/>
        <v>442800</v>
      </c>
      <c r="AP273" s="152">
        <f t="shared" si="94"/>
        <v>0</v>
      </c>
      <c r="AQ273" s="155"/>
    </row>
    <row r="274" spans="1:43" s="156" customFormat="1" ht="23.25" customHeight="1">
      <c r="A274" s="143" t="s">
        <v>781</v>
      </c>
      <c r="B274" s="144" t="s">
        <v>1055</v>
      </c>
      <c r="C274" s="145" t="s">
        <v>1270</v>
      </c>
      <c r="D274" s="146"/>
      <c r="E274" s="147"/>
      <c r="F274" s="147"/>
      <c r="G274" s="148"/>
      <c r="H274" s="149"/>
      <c r="I274" s="150"/>
      <c r="J274" s="151"/>
      <c r="K274" s="152">
        <v>410000</v>
      </c>
      <c r="L274" s="151"/>
      <c r="M274" s="151"/>
      <c r="N274" s="151"/>
      <c r="O274" s="151"/>
      <c r="P274" s="151"/>
      <c r="Q274" s="151"/>
      <c r="R274" s="151"/>
      <c r="S274" s="151"/>
      <c r="T274" s="151">
        <f t="shared" si="95"/>
        <v>32800</v>
      </c>
      <c r="U274" s="150">
        <f t="shared" si="96"/>
        <v>442800</v>
      </c>
      <c r="V274" s="152">
        <f t="shared" si="81"/>
        <v>442800</v>
      </c>
      <c r="W274" s="145"/>
      <c r="X274" s="153" t="str">
        <f t="shared" si="82"/>
        <v>PS254603</v>
      </c>
      <c r="Y274" s="152" t="str">
        <f t="shared" si="82"/>
        <v>4805781</v>
      </c>
      <c r="Z274" s="154">
        <f t="shared" si="83"/>
        <v>0</v>
      </c>
      <c r="AA274" s="152"/>
      <c r="AB274" s="152"/>
      <c r="AC274" s="152"/>
      <c r="AD274" s="152">
        <f t="shared" si="84"/>
        <v>410000</v>
      </c>
      <c r="AE274" s="152"/>
      <c r="AF274" s="152"/>
      <c r="AG274" s="152"/>
      <c r="AH274" s="152"/>
      <c r="AI274" s="152"/>
      <c r="AJ274" s="152"/>
      <c r="AK274" s="152"/>
      <c r="AL274" s="152"/>
      <c r="AM274" s="152">
        <f t="shared" si="91"/>
        <v>32800</v>
      </c>
      <c r="AN274" s="152">
        <f t="shared" si="92"/>
        <v>442800</v>
      </c>
      <c r="AO274" s="152">
        <f t="shared" si="93"/>
        <v>442800</v>
      </c>
      <c r="AP274" s="152">
        <f t="shared" si="94"/>
        <v>0</v>
      </c>
      <c r="AQ274" s="155"/>
    </row>
    <row r="275" spans="1:43" s="156" customFormat="1" ht="23.25" customHeight="1">
      <c r="A275" s="143" t="s">
        <v>782</v>
      </c>
      <c r="B275" s="144" t="s">
        <v>1056</v>
      </c>
      <c r="C275" s="145" t="s">
        <v>1270</v>
      </c>
      <c r="D275" s="146"/>
      <c r="E275" s="147"/>
      <c r="F275" s="147"/>
      <c r="G275" s="148"/>
      <c r="H275" s="149"/>
      <c r="I275" s="150"/>
      <c r="J275" s="151"/>
      <c r="K275" s="152">
        <v>410000</v>
      </c>
      <c r="L275" s="151"/>
      <c r="M275" s="151"/>
      <c r="N275" s="151"/>
      <c r="O275" s="151"/>
      <c r="P275" s="151"/>
      <c r="Q275" s="151"/>
      <c r="R275" s="151"/>
      <c r="S275" s="151"/>
      <c r="T275" s="151">
        <f t="shared" si="95"/>
        <v>32800</v>
      </c>
      <c r="U275" s="150">
        <f t="shared" si="96"/>
        <v>442800</v>
      </c>
      <c r="V275" s="152">
        <f t="shared" si="81"/>
        <v>442800</v>
      </c>
      <c r="W275" s="145"/>
      <c r="X275" s="153" t="str">
        <f t="shared" si="82"/>
        <v>PS254622</v>
      </c>
      <c r="Y275" s="152" t="str">
        <f t="shared" si="82"/>
        <v>4807954</v>
      </c>
      <c r="Z275" s="154">
        <f t="shared" si="83"/>
        <v>0</v>
      </c>
      <c r="AA275" s="152"/>
      <c r="AB275" s="152"/>
      <c r="AC275" s="152"/>
      <c r="AD275" s="152">
        <f t="shared" si="84"/>
        <v>410000</v>
      </c>
      <c r="AE275" s="152"/>
      <c r="AF275" s="152"/>
      <c r="AG275" s="152"/>
      <c r="AH275" s="152"/>
      <c r="AI275" s="152"/>
      <c r="AJ275" s="152"/>
      <c r="AK275" s="152"/>
      <c r="AL275" s="152"/>
      <c r="AM275" s="152">
        <f t="shared" si="91"/>
        <v>32800</v>
      </c>
      <c r="AN275" s="152">
        <f t="shared" si="92"/>
        <v>442800</v>
      </c>
      <c r="AO275" s="152">
        <f t="shared" si="93"/>
        <v>442800</v>
      </c>
      <c r="AP275" s="152">
        <f t="shared" si="94"/>
        <v>0</v>
      </c>
      <c r="AQ275" s="155"/>
    </row>
    <row r="276" spans="1:43" s="156" customFormat="1" ht="23.25" customHeight="1">
      <c r="A276" s="143" t="s">
        <v>783</v>
      </c>
      <c r="B276" s="144" t="s">
        <v>1057</v>
      </c>
      <c r="C276" s="145" t="s">
        <v>1270</v>
      </c>
      <c r="D276" s="146"/>
      <c r="E276" s="147"/>
      <c r="F276" s="147"/>
      <c r="G276" s="148"/>
      <c r="H276" s="149"/>
      <c r="I276" s="150"/>
      <c r="J276" s="151"/>
      <c r="K276" s="152">
        <v>410000</v>
      </c>
      <c r="L276" s="151"/>
      <c r="M276" s="151"/>
      <c r="N276" s="151"/>
      <c r="O276" s="151"/>
      <c r="P276" s="151"/>
      <c r="Q276" s="151"/>
      <c r="R276" s="151"/>
      <c r="S276" s="151"/>
      <c r="T276" s="151">
        <f t="shared" si="95"/>
        <v>32800</v>
      </c>
      <c r="U276" s="150">
        <f t="shared" si="96"/>
        <v>442800</v>
      </c>
      <c r="V276" s="152">
        <f t="shared" si="81"/>
        <v>442800</v>
      </c>
      <c r="W276" s="145"/>
      <c r="X276" s="153" t="str">
        <f t="shared" si="82"/>
        <v>PS254658</v>
      </c>
      <c r="Y276" s="152" t="str">
        <f t="shared" si="82"/>
        <v>HT-PS25073841</v>
      </c>
      <c r="Z276" s="154">
        <f t="shared" si="83"/>
        <v>0</v>
      </c>
      <c r="AA276" s="152"/>
      <c r="AB276" s="152"/>
      <c r="AC276" s="152"/>
      <c r="AD276" s="152">
        <f t="shared" si="84"/>
        <v>410000</v>
      </c>
      <c r="AE276" s="152"/>
      <c r="AF276" s="152"/>
      <c r="AG276" s="152"/>
      <c r="AH276" s="152"/>
      <c r="AI276" s="152"/>
      <c r="AJ276" s="152"/>
      <c r="AK276" s="152"/>
      <c r="AL276" s="152"/>
      <c r="AM276" s="152">
        <f t="shared" si="91"/>
        <v>32800</v>
      </c>
      <c r="AN276" s="152">
        <f t="shared" si="92"/>
        <v>442800</v>
      </c>
      <c r="AO276" s="152">
        <f t="shared" si="93"/>
        <v>442800</v>
      </c>
      <c r="AP276" s="152">
        <f t="shared" si="94"/>
        <v>0</v>
      </c>
      <c r="AQ276" s="155"/>
    </row>
    <row r="277" spans="1:43" s="156" customFormat="1" ht="23.25" customHeight="1">
      <c r="A277" s="143" t="s">
        <v>784</v>
      </c>
      <c r="B277" s="144" t="s">
        <v>1058</v>
      </c>
      <c r="C277" s="145" t="s">
        <v>1270</v>
      </c>
      <c r="D277" s="146"/>
      <c r="E277" s="147"/>
      <c r="F277" s="147"/>
      <c r="G277" s="148"/>
      <c r="H277" s="149"/>
      <c r="I277" s="150"/>
      <c r="J277" s="151"/>
      <c r="K277" s="152">
        <v>410000</v>
      </c>
      <c r="L277" s="151"/>
      <c r="M277" s="151"/>
      <c r="N277" s="151"/>
      <c r="O277" s="151"/>
      <c r="P277" s="151"/>
      <c r="Q277" s="151"/>
      <c r="R277" s="151"/>
      <c r="S277" s="151"/>
      <c r="T277" s="151">
        <f t="shared" si="95"/>
        <v>32800</v>
      </c>
      <c r="U277" s="150">
        <f t="shared" si="96"/>
        <v>442800</v>
      </c>
      <c r="V277" s="152">
        <f t="shared" si="81"/>
        <v>442800</v>
      </c>
      <c r="W277" s="145"/>
      <c r="X277" s="153" t="str">
        <f t="shared" si="82"/>
        <v>PS254659</v>
      </c>
      <c r="Y277" s="152" t="str">
        <f t="shared" si="82"/>
        <v>O2-2507-00644</v>
      </c>
      <c r="Z277" s="154">
        <f t="shared" si="83"/>
        <v>0</v>
      </c>
      <c r="AA277" s="152"/>
      <c r="AB277" s="152"/>
      <c r="AC277" s="152"/>
      <c r="AD277" s="152">
        <f t="shared" si="84"/>
        <v>410000</v>
      </c>
      <c r="AE277" s="152"/>
      <c r="AF277" s="152"/>
      <c r="AG277" s="152"/>
      <c r="AH277" s="152"/>
      <c r="AI277" s="152"/>
      <c r="AJ277" s="152"/>
      <c r="AK277" s="152"/>
      <c r="AL277" s="152"/>
      <c r="AM277" s="152">
        <f t="shared" si="91"/>
        <v>32800</v>
      </c>
      <c r="AN277" s="152">
        <f t="shared" si="92"/>
        <v>442800</v>
      </c>
      <c r="AO277" s="152">
        <f t="shared" si="93"/>
        <v>442800</v>
      </c>
      <c r="AP277" s="152">
        <f t="shared" si="94"/>
        <v>0</v>
      </c>
      <c r="AQ277" s="155"/>
    </row>
    <row r="278" spans="1:43" s="156" customFormat="1" ht="23.25" customHeight="1">
      <c r="A278" s="143" t="s">
        <v>785</v>
      </c>
      <c r="B278" s="144" t="s">
        <v>1059</v>
      </c>
      <c r="C278" s="145" t="s">
        <v>1270</v>
      </c>
      <c r="D278" s="146"/>
      <c r="E278" s="147"/>
      <c r="F278" s="147"/>
      <c r="G278" s="148"/>
      <c r="H278" s="149"/>
      <c r="I278" s="150"/>
      <c r="J278" s="151"/>
      <c r="K278" s="152">
        <v>410000</v>
      </c>
      <c r="L278" s="151"/>
      <c r="M278" s="151"/>
      <c r="N278" s="151"/>
      <c r="O278" s="151"/>
      <c r="P278" s="151"/>
      <c r="Q278" s="151"/>
      <c r="R278" s="151"/>
      <c r="S278" s="151"/>
      <c r="T278" s="151">
        <f t="shared" si="95"/>
        <v>32800</v>
      </c>
      <c r="U278" s="150">
        <f t="shared" si="96"/>
        <v>442800</v>
      </c>
      <c r="V278" s="152">
        <f t="shared" si="81"/>
        <v>442800</v>
      </c>
      <c r="W278" s="145"/>
      <c r="X278" s="153" t="str">
        <f t="shared" si="82"/>
        <v>PS254656</v>
      </c>
      <c r="Y278" s="152" t="str">
        <f t="shared" si="82"/>
        <v>4807371</v>
      </c>
      <c r="Z278" s="154">
        <f t="shared" si="83"/>
        <v>0</v>
      </c>
      <c r="AA278" s="152"/>
      <c r="AB278" s="152"/>
      <c r="AC278" s="152"/>
      <c r="AD278" s="152">
        <f t="shared" si="84"/>
        <v>410000</v>
      </c>
      <c r="AE278" s="152"/>
      <c r="AF278" s="152"/>
      <c r="AG278" s="152"/>
      <c r="AH278" s="152"/>
      <c r="AI278" s="152"/>
      <c r="AJ278" s="152"/>
      <c r="AK278" s="152"/>
      <c r="AL278" s="152"/>
      <c r="AM278" s="152">
        <f t="shared" si="91"/>
        <v>32800</v>
      </c>
      <c r="AN278" s="152">
        <f t="shared" si="92"/>
        <v>442800</v>
      </c>
      <c r="AO278" s="152">
        <f t="shared" si="93"/>
        <v>442800</v>
      </c>
      <c r="AP278" s="152">
        <f t="shared" si="94"/>
        <v>0</v>
      </c>
      <c r="AQ278" s="155"/>
    </row>
    <row r="279" spans="1:43" s="156" customFormat="1" ht="23.25" customHeight="1">
      <c r="A279" s="143" t="s">
        <v>786</v>
      </c>
      <c r="B279" s="144" t="s">
        <v>1060</v>
      </c>
      <c r="C279" s="145" t="s">
        <v>1270</v>
      </c>
      <c r="D279" s="146"/>
      <c r="E279" s="147"/>
      <c r="F279" s="147"/>
      <c r="G279" s="148"/>
      <c r="H279" s="149"/>
      <c r="I279" s="150"/>
      <c r="J279" s="151"/>
      <c r="K279" s="152">
        <v>410000</v>
      </c>
      <c r="L279" s="151"/>
      <c r="M279" s="151"/>
      <c r="N279" s="151"/>
      <c r="O279" s="151"/>
      <c r="P279" s="151"/>
      <c r="Q279" s="151"/>
      <c r="R279" s="151"/>
      <c r="S279" s="151"/>
      <c r="T279" s="151">
        <f t="shared" si="95"/>
        <v>32800</v>
      </c>
      <c r="U279" s="150">
        <f t="shared" si="96"/>
        <v>442800</v>
      </c>
      <c r="V279" s="152">
        <f t="shared" si="81"/>
        <v>442800</v>
      </c>
      <c r="W279" s="145"/>
      <c r="X279" s="153" t="str">
        <f t="shared" si="82"/>
        <v>PS254634</v>
      </c>
      <c r="Y279" s="152" t="str">
        <f t="shared" si="82"/>
        <v>2507PS-07</v>
      </c>
      <c r="Z279" s="154">
        <f t="shared" si="83"/>
        <v>0</v>
      </c>
      <c r="AA279" s="152"/>
      <c r="AB279" s="152"/>
      <c r="AC279" s="152"/>
      <c r="AD279" s="152">
        <f t="shared" si="84"/>
        <v>410000</v>
      </c>
      <c r="AE279" s="152"/>
      <c r="AF279" s="152"/>
      <c r="AG279" s="152"/>
      <c r="AH279" s="152"/>
      <c r="AI279" s="152"/>
      <c r="AJ279" s="152"/>
      <c r="AK279" s="152"/>
      <c r="AL279" s="152"/>
      <c r="AM279" s="152">
        <f t="shared" si="91"/>
        <v>32800</v>
      </c>
      <c r="AN279" s="152">
        <f t="shared" si="92"/>
        <v>442800</v>
      </c>
      <c r="AO279" s="152">
        <f t="shared" si="93"/>
        <v>442800</v>
      </c>
      <c r="AP279" s="152">
        <f t="shared" si="94"/>
        <v>0</v>
      </c>
      <c r="AQ279" s="155"/>
    </row>
    <row r="280" spans="1:43" s="156" customFormat="1" ht="23.25" customHeight="1">
      <c r="A280" s="143" t="s">
        <v>787</v>
      </c>
      <c r="B280" s="144" t="s">
        <v>1061</v>
      </c>
      <c r="C280" s="145" t="s">
        <v>1270</v>
      </c>
      <c r="D280" s="146"/>
      <c r="E280" s="147"/>
      <c r="F280" s="147"/>
      <c r="G280" s="148"/>
      <c r="H280" s="149"/>
      <c r="I280" s="150"/>
      <c r="J280" s="151"/>
      <c r="K280" s="152">
        <v>410000</v>
      </c>
      <c r="L280" s="151"/>
      <c r="M280" s="151"/>
      <c r="N280" s="151"/>
      <c r="O280" s="151"/>
      <c r="P280" s="151"/>
      <c r="Q280" s="151"/>
      <c r="R280" s="151"/>
      <c r="S280" s="151"/>
      <c r="T280" s="151">
        <f t="shared" si="95"/>
        <v>32800</v>
      </c>
      <c r="U280" s="150">
        <f t="shared" si="96"/>
        <v>442800</v>
      </c>
      <c r="V280" s="152">
        <f t="shared" si="81"/>
        <v>442800</v>
      </c>
      <c r="W280" s="145"/>
      <c r="X280" s="153" t="str">
        <f t="shared" si="82"/>
        <v>PS254633</v>
      </c>
      <c r="Y280" s="152" t="str">
        <f t="shared" si="82"/>
        <v>4803667</v>
      </c>
      <c r="Z280" s="154">
        <f t="shared" si="83"/>
        <v>0</v>
      </c>
      <c r="AA280" s="152"/>
      <c r="AB280" s="152"/>
      <c r="AC280" s="152"/>
      <c r="AD280" s="152">
        <f t="shared" si="84"/>
        <v>410000</v>
      </c>
      <c r="AE280" s="152"/>
      <c r="AF280" s="152"/>
      <c r="AG280" s="152"/>
      <c r="AH280" s="152"/>
      <c r="AI280" s="152"/>
      <c r="AJ280" s="152"/>
      <c r="AK280" s="152"/>
      <c r="AL280" s="152"/>
      <c r="AM280" s="152">
        <f t="shared" si="91"/>
        <v>32800</v>
      </c>
      <c r="AN280" s="152">
        <f t="shared" si="92"/>
        <v>442800</v>
      </c>
      <c r="AO280" s="152">
        <f t="shared" si="93"/>
        <v>442800</v>
      </c>
      <c r="AP280" s="152">
        <f t="shared" si="94"/>
        <v>0</v>
      </c>
      <c r="AQ280" s="155"/>
    </row>
    <row r="281" spans="1:43" s="156" customFormat="1" ht="23.25" customHeight="1">
      <c r="A281" s="143" t="s">
        <v>788</v>
      </c>
      <c r="B281" s="144" t="s">
        <v>1062</v>
      </c>
      <c r="C281" s="145" t="s">
        <v>1270</v>
      </c>
      <c r="D281" s="146"/>
      <c r="E281" s="147"/>
      <c r="F281" s="147"/>
      <c r="G281" s="148"/>
      <c r="H281" s="149"/>
      <c r="I281" s="150"/>
      <c r="J281" s="151"/>
      <c r="K281" s="152">
        <v>410000</v>
      </c>
      <c r="L281" s="151"/>
      <c r="M281" s="151"/>
      <c r="N281" s="151"/>
      <c r="O281" s="151"/>
      <c r="P281" s="151"/>
      <c r="Q281" s="151"/>
      <c r="R281" s="151"/>
      <c r="S281" s="151"/>
      <c r="T281" s="151">
        <f t="shared" si="95"/>
        <v>32800</v>
      </c>
      <c r="U281" s="150">
        <f t="shared" si="96"/>
        <v>442800</v>
      </c>
      <c r="V281" s="152">
        <f t="shared" si="81"/>
        <v>442800</v>
      </c>
      <c r="W281" s="145"/>
      <c r="X281" s="153" t="str">
        <f t="shared" si="82"/>
        <v>PS254632</v>
      </c>
      <c r="Y281" s="152" t="str">
        <f t="shared" si="82"/>
        <v>HT-PS25073798</v>
      </c>
      <c r="Z281" s="154">
        <f t="shared" si="83"/>
        <v>0</v>
      </c>
      <c r="AA281" s="152"/>
      <c r="AB281" s="152"/>
      <c r="AC281" s="152"/>
      <c r="AD281" s="152">
        <f t="shared" si="84"/>
        <v>410000</v>
      </c>
      <c r="AE281" s="152"/>
      <c r="AF281" s="152"/>
      <c r="AG281" s="152"/>
      <c r="AH281" s="152"/>
      <c r="AI281" s="152"/>
      <c r="AJ281" s="152"/>
      <c r="AK281" s="152"/>
      <c r="AL281" s="152"/>
      <c r="AM281" s="152">
        <f t="shared" si="91"/>
        <v>32800</v>
      </c>
      <c r="AN281" s="152">
        <f t="shared" si="92"/>
        <v>442800</v>
      </c>
      <c r="AO281" s="152">
        <f t="shared" si="93"/>
        <v>442800</v>
      </c>
      <c r="AP281" s="152">
        <f t="shared" si="94"/>
        <v>0</v>
      </c>
      <c r="AQ281" s="155"/>
    </row>
    <row r="282" spans="1:43" s="156" customFormat="1" ht="23.25" customHeight="1">
      <c r="A282" s="143" t="s">
        <v>789</v>
      </c>
      <c r="B282" s="144" t="s">
        <v>1063</v>
      </c>
      <c r="C282" s="145" t="s">
        <v>1270</v>
      </c>
      <c r="D282" s="146"/>
      <c r="E282" s="147"/>
      <c r="F282" s="147"/>
      <c r="G282" s="148"/>
      <c r="H282" s="149"/>
      <c r="I282" s="150"/>
      <c r="J282" s="151"/>
      <c r="K282" s="152">
        <v>410000</v>
      </c>
      <c r="L282" s="151"/>
      <c r="M282" s="151"/>
      <c r="N282" s="151"/>
      <c r="O282" s="151"/>
      <c r="P282" s="151"/>
      <c r="Q282" s="151"/>
      <c r="R282" s="151"/>
      <c r="S282" s="151"/>
      <c r="T282" s="151">
        <f t="shared" si="95"/>
        <v>32800</v>
      </c>
      <c r="U282" s="150">
        <f t="shared" si="96"/>
        <v>442800</v>
      </c>
      <c r="V282" s="152">
        <f t="shared" si="81"/>
        <v>442800</v>
      </c>
      <c r="W282" s="145"/>
      <c r="X282" s="153" t="str">
        <f t="shared" si="82"/>
        <v>PS254639</v>
      </c>
      <c r="Y282" s="152" t="str">
        <f t="shared" si="82"/>
        <v>4799385</v>
      </c>
      <c r="Z282" s="154">
        <f t="shared" si="83"/>
        <v>0</v>
      </c>
      <c r="AA282" s="152"/>
      <c r="AB282" s="152"/>
      <c r="AC282" s="152"/>
      <c r="AD282" s="152">
        <f t="shared" si="84"/>
        <v>410000</v>
      </c>
      <c r="AE282" s="152"/>
      <c r="AF282" s="152"/>
      <c r="AG282" s="152"/>
      <c r="AH282" s="152"/>
      <c r="AI282" s="152"/>
      <c r="AJ282" s="152"/>
      <c r="AK282" s="152"/>
      <c r="AL282" s="152"/>
      <c r="AM282" s="152">
        <f t="shared" si="91"/>
        <v>32800</v>
      </c>
      <c r="AN282" s="152">
        <f t="shared" si="92"/>
        <v>442800</v>
      </c>
      <c r="AO282" s="152">
        <f t="shared" si="93"/>
        <v>442800</v>
      </c>
      <c r="AP282" s="152">
        <f t="shared" si="94"/>
        <v>0</v>
      </c>
      <c r="AQ282" s="155"/>
    </row>
    <row r="283" spans="1:43" s="156" customFormat="1" ht="23.25" customHeight="1">
      <c r="A283" s="143" t="s">
        <v>790</v>
      </c>
      <c r="B283" s="144" t="s">
        <v>1064</v>
      </c>
      <c r="C283" s="145" t="s">
        <v>1270</v>
      </c>
      <c r="D283" s="146"/>
      <c r="E283" s="147"/>
      <c r="F283" s="147"/>
      <c r="G283" s="148"/>
      <c r="H283" s="149"/>
      <c r="I283" s="150"/>
      <c r="J283" s="151"/>
      <c r="K283" s="152">
        <v>550000</v>
      </c>
      <c r="L283" s="151"/>
      <c r="M283" s="151"/>
      <c r="N283" s="151"/>
      <c r="O283" s="151"/>
      <c r="P283" s="151"/>
      <c r="Q283" s="151"/>
      <c r="R283" s="151"/>
      <c r="S283" s="151"/>
      <c r="T283" s="151">
        <f t="shared" si="95"/>
        <v>44000</v>
      </c>
      <c r="U283" s="150">
        <f t="shared" si="96"/>
        <v>594000</v>
      </c>
      <c r="V283" s="152">
        <f t="shared" si="81"/>
        <v>594000</v>
      </c>
      <c r="W283" s="145"/>
      <c r="X283" s="153" t="str">
        <f t="shared" si="82"/>
        <v>PS254643</v>
      </c>
      <c r="Y283" s="152" t="str">
        <f t="shared" si="82"/>
        <v>158/PSHK/25</v>
      </c>
      <c r="Z283" s="154">
        <f t="shared" si="83"/>
        <v>0</v>
      </c>
      <c r="AA283" s="152"/>
      <c r="AB283" s="152"/>
      <c r="AC283" s="152"/>
      <c r="AD283" s="152">
        <f t="shared" si="84"/>
        <v>550000</v>
      </c>
      <c r="AE283" s="152"/>
      <c r="AF283" s="152"/>
      <c r="AG283" s="152"/>
      <c r="AH283" s="152"/>
      <c r="AI283" s="152"/>
      <c r="AJ283" s="152"/>
      <c r="AK283" s="152"/>
      <c r="AL283" s="152"/>
      <c r="AM283" s="152">
        <f t="shared" si="91"/>
        <v>44000</v>
      </c>
      <c r="AN283" s="152">
        <f t="shared" si="92"/>
        <v>594000</v>
      </c>
      <c r="AO283" s="152">
        <f t="shared" si="93"/>
        <v>594000</v>
      </c>
      <c r="AP283" s="152">
        <f t="shared" si="94"/>
        <v>0</v>
      </c>
      <c r="AQ283" s="155"/>
    </row>
    <row r="284" spans="1:43" s="156" customFormat="1" ht="23.25" customHeight="1">
      <c r="A284" s="143" t="s">
        <v>790</v>
      </c>
      <c r="B284" s="144" t="s">
        <v>1064</v>
      </c>
      <c r="C284" s="145" t="s">
        <v>1270</v>
      </c>
      <c r="D284" s="146"/>
      <c r="E284" s="147"/>
      <c r="F284" s="147"/>
      <c r="G284" s="148"/>
      <c r="H284" s="149"/>
      <c r="I284" s="150"/>
      <c r="J284" s="151"/>
      <c r="K284" s="152"/>
      <c r="L284" s="151"/>
      <c r="M284" s="151"/>
      <c r="N284" s="151"/>
      <c r="O284" s="151"/>
      <c r="P284" s="151"/>
      <c r="Q284" s="151"/>
      <c r="R284" s="151"/>
      <c r="S284" s="151"/>
      <c r="T284" s="151">
        <f t="shared" si="95"/>
        <v>0</v>
      </c>
      <c r="U284" s="150">
        <f t="shared" si="96"/>
        <v>0</v>
      </c>
      <c r="V284" s="152">
        <f t="shared" si="81"/>
        <v>0</v>
      </c>
      <c r="W284" s="145"/>
      <c r="X284" s="153" t="str">
        <f t="shared" si="82"/>
        <v>PS254643</v>
      </c>
      <c r="Y284" s="152" t="str">
        <f t="shared" si="82"/>
        <v>158/PSHK/25</v>
      </c>
      <c r="Z284" s="154">
        <f t="shared" si="83"/>
        <v>0</v>
      </c>
      <c r="AA284" s="152"/>
      <c r="AB284" s="152"/>
      <c r="AC284" s="152"/>
      <c r="AD284" s="152">
        <f t="shared" si="84"/>
        <v>0</v>
      </c>
      <c r="AE284" s="152"/>
      <c r="AF284" s="152"/>
      <c r="AG284" s="152"/>
      <c r="AH284" s="152"/>
      <c r="AI284" s="152"/>
      <c r="AJ284" s="152"/>
      <c r="AK284" s="152"/>
      <c r="AL284" s="152"/>
      <c r="AM284" s="152">
        <f t="shared" si="91"/>
        <v>0</v>
      </c>
      <c r="AN284" s="152">
        <f t="shared" si="92"/>
        <v>0</v>
      </c>
      <c r="AO284" s="152">
        <f t="shared" si="93"/>
        <v>0</v>
      </c>
      <c r="AP284" s="152">
        <f t="shared" si="94"/>
        <v>0</v>
      </c>
      <c r="AQ284" s="155"/>
    </row>
    <row r="285" spans="1:43" s="156" customFormat="1" ht="23.25" customHeight="1">
      <c r="A285" s="143" t="s">
        <v>790</v>
      </c>
      <c r="B285" s="144" t="s">
        <v>1064</v>
      </c>
      <c r="C285" s="145" t="s">
        <v>1270</v>
      </c>
      <c r="D285" s="146"/>
      <c r="E285" s="147"/>
      <c r="F285" s="147"/>
      <c r="G285" s="148"/>
      <c r="H285" s="149"/>
      <c r="I285" s="150"/>
      <c r="J285" s="151"/>
      <c r="K285" s="152"/>
      <c r="L285" s="151"/>
      <c r="M285" s="151"/>
      <c r="N285" s="151"/>
      <c r="O285" s="151"/>
      <c r="P285" s="151"/>
      <c r="Q285" s="151"/>
      <c r="R285" s="151"/>
      <c r="S285" s="151"/>
      <c r="T285" s="151">
        <f t="shared" si="95"/>
        <v>0</v>
      </c>
      <c r="U285" s="150">
        <f t="shared" si="96"/>
        <v>0</v>
      </c>
      <c r="V285" s="152">
        <f t="shared" si="81"/>
        <v>0</v>
      </c>
      <c r="W285" s="145"/>
      <c r="X285" s="153" t="str">
        <f t="shared" si="82"/>
        <v>PS254643</v>
      </c>
      <c r="Y285" s="152" t="str">
        <f t="shared" si="82"/>
        <v>158/PSHK/25</v>
      </c>
      <c r="Z285" s="154">
        <f t="shared" si="83"/>
        <v>0</v>
      </c>
      <c r="AA285" s="152"/>
      <c r="AB285" s="152"/>
      <c r="AC285" s="152"/>
      <c r="AD285" s="152">
        <f t="shared" si="84"/>
        <v>0</v>
      </c>
      <c r="AE285" s="152"/>
      <c r="AF285" s="152"/>
      <c r="AG285" s="152"/>
      <c r="AH285" s="152"/>
      <c r="AI285" s="152"/>
      <c r="AJ285" s="152"/>
      <c r="AK285" s="152"/>
      <c r="AL285" s="152"/>
      <c r="AM285" s="152">
        <f t="shared" si="91"/>
        <v>0</v>
      </c>
      <c r="AN285" s="152">
        <f t="shared" si="92"/>
        <v>0</v>
      </c>
      <c r="AO285" s="152">
        <f t="shared" si="93"/>
        <v>0</v>
      </c>
      <c r="AP285" s="152">
        <f t="shared" si="94"/>
        <v>0</v>
      </c>
      <c r="AQ285" s="155"/>
    </row>
    <row r="286" spans="1:43" s="156" customFormat="1" ht="23.25" customHeight="1">
      <c r="A286" s="143" t="s">
        <v>791</v>
      </c>
      <c r="B286" s="144" t="s">
        <v>1065</v>
      </c>
      <c r="C286" s="145" t="s">
        <v>1270</v>
      </c>
      <c r="D286" s="146"/>
      <c r="E286" s="147"/>
      <c r="F286" s="147"/>
      <c r="G286" s="148"/>
      <c r="H286" s="149"/>
      <c r="I286" s="150"/>
      <c r="J286" s="151"/>
      <c r="K286" s="152">
        <v>410000</v>
      </c>
      <c r="L286" s="151"/>
      <c r="M286" s="151"/>
      <c r="N286" s="151"/>
      <c r="O286" s="151"/>
      <c r="P286" s="151"/>
      <c r="Q286" s="151"/>
      <c r="R286" s="151"/>
      <c r="S286" s="151"/>
      <c r="T286" s="151">
        <f t="shared" si="95"/>
        <v>32800</v>
      </c>
      <c r="U286" s="150">
        <f t="shared" si="96"/>
        <v>442800</v>
      </c>
      <c r="V286" s="152">
        <f t="shared" si="81"/>
        <v>442800</v>
      </c>
      <c r="W286" s="145"/>
      <c r="X286" s="153" t="str">
        <f t="shared" si="82"/>
        <v>PS254657</v>
      </c>
      <c r="Y286" s="152" t="str">
        <f t="shared" si="82"/>
        <v>4806663</v>
      </c>
      <c r="Z286" s="154">
        <f t="shared" si="83"/>
        <v>0</v>
      </c>
      <c r="AA286" s="152"/>
      <c r="AB286" s="152"/>
      <c r="AC286" s="152"/>
      <c r="AD286" s="152">
        <f t="shared" si="84"/>
        <v>410000</v>
      </c>
      <c r="AE286" s="152"/>
      <c r="AF286" s="152"/>
      <c r="AG286" s="152"/>
      <c r="AH286" s="152"/>
      <c r="AI286" s="152"/>
      <c r="AJ286" s="152"/>
      <c r="AK286" s="152"/>
      <c r="AL286" s="152"/>
      <c r="AM286" s="152">
        <f t="shared" si="91"/>
        <v>32800</v>
      </c>
      <c r="AN286" s="152">
        <f t="shared" si="92"/>
        <v>442800</v>
      </c>
      <c r="AO286" s="152">
        <f t="shared" si="93"/>
        <v>442800</v>
      </c>
      <c r="AP286" s="152">
        <f t="shared" si="94"/>
        <v>0</v>
      </c>
      <c r="AQ286" s="155"/>
    </row>
    <row r="287" spans="1:43" s="156" customFormat="1" ht="23.25" customHeight="1">
      <c r="A287" s="143" t="s">
        <v>792</v>
      </c>
      <c r="B287" s="144" t="s">
        <v>1066</v>
      </c>
      <c r="C287" s="145" t="s">
        <v>1270</v>
      </c>
      <c r="D287" s="146"/>
      <c r="E287" s="147"/>
      <c r="F287" s="147"/>
      <c r="G287" s="148"/>
      <c r="H287" s="149"/>
      <c r="I287" s="150"/>
      <c r="J287" s="151"/>
      <c r="K287" s="152">
        <v>410000</v>
      </c>
      <c r="L287" s="151"/>
      <c r="M287" s="151"/>
      <c r="N287" s="151"/>
      <c r="O287" s="151"/>
      <c r="P287" s="151"/>
      <c r="Q287" s="151"/>
      <c r="R287" s="151"/>
      <c r="S287" s="151"/>
      <c r="T287" s="151">
        <f t="shared" si="95"/>
        <v>32800</v>
      </c>
      <c r="U287" s="150">
        <f t="shared" si="96"/>
        <v>442800</v>
      </c>
      <c r="V287" s="152">
        <f t="shared" si="81"/>
        <v>442800</v>
      </c>
      <c r="W287" s="145"/>
      <c r="X287" s="153" t="str">
        <f t="shared" si="82"/>
        <v>PS254652</v>
      </c>
      <c r="Y287" s="152" t="str">
        <f t="shared" si="82"/>
        <v>EBD-PSTPU250728</v>
      </c>
      <c r="Z287" s="154">
        <f t="shared" si="83"/>
        <v>0</v>
      </c>
      <c r="AA287" s="152"/>
      <c r="AB287" s="152"/>
      <c r="AC287" s="152"/>
      <c r="AD287" s="152">
        <f t="shared" si="84"/>
        <v>410000</v>
      </c>
      <c r="AE287" s="152"/>
      <c r="AF287" s="152"/>
      <c r="AG287" s="152"/>
      <c r="AH287" s="152"/>
      <c r="AI287" s="152"/>
      <c r="AJ287" s="152"/>
      <c r="AK287" s="152"/>
      <c r="AL287" s="152"/>
      <c r="AM287" s="152">
        <f t="shared" si="91"/>
        <v>32800</v>
      </c>
      <c r="AN287" s="152">
        <f t="shared" si="92"/>
        <v>442800</v>
      </c>
      <c r="AO287" s="152">
        <f t="shared" si="93"/>
        <v>442800</v>
      </c>
      <c r="AP287" s="152">
        <f t="shared" si="94"/>
        <v>0</v>
      </c>
      <c r="AQ287" s="155"/>
    </row>
    <row r="288" spans="1:43" s="156" customFormat="1" ht="23.25" customHeight="1">
      <c r="A288" s="143" t="s">
        <v>793</v>
      </c>
      <c r="B288" s="144" t="s">
        <v>1067</v>
      </c>
      <c r="C288" s="145" t="s">
        <v>1270</v>
      </c>
      <c r="D288" s="146"/>
      <c r="E288" s="147"/>
      <c r="F288" s="147"/>
      <c r="G288" s="148"/>
      <c r="H288" s="149"/>
      <c r="I288" s="150"/>
      <c r="J288" s="151"/>
      <c r="K288" s="152">
        <v>410000</v>
      </c>
      <c r="L288" s="151"/>
      <c r="M288" s="151"/>
      <c r="N288" s="151"/>
      <c r="O288" s="151"/>
      <c r="P288" s="151"/>
      <c r="Q288" s="151"/>
      <c r="R288" s="151"/>
      <c r="S288" s="151"/>
      <c r="T288" s="151">
        <f t="shared" si="95"/>
        <v>32800</v>
      </c>
      <c r="U288" s="150">
        <f t="shared" si="96"/>
        <v>442800</v>
      </c>
      <c r="V288" s="152">
        <f t="shared" si="81"/>
        <v>442800</v>
      </c>
      <c r="W288" s="145"/>
      <c r="X288" s="153" t="str">
        <f t="shared" si="82"/>
        <v>PS254662</v>
      </c>
      <c r="Y288" s="152" t="str">
        <f t="shared" si="82"/>
        <v>VY/166-2025</v>
      </c>
      <c r="Z288" s="154">
        <f t="shared" si="83"/>
        <v>0</v>
      </c>
      <c r="AA288" s="152"/>
      <c r="AB288" s="152"/>
      <c r="AC288" s="152"/>
      <c r="AD288" s="152">
        <f t="shared" si="84"/>
        <v>410000</v>
      </c>
      <c r="AE288" s="152"/>
      <c r="AF288" s="152"/>
      <c r="AG288" s="152"/>
      <c r="AH288" s="152"/>
      <c r="AI288" s="152"/>
      <c r="AJ288" s="152"/>
      <c r="AK288" s="152"/>
      <c r="AL288" s="152"/>
      <c r="AM288" s="152">
        <f t="shared" si="91"/>
        <v>32800</v>
      </c>
      <c r="AN288" s="152">
        <f t="shared" si="92"/>
        <v>442800</v>
      </c>
      <c r="AO288" s="152">
        <f t="shared" si="93"/>
        <v>442800</v>
      </c>
      <c r="AP288" s="152">
        <f t="shared" si="94"/>
        <v>0</v>
      </c>
      <c r="AQ288" s="155"/>
    </row>
    <row r="289" spans="1:43" s="156" customFormat="1" ht="23.25" customHeight="1">
      <c r="A289" s="143" t="s">
        <v>794</v>
      </c>
      <c r="B289" s="144" t="s">
        <v>1068</v>
      </c>
      <c r="C289" s="145" t="s">
        <v>1270</v>
      </c>
      <c r="D289" s="146"/>
      <c r="E289" s="147"/>
      <c r="F289" s="147"/>
      <c r="G289" s="148"/>
      <c r="H289" s="149"/>
      <c r="I289" s="150"/>
      <c r="J289" s="151"/>
      <c r="K289" s="152">
        <v>480000</v>
      </c>
      <c r="L289" s="151"/>
      <c r="M289" s="151"/>
      <c r="N289" s="151"/>
      <c r="O289" s="151"/>
      <c r="P289" s="151"/>
      <c r="Q289" s="151"/>
      <c r="R289" s="151"/>
      <c r="S289" s="151"/>
      <c r="T289" s="151">
        <f t="shared" si="95"/>
        <v>38400</v>
      </c>
      <c r="U289" s="150">
        <f t="shared" si="96"/>
        <v>518400</v>
      </c>
      <c r="V289" s="152">
        <f t="shared" si="81"/>
        <v>518400</v>
      </c>
      <c r="W289" s="145"/>
      <c r="X289" s="153" t="str">
        <f t="shared" si="82"/>
        <v>PS254680</v>
      </c>
      <c r="Y289" s="152" t="str">
        <f t="shared" si="82"/>
        <v>159/PSHK/25</v>
      </c>
      <c r="Z289" s="154">
        <f t="shared" si="83"/>
        <v>0</v>
      </c>
      <c r="AA289" s="152"/>
      <c r="AB289" s="152"/>
      <c r="AC289" s="152"/>
      <c r="AD289" s="152">
        <f t="shared" si="84"/>
        <v>480000</v>
      </c>
      <c r="AE289" s="152"/>
      <c r="AF289" s="152"/>
      <c r="AG289" s="152"/>
      <c r="AH289" s="152"/>
      <c r="AI289" s="152"/>
      <c r="AJ289" s="152"/>
      <c r="AK289" s="152"/>
      <c r="AL289" s="152"/>
      <c r="AM289" s="152">
        <f t="shared" si="91"/>
        <v>38400</v>
      </c>
      <c r="AN289" s="152">
        <f t="shared" si="92"/>
        <v>518400</v>
      </c>
      <c r="AO289" s="152">
        <f t="shared" si="93"/>
        <v>518400</v>
      </c>
      <c r="AP289" s="152">
        <f t="shared" si="94"/>
        <v>0</v>
      </c>
      <c r="AQ289" s="155"/>
    </row>
    <row r="290" spans="1:43" s="156" customFormat="1" ht="23.25" customHeight="1">
      <c r="A290" s="143" t="s">
        <v>794</v>
      </c>
      <c r="B290" s="144" t="s">
        <v>1068</v>
      </c>
      <c r="C290" s="145" t="s">
        <v>1270</v>
      </c>
      <c r="D290" s="146"/>
      <c r="E290" s="147"/>
      <c r="F290" s="147"/>
      <c r="G290" s="148"/>
      <c r="H290" s="149"/>
      <c r="I290" s="150"/>
      <c r="J290" s="151"/>
      <c r="K290" s="152"/>
      <c r="L290" s="151"/>
      <c r="M290" s="151"/>
      <c r="N290" s="151"/>
      <c r="O290" s="151"/>
      <c r="P290" s="151"/>
      <c r="Q290" s="151"/>
      <c r="R290" s="151"/>
      <c r="S290" s="151"/>
      <c r="T290" s="151">
        <f t="shared" si="95"/>
        <v>0</v>
      </c>
      <c r="U290" s="150">
        <f t="shared" si="96"/>
        <v>0</v>
      </c>
      <c r="V290" s="152">
        <f t="shared" si="81"/>
        <v>0</v>
      </c>
      <c r="W290" s="145"/>
      <c r="X290" s="153" t="str">
        <f t="shared" si="82"/>
        <v>PS254680</v>
      </c>
      <c r="Y290" s="152" t="str">
        <f t="shared" si="82"/>
        <v>159/PSHK/25</v>
      </c>
      <c r="Z290" s="154">
        <f t="shared" si="83"/>
        <v>0</v>
      </c>
      <c r="AA290" s="152"/>
      <c r="AB290" s="152"/>
      <c r="AC290" s="152"/>
      <c r="AD290" s="152">
        <f t="shared" si="84"/>
        <v>0</v>
      </c>
      <c r="AE290" s="152"/>
      <c r="AF290" s="152"/>
      <c r="AG290" s="152"/>
      <c r="AH290" s="152"/>
      <c r="AI290" s="152"/>
      <c r="AJ290" s="152"/>
      <c r="AK290" s="152"/>
      <c r="AL290" s="152"/>
      <c r="AM290" s="152">
        <f t="shared" si="91"/>
        <v>0</v>
      </c>
      <c r="AN290" s="152">
        <f t="shared" si="92"/>
        <v>0</v>
      </c>
      <c r="AO290" s="152">
        <f t="shared" si="93"/>
        <v>0</v>
      </c>
      <c r="AP290" s="152">
        <f t="shared" si="94"/>
        <v>0</v>
      </c>
      <c r="AQ290" s="155"/>
    </row>
    <row r="291" spans="1:43" s="156" customFormat="1" ht="23.25" customHeight="1">
      <c r="A291" s="143" t="s">
        <v>795</v>
      </c>
      <c r="B291" s="144" t="s">
        <v>1069</v>
      </c>
      <c r="C291" s="145" t="s">
        <v>1270</v>
      </c>
      <c r="D291" s="146"/>
      <c r="E291" s="147"/>
      <c r="F291" s="147"/>
      <c r="G291" s="148"/>
      <c r="H291" s="149"/>
      <c r="I291" s="150"/>
      <c r="J291" s="151"/>
      <c r="K291" s="152">
        <v>550000</v>
      </c>
      <c r="L291" s="151"/>
      <c r="M291" s="151"/>
      <c r="N291" s="151"/>
      <c r="O291" s="151"/>
      <c r="P291" s="151"/>
      <c r="Q291" s="151"/>
      <c r="R291" s="151"/>
      <c r="S291" s="151"/>
      <c r="T291" s="151">
        <f t="shared" si="95"/>
        <v>44000</v>
      </c>
      <c r="U291" s="150">
        <f t="shared" si="96"/>
        <v>594000</v>
      </c>
      <c r="V291" s="152">
        <f t="shared" si="81"/>
        <v>594000</v>
      </c>
      <c r="W291" s="145"/>
      <c r="X291" s="153" t="str">
        <f t="shared" si="82"/>
        <v>PS254685</v>
      </c>
      <c r="Y291" s="152" t="str">
        <f t="shared" si="82"/>
        <v>EBD-PSINJ250730</v>
      </c>
      <c r="Z291" s="154">
        <f t="shared" si="83"/>
        <v>0</v>
      </c>
      <c r="AA291" s="152"/>
      <c r="AB291" s="152"/>
      <c r="AC291" s="152"/>
      <c r="AD291" s="152">
        <f t="shared" si="84"/>
        <v>550000</v>
      </c>
      <c r="AE291" s="152"/>
      <c r="AF291" s="152"/>
      <c r="AG291" s="152"/>
      <c r="AH291" s="152"/>
      <c r="AI291" s="152"/>
      <c r="AJ291" s="152"/>
      <c r="AK291" s="152"/>
      <c r="AL291" s="152"/>
      <c r="AM291" s="152">
        <f t="shared" si="91"/>
        <v>44000</v>
      </c>
      <c r="AN291" s="152">
        <f t="shared" si="92"/>
        <v>594000</v>
      </c>
      <c r="AO291" s="152">
        <f t="shared" si="93"/>
        <v>594000</v>
      </c>
      <c r="AP291" s="152">
        <f t="shared" si="94"/>
        <v>0</v>
      </c>
      <c r="AQ291" s="155"/>
    </row>
    <row r="292" spans="1:43" s="156" customFormat="1" ht="23.25" customHeight="1">
      <c r="A292" s="143" t="s">
        <v>795</v>
      </c>
      <c r="B292" s="144" t="s">
        <v>1069</v>
      </c>
      <c r="C292" s="145" t="s">
        <v>1270</v>
      </c>
      <c r="D292" s="146"/>
      <c r="E292" s="147"/>
      <c r="F292" s="147"/>
      <c r="G292" s="148"/>
      <c r="H292" s="149"/>
      <c r="I292" s="150"/>
      <c r="J292" s="151"/>
      <c r="K292" s="152"/>
      <c r="L292" s="151"/>
      <c r="M292" s="151"/>
      <c r="N292" s="151"/>
      <c r="O292" s="151"/>
      <c r="P292" s="151"/>
      <c r="Q292" s="151"/>
      <c r="R292" s="151"/>
      <c r="S292" s="151"/>
      <c r="T292" s="151">
        <f t="shared" si="95"/>
        <v>0</v>
      </c>
      <c r="U292" s="150">
        <f t="shared" si="96"/>
        <v>0</v>
      </c>
      <c r="V292" s="152">
        <f t="shared" si="81"/>
        <v>0</v>
      </c>
      <c r="W292" s="145"/>
      <c r="X292" s="153" t="str">
        <f t="shared" si="82"/>
        <v>PS254685</v>
      </c>
      <c r="Y292" s="152" t="str">
        <f t="shared" si="82"/>
        <v>EBD-PSINJ250730</v>
      </c>
      <c r="Z292" s="154">
        <f t="shared" si="83"/>
        <v>0</v>
      </c>
      <c r="AA292" s="152"/>
      <c r="AB292" s="152"/>
      <c r="AC292" s="152"/>
      <c r="AD292" s="152">
        <f t="shared" si="84"/>
        <v>0</v>
      </c>
      <c r="AE292" s="152"/>
      <c r="AF292" s="152"/>
      <c r="AG292" s="152"/>
      <c r="AH292" s="152"/>
      <c r="AI292" s="152"/>
      <c r="AJ292" s="152"/>
      <c r="AK292" s="152"/>
      <c r="AL292" s="152"/>
      <c r="AM292" s="152">
        <f t="shared" si="91"/>
        <v>0</v>
      </c>
      <c r="AN292" s="152">
        <f t="shared" si="92"/>
        <v>0</v>
      </c>
      <c r="AO292" s="152">
        <f t="shared" si="93"/>
        <v>0</v>
      </c>
      <c r="AP292" s="152">
        <f t="shared" si="94"/>
        <v>0</v>
      </c>
      <c r="AQ292" s="155"/>
    </row>
    <row r="293" spans="1:43" s="156" customFormat="1" ht="23.25" customHeight="1">
      <c r="A293" s="143" t="s">
        <v>795</v>
      </c>
      <c r="B293" s="144" t="s">
        <v>1069</v>
      </c>
      <c r="C293" s="145" t="s">
        <v>1270</v>
      </c>
      <c r="D293" s="146"/>
      <c r="E293" s="147"/>
      <c r="F293" s="147"/>
      <c r="G293" s="148"/>
      <c r="H293" s="149"/>
      <c r="I293" s="150"/>
      <c r="J293" s="151"/>
      <c r="K293" s="152"/>
      <c r="L293" s="151"/>
      <c r="M293" s="151"/>
      <c r="N293" s="151"/>
      <c r="O293" s="151"/>
      <c r="P293" s="151"/>
      <c r="Q293" s="151"/>
      <c r="R293" s="151"/>
      <c r="S293" s="151"/>
      <c r="T293" s="151">
        <f t="shared" si="95"/>
        <v>0</v>
      </c>
      <c r="U293" s="150">
        <f t="shared" si="96"/>
        <v>0</v>
      </c>
      <c r="V293" s="152">
        <f t="shared" si="81"/>
        <v>0</v>
      </c>
      <c r="W293" s="145"/>
      <c r="X293" s="153" t="str">
        <f t="shared" si="82"/>
        <v>PS254685</v>
      </c>
      <c r="Y293" s="152" t="str">
        <f t="shared" si="82"/>
        <v>EBD-PSINJ250730</v>
      </c>
      <c r="Z293" s="154">
        <f t="shared" si="83"/>
        <v>0</v>
      </c>
      <c r="AA293" s="152"/>
      <c r="AB293" s="152"/>
      <c r="AC293" s="152"/>
      <c r="AD293" s="152">
        <f t="shared" si="84"/>
        <v>0</v>
      </c>
      <c r="AE293" s="152"/>
      <c r="AF293" s="152"/>
      <c r="AG293" s="152"/>
      <c r="AH293" s="152"/>
      <c r="AI293" s="152"/>
      <c r="AJ293" s="152"/>
      <c r="AK293" s="152"/>
      <c r="AL293" s="152"/>
      <c r="AM293" s="152">
        <f t="shared" si="91"/>
        <v>0</v>
      </c>
      <c r="AN293" s="152">
        <f t="shared" si="92"/>
        <v>0</v>
      </c>
      <c r="AO293" s="152">
        <f t="shared" si="93"/>
        <v>0</v>
      </c>
      <c r="AP293" s="152">
        <f t="shared" si="94"/>
        <v>0</v>
      </c>
      <c r="AQ293" s="155"/>
    </row>
    <row r="294" spans="1:43" s="156" customFormat="1" ht="23.25" customHeight="1">
      <c r="A294" s="143" t="s">
        <v>796</v>
      </c>
      <c r="B294" s="144" t="s">
        <v>1070</v>
      </c>
      <c r="C294" s="145" t="s">
        <v>1270</v>
      </c>
      <c r="D294" s="146"/>
      <c r="E294" s="147"/>
      <c r="F294" s="147"/>
      <c r="G294" s="148"/>
      <c r="H294" s="149"/>
      <c r="I294" s="150"/>
      <c r="J294" s="151"/>
      <c r="K294" s="152">
        <v>410000</v>
      </c>
      <c r="L294" s="151"/>
      <c r="M294" s="151"/>
      <c r="N294" s="151"/>
      <c r="O294" s="151"/>
      <c r="P294" s="151"/>
      <c r="Q294" s="151"/>
      <c r="R294" s="151"/>
      <c r="S294" s="151"/>
      <c r="T294" s="151">
        <f t="shared" si="95"/>
        <v>32800</v>
      </c>
      <c r="U294" s="150">
        <f t="shared" si="96"/>
        <v>442800</v>
      </c>
      <c r="V294" s="152">
        <f t="shared" si="81"/>
        <v>442800</v>
      </c>
      <c r="W294" s="145"/>
      <c r="X294" s="153" t="str">
        <f t="shared" si="82"/>
        <v>PS254653</v>
      </c>
      <c r="Y294" s="152" t="str">
        <f t="shared" si="82"/>
        <v>EBD-PSTPU250729</v>
      </c>
      <c r="Z294" s="154">
        <f t="shared" si="83"/>
        <v>0</v>
      </c>
      <c r="AA294" s="152"/>
      <c r="AB294" s="152"/>
      <c r="AC294" s="152"/>
      <c r="AD294" s="152">
        <f t="shared" si="84"/>
        <v>410000</v>
      </c>
      <c r="AE294" s="152"/>
      <c r="AF294" s="152"/>
      <c r="AG294" s="152"/>
      <c r="AH294" s="152"/>
      <c r="AI294" s="152"/>
      <c r="AJ294" s="152"/>
      <c r="AK294" s="152"/>
      <c r="AL294" s="152"/>
      <c r="AM294" s="152">
        <f t="shared" si="91"/>
        <v>32800</v>
      </c>
      <c r="AN294" s="152">
        <f t="shared" si="92"/>
        <v>442800</v>
      </c>
      <c r="AO294" s="152">
        <f t="shared" si="93"/>
        <v>442800</v>
      </c>
      <c r="AP294" s="152">
        <f t="shared" si="94"/>
        <v>0</v>
      </c>
      <c r="AQ294" s="155"/>
    </row>
    <row r="295" spans="1:43" s="156" customFormat="1" ht="23.25" customHeight="1">
      <c r="A295" s="143" t="s">
        <v>797</v>
      </c>
      <c r="B295" s="144" t="s">
        <v>1071</v>
      </c>
      <c r="C295" s="145" t="s">
        <v>1270</v>
      </c>
      <c r="D295" s="146"/>
      <c r="E295" s="147"/>
      <c r="F295" s="147"/>
      <c r="G295" s="148"/>
      <c r="H295" s="149"/>
      <c r="I295" s="150"/>
      <c r="J295" s="151"/>
      <c r="K295" s="152">
        <v>410000</v>
      </c>
      <c r="L295" s="151"/>
      <c r="M295" s="151"/>
      <c r="N295" s="151"/>
      <c r="O295" s="151"/>
      <c r="P295" s="151"/>
      <c r="Q295" s="151"/>
      <c r="R295" s="151"/>
      <c r="S295" s="151"/>
      <c r="T295" s="151">
        <f t="shared" si="95"/>
        <v>32800</v>
      </c>
      <c r="U295" s="150">
        <f t="shared" si="96"/>
        <v>442800</v>
      </c>
      <c r="V295" s="152">
        <f t="shared" si="81"/>
        <v>442800</v>
      </c>
      <c r="W295" s="145"/>
      <c r="X295" s="153" t="str">
        <f t="shared" si="82"/>
        <v>PS254669</v>
      </c>
      <c r="Y295" s="152" t="str">
        <f t="shared" si="82"/>
        <v>4812999</v>
      </c>
      <c r="Z295" s="154">
        <f t="shared" si="83"/>
        <v>0</v>
      </c>
      <c r="AA295" s="152"/>
      <c r="AB295" s="152"/>
      <c r="AC295" s="152"/>
      <c r="AD295" s="152">
        <f t="shared" si="84"/>
        <v>410000</v>
      </c>
      <c r="AE295" s="152"/>
      <c r="AF295" s="152"/>
      <c r="AG295" s="152"/>
      <c r="AH295" s="152"/>
      <c r="AI295" s="152"/>
      <c r="AJ295" s="152"/>
      <c r="AK295" s="152"/>
      <c r="AL295" s="152"/>
      <c r="AM295" s="152">
        <f t="shared" si="91"/>
        <v>32800</v>
      </c>
      <c r="AN295" s="152">
        <f t="shared" si="92"/>
        <v>442800</v>
      </c>
      <c r="AO295" s="152">
        <f t="shared" si="93"/>
        <v>442800</v>
      </c>
      <c r="AP295" s="152">
        <f t="shared" si="94"/>
        <v>0</v>
      </c>
      <c r="AQ295" s="155"/>
    </row>
    <row r="296" spans="1:43" s="156" customFormat="1" ht="23.25" customHeight="1">
      <c r="A296" s="143" t="s">
        <v>798</v>
      </c>
      <c r="B296" s="144" t="s">
        <v>1072</v>
      </c>
      <c r="C296" s="145" t="s">
        <v>1270</v>
      </c>
      <c r="D296" s="146"/>
      <c r="E296" s="147"/>
      <c r="F296" s="147"/>
      <c r="G296" s="148"/>
      <c r="H296" s="149"/>
      <c r="I296" s="150"/>
      <c r="J296" s="151"/>
      <c r="K296" s="152">
        <v>410000</v>
      </c>
      <c r="L296" s="151"/>
      <c r="M296" s="151"/>
      <c r="N296" s="151"/>
      <c r="O296" s="151"/>
      <c r="P296" s="151"/>
      <c r="Q296" s="151"/>
      <c r="R296" s="151"/>
      <c r="S296" s="151"/>
      <c r="T296" s="151">
        <f t="shared" si="95"/>
        <v>32800</v>
      </c>
      <c r="U296" s="150">
        <f t="shared" si="96"/>
        <v>442800</v>
      </c>
      <c r="V296" s="152">
        <f t="shared" si="81"/>
        <v>442800</v>
      </c>
      <c r="W296" s="145"/>
      <c r="X296" s="153" t="str">
        <f t="shared" si="82"/>
        <v>PS254670</v>
      </c>
      <c r="Y296" s="152" t="str">
        <f t="shared" si="82"/>
        <v>4800536</v>
      </c>
      <c r="Z296" s="154">
        <f t="shared" si="83"/>
        <v>0</v>
      </c>
      <c r="AA296" s="152"/>
      <c r="AB296" s="152"/>
      <c r="AC296" s="152"/>
      <c r="AD296" s="152">
        <f t="shared" si="84"/>
        <v>410000</v>
      </c>
      <c r="AE296" s="152"/>
      <c r="AF296" s="152"/>
      <c r="AG296" s="152"/>
      <c r="AH296" s="152"/>
      <c r="AI296" s="152"/>
      <c r="AJ296" s="152"/>
      <c r="AK296" s="152"/>
      <c r="AL296" s="152"/>
      <c r="AM296" s="152">
        <f t="shared" si="91"/>
        <v>32800</v>
      </c>
      <c r="AN296" s="152">
        <f t="shared" si="92"/>
        <v>442800</v>
      </c>
      <c r="AO296" s="152">
        <f t="shared" si="93"/>
        <v>442800</v>
      </c>
      <c r="AP296" s="152">
        <f t="shared" si="94"/>
        <v>0</v>
      </c>
      <c r="AQ296" s="155"/>
    </row>
    <row r="297" spans="1:43" s="156" customFormat="1" ht="23.25" customHeight="1">
      <c r="A297" s="143" t="s">
        <v>799</v>
      </c>
      <c r="B297" s="144" t="s">
        <v>1073</v>
      </c>
      <c r="C297" s="145" t="s">
        <v>1270</v>
      </c>
      <c r="D297" s="146"/>
      <c r="E297" s="147"/>
      <c r="F297" s="147"/>
      <c r="G297" s="148"/>
      <c r="H297" s="149"/>
      <c r="I297" s="150"/>
      <c r="J297" s="151"/>
      <c r="K297" s="152">
        <v>410000</v>
      </c>
      <c r="L297" s="151"/>
      <c r="M297" s="151"/>
      <c r="N297" s="151"/>
      <c r="O297" s="151"/>
      <c r="P297" s="151"/>
      <c r="Q297" s="151"/>
      <c r="R297" s="151"/>
      <c r="S297" s="151"/>
      <c r="T297" s="151">
        <f t="shared" si="95"/>
        <v>32800</v>
      </c>
      <c r="U297" s="150">
        <f t="shared" si="96"/>
        <v>442800</v>
      </c>
      <c r="V297" s="152">
        <f t="shared" si="81"/>
        <v>442800</v>
      </c>
      <c r="W297" s="145"/>
      <c r="X297" s="153" t="str">
        <f t="shared" si="82"/>
        <v>PS254682</v>
      </c>
      <c r="Y297" s="152" t="str">
        <f t="shared" si="82"/>
        <v>25/BG-PS-34</v>
      </c>
      <c r="Z297" s="154">
        <f t="shared" si="83"/>
        <v>0</v>
      </c>
      <c r="AA297" s="152"/>
      <c r="AB297" s="152"/>
      <c r="AC297" s="152"/>
      <c r="AD297" s="152">
        <f t="shared" si="84"/>
        <v>410000</v>
      </c>
      <c r="AE297" s="152"/>
      <c r="AF297" s="152"/>
      <c r="AG297" s="152"/>
      <c r="AH297" s="152"/>
      <c r="AI297" s="152"/>
      <c r="AJ297" s="152"/>
      <c r="AK297" s="152"/>
      <c r="AL297" s="152"/>
      <c r="AM297" s="152">
        <f t="shared" si="91"/>
        <v>32800</v>
      </c>
      <c r="AN297" s="152">
        <f t="shared" si="92"/>
        <v>442800</v>
      </c>
      <c r="AO297" s="152">
        <f t="shared" si="93"/>
        <v>442800</v>
      </c>
      <c r="AP297" s="152">
        <f t="shared" si="94"/>
        <v>0</v>
      </c>
      <c r="AQ297" s="155"/>
    </row>
    <row r="298" spans="1:43" s="156" customFormat="1" ht="23.25" customHeight="1">
      <c r="A298" s="143" t="s">
        <v>800</v>
      </c>
      <c r="B298" s="144" t="s">
        <v>1074</v>
      </c>
      <c r="C298" s="145" t="s">
        <v>1270</v>
      </c>
      <c r="D298" s="146"/>
      <c r="E298" s="147"/>
      <c r="F298" s="147"/>
      <c r="G298" s="148"/>
      <c r="H298" s="149"/>
      <c r="I298" s="150"/>
      <c r="J298" s="151"/>
      <c r="K298" s="152">
        <v>410000</v>
      </c>
      <c r="L298" s="151"/>
      <c r="M298" s="151"/>
      <c r="N298" s="151"/>
      <c r="O298" s="151"/>
      <c r="P298" s="151"/>
      <c r="Q298" s="151"/>
      <c r="R298" s="151"/>
      <c r="S298" s="151"/>
      <c r="T298" s="151">
        <f t="shared" si="95"/>
        <v>32800</v>
      </c>
      <c r="U298" s="150">
        <f t="shared" si="96"/>
        <v>442800</v>
      </c>
      <c r="V298" s="152">
        <f t="shared" si="81"/>
        <v>442800</v>
      </c>
      <c r="W298" s="145"/>
      <c r="X298" s="153" t="str">
        <f t="shared" si="82"/>
        <v>PS254683</v>
      </c>
      <c r="Y298" s="152" t="str">
        <f t="shared" si="82"/>
        <v>THVN-MIN2507044</v>
      </c>
      <c r="Z298" s="154">
        <f t="shared" si="83"/>
        <v>0</v>
      </c>
      <c r="AA298" s="152"/>
      <c r="AB298" s="152"/>
      <c r="AC298" s="152"/>
      <c r="AD298" s="152">
        <f t="shared" si="84"/>
        <v>410000</v>
      </c>
      <c r="AE298" s="152"/>
      <c r="AF298" s="152"/>
      <c r="AG298" s="152"/>
      <c r="AH298" s="152"/>
      <c r="AI298" s="152"/>
      <c r="AJ298" s="152"/>
      <c r="AK298" s="152"/>
      <c r="AL298" s="152"/>
      <c r="AM298" s="152">
        <f t="shared" si="91"/>
        <v>32800</v>
      </c>
      <c r="AN298" s="152">
        <f t="shared" si="92"/>
        <v>442800</v>
      </c>
      <c r="AO298" s="152">
        <f t="shared" si="93"/>
        <v>442800</v>
      </c>
      <c r="AP298" s="152">
        <f t="shared" si="94"/>
        <v>0</v>
      </c>
      <c r="AQ298" s="155"/>
    </row>
    <row r="299" spans="1:43" s="156" customFormat="1" ht="23.25" customHeight="1">
      <c r="A299" s="143" t="s">
        <v>801</v>
      </c>
      <c r="B299" s="144" t="s">
        <v>1075</v>
      </c>
      <c r="C299" s="145" t="s">
        <v>1270</v>
      </c>
      <c r="D299" s="146"/>
      <c r="E299" s="147"/>
      <c r="F299" s="147"/>
      <c r="G299" s="148"/>
      <c r="H299" s="149"/>
      <c r="I299" s="150"/>
      <c r="J299" s="151"/>
      <c r="K299" s="152">
        <v>480000</v>
      </c>
      <c r="L299" s="151"/>
      <c r="M299" s="151"/>
      <c r="N299" s="151"/>
      <c r="O299" s="151"/>
      <c r="P299" s="151"/>
      <c r="Q299" s="151"/>
      <c r="R299" s="151"/>
      <c r="S299" s="151"/>
      <c r="T299" s="151">
        <f t="shared" si="95"/>
        <v>38400</v>
      </c>
      <c r="U299" s="150">
        <f t="shared" si="96"/>
        <v>518400</v>
      </c>
      <c r="V299" s="152">
        <f t="shared" si="81"/>
        <v>518400</v>
      </c>
      <c r="W299" s="145"/>
      <c r="X299" s="153" t="str">
        <f t="shared" si="82"/>
        <v>PS254725</v>
      </c>
      <c r="Y299" s="152" t="str">
        <f t="shared" si="82"/>
        <v>VY/167-2025</v>
      </c>
      <c r="Z299" s="154">
        <f t="shared" si="83"/>
        <v>0</v>
      </c>
      <c r="AA299" s="152"/>
      <c r="AB299" s="152"/>
      <c r="AC299" s="152"/>
      <c r="AD299" s="152">
        <f t="shared" si="84"/>
        <v>480000</v>
      </c>
      <c r="AE299" s="152"/>
      <c r="AF299" s="152"/>
      <c r="AG299" s="152"/>
      <c r="AH299" s="152"/>
      <c r="AI299" s="152"/>
      <c r="AJ299" s="152"/>
      <c r="AK299" s="152"/>
      <c r="AL299" s="152"/>
      <c r="AM299" s="152">
        <f t="shared" si="91"/>
        <v>38400</v>
      </c>
      <c r="AN299" s="152">
        <f t="shared" si="92"/>
        <v>518400</v>
      </c>
      <c r="AO299" s="152">
        <f t="shared" si="93"/>
        <v>518400</v>
      </c>
      <c r="AP299" s="152">
        <f t="shared" si="94"/>
        <v>0</v>
      </c>
      <c r="AQ299" s="155"/>
    </row>
    <row r="300" spans="1:43" s="156" customFormat="1" ht="23.25" customHeight="1">
      <c r="A300" s="143" t="s">
        <v>801</v>
      </c>
      <c r="B300" s="144" t="s">
        <v>1075</v>
      </c>
      <c r="C300" s="145" t="s">
        <v>1270</v>
      </c>
      <c r="D300" s="146"/>
      <c r="E300" s="147"/>
      <c r="F300" s="147"/>
      <c r="G300" s="148"/>
      <c r="H300" s="149"/>
      <c r="I300" s="150"/>
      <c r="J300" s="151"/>
      <c r="K300" s="152"/>
      <c r="L300" s="151"/>
      <c r="M300" s="151"/>
      <c r="N300" s="151"/>
      <c r="O300" s="151"/>
      <c r="P300" s="151"/>
      <c r="Q300" s="151"/>
      <c r="R300" s="151"/>
      <c r="S300" s="151"/>
      <c r="T300" s="151">
        <f t="shared" si="95"/>
        <v>0</v>
      </c>
      <c r="U300" s="150">
        <f t="shared" si="96"/>
        <v>0</v>
      </c>
      <c r="V300" s="152">
        <f t="shared" si="81"/>
        <v>0</v>
      </c>
      <c r="W300" s="145"/>
      <c r="X300" s="153" t="str">
        <f t="shared" si="82"/>
        <v>PS254725</v>
      </c>
      <c r="Y300" s="152" t="str">
        <f t="shared" si="82"/>
        <v>VY/167-2025</v>
      </c>
      <c r="Z300" s="154">
        <f t="shared" si="83"/>
        <v>0</v>
      </c>
      <c r="AA300" s="152"/>
      <c r="AB300" s="152"/>
      <c r="AC300" s="152"/>
      <c r="AD300" s="152">
        <f t="shared" si="84"/>
        <v>0</v>
      </c>
      <c r="AE300" s="152"/>
      <c r="AF300" s="152"/>
      <c r="AG300" s="152"/>
      <c r="AH300" s="152"/>
      <c r="AI300" s="152"/>
      <c r="AJ300" s="152"/>
      <c r="AK300" s="152"/>
      <c r="AL300" s="152"/>
      <c r="AM300" s="152">
        <f t="shared" si="91"/>
        <v>0</v>
      </c>
      <c r="AN300" s="152">
        <f t="shared" si="92"/>
        <v>0</v>
      </c>
      <c r="AO300" s="152">
        <f t="shared" si="93"/>
        <v>0</v>
      </c>
      <c r="AP300" s="152">
        <f t="shared" si="94"/>
        <v>0</v>
      </c>
      <c r="AQ300" s="155"/>
    </row>
    <row r="301" spans="1:43" s="156" customFormat="1" ht="23.25" customHeight="1">
      <c r="A301" s="143" t="s">
        <v>802</v>
      </c>
      <c r="B301" s="144" t="s">
        <v>1076</v>
      </c>
      <c r="C301" s="145" t="s">
        <v>1270</v>
      </c>
      <c r="D301" s="146"/>
      <c r="E301" s="147"/>
      <c r="F301" s="147"/>
      <c r="G301" s="148"/>
      <c r="H301" s="149"/>
      <c r="I301" s="150"/>
      <c r="J301" s="151"/>
      <c r="K301" s="152">
        <v>410000</v>
      </c>
      <c r="L301" s="151"/>
      <c r="M301" s="151"/>
      <c r="N301" s="151"/>
      <c r="O301" s="151"/>
      <c r="P301" s="151"/>
      <c r="Q301" s="151"/>
      <c r="R301" s="151"/>
      <c r="S301" s="151"/>
      <c r="T301" s="151">
        <f t="shared" si="95"/>
        <v>32800</v>
      </c>
      <c r="U301" s="150">
        <f t="shared" si="96"/>
        <v>442800</v>
      </c>
      <c r="V301" s="152">
        <f t="shared" si="81"/>
        <v>442800</v>
      </c>
      <c r="W301" s="145"/>
      <c r="X301" s="153" t="str">
        <f t="shared" si="82"/>
        <v>PS254686</v>
      </c>
      <c r="Y301" s="152" t="str">
        <f t="shared" si="82"/>
        <v>EBD-PSTPU250730</v>
      </c>
      <c r="Z301" s="154">
        <f t="shared" si="83"/>
        <v>0</v>
      </c>
      <c r="AA301" s="152"/>
      <c r="AB301" s="152"/>
      <c r="AC301" s="152"/>
      <c r="AD301" s="152">
        <f t="shared" si="84"/>
        <v>410000</v>
      </c>
      <c r="AE301" s="152"/>
      <c r="AF301" s="152"/>
      <c r="AG301" s="152"/>
      <c r="AH301" s="152"/>
      <c r="AI301" s="152"/>
      <c r="AJ301" s="152"/>
      <c r="AK301" s="152"/>
      <c r="AL301" s="152"/>
      <c r="AM301" s="152">
        <f t="shared" si="91"/>
        <v>32800</v>
      </c>
      <c r="AN301" s="152">
        <f t="shared" si="92"/>
        <v>442800</v>
      </c>
      <c r="AO301" s="152">
        <f t="shared" si="93"/>
        <v>442800</v>
      </c>
      <c r="AP301" s="152">
        <f t="shared" si="94"/>
        <v>0</v>
      </c>
      <c r="AQ301" s="155"/>
    </row>
    <row r="302" spans="1:43" s="156" customFormat="1" ht="23.25" customHeight="1">
      <c r="A302" s="143" t="s">
        <v>803</v>
      </c>
      <c r="B302" s="144" t="s">
        <v>1077</v>
      </c>
      <c r="C302" s="145" t="s">
        <v>1270</v>
      </c>
      <c r="D302" s="146"/>
      <c r="E302" s="147"/>
      <c r="F302" s="147"/>
      <c r="G302" s="148"/>
      <c r="H302" s="149"/>
      <c r="I302" s="150"/>
      <c r="J302" s="151"/>
      <c r="K302" s="152">
        <v>480000</v>
      </c>
      <c r="L302" s="151"/>
      <c r="M302" s="151"/>
      <c r="N302" s="151"/>
      <c r="O302" s="151"/>
      <c r="P302" s="151"/>
      <c r="Q302" s="151"/>
      <c r="R302" s="151"/>
      <c r="S302" s="151"/>
      <c r="T302" s="151">
        <f t="shared" si="95"/>
        <v>38400</v>
      </c>
      <c r="U302" s="150">
        <f t="shared" si="96"/>
        <v>518400</v>
      </c>
      <c r="V302" s="152">
        <f t="shared" si="81"/>
        <v>518400</v>
      </c>
      <c r="W302" s="145"/>
      <c r="X302" s="153" t="str">
        <f t="shared" si="82"/>
        <v>PS254697</v>
      </c>
      <c r="Y302" s="152" t="str">
        <f t="shared" si="82"/>
        <v>EBD-PSINJ250731</v>
      </c>
      <c r="Z302" s="154">
        <f t="shared" si="83"/>
        <v>0</v>
      </c>
      <c r="AA302" s="152"/>
      <c r="AB302" s="152"/>
      <c r="AC302" s="152"/>
      <c r="AD302" s="152">
        <f t="shared" si="84"/>
        <v>480000</v>
      </c>
      <c r="AE302" s="152"/>
      <c r="AF302" s="152"/>
      <c r="AG302" s="152"/>
      <c r="AH302" s="152"/>
      <c r="AI302" s="152"/>
      <c r="AJ302" s="152"/>
      <c r="AK302" s="152"/>
      <c r="AL302" s="152"/>
      <c r="AM302" s="152">
        <f t="shared" si="91"/>
        <v>38400</v>
      </c>
      <c r="AN302" s="152">
        <f t="shared" si="92"/>
        <v>518400</v>
      </c>
      <c r="AO302" s="152">
        <f t="shared" si="93"/>
        <v>518400</v>
      </c>
      <c r="AP302" s="152">
        <f t="shared" si="94"/>
        <v>0</v>
      </c>
      <c r="AQ302" s="155"/>
    </row>
    <row r="303" spans="1:43" s="156" customFormat="1" ht="23.25" customHeight="1">
      <c r="A303" s="143" t="s">
        <v>803</v>
      </c>
      <c r="B303" s="144" t="s">
        <v>1077</v>
      </c>
      <c r="C303" s="145" t="s">
        <v>1270</v>
      </c>
      <c r="D303" s="146"/>
      <c r="E303" s="147"/>
      <c r="F303" s="147"/>
      <c r="G303" s="148"/>
      <c r="H303" s="149"/>
      <c r="I303" s="150"/>
      <c r="J303" s="151"/>
      <c r="K303" s="152"/>
      <c r="L303" s="151"/>
      <c r="M303" s="151"/>
      <c r="N303" s="151"/>
      <c r="O303" s="151"/>
      <c r="P303" s="151"/>
      <c r="Q303" s="151"/>
      <c r="R303" s="151"/>
      <c r="S303" s="151"/>
      <c r="T303" s="151">
        <f t="shared" si="95"/>
        <v>0</v>
      </c>
      <c r="U303" s="150">
        <f t="shared" si="96"/>
        <v>0</v>
      </c>
      <c r="V303" s="152">
        <f t="shared" si="81"/>
        <v>0</v>
      </c>
      <c r="W303" s="145"/>
      <c r="X303" s="153" t="str">
        <f t="shared" si="82"/>
        <v>PS254697</v>
      </c>
      <c r="Y303" s="152" t="str">
        <f t="shared" si="82"/>
        <v>EBD-PSINJ250731</v>
      </c>
      <c r="Z303" s="154">
        <f t="shared" si="83"/>
        <v>0</v>
      </c>
      <c r="AA303" s="152"/>
      <c r="AB303" s="152"/>
      <c r="AC303" s="152"/>
      <c r="AD303" s="152">
        <f t="shared" si="84"/>
        <v>0</v>
      </c>
      <c r="AE303" s="152"/>
      <c r="AF303" s="152"/>
      <c r="AG303" s="152"/>
      <c r="AH303" s="152"/>
      <c r="AI303" s="152"/>
      <c r="AJ303" s="152"/>
      <c r="AK303" s="152"/>
      <c r="AL303" s="152"/>
      <c r="AM303" s="152">
        <f t="shared" si="91"/>
        <v>0</v>
      </c>
      <c r="AN303" s="152">
        <f t="shared" si="92"/>
        <v>0</v>
      </c>
      <c r="AO303" s="152">
        <f t="shared" si="93"/>
        <v>0</v>
      </c>
      <c r="AP303" s="152">
        <f t="shared" si="94"/>
        <v>0</v>
      </c>
      <c r="AQ303" s="155"/>
    </row>
    <row r="304" spans="1:43" s="156" customFormat="1" ht="23.25" customHeight="1">
      <c r="A304" s="143" t="s">
        <v>804</v>
      </c>
      <c r="B304" s="144" t="s">
        <v>1078</v>
      </c>
      <c r="C304" s="145" t="s">
        <v>1270</v>
      </c>
      <c r="D304" s="146"/>
      <c r="E304" s="147"/>
      <c r="F304" s="147"/>
      <c r="G304" s="148"/>
      <c r="H304" s="149"/>
      <c r="I304" s="150"/>
      <c r="J304" s="151"/>
      <c r="K304" s="152">
        <v>760000</v>
      </c>
      <c r="L304" s="151"/>
      <c r="M304" s="151"/>
      <c r="N304" s="151"/>
      <c r="O304" s="151"/>
      <c r="P304" s="151"/>
      <c r="Q304" s="151"/>
      <c r="R304" s="151"/>
      <c r="S304" s="151"/>
      <c r="T304" s="151">
        <f t="shared" si="95"/>
        <v>60800</v>
      </c>
      <c r="U304" s="150">
        <f t="shared" si="96"/>
        <v>820800</v>
      </c>
      <c r="V304" s="152">
        <f t="shared" si="81"/>
        <v>820800</v>
      </c>
      <c r="W304" s="145"/>
      <c r="X304" s="153" t="str">
        <f t="shared" si="82"/>
        <v>PS254696</v>
      </c>
      <c r="Y304" s="152" t="str">
        <f t="shared" si="82"/>
        <v>EBD-PSSP250729</v>
      </c>
      <c r="Z304" s="154">
        <f t="shared" si="83"/>
        <v>0</v>
      </c>
      <c r="AA304" s="152"/>
      <c r="AB304" s="152"/>
      <c r="AC304" s="152"/>
      <c r="AD304" s="152">
        <f t="shared" si="84"/>
        <v>760000</v>
      </c>
      <c r="AE304" s="152"/>
      <c r="AF304" s="152"/>
      <c r="AG304" s="152"/>
      <c r="AH304" s="152"/>
      <c r="AI304" s="152"/>
      <c r="AJ304" s="152"/>
      <c r="AK304" s="152"/>
      <c r="AL304" s="152"/>
      <c r="AM304" s="152">
        <f t="shared" si="91"/>
        <v>60800</v>
      </c>
      <c r="AN304" s="152">
        <f t="shared" si="92"/>
        <v>820800</v>
      </c>
      <c r="AO304" s="152">
        <f t="shared" si="93"/>
        <v>820800</v>
      </c>
      <c r="AP304" s="152">
        <f t="shared" si="94"/>
        <v>0</v>
      </c>
      <c r="AQ304" s="155"/>
    </row>
    <row r="305" spans="1:43" s="156" customFormat="1" ht="23.25" customHeight="1">
      <c r="A305" s="143" t="s">
        <v>804</v>
      </c>
      <c r="B305" s="144" t="s">
        <v>1078</v>
      </c>
      <c r="C305" s="145" t="s">
        <v>1270</v>
      </c>
      <c r="D305" s="146"/>
      <c r="E305" s="147"/>
      <c r="F305" s="147"/>
      <c r="G305" s="148"/>
      <c r="H305" s="149"/>
      <c r="I305" s="150"/>
      <c r="J305" s="151"/>
      <c r="K305" s="152"/>
      <c r="L305" s="151"/>
      <c r="M305" s="151"/>
      <c r="N305" s="151"/>
      <c r="O305" s="151"/>
      <c r="P305" s="151"/>
      <c r="Q305" s="151"/>
      <c r="R305" s="151"/>
      <c r="S305" s="151"/>
      <c r="T305" s="151">
        <f t="shared" si="95"/>
        <v>0</v>
      </c>
      <c r="U305" s="150">
        <f t="shared" si="96"/>
        <v>0</v>
      </c>
      <c r="V305" s="152">
        <f t="shared" si="81"/>
        <v>0</v>
      </c>
      <c r="W305" s="145"/>
      <c r="X305" s="153" t="str">
        <f t="shared" si="82"/>
        <v>PS254696</v>
      </c>
      <c r="Y305" s="152" t="str">
        <f t="shared" si="82"/>
        <v>EBD-PSSP250729</v>
      </c>
      <c r="Z305" s="154">
        <f t="shared" si="83"/>
        <v>0</v>
      </c>
      <c r="AA305" s="152"/>
      <c r="AB305" s="152"/>
      <c r="AC305" s="152"/>
      <c r="AD305" s="152">
        <f t="shared" si="84"/>
        <v>0</v>
      </c>
      <c r="AE305" s="152"/>
      <c r="AF305" s="152"/>
      <c r="AG305" s="152"/>
      <c r="AH305" s="152"/>
      <c r="AI305" s="152"/>
      <c r="AJ305" s="152"/>
      <c r="AK305" s="152"/>
      <c r="AL305" s="152"/>
      <c r="AM305" s="152">
        <f t="shared" si="91"/>
        <v>0</v>
      </c>
      <c r="AN305" s="152">
        <f t="shared" si="92"/>
        <v>0</v>
      </c>
      <c r="AO305" s="152">
        <f t="shared" si="93"/>
        <v>0</v>
      </c>
      <c r="AP305" s="152">
        <f t="shared" si="94"/>
        <v>0</v>
      </c>
      <c r="AQ305" s="155"/>
    </row>
    <row r="306" spans="1:43" s="156" customFormat="1" ht="23.25" customHeight="1">
      <c r="A306" s="143" t="s">
        <v>804</v>
      </c>
      <c r="B306" s="144" t="s">
        <v>1078</v>
      </c>
      <c r="C306" s="145" t="s">
        <v>1270</v>
      </c>
      <c r="D306" s="146"/>
      <c r="E306" s="147"/>
      <c r="F306" s="147"/>
      <c r="G306" s="148"/>
      <c r="H306" s="149"/>
      <c r="I306" s="150"/>
      <c r="J306" s="151"/>
      <c r="K306" s="152"/>
      <c r="L306" s="151"/>
      <c r="M306" s="151"/>
      <c r="N306" s="151"/>
      <c r="O306" s="151"/>
      <c r="P306" s="151"/>
      <c r="Q306" s="151"/>
      <c r="R306" s="151"/>
      <c r="S306" s="151"/>
      <c r="T306" s="151">
        <f t="shared" si="95"/>
        <v>0</v>
      </c>
      <c r="U306" s="150">
        <f t="shared" si="96"/>
        <v>0</v>
      </c>
      <c r="V306" s="152">
        <f t="shared" si="81"/>
        <v>0</v>
      </c>
      <c r="W306" s="145"/>
      <c r="X306" s="153" t="str">
        <f t="shared" si="82"/>
        <v>PS254696</v>
      </c>
      <c r="Y306" s="152" t="str">
        <f t="shared" si="82"/>
        <v>EBD-PSSP250729</v>
      </c>
      <c r="Z306" s="154">
        <f t="shared" si="83"/>
        <v>0</v>
      </c>
      <c r="AA306" s="152"/>
      <c r="AB306" s="152"/>
      <c r="AC306" s="152"/>
      <c r="AD306" s="152">
        <f t="shared" si="84"/>
        <v>0</v>
      </c>
      <c r="AE306" s="152"/>
      <c r="AF306" s="152"/>
      <c r="AG306" s="152"/>
      <c r="AH306" s="152"/>
      <c r="AI306" s="152"/>
      <c r="AJ306" s="152"/>
      <c r="AK306" s="152"/>
      <c r="AL306" s="152"/>
      <c r="AM306" s="152">
        <f t="shared" si="91"/>
        <v>0</v>
      </c>
      <c r="AN306" s="152">
        <f t="shared" si="92"/>
        <v>0</v>
      </c>
      <c r="AO306" s="152">
        <f t="shared" si="93"/>
        <v>0</v>
      </c>
      <c r="AP306" s="152">
        <f t="shared" si="94"/>
        <v>0</v>
      </c>
      <c r="AQ306" s="155"/>
    </row>
    <row r="307" spans="1:43" s="156" customFormat="1" ht="23.25" customHeight="1">
      <c r="A307" s="143" t="s">
        <v>804</v>
      </c>
      <c r="B307" s="144" t="s">
        <v>1078</v>
      </c>
      <c r="C307" s="145" t="s">
        <v>1270</v>
      </c>
      <c r="D307" s="146"/>
      <c r="E307" s="147"/>
      <c r="F307" s="147"/>
      <c r="G307" s="148"/>
      <c r="H307" s="149"/>
      <c r="I307" s="150"/>
      <c r="J307" s="151"/>
      <c r="K307" s="152"/>
      <c r="L307" s="151"/>
      <c r="M307" s="151"/>
      <c r="N307" s="151"/>
      <c r="O307" s="151"/>
      <c r="P307" s="151"/>
      <c r="Q307" s="151"/>
      <c r="R307" s="151"/>
      <c r="S307" s="151"/>
      <c r="T307" s="151">
        <f t="shared" si="95"/>
        <v>0</v>
      </c>
      <c r="U307" s="150">
        <f t="shared" si="96"/>
        <v>0</v>
      </c>
      <c r="V307" s="152">
        <f t="shared" si="81"/>
        <v>0</v>
      </c>
      <c r="W307" s="145"/>
      <c r="X307" s="153" t="str">
        <f t="shared" si="82"/>
        <v>PS254696</v>
      </c>
      <c r="Y307" s="152" t="str">
        <f t="shared" si="82"/>
        <v>EBD-PSSP250729</v>
      </c>
      <c r="Z307" s="154">
        <f t="shared" si="83"/>
        <v>0</v>
      </c>
      <c r="AA307" s="152"/>
      <c r="AB307" s="152"/>
      <c r="AC307" s="152"/>
      <c r="AD307" s="152">
        <f t="shared" si="84"/>
        <v>0</v>
      </c>
      <c r="AE307" s="152"/>
      <c r="AF307" s="152"/>
      <c r="AG307" s="152"/>
      <c r="AH307" s="152"/>
      <c r="AI307" s="152"/>
      <c r="AJ307" s="152"/>
      <c r="AK307" s="152"/>
      <c r="AL307" s="152"/>
      <c r="AM307" s="152">
        <f t="shared" si="91"/>
        <v>0</v>
      </c>
      <c r="AN307" s="152">
        <f t="shared" si="92"/>
        <v>0</v>
      </c>
      <c r="AO307" s="152">
        <f t="shared" si="93"/>
        <v>0</v>
      </c>
      <c r="AP307" s="152">
        <f t="shared" si="94"/>
        <v>0</v>
      </c>
      <c r="AQ307" s="155"/>
    </row>
    <row r="308" spans="1:43" s="156" customFormat="1" ht="23.25" customHeight="1">
      <c r="A308" s="143" t="s">
        <v>804</v>
      </c>
      <c r="B308" s="144" t="s">
        <v>1078</v>
      </c>
      <c r="C308" s="145" t="s">
        <v>1270</v>
      </c>
      <c r="D308" s="146"/>
      <c r="E308" s="147"/>
      <c r="F308" s="147"/>
      <c r="G308" s="148"/>
      <c r="H308" s="149"/>
      <c r="I308" s="150"/>
      <c r="J308" s="151"/>
      <c r="K308" s="152"/>
      <c r="L308" s="151"/>
      <c r="M308" s="151"/>
      <c r="N308" s="151"/>
      <c r="O308" s="151"/>
      <c r="P308" s="151"/>
      <c r="Q308" s="151"/>
      <c r="R308" s="151"/>
      <c r="S308" s="151"/>
      <c r="T308" s="151">
        <f t="shared" si="95"/>
        <v>0</v>
      </c>
      <c r="U308" s="150">
        <f t="shared" si="96"/>
        <v>0</v>
      </c>
      <c r="V308" s="152">
        <f t="shared" si="81"/>
        <v>0</v>
      </c>
      <c r="W308" s="145"/>
      <c r="X308" s="153" t="str">
        <f t="shared" si="82"/>
        <v>PS254696</v>
      </c>
      <c r="Y308" s="152" t="str">
        <f t="shared" si="82"/>
        <v>EBD-PSSP250729</v>
      </c>
      <c r="Z308" s="154">
        <f t="shared" si="83"/>
        <v>0</v>
      </c>
      <c r="AA308" s="152"/>
      <c r="AB308" s="152"/>
      <c r="AC308" s="152"/>
      <c r="AD308" s="152">
        <f t="shared" si="84"/>
        <v>0</v>
      </c>
      <c r="AE308" s="152"/>
      <c r="AF308" s="152"/>
      <c r="AG308" s="152"/>
      <c r="AH308" s="152"/>
      <c r="AI308" s="152"/>
      <c r="AJ308" s="152"/>
      <c r="AK308" s="152"/>
      <c r="AL308" s="152"/>
      <c r="AM308" s="152">
        <f t="shared" si="91"/>
        <v>0</v>
      </c>
      <c r="AN308" s="152">
        <f t="shared" si="92"/>
        <v>0</v>
      </c>
      <c r="AO308" s="152">
        <f t="shared" si="93"/>
        <v>0</v>
      </c>
      <c r="AP308" s="152">
        <f t="shared" si="94"/>
        <v>0</v>
      </c>
      <c r="AQ308" s="155"/>
    </row>
    <row r="309" spans="1:43" s="156" customFormat="1" ht="23.25" customHeight="1">
      <c r="A309" s="143" t="s">
        <v>804</v>
      </c>
      <c r="B309" s="144" t="s">
        <v>1078</v>
      </c>
      <c r="C309" s="145" t="s">
        <v>1270</v>
      </c>
      <c r="D309" s="146"/>
      <c r="E309" s="147"/>
      <c r="F309" s="147"/>
      <c r="G309" s="148"/>
      <c r="H309" s="149"/>
      <c r="I309" s="150"/>
      <c r="J309" s="151"/>
      <c r="K309" s="152"/>
      <c r="L309" s="151"/>
      <c r="M309" s="151"/>
      <c r="N309" s="151"/>
      <c r="O309" s="151"/>
      <c r="P309" s="151"/>
      <c r="Q309" s="151"/>
      <c r="R309" s="151"/>
      <c r="S309" s="151"/>
      <c r="T309" s="151">
        <f t="shared" si="95"/>
        <v>0</v>
      </c>
      <c r="U309" s="150">
        <f t="shared" si="96"/>
        <v>0</v>
      </c>
      <c r="V309" s="152">
        <f t="shared" si="81"/>
        <v>0</v>
      </c>
      <c r="W309" s="145"/>
      <c r="X309" s="153" t="str">
        <f t="shared" si="82"/>
        <v>PS254696</v>
      </c>
      <c r="Y309" s="152" t="str">
        <f t="shared" si="82"/>
        <v>EBD-PSSP250729</v>
      </c>
      <c r="Z309" s="154">
        <f t="shared" si="83"/>
        <v>0</v>
      </c>
      <c r="AA309" s="152"/>
      <c r="AB309" s="152"/>
      <c r="AC309" s="152"/>
      <c r="AD309" s="152">
        <f t="shared" si="84"/>
        <v>0</v>
      </c>
      <c r="AE309" s="152"/>
      <c r="AF309" s="152"/>
      <c r="AG309" s="152"/>
      <c r="AH309" s="152"/>
      <c r="AI309" s="152"/>
      <c r="AJ309" s="152"/>
      <c r="AK309" s="152"/>
      <c r="AL309" s="152"/>
      <c r="AM309" s="152">
        <f t="shared" si="91"/>
        <v>0</v>
      </c>
      <c r="AN309" s="152">
        <f t="shared" si="92"/>
        <v>0</v>
      </c>
      <c r="AO309" s="152">
        <f t="shared" si="93"/>
        <v>0</v>
      </c>
      <c r="AP309" s="152">
        <f t="shared" si="94"/>
        <v>0</v>
      </c>
      <c r="AQ309" s="155"/>
    </row>
    <row r="310" spans="1:43" s="156" customFormat="1" ht="23.25" customHeight="1">
      <c r="A310" s="143" t="s">
        <v>805</v>
      </c>
      <c r="B310" s="144" t="s">
        <v>1079</v>
      </c>
      <c r="C310" s="145" t="s">
        <v>1270</v>
      </c>
      <c r="D310" s="146"/>
      <c r="E310" s="147"/>
      <c r="F310" s="147"/>
      <c r="G310" s="148"/>
      <c r="H310" s="149"/>
      <c r="I310" s="150"/>
      <c r="J310" s="151"/>
      <c r="K310" s="152">
        <v>830000</v>
      </c>
      <c r="L310" s="151"/>
      <c r="M310" s="151"/>
      <c r="N310" s="151"/>
      <c r="O310" s="151"/>
      <c r="P310" s="151"/>
      <c r="Q310" s="151"/>
      <c r="R310" s="151"/>
      <c r="S310" s="151"/>
      <c r="T310" s="151">
        <f t="shared" si="95"/>
        <v>66400</v>
      </c>
      <c r="U310" s="150">
        <f t="shared" si="96"/>
        <v>896400</v>
      </c>
      <c r="V310" s="152">
        <f t="shared" si="81"/>
        <v>896400</v>
      </c>
      <c r="W310" s="145"/>
      <c r="X310" s="153" t="str">
        <f t="shared" si="82"/>
        <v>PS254711</v>
      </c>
      <c r="Y310" s="152" t="str">
        <f t="shared" si="82"/>
        <v>O2-2507-00676</v>
      </c>
      <c r="Z310" s="154">
        <f t="shared" si="83"/>
        <v>0</v>
      </c>
      <c r="AA310" s="152"/>
      <c r="AB310" s="152"/>
      <c r="AC310" s="152"/>
      <c r="AD310" s="152">
        <f t="shared" si="84"/>
        <v>830000</v>
      </c>
      <c r="AE310" s="152"/>
      <c r="AF310" s="152"/>
      <c r="AG310" s="152"/>
      <c r="AH310" s="152"/>
      <c r="AI310" s="152"/>
      <c r="AJ310" s="152"/>
      <c r="AK310" s="152"/>
      <c r="AL310" s="152"/>
      <c r="AM310" s="152">
        <f t="shared" si="91"/>
        <v>66400</v>
      </c>
      <c r="AN310" s="152">
        <f t="shared" si="92"/>
        <v>896400</v>
      </c>
      <c r="AO310" s="152">
        <f t="shared" si="93"/>
        <v>896400</v>
      </c>
      <c r="AP310" s="152">
        <f t="shared" si="94"/>
        <v>0</v>
      </c>
      <c r="AQ310" s="155"/>
    </row>
    <row r="311" spans="1:43" s="156" customFormat="1" ht="23.25" customHeight="1">
      <c r="A311" s="143" t="s">
        <v>805</v>
      </c>
      <c r="B311" s="144" t="s">
        <v>1079</v>
      </c>
      <c r="C311" s="145" t="s">
        <v>1270</v>
      </c>
      <c r="D311" s="146"/>
      <c r="E311" s="147"/>
      <c r="F311" s="147"/>
      <c r="G311" s="148"/>
      <c r="H311" s="149"/>
      <c r="I311" s="150"/>
      <c r="J311" s="151"/>
      <c r="K311" s="152"/>
      <c r="L311" s="151"/>
      <c r="M311" s="151"/>
      <c r="N311" s="151"/>
      <c r="O311" s="151"/>
      <c r="P311" s="151"/>
      <c r="Q311" s="151"/>
      <c r="R311" s="151"/>
      <c r="S311" s="151"/>
      <c r="T311" s="151">
        <f t="shared" si="95"/>
        <v>0</v>
      </c>
      <c r="U311" s="150">
        <f t="shared" si="96"/>
        <v>0</v>
      </c>
      <c r="V311" s="152">
        <f t="shared" si="81"/>
        <v>0</v>
      </c>
      <c r="W311" s="145"/>
      <c r="X311" s="153" t="str">
        <f t="shared" si="82"/>
        <v>PS254711</v>
      </c>
      <c r="Y311" s="152" t="str">
        <f t="shared" si="82"/>
        <v>O2-2507-00676</v>
      </c>
      <c r="Z311" s="154">
        <f t="shared" si="83"/>
        <v>0</v>
      </c>
      <c r="AA311" s="152"/>
      <c r="AB311" s="152"/>
      <c r="AC311" s="152"/>
      <c r="AD311" s="152">
        <f t="shared" si="84"/>
        <v>0</v>
      </c>
      <c r="AE311" s="152"/>
      <c r="AF311" s="152"/>
      <c r="AG311" s="152"/>
      <c r="AH311" s="152"/>
      <c r="AI311" s="152"/>
      <c r="AJ311" s="152"/>
      <c r="AK311" s="152"/>
      <c r="AL311" s="152"/>
      <c r="AM311" s="152">
        <f t="shared" si="91"/>
        <v>0</v>
      </c>
      <c r="AN311" s="152">
        <f t="shared" si="92"/>
        <v>0</v>
      </c>
      <c r="AO311" s="152">
        <f t="shared" si="93"/>
        <v>0</v>
      </c>
      <c r="AP311" s="152">
        <f t="shared" si="94"/>
        <v>0</v>
      </c>
      <c r="AQ311" s="155"/>
    </row>
    <row r="312" spans="1:43" s="156" customFormat="1" ht="23.25" customHeight="1">
      <c r="A312" s="143" t="s">
        <v>805</v>
      </c>
      <c r="B312" s="144" t="s">
        <v>1079</v>
      </c>
      <c r="C312" s="145" t="s">
        <v>1270</v>
      </c>
      <c r="D312" s="146"/>
      <c r="E312" s="147"/>
      <c r="F312" s="147"/>
      <c r="G312" s="148"/>
      <c r="H312" s="149"/>
      <c r="I312" s="150"/>
      <c r="J312" s="151"/>
      <c r="K312" s="152"/>
      <c r="L312" s="151"/>
      <c r="M312" s="151"/>
      <c r="N312" s="151"/>
      <c r="O312" s="151"/>
      <c r="P312" s="151"/>
      <c r="Q312" s="151"/>
      <c r="R312" s="151"/>
      <c r="S312" s="151"/>
      <c r="T312" s="151">
        <f t="shared" si="95"/>
        <v>0</v>
      </c>
      <c r="U312" s="150">
        <f t="shared" si="96"/>
        <v>0</v>
      </c>
      <c r="V312" s="152">
        <f t="shared" si="81"/>
        <v>0</v>
      </c>
      <c r="W312" s="145"/>
      <c r="X312" s="153" t="str">
        <f t="shared" si="82"/>
        <v>PS254711</v>
      </c>
      <c r="Y312" s="152" t="str">
        <f t="shared" si="82"/>
        <v>O2-2507-00676</v>
      </c>
      <c r="Z312" s="154">
        <f t="shared" si="83"/>
        <v>0</v>
      </c>
      <c r="AA312" s="152"/>
      <c r="AB312" s="152"/>
      <c r="AC312" s="152"/>
      <c r="AD312" s="152">
        <f t="shared" si="84"/>
        <v>0</v>
      </c>
      <c r="AE312" s="152"/>
      <c r="AF312" s="152"/>
      <c r="AG312" s="152"/>
      <c r="AH312" s="152"/>
      <c r="AI312" s="152"/>
      <c r="AJ312" s="152"/>
      <c r="AK312" s="152"/>
      <c r="AL312" s="152"/>
      <c r="AM312" s="152">
        <f t="shared" si="91"/>
        <v>0</v>
      </c>
      <c r="AN312" s="152">
        <f t="shared" si="92"/>
        <v>0</v>
      </c>
      <c r="AO312" s="152">
        <f t="shared" si="93"/>
        <v>0</v>
      </c>
      <c r="AP312" s="152">
        <f t="shared" si="94"/>
        <v>0</v>
      </c>
      <c r="AQ312" s="155"/>
    </row>
    <row r="313" spans="1:43" s="156" customFormat="1" ht="23.25" customHeight="1">
      <c r="A313" s="143" t="s">
        <v>805</v>
      </c>
      <c r="B313" s="144" t="s">
        <v>1079</v>
      </c>
      <c r="C313" s="145" t="s">
        <v>1270</v>
      </c>
      <c r="D313" s="146"/>
      <c r="E313" s="147"/>
      <c r="F313" s="147"/>
      <c r="G313" s="148"/>
      <c r="H313" s="149"/>
      <c r="I313" s="150"/>
      <c r="J313" s="151"/>
      <c r="K313" s="152"/>
      <c r="L313" s="151"/>
      <c r="M313" s="151"/>
      <c r="N313" s="151"/>
      <c r="O313" s="151"/>
      <c r="P313" s="151"/>
      <c r="Q313" s="151"/>
      <c r="R313" s="151"/>
      <c r="S313" s="151"/>
      <c r="T313" s="151">
        <f t="shared" si="95"/>
        <v>0</v>
      </c>
      <c r="U313" s="150">
        <f t="shared" si="96"/>
        <v>0</v>
      </c>
      <c r="V313" s="152">
        <f t="shared" si="81"/>
        <v>0</v>
      </c>
      <c r="W313" s="145"/>
      <c r="X313" s="153" t="str">
        <f t="shared" si="82"/>
        <v>PS254711</v>
      </c>
      <c r="Y313" s="152" t="str">
        <f t="shared" si="82"/>
        <v>O2-2507-00676</v>
      </c>
      <c r="Z313" s="154">
        <f t="shared" si="83"/>
        <v>0</v>
      </c>
      <c r="AA313" s="152"/>
      <c r="AB313" s="152"/>
      <c r="AC313" s="152"/>
      <c r="AD313" s="152">
        <f t="shared" si="84"/>
        <v>0</v>
      </c>
      <c r="AE313" s="152"/>
      <c r="AF313" s="152"/>
      <c r="AG313" s="152"/>
      <c r="AH313" s="152"/>
      <c r="AI313" s="152"/>
      <c r="AJ313" s="152"/>
      <c r="AK313" s="152"/>
      <c r="AL313" s="152"/>
      <c r="AM313" s="152">
        <f t="shared" si="91"/>
        <v>0</v>
      </c>
      <c r="AN313" s="152">
        <f t="shared" si="92"/>
        <v>0</v>
      </c>
      <c r="AO313" s="152">
        <f t="shared" si="93"/>
        <v>0</v>
      </c>
      <c r="AP313" s="152">
        <f t="shared" si="94"/>
        <v>0</v>
      </c>
      <c r="AQ313" s="155"/>
    </row>
    <row r="314" spans="1:43" s="156" customFormat="1" ht="23.25" customHeight="1">
      <c r="A314" s="143" t="s">
        <v>805</v>
      </c>
      <c r="B314" s="144" t="s">
        <v>1079</v>
      </c>
      <c r="C314" s="145" t="s">
        <v>1270</v>
      </c>
      <c r="D314" s="146"/>
      <c r="E314" s="147"/>
      <c r="F314" s="147"/>
      <c r="G314" s="148"/>
      <c r="H314" s="149"/>
      <c r="I314" s="150"/>
      <c r="J314" s="151"/>
      <c r="K314" s="152"/>
      <c r="L314" s="151"/>
      <c r="M314" s="151"/>
      <c r="N314" s="151"/>
      <c r="O314" s="151"/>
      <c r="P314" s="151"/>
      <c r="Q314" s="151"/>
      <c r="R314" s="151"/>
      <c r="S314" s="151"/>
      <c r="T314" s="151">
        <f t="shared" si="95"/>
        <v>0</v>
      </c>
      <c r="U314" s="150">
        <f t="shared" si="96"/>
        <v>0</v>
      </c>
      <c r="V314" s="152">
        <f t="shared" si="81"/>
        <v>0</v>
      </c>
      <c r="W314" s="145"/>
      <c r="X314" s="153" t="str">
        <f t="shared" si="82"/>
        <v>PS254711</v>
      </c>
      <c r="Y314" s="152" t="str">
        <f t="shared" si="82"/>
        <v>O2-2507-00676</v>
      </c>
      <c r="Z314" s="154">
        <f t="shared" si="83"/>
        <v>0</v>
      </c>
      <c r="AA314" s="152"/>
      <c r="AB314" s="152"/>
      <c r="AC314" s="152"/>
      <c r="AD314" s="152">
        <f t="shared" si="84"/>
        <v>0</v>
      </c>
      <c r="AE314" s="152"/>
      <c r="AF314" s="152"/>
      <c r="AG314" s="152"/>
      <c r="AH314" s="152"/>
      <c r="AI314" s="152"/>
      <c r="AJ314" s="152"/>
      <c r="AK314" s="152"/>
      <c r="AL314" s="152"/>
      <c r="AM314" s="152">
        <f t="shared" si="91"/>
        <v>0</v>
      </c>
      <c r="AN314" s="152">
        <f t="shared" si="92"/>
        <v>0</v>
      </c>
      <c r="AO314" s="152">
        <f t="shared" si="93"/>
        <v>0</v>
      </c>
      <c r="AP314" s="152">
        <f t="shared" si="94"/>
        <v>0</v>
      </c>
      <c r="AQ314" s="155"/>
    </row>
    <row r="315" spans="1:43" s="156" customFormat="1" ht="23.25" customHeight="1">
      <c r="A315" s="143" t="s">
        <v>805</v>
      </c>
      <c r="B315" s="144" t="s">
        <v>1079</v>
      </c>
      <c r="C315" s="145" t="s">
        <v>1270</v>
      </c>
      <c r="D315" s="146"/>
      <c r="E315" s="147"/>
      <c r="F315" s="147"/>
      <c r="G315" s="148"/>
      <c r="H315" s="149"/>
      <c r="I315" s="150"/>
      <c r="J315" s="151"/>
      <c r="K315" s="152"/>
      <c r="L315" s="151"/>
      <c r="M315" s="151"/>
      <c r="N315" s="151"/>
      <c r="O315" s="151"/>
      <c r="P315" s="151"/>
      <c r="Q315" s="151"/>
      <c r="R315" s="151"/>
      <c r="S315" s="151"/>
      <c r="T315" s="151">
        <f t="shared" si="95"/>
        <v>0</v>
      </c>
      <c r="U315" s="150">
        <f t="shared" si="96"/>
        <v>0</v>
      </c>
      <c r="V315" s="152">
        <f t="shared" si="81"/>
        <v>0</v>
      </c>
      <c r="W315" s="145"/>
      <c r="X315" s="153" t="str">
        <f t="shared" si="82"/>
        <v>PS254711</v>
      </c>
      <c r="Y315" s="152" t="str">
        <f t="shared" ref="Y315:Y378" si="97">B315</f>
        <v>O2-2507-00676</v>
      </c>
      <c r="Z315" s="154">
        <f t="shared" si="83"/>
        <v>0</v>
      </c>
      <c r="AA315" s="152"/>
      <c r="AB315" s="152"/>
      <c r="AC315" s="152"/>
      <c r="AD315" s="152">
        <f t="shared" si="84"/>
        <v>0</v>
      </c>
      <c r="AE315" s="152"/>
      <c r="AF315" s="152"/>
      <c r="AG315" s="152"/>
      <c r="AH315" s="152"/>
      <c r="AI315" s="152"/>
      <c r="AJ315" s="152"/>
      <c r="AK315" s="152"/>
      <c r="AL315" s="152"/>
      <c r="AM315" s="152">
        <f t="shared" si="91"/>
        <v>0</v>
      </c>
      <c r="AN315" s="152">
        <f t="shared" si="92"/>
        <v>0</v>
      </c>
      <c r="AO315" s="152">
        <f t="shared" si="93"/>
        <v>0</v>
      </c>
      <c r="AP315" s="152">
        <f t="shared" si="94"/>
        <v>0</v>
      </c>
      <c r="AQ315" s="155"/>
    </row>
    <row r="316" spans="1:43" s="156" customFormat="1" ht="23.25" customHeight="1">
      <c r="A316" s="143" t="s">
        <v>805</v>
      </c>
      <c r="B316" s="144" t="s">
        <v>1079</v>
      </c>
      <c r="C316" s="145" t="s">
        <v>1270</v>
      </c>
      <c r="D316" s="146"/>
      <c r="E316" s="147"/>
      <c r="F316" s="147"/>
      <c r="G316" s="148"/>
      <c r="H316" s="149"/>
      <c r="I316" s="150"/>
      <c r="J316" s="151"/>
      <c r="K316" s="152"/>
      <c r="L316" s="151"/>
      <c r="M316" s="151"/>
      <c r="N316" s="151"/>
      <c r="O316" s="151"/>
      <c r="P316" s="151"/>
      <c r="Q316" s="151"/>
      <c r="R316" s="151"/>
      <c r="S316" s="151"/>
      <c r="T316" s="151">
        <f t="shared" si="95"/>
        <v>0</v>
      </c>
      <c r="U316" s="150">
        <f t="shared" si="96"/>
        <v>0</v>
      </c>
      <c r="V316" s="152">
        <f t="shared" si="81"/>
        <v>0</v>
      </c>
      <c r="W316" s="145"/>
      <c r="X316" s="153" t="str">
        <f t="shared" ref="X316:Y379" si="98">A316</f>
        <v>PS254711</v>
      </c>
      <c r="Y316" s="152" t="str">
        <f t="shared" si="97"/>
        <v>O2-2507-00676</v>
      </c>
      <c r="Z316" s="154">
        <f t="shared" si="83"/>
        <v>0</v>
      </c>
      <c r="AA316" s="152"/>
      <c r="AB316" s="152"/>
      <c r="AC316" s="152"/>
      <c r="AD316" s="152">
        <f t="shared" si="84"/>
        <v>0</v>
      </c>
      <c r="AE316" s="152"/>
      <c r="AF316" s="152"/>
      <c r="AG316" s="152"/>
      <c r="AH316" s="152"/>
      <c r="AI316" s="152"/>
      <c r="AJ316" s="152"/>
      <c r="AK316" s="152"/>
      <c r="AL316" s="152"/>
      <c r="AM316" s="152">
        <f t="shared" ref="AM316:AM379" si="99">SUM(AC316:AL316)*0.08</f>
        <v>0</v>
      </c>
      <c r="AN316" s="152">
        <f t="shared" ref="AN316:AN379" si="100">SUM(AC316:AM316)</f>
        <v>0</v>
      </c>
      <c r="AO316" s="152">
        <f t="shared" ref="AO316:AO379" si="101">AN316</f>
        <v>0</v>
      </c>
      <c r="AP316" s="152">
        <f t="shared" ref="AP316:AP379" si="102">W316</f>
        <v>0</v>
      </c>
      <c r="AQ316" s="155"/>
    </row>
    <row r="317" spans="1:43" s="156" customFormat="1" ht="23.25" customHeight="1">
      <c r="A317" s="143" t="s">
        <v>806</v>
      </c>
      <c r="B317" s="144" t="s">
        <v>1080</v>
      </c>
      <c r="C317" s="145" t="s">
        <v>1270</v>
      </c>
      <c r="D317" s="146"/>
      <c r="E317" s="147"/>
      <c r="F317" s="147"/>
      <c r="G317" s="148"/>
      <c r="H317" s="149"/>
      <c r="I317" s="150"/>
      <c r="J317" s="151"/>
      <c r="K317" s="152">
        <v>410000</v>
      </c>
      <c r="L317" s="151"/>
      <c r="M317" s="151"/>
      <c r="N317" s="151"/>
      <c r="O317" s="151"/>
      <c r="P317" s="151"/>
      <c r="Q317" s="151"/>
      <c r="R317" s="151"/>
      <c r="S317" s="151"/>
      <c r="T317" s="151">
        <f t="shared" ref="T317:T335" si="103">SUM(J317:S317)*0.08</f>
        <v>32800</v>
      </c>
      <c r="U317" s="150">
        <f t="shared" ref="U317:U335" si="104">SUM(J317:T317)</f>
        <v>442800</v>
      </c>
      <c r="V317" s="152">
        <f t="shared" si="81"/>
        <v>442800</v>
      </c>
      <c r="W317" s="145"/>
      <c r="X317" s="153" t="str">
        <f t="shared" si="98"/>
        <v>PS254708</v>
      </c>
      <c r="Y317" s="152" t="str">
        <f t="shared" si="97"/>
        <v>4812460</v>
      </c>
      <c r="Z317" s="154">
        <f t="shared" si="83"/>
        <v>0</v>
      </c>
      <c r="AA317" s="152"/>
      <c r="AB317" s="152"/>
      <c r="AC317" s="152"/>
      <c r="AD317" s="152">
        <f t="shared" si="84"/>
        <v>410000</v>
      </c>
      <c r="AE317" s="152"/>
      <c r="AF317" s="152"/>
      <c r="AG317" s="152"/>
      <c r="AH317" s="152"/>
      <c r="AI317" s="152"/>
      <c r="AJ317" s="152"/>
      <c r="AK317" s="152"/>
      <c r="AL317" s="152"/>
      <c r="AM317" s="152">
        <f t="shared" si="99"/>
        <v>32800</v>
      </c>
      <c r="AN317" s="152">
        <f t="shared" si="100"/>
        <v>442800</v>
      </c>
      <c r="AO317" s="152">
        <f t="shared" si="101"/>
        <v>442800</v>
      </c>
      <c r="AP317" s="152">
        <f t="shared" si="102"/>
        <v>0</v>
      </c>
      <c r="AQ317" s="155"/>
    </row>
    <row r="318" spans="1:43" s="156" customFormat="1" ht="23.25" customHeight="1">
      <c r="A318" s="143" t="s">
        <v>807</v>
      </c>
      <c r="B318" s="144" t="s">
        <v>1081</v>
      </c>
      <c r="C318" s="145" t="s">
        <v>1270</v>
      </c>
      <c r="D318" s="146"/>
      <c r="E318" s="147"/>
      <c r="F318" s="147"/>
      <c r="G318" s="148"/>
      <c r="H318" s="149"/>
      <c r="I318" s="150"/>
      <c r="J318" s="151"/>
      <c r="K318" s="152">
        <v>410000</v>
      </c>
      <c r="L318" s="151"/>
      <c r="M318" s="151"/>
      <c r="N318" s="151"/>
      <c r="O318" s="151"/>
      <c r="P318" s="151"/>
      <c r="Q318" s="151"/>
      <c r="R318" s="151"/>
      <c r="S318" s="151"/>
      <c r="T318" s="151">
        <f t="shared" si="103"/>
        <v>32800</v>
      </c>
      <c r="U318" s="150">
        <f t="shared" si="104"/>
        <v>442800</v>
      </c>
      <c r="V318" s="152">
        <f t="shared" si="81"/>
        <v>442800</v>
      </c>
      <c r="W318" s="145"/>
      <c r="X318" s="153" t="str">
        <f t="shared" si="98"/>
        <v>PS254698</v>
      </c>
      <c r="Y318" s="152" t="str">
        <f t="shared" si="97"/>
        <v>4813876</v>
      </c>
      <c r="Z318" s="154">
        <f t="shared" si="83"/>
        <v>0</v>
      </c>
      <c r="AA318" s="152"/>
      <c r="AB318" s="152"/>
      <c r="AC318" s="152"/>
      <c r="AD318" s="152">
        <f t="shared" si="84"/>
        <v>410000</v>
      </c>
      <c r="AE318" s="152"/>
      <c r="AF318" s="152"/>
      <c r="AG318" s="152"/>
      <c r="AH318" s="152"/>
      <c r="AI318" s="152"/>
      <c r="AJ318" s="152"/>
      <c r="AK318" s="152"/>
      <c r="AL318" s="152"/>
      <c r="AM318" s="152">
        <f t="shared" si="99"/>
        <v>32800</v>
      </c>
      <c r="AN318" s="152">
        <f t="shared" si="100"/>
        <v>442800</v>
      </c>
      <c r="AO318" s="152">
        <f t="shared" si="101"/>
        <v>442800</v>
      </c>
      <c r="AP318" s="152">
        <f t="shared" si="102"/>
        <v>0</v>
      </c>
      <c r="AQ318" s="155"/>
    </row>
    <row r="319" spans="1:43" s="156" customFormat="1" ht="23.25" customHeight="1">
      <c r="A319" s="143" t="s">
        <v>808</v>
      </c>
      <c r="B319" s="144" t="s">
        <v>1082</v>
      </c>
      <c r="C319" s="145" t="s">
        <v>1270</v>
      </c>
      <c r="D319" s="146"/>
      <c r="E319" s="147"/>
      <c r="F319" s="147"/>
      <c r="G319" s="148"/>
      <c r="H319" s="149"/>
      <c r="I319" s="150"/>
      <c r="J319" s="151"/>
      <c r="K319" s="152">
        <v>410000</v>
      </c>
      <c r="L319" s="151"/>
      <c r="M319" s="151"/>
      <c r="N319" s="151"/>
      <c r="O319" s="151"/>
      <c r="P319" s="151"/>
      <c r="Q319" s="151"/>
      <c r="R319" s="151"/>
      <c r="S319" s="151"/>
      <c r="T319" s="151">
        <f t="shared" si="103"/>
        <v>32800</v>
      </c>
      <c r="U319" s="150">
        <f t="shared" si="104"/>
        <v>442800</v>
      </c>
      <c r="V319" s="152">
        <f t="shared" si="81"/>
        <v>442800</v>
      </c>
      <c r="W319" s="145"/>
      <c r="X319" s="153" t="str">
        <f t="shared" si="98"/>
        <v>PS254710</v>
      </c>
      <c r="Y319" s="152" t="str">
        <f t="shared" si="97"/>
        <v>O2-2507-00674</v>
      </c>
      <c r="Z319" s="154">
        <f t="shared" si="83"/>
        <v>0</v>
      </c>
      <c r="AA319" s="152"/>
      <c r="AB319" s="152"/>
      <c r="AC319" s="152"/>
      <c r="AD319" s="152">
        <f t="shared" si="84"/>
        <v>410000</v>
      </c>
      <c r="AE319" s="152"/>
      <c r="AF319" s="152"/>
      <c r="AG319" s="152"/>
      <c r="AH319" s="152"/>
      <c r="AI319" s="152"/>
      <c r="AJ319" s="152"/>
      <c r="AK319" s="152"/>
      <c r="AL319" s="152"/>
      <c r="AM319" s="152">
        <f t="shared" si="99"/>
        <v>32800</v>
      </c>
      <c r="AN319" s="152">
        <f t="shared" si="100"/>
        <v>442800</v>
      </c>
      <c r="AO319" s="152">
        <f t="shared" si="101"/>
        <v>442800</v>
      </c>
      <c r="AP319" s="152">
        <f t="shared" si="102"/>
        <v>0</v>
      </c>
      <c r="AQ319" s="155"/>
    </row>
    <row r="320" spans="1:43" s="156" customFormat="1" ht="23.25" customHeight="1">
      <c r="A320" s="143" t="s">
        <v>809</v>
      </c>
      <c r="B320" s="144" t="s">
        <v>1083</v>
      </c>
      <c r="C320" s="145" t="s">
        <v>1270</v>
      </c>
      <c r="D320" s="146"/>
      <c r="E320" s="147"/>
      <c r="F320" s="147"/>
      <c r="G320" s="148"/>
      <c r="H320" s="149"/>
      <c r="I320" s="150"/>
      <c r="J320" s="151"/>
      <c r="K320" s="152">
        <v>410000</v>
      </c>
      <c r="L320" s="151"/>
      <c r="M320" s="151"/>
      <c r="N320" s="151"/>
      <c r="O320" s="151"/>
      <c r="P320" s="151"/>
      <c r="Q320" s="151"/>
      <c r="R320" s="151"/>
      <c r="S320" s="151"/>
      <c r="T320" s="151">
        <f t="shared" si="103"/>
        <v>32800</v>
      </c>
      <c r="U320" s="150">
        <f t="shared" si="104"/>
        <v>442800</v>
      </c>
      <c r="V320" s="152">
        <f t="shared" si="81"/>
        <v>442800</v>
      </c>
      <c r="W320" s="145"/>
      <c r="X320" s="153" t="str">
        <f t="shared" si="98"/>
        <v>PS254712</v>
      </c>
      <c r="Y320" s="152" t="str">
        <f t="shared" si="97"/>
        <v>O2-2507-00695</v>
      </c>
      <c r="Z320" s="154">
        <f t="shared" si="83"/>
        <v>0</v>
      </c>
      <c r="AA320" s="152"/>
      <c r="AB320" s="152"/>
      <c r="AC320" s="152"/>
      <c r="AD320" s="152">
        <f t="shared" si="84"/>
        <v>410000</v>
      </c>
      <c r="AE320" s="152"/>
      <c r="AF320" s="152"/>
      <c r="AG320" s="152"/>
      <c r="AH320" s="152"/>
      <c r="AI320" s="152"/>
      <c r="AJ320" s="152"/>
      <c r="AK320" s="152"/>
      <c r="AL320" s="152"/>
      <c r="AM320" s="152">
        <f t="shared" si="99"/>
        <v>32800</v>
      </c>
      <c r="AN320" s="152">
        <f t="shared" si="100"/>
        <v>442800</v>
      </c>
      <c r="AO320" s="152">
        <f t="shared" si="101"/>
        <v>442800</v>
      </c>
      <c r="AP320" s="152">
        <f t="shared" si="102"/>
        <v>0</v>
      </c>
      <c r="AQ320" s="155"/>
    </row>
    <row r="321" spans="1:43" s="156" customFormat="1" ht="23.25" customHeight="1">
      <c r="A321" s="143" t="s">
        <v>810</v>
      </c>
      <c r="B321" s="144" t="s">
        <v>1084</v>
      </c>
      <c r="C321" s="145" t="s">
        <v>1270</v>
      </c>
      <c r="D321" s="146"/>
      <c r="E321" s="147"/>
      <c r="F321" s="147"/>
      <c r="G321" s="148"/>
      <c r="H321" s="149"/>
      <c r="I321" s="150"/>
      <c r="J321" s="151"/>
      <c r="K321" s="152">
        <v>410000</v>
      </c>
      <c r="L321" s="151"/>
      <c r="M321" s="151"/>
      <c r="N321" s="151"/>
      <c r="O321" s="151"/>
      <c r="P321" s="151"/>
      <c r="Q321" s="151"/>
      <c r="R321" s="151"/>
      <c r="S321" s="151"/>
      <c r="T321" s="151">
        <f t="shared" si="103"/>
        <v>32800</v>
      </c>
      <c r="U321" s="150">
        <f t="shared" si="104"/>
        <v>442800</v>
      </c>
      <c r="V321" s="152">
        <f t="shared" si="81"/>
        <v>442800</v>
      </c>
      <c r="W321" s="145"/>
      <c r="X321" s="153" t="str">
        <f t="shared" si="98"/>
        <v>PS254702</v>
      </c>
      <c r="Y321" s="152" t="str">
        <f t="shared" si="97"/>
        <v>4815388</v>
      </c>
      <c r="Z321" s="154">
        <f t="shared" si="83"/>
        <v>0</v>
      </c>
      <c r="AA321" s="152"/>
      <c r="AB321" s="152"/>
      <c r="AC321" s="152"/>
      <c r="AD321" s="152">
        <f t="shared" si="84"/>
        <v>410000</v>
      </c>
      <c r="AE321" s="152"/>
      <c r="AF321" s="152"/>
      <c r="AG321" s="152"/>
      <c r="AH321" s="152"/>
      <c r="AI321" s="152"/>
      <c r="AJ321" s="152"/>
      <c r="AK321" s="152"/>
      <c r="AL321" s="152"/>
      <c r="AM321" s="152">
        <f t="shared" si="99"/>
        <v>32800</v>
      </c>
      <c r="AN321" s="152">
        <f t="shared" si="100"/>
        <v>442800</v>
      </c>
      <c r="AO321" s="152">
        <f t="shared" si="101"/>
        <v>442800</v>
      </c>
      <c r="AP321" s="152">
        <f t="shared" si="102"/>
        <v>0</v>
      </c>
      <c r="AQ321" s="155"/>
    </row>
    <row r="322" spans="1:43" s="156" customFormat="1" ht="23.25" customHeight="1">
      <c r="A322" s="143" t="s">
        <v>811</v>
      </c>
      <c r="B322" s="144" t="s">
        <v>1085</v>
      </c>
      <c r="C322" s="145" t="s">
        <v>1270</v>
      </c>
      <c r="D322" s="146"/>
      <c r="E322" s="147"/>
      <c r="F322" s="147"/>
      <c r="G322" s="148"/>
      <c r="H322" s="149"/>
      <c r="I322" s="150"/>
      <c r="J322" s="151"/>
      <c r="K322" s="152">
        <v>410000</v>
      </c>
      <c r="L322" s="151"/>
      <c r="M322" s="151"/>
      <c r="N322" s="151"/>
      <c r="O322" s="151"/>
      <c r="P322" s="151"/>
      <c r="Q322" s="151"/>
      <c r="R322" s="151"/>
      <c r="S322" s="151"/>
      <c r="T322" s="151">
        <f t="shared" si="103"/>
        <v>32800</v>
      </c>
      <c r="U322" s="150">
        <f t="shared" si="104"/>
        <v>442800</v>
      </c>
      <c r="V322" s="152">
        <f t="shared" si="81"/>
        <v>442800</v>
      </c>
      <c r="W322" s="145"/>
      <c r="X322" s="153" t="str">
        <f t="shared" si="98"/>
        <v>PS254704</v>
      </c>
      <c r="Y322" s="152" t="str">
        <f t="shared" si="97"/>
        <v>4812550</v>
      </c>
      <c r="Z322" s="154">
        <f t="shared" si="83"/>
        <v>0</v>
      </c>
      <c r="AA322" s="152"/>
      <c r="AB322" s="152"/>
      <c r="AC322" s="152"/>
      <c r="AD322" s="152">
        <f t="shared" si="84"/>
        <v>410000</v>
      </c>
      <c r="AE322" s="152"/>
      <c r="AF322" s="152"/>
      <c r="AG322" s="152"/>
      <c r="AH322" s="152"/>
      <c r="AI322" s="152"/>
      <c r="AJ322" s="152"/>
      <c r="AK322" s="152"/>
      <c r="AL322" s="152"/>
      <c r="AM322" s="152">
        <f t="shared" si="99"/>
        <v>32800</v>
      </c>
      <c r="AN322" s="152">
        <f t="shared" si="100"/>
        <v>442800</v>
      </c>
      <c r="AO322" s="152">
        <f t="shared" si="101"/>
        <v>442800</v>
      </c>
      <c r="AP322" s="152">
        <f t="shared" si="102"/>
        <v>0</v>
      </c>
      <c r="AQ322" s="155"/>
    </row>
    <row r="323" spans="1:43" s="156" customFormat="1" ht="23.25" customHeight="1">
      <c r="A323" s="143" t="s">
        <v>812</v>
      </c>
      <c r="B323" s="144" t="s">
        <v>1086</v>
      </c>
      <c r="C323" s="145" t="s">
        <v>1270</v>
      </c>
      <c r="D323" s="146"/>
      <c r="E323" s="147"/>
      <c r="F323" s="147"/>
      <c r="G323" s="148"/>
      <c r="H323" s="149"/>
      <c r="I323" s="150"/>
      <c r="J323" s="151"/>
      <c r="K323" s="152">
        <v>410000</v>
      </c>
      <c r="L323" s="151"/>
      <c r="M323" s="151"/>
      <c r="N323" s="151"/>
      <c r="O323" s="151"/>
      <c r="P323" s="151"/>
      <c r="Q323" s="151"/>
      <c r="R323" s="151"/>
      <c r="S323" s="151"/>
      <c r="T323" s="151">
        <f t="shared" si="103"/>
        <v>32800</v>
      </c>
      <c r="U323" s="150">
        <f t="shared" si="104"/>
        <v>442800</v>
      </c>
      <c r="V323" s="152">
        <f t="shared" si="81"/>
        <v>442800</v>
      </c>
      <c r="W323" s="145"/>
      <c r="X323" s="153" t="str">
        <f t="shared" si="98"/>
        <v>PS254705</v>
      </c>
      <c r="Y323" s="152" t="str">
        <f t="shared" si="97"/>
        <v>850C250701602</v>
      </c>
      <c r="Z323" s="154">
        <f t="shared" si="83"/>
        <v>0</v>
      </c>
      <c r="AA323" s="152"/>
      <c r="AB323" s="152"/>
      <c r="AC323" s="152"/>
      <c r="AD323" s="152">
        <f t="shared" si="84"/>
        <v>410000</v>
      </c>
      <c r="AE323" s="152"/>
      <c r="AF323" s="152"/>
      <c r="AG323" s="152"/>
      <c r="AH323" s="152"/>
      <c r="AI323" s="152"/>
      <c r="AJ323" s="152"/>
      <c r="AK323" s="152"/>
      <c r="AL323" s="152"/>
      <c r="AM323" s="152">
        <f t="shared" si="99"/>
        <v>32800</v>
      </c>
      <c r="AN323" s="152">
        <f t="shared" si="100"/>
        <v>442800</v>
      </c>
      <c r="AO323" s="152">
        <f t="shared" si="101"/>
        <v>442800</v>
      </c>
      <c r="AP323" s="152">
        <f t="shared" si="102"/>
        <v>0</v>
      </c>
      <c r="AQ323" s="155"/>
    </row>
    <row r="324" spans="1:43" s="156" customFormat="1" ht="23.25" customHeight="1">
      <c r="A324" s="143" t="s">
        <v>813</v>
      </c>
      <c r="B324" s="144" t="s">
        <v>1087</v>
      </c>
      <c r="C324" s="145" t="s">
        <v>1270</v>
      </c>
      <c r="D324" s="146"/>
      <c r="E324" s="147"/>
      <c r="F324" s="147"/>
      <c r="G324" s="148"/>
      <c r="H324" s="149"/>
      <c r="I324" s="150"/>
      <c r="J324" s="151"/>
      <c r="K324" s="152">
        <v>410000</v>
      </c>
      <c r="L324" s="151"/>
      <c r="M324" s="151"/>
      <c r="N324" s="151"/>
      <c r="O324" s="151"/>
      <c r="P324" s="151"/>
      <c r="Q324" s="151"/>
      <c r="R324" s="151"/>
      <c r="S324" s="151"/>
      <c r="T324" s="151">
        <f t="shared" si="103"/>
        <v>32800</v>
      </c>
      <c r="U324" s="150">
        <f t="shared" si="104"/>
        <v>442800</v>
      </c>
      <c r="V324" s="152">
        <f t="shared" si="81"/>
        <v>442800</v>
      </c>
      <c r="W324" s="145"/>
      <c r="X324" s="153" t="str">
        <f t="shared" si="98"/>
        <v>PS254703</v>
      </c>
      <c r="Y324" s="152" t="str">
        <f t="shared" si="97"/>
        <v>LH-PS125</v>
      </c>
      <c r="Z324" s="154">
        <f t="shared" si="83"/>
        <v>0</v>
      </c>
      <c r="AA324" s="152"/>
      <c r="AB324" s="152"/>
      <c r="AC324" s="152"/>
      <c r="AD324" s="152">
        <f t="shared" si="84"/>
        <v>410000</v>
      </c>
      <c r="AE324" s="152"/>
      <c r="AF324" s="152"/>
      <c r="AG324" s="152"/>
      <c r="AH324" s="152"/>
      <c r="AI324" s="152"/>
      <c r="AJ324" s="152"/>
      <c r="AK324" s="152"/>
      <c r="AL324" s="152"/>
      <c r="AM324" s="152">
        <f t="shared" si="99"/>
        <v>32800</v>
      </c>
      <c r="AN324" s="152">
        <f t="shared" si="100"/>
        <v>442800</v>
      </c>
      <c r="AO324" s="152">
        <f t="shared" si="101"/>
        <v>442800</v>
      </c>
      <c r="AP324" s="152">
        <f t="shared" si="102"/>
        <v>0</v>
      </c>
      <c r="AQ324" s="155"/>
    </row>
    <row r="325" spans="1:43" s="156" customFormat="1" ht="23.25" customHeight="1">
      <c r="A325" s="143" t="s">
        <v>814</v>
      </c>
      <c r="B325" s="144" t="s">
        <v>1088</v>
      </c>
      <c r="C325" s="145" t="s">
        <v>1270</v>
      </c>
      <c r="D325" s="146"/>
      <c r="E325" s="147"/>
      <c r="F325" s="147"/>
      <c r="G325" s="148"/>
      <c r="H325" s="149"/>
      <c r="I325" s="150"/>
      <c r="J325" s="151"/>
      <c r="K325" s="152">
        <v>410000</v>
      </c>
      <c r="L325" s="151"/>
      <c r="M325" s="151"/>
      <c r="N325" s="151"/>
      <c r="O325" s="151"/>
      <c r="P325" s="151"/>
      <c r="Q325" s="151"/>
      <c r="R325" s="151"/>
      <c r="S325" s="151"/>
      <c r="T325" s="151">
        <f t="shared" si="103"/>
        <v>32800</v>
      </c>
      <c r="U325" s="150">
        <f t="shared" si="104"/>
        <v>442800</v>
      </c>
      <c r="V325" s="152">
        <f t="shared" si="81"/>
        <v>442800</v>
      </c>
      <c r="W325" s="145"/>
      <c r="X325" s="153" t="str">
        <f t="shared" si="98"/>
        <v>PS254714</v>
      </c>
      <c r="Y325" s="152" t="str">
        <f t="shared" si="97"/>
        <v>IC-PS250728</v>
      </c>
      <c r="Z325" s="154">
        <f t="shared" si="83"/>
        <v>0</v>
      </c>
      <c r="AA325" s="152"/>
      <c r="AB325" s="152"/>
      <c r="AC325" s="152"/>
      <c r="AD325" s="152">
        <f t="shared" si="84"/>
        <v>410000</v>
      </c>
      <c r="AE325" s="152"/>
      <c r="AF325" s="152"/>
      <c r="AG325" s="152"/>
      <c r="AH325" s="152"/>
      <c r="AI325" s="152"/>
      <c r="AJ325" s="152"/>
      <c r="AK325" s="152"/>
      <c r="AL325" s="152"/>
      <c r="AM325" s="152">
        <f t="shared" si="99"/>
        <v>32800</v>
      </c>
      <c r="AN325" s="152">
        <f t="shared" si="100"/>
        <v>442800</v>
      </c>
      <c r="AO325" s="152">
        <f t="shared" si="101"/>
        <v>442800</v>
      </c>
      <c r="AP325" s="152">
        <f t="shared" si="102"/>
        <v>0</v>
      </c>
      <c r="AQ325" s="155"/>
    </row>
    <row r="326" spans="1:43" s="156" customFormat="1" ht="23.25" customHeight="1">
      <c r="A326" s="143" t="s">
        <v>815</v>
      </c>
      <c r="B326" s="144" t="s">
        <v>1089</v>
      </c>
      <c r="C326" s="145" t="s">
        <v>1270</v>
      </c>
      <c r="D326" s="146"/>
      <c r="E326" s="147"/>
      <c r="F326" s="147"/>
      <c r="G326" s="148"/>
      <c r="H326" s="149"/>
      <c r="I326" s="150"/>
      <c r="J326" s="151"/>
      <c r="K326" s="152">
        <v>690000</v>
      </c>
      <c r="L326" s="151"/>
      <c r="M326" s="151"/>
      <c r="N326" s="151"/>
      <c r="O326" s="151"/>
      <c r="P326" s="151"/>
      <c r="Q326" s="151"/>
      <c r="R326" s="151"/>
      <c r="S326" s="151"/>
      <c r="T326" s="151">
        <f t="shared" si="103"/>
        <v>55200</v>
      </c>
      <c r="U326" s="150">
        <f t="shared" si="104"/>
        <v>745200</v>
      </c>
      <c r="V326" s="152">
        <f t="shared" si="81"/>
        <v>745200</v>
      </c>
      <c r="W326" s="145"/>
      <c r="X326" s="153" t="str">
        <f t="shared" si="98"/>
        <v>PS254709</v>
      </c>
      <c r="Y326" s="152" t="str">
        <f t="shared" si="97"/>
        <v>MTCVY-R2508-001</v>
      </c>
      <c r="Z326" s="154">
        <f t="shared" si="83"/>
        <v>0</v>
      </c>
      <c r="AA326" s="152"/>
      <c r="AB326" s="152"/>
      <c r="AC326" s="152"/>
      <c r="AD326" s="152">
        <f t="shared" si="84"/>
        <v>690000</v>
      </c>
      <c r="AE326" s="152"/>
      <c r="AF326" s="152"/>
      <c r="AG326" s="152"/>
      <c r="AH326" s="152"/>
      <c r="AI326" s="152"/>
      <c r="AJ326" s="152"/>
      <c r="AK326" s="152"/>
      <c r="AL326" s="152"/>
      <c r="AM326" s="152">
        <f t="shared" si="99"/>
        <v>55200</v>
      </c>
      <c r="AN326" s="152">
        <f t="shared" si="100"/>
        <v>745200</v>
      </c>
      <c r="AO326" s="152">
        <f t="shared" si="101"/>
        <v>745200</v>
      </c>
      <c r="AP326" s="152">
        <f t="shared" si="102"/>
        <v>0</v>
      </c>
      <c r="AQ326" s="155"/>
    </row>
    <row r="327" spans="1:43" s="156" customFormat="1" ht="23.25" customHeight="1">
      <c r="A327" s="143" t="s">
        <v>815</v>
      </c>
      <c r="B327" s="144" t="s">
        <v>1089</v>
      </c>
      <c r="C327" s="145" t="s">
        <v>1270</v>
      </c>
      <c r="D327" s="146"/>
      <c r="E327" s="147"/>
      <c r="F327" s="147"/>
      <c r="G327" s="148"/>
      <c r="H327" s="149"/>
      <c r="I327" s="150"/>
      <c r="J327" s="151"/>
      <c r="K327" s="152"/>
      <c r="L327" s="151"/>
      <c r="M327" s="151"/>
      <c r="N327" s="151"/>
      <c r="O327" s="151"/>
      <c r="P327" s="151"/>
      <c r="Q327" s="151"/>
      <c r="R327" s="151"/>
      <c r="S327" s="151"/>
      <c r="T327" s="151">
        <f t="shared" si="103"/>
        <v>0</v>
      </c>
      <c r="U327" s="150">
        <f t="shared" si="104"/>
        <v>0</v>
      </c>
      <c r="V327" s="152">
        <f t="shared" si="81"/>
        <v>0</v>
      </c>
      <c r="W327" s="145"/>
      <c r="X327" s="153" t="str">
        <f t="shared" si="98"/>
        <v>PS254709</v>
      </c>
      <c r="Y327" s="152" t="str">
        <f t="shared" si="97"/>
        <v>MTCVY-R2508-001</v>
      </c>
      <c r="Z327" s="154">
        <f t="shared" si="83"/>
        <v>0</v>
      </c>
      <c r="AA327" s="152"/>
      <c r="AB327" s="152"/>
      <c r="AC327" s="152"/>
      <c r="AD327" s="152">
        <f t="shared" si="84"/>
        <v>0</v>
      </c>
      <c r="AE327" s="152"/>
      <c r="AF327" s="152"/>
      <c r="AG327" s="152"/>
      <c r="AH327" s="152"/>
      <c r="AI327" s="152"/>
      <c r="AJ327" s="152"/>
      <c r="AK327" s="152"/>
      <c r="AL327" s="152"/>
      <c r="AM327" s="152">
        <f t="shared" si="99"/>
        <v>0</v>
      </c>
      <c r="AN327" s="152">
        <f t="shared" si="100"/>
        <v>0</v>
      </c>
      <c r="AO327" s="152">
        <f t="shared" si="101"/>
        <v>0</v>
      </c>
      <c r="AP327" s="152">
        <f t="shared" si="102"/>
        <v>0</v>
      </c>
      <c r="AQ327" s="155"/>
    </row>
    <row r="328" spans="1:43" s="156" customFormat="1" ht="23.25" customHeight="1">
      <c r="A328" s="143" t="s">
        <v>815</v>
      </c>
      <c r="B328" s="144" t="s">
        <v>1089</v>
      </c>
      <c r="C328" s="145" t="s">
        <v>1270</v>
      </c>
      <c r="D328" s="146"/>
      <c r="E328" s="147"/>
      <c r="F328" s="147"/>
      <c r="G328" s="148"/>
      <c r="H328" s="149"/>
      <c r="I328" s="150"/>
      <c r="J328" s="151"/>
      <c r="K328" s="152"/>
      <c r="L328" s="151"/>
      <c r="M328" s="151"/>
      <c r="N328" s="151"/>
      <c r="O328" s="151"/>
      <c r="P328" s="151"/>
      <c r="Q328" s="151"/>
      <c r="R328" s="151"/>
      <c r="S328" s="151"/>
      <c r="T328" s="151">
        <f t="shared" si="103"/>
        <v>0</v>
      </c>
      <c r="U328" s="150">
        <f t="shared" si="104"/>
        <v>0</v>
      </c>
      <c r="V328" s="152">
        <f t="shared" si="81"/>
        <v>0</v>
      </c>
      <c r="W328" s="145"/>
      <c r="X328" s="153" t="str">
        <f t="shared" si="98"/>
        <v>PS254709</v>
      </c>
      <c r="Y328" s="152" t="str">
        <f t="shared" si="97"/>
        <v>MTCVY-R2508-001</v>
      </c>
      <c r="Z328" s="154">
        <f t="shared" si="83"/>
        <v>0</v>
      </c>
      <c r="AA328" s="152"/>
      <c r="AB328" s="152"/>
      <c r="AC328" s="152"/>
      <c r="AD328" s="152">
        <f t="shared" si="84"/>
        <v>0</v>
      </c>
      <c r="AE328" s="152"/>
      <c r="AF328" s="152"/>
      <c r="AG328" s="152"/>
      <c r="AH328" s="152"/>
      <c r="AI328" s="152"/>
      <c r="AJ328" s="152"/>
      <c r="AK328" s="152"/>
      <c r="AL328" s="152"/>
      <c r="AM328" s="152">
        <f t="shared" si="99"/>
        <v>0</v>
      </c>
      <c r="AN328" s="152">
        <f t="shared" si="100"/>
        <v>0</v>
      </c>
      <c r="AO328" s="152">
        <f t="shared" si="101"/>
        <v>0</v>
      </c>
      <c r="AP328" s="152">
        <f t="shared" si="102"/>
        <v>0</v>
      </c>
      <c r="AQ328" s="155"/>
    </row>
    <row r="329" spans="1:43" s="156" customFormat="1" ht="23.25" customHeight="1">
      <c r="A329" s="143" t="s">
        <v>815</v>
      </c>
      <c r="B329" s="144" t="s">
        <v>1089</v>
      </c>
      <c r="C329" s="145" t="s">
        <v>1270</v>
      </c>
      <c r="D329" s="146"/>
      <c r="E329" s="147"/>
      <c r="F329" s="147"/>
      <c r="G329" s="148"/>
      <c r="H329" s="149"/>
      <c r="I329" s="150"/>
      <c r="J329" s="151"/>
      <c r="K329" s="152"/>
      <c r="L329" s="151"/>
      <c r="M329" s="151"/>
      <c r="N329" s="151"/>
      <c r="O329" s="151"/>
      <c r="P329" s="151"/>
      <c r="Q329" s="151"/>
      <c r="R329" s="151"/>
      <c r="S329" s="151"/>
      <c r="T329" s="151">
        <f t="shared" si="103"/>
        <v>0</v>
      </c>
      <c r="U329" s="150">
        <f t="shared" si="104"/>
        <v>0</v>
      </c>
      <c r="V329" s="152">
        <f t="shared" si="81"/>
        <v>0</v>
      </c>
      <c r="W329" s="145"/>
      <c r="X329" s="153" t="str">
        <f t="shared" si="98"/>
        <v>PS254709</v>
      </c>
      <c r="Y329" s="152" t="str">
        <f t="shared" si="97"/>
        <v>MTCVY-R2508-001</v>
      </c>
      <c r="Z329" s="154">
        <f t="shared" si="83"/>
        <v>0</v>
      </c>
      <c r="AA329" s="152"/>
      <c r="AB329" s="152"/>
      <c r="AC329" s="152"/>
      <c r="AD329" s="152">
        <f t="shared" si="84"/>
        <v>0</v>
      </c>
      <c r="AE329" s="152"/>
      <c r="AF329" s="152"/>
      <c r="AG329" s="152"/>
      <c r="AH329" s="152"/>
      <c r="AI329" s="152"/>
      <c r="AJ329" s="152"/>
      <c r="AK329" s="152"/>
      <c r="AL329" s="152"/>
      <c r="AM329" s="152">
        <f t="shared" si="99"/>
        <v>0</v>
      </c>
      <c r="AN329" s="152">
        <f t="shared" si="100"/>
        <v>0</v>
      </c>
      <c r="AO329" s="152">
        <f t="shared" si="101"/>
        <v>0</v>
      </c>
      <c r="AP329" s="152">
        <f t="shared" si="102"/>
        <v>0</v>
      </c>
      <c r="AQ329" s="155"/>
    </row>
    <row r="330" spans="1:43" s="156" customFormat="1" ht="23.25" customHeight="1">
      <c r="A330" s="143" t="s">
        <v>815</v>
      </c>
      <c r="B330" s="144" t="s">
        <v>1089</v>
      </c>
      <c r="C330" s="145" t="s">
        <v>1270</v>
      </c>
      <c r="D330" s="146"/>
      <c r="E330" s="147"/>
      <c r="F330" s="147"/>
      <c r="G330" s="148"/>
      <c r="H330" s="149"/>
      <c r="I330" s="150"/>
      <c r="J330" s="151"/>
      <c r="K330" s="152"/>
      <c r="L330" s="151"/>
      <c r="M330" s="151"/>
      <c r="N330" s="151"/>
      <c r="O330" s="151"/>
      <c r="P330" s="151"/>
      <c r="Q330" s="151"/>
      <c r="R330" s="151"/>
      <c r="S330" s="151"/>
      <c r="T330" s="151">
        <f t="shared" si="103"/>
        <v>0</v>
      </c>
      <c r="U330" s="150">
        <f t="shared" si="104"/>
        <v>0</v>
      </c>
      <c r="V330" s="152">
        <f t="shared" si="81"/>
        <v>0</v>
      </c>
      <c r="W330" s="145"/>
      <c r="X330" s="153" t="str">
        <f t="shared" si="98"/>
        <v>PS254709</v>
      </c>
      <c r="Y330" s="152" t="str">
        <f t="shared" si="97"/>
        <v>MTCVY-R2508-001</v>
      </c>
      <c r="Z330" s="154">
        <f t="shared" si="83"/>
        <v>0</v>
      </c>
      <c r="AA330" s="152"/>
      <c r="AB330" s="152"/>
      <c r="AC330" s="152"/>
      <c r="AD330" s="152">
        <f t="shared" si="84"/>
        <v>0</v>
      </c>
      <c r="AE330" s="152"/>
      <c r="AF330" s="152"/>
      <c r="AG330" s="152"/>
      <c r="AH330" s="152"/>
      <c r="AI330" s="152"/>
      <c r="AJ330" s="152"/>
      <c r="AK330" s="152"/>
      <c r="AL330" s="152"/>
      <c r="AM330" s="152">
        <f t="shared" si="99"/>
        <v>0</v>
      </c>
      <c r="AN330" s="152">
        <f t="shared" si="100"/>
        <v>0</v>
      </c>
      <c r="AO330" s="152">
        <f t="shared" si="101"/>
        <v>0</v>
      </c>
      <c r="AP330" s="152">
        <f t="shared" si="102"/>
        <v>0</v>
      </c>
      <c r="AQ330" s="155"/>
    </row>
    <row r="331" spans="1:43" s="156" customFormat="1" ht="23.25" customHeight="1">
      <c r="A331" s="143" t="s">
        <v>816</v>
      </c>
      <c r="B331" s="144" t="s">
        <v>1090</v>
      </c>
      <c r="C331" s="145" t="s">
        <v>1270</v>
      </c>
      <c r="D331" s="146"/>
      <c r="E331" s="147"/>
      <c r="F331" s="147"/>
      <c r="G331" s="148"/>
      <c r="H331" s="149"/>
      <c r="I331" s="150"/>
      <c r="J331" s="151"/>
      <c r="K331" s="152">
        <v>410000</v>
      </c>
      <c r="L331" s="151"/>
      <c r="M331" s="151"/>
      <c r="N331" s="151"/>
      <c r="O331" s="151"/>
      <c r="P331" s="151"/>
      <c r="Q331" s="151"/>
      <c r="R331" s="151"/>
      <c r="S331" s="151"/>
      <c r="T331" s="151">
        <f t="shared" si="103"/>
        <v>32800</v>
      </c>
      <c r="U331" s="150">
        <f t="shared" si="104"/>
        <v>442800</v>
      </c>
      <c r="V331" s="152">
        <f t="shared" si="81"/>
        <v>442800</v>
      </c>
      <c r="W331" s="145"/>
      <c r="X331" s="153" t="str">
        <f t="shared" si="98"/>
        <v>PS254713</v>
      </c>
      <c r="Y331" s="152" t="str">
        <f t="shared" si="97"/>
        <v>PS25-4713</v>
      </c>
      <c r="Z331" s="154">
        <f t="shared" si="83"/>
        <v>0</v>
      </c>
      <c r="AA331" s="152"/>
      <c r="AB331" s="152"/>
      <c r="AC331" s="152"/>
      <c r="AD331" s="152">
        <f t="shared" si="84"/>
        <v>410000</v>
      </c>
      <c r="AE331" s="152"/>
      <c r="AF331" s="152"/>
      <c r="AG331" s="152"/>
      <c r="AH331" s="152"/>
      <c r="AI331" s="152"/>
      <c r="AJ331" s="152"/>
      <c r="AK331" s="152"/>
      <c r="AL331" s="152"/>
      <c r="AM331" s="152">
        <f t="shared" si="99"/>
        <v>32800</v>
      </c>
      <c r="AN331" s="152">
        <f t="shared" si="100"/>
        <v>442800</v>
      </c>
      <c r="AO331" s="152">
        <f t="shared" si="101"/>
        <v>442800</v>
      </c>
      <c r="AP331" s="152">
        <f t="shared" si="102"/>
        <v>0</v>
      </c>
      <c r="AQ331" s="155"/>
    </row>
    <row r="332" spans="1:43" s="156" customFormat="1" ht="23.25" customHeight="1">
      <c r="A332" s="143" t="s">
        <v>817</v>
      </c>
      <c r="B332" s="144" t="s">
        <v>1091</v>
      </c>
      <c r="C332" s="145" t="s">
        <v>1270</v>
      </c>
      <c r="D332" s="146"/>
      <c r="E332" s="147"/>
      <c r="F332" s="147"/>
      <c r="G332" s="148"/>
      <c r="H332" s="149"/>
      <c r="I332" s="150"/>
      <c r="J332" s="151"/>
      <c r="K332" s="152">
        <v>410000</v>
      </c>
      <c r="L332" s="151"/>
      <c r="M332" s="151"/>
      <c r="N332" s="151"/>
      <c r="O332" s="151"/>
      <c r="P332" s="151"/>
      <c r="Q332" s="151"/>
      <c r="R332" s="151"/>
      <c r="S332" s="151"/>
      <c r="T332" s="151">
        <f t="shared" si="103"/>
        <v>32800</v>
      </c>
      <c r="U332" s="150">
        <f t="shared" si="104"/>
        <v>442800</v>
      </c>
      <c r="V332" s="152">
        <f t="shared" si="81"/>
        <v>442800</v>
      </c>
      <c r="W332" s="145"/>
      <c r="X332" s="153" t="str">
        <f t="shared" si="98"/>
        <v>PS254734</v>
      </c>
      <c r="Y332" s="152" t="str">
        <f t="shared" si="97"/>
        <v>THVN-MIN2508002</v>
      </c>
      <c r="Z332" s="154">
        <f t="shared" si="83"/>
        <v>0</v>
      </c>
      <c r="AA332" s="152"/>
      <c r="AB332" s="152"/>
      <c r="AC332" s="152"/>
      <c r="AD332" s="152">
        <f t="shared" si="84"/>
        <v>410000</v>
      </c>
      <c r="AE332" s="152"/>
      <c r="AF332" s="152"/>
      <c r="AG332" s="152"/>
      <c r="AH332" s="152"/>
      <c r="AI332" s="152"/>
      <c r="AJ332" s="152"/>
      <c r="AK332" s="152"/>
      <c r="AL332" s="152"/>
      <c r="AM332" s="152">
        <f t="shared" si="99"/>
        <v>32800</v>
      </c>
      <c r="AN332" s="152">
        <f t="shared" si="100"/>
        <v>442800</v>
      </c>
      <c r="AO332" s="152">
        <f t="shared" si="101"/>
        <v>442800</v>
      </c>
      <c r="AP332" s="152">
        <f t="shared" si="102"/>
        <v>0</v>
      </c>
      <c r="AQ332" s="155"/>
    </row>
    <row r="333" spans="1:43" s="156" customFormat="1" ht="23.25" customHeight="1">
      <c r="A333" s="143" t="s">
        <v>818</v>
      </c>
      <c r="B333" s="144" t="s">
        <v>1092</v>
      </c>
      <c r="C333" s="145" t="s">
        <v>1270</v>
      </c>
      <c r="D333" s="146"/>
      <c r="E333" s="147"/>
      <c r="F333" s="147"/>
      <c r="G333" s="148"/>
      <c r="H333" s="149"/>
      <c r="I333" s="150"/>
      <c r="J333" s="151"/>
      <c r="K333" s="152">
        <v>410000</v>
      </c>
      <c r="L333" s="151"/>
      <c r="M333" s="151"/>
      <c r="N333" s="151"/>
      <c r="O333" s="151"/>
      <c r="P333" s="151"/>
      <c r="Q333" s="151"/>
      <c r="R333" s="151"/>
      <c r="S333" s="151"/>
      <c r="T333" s="151">
        <f t="shared" si="103"/>
        <v>32800</v>
      </c>
      <c r="U333" s="150">
        <f t="shared" si="104"/>
        <v>442800</v>
      </c>
      <c r="V333" s="152">
        <f t="shared" si="81"/>
        <v>442800</v>
      </c>
      <c r="W333" s="145"/>
      <c r="X333" s="153" t="str">
        <f t="shared" si="98"/>
        <v>PS254742</v>
      </c>
      <c r="Y333" s="152" t="str">
        <f t="shared" si="97"/>
        <v>4819308</v>
      </c>
      <c r="Z333" s="154">
        <f t="shared" si="83"/>
        <v>0</v>
      </c>
      <c r="AA333" s="152"/>
      <c r="AB333" s="152"/>
      <c r="AC333" s="152"/>
      <c r="AD333" s="152">
        <f t="shared" si="84"/>
        <v>410000</v>
      </c>
      <c r="AE333" s="152"/>
      <c r="AF333" s="152"/>
      <c r="AG333" s="152"/>
      <c r="AH333" s="152"/>
      <c r="AI333" s="152"/>
      <c r="AJ333" s="152"/>
      <c r="AK333" s="152"/>
      <c r="AL333" s="152"/>
      <c r="AM333" s="152">
        <f t="shared" si="99"/>
        <v>32800</v>
      </c>
      <c r="AN333" s="152">
        <f t="shared" si="100"/>
        <v>442800</v>
      </c>
      <c r="AO333" s="152">
        <f t="shared" si="101"/>
        <v>442800</v>
      </c>
      <c r="AP333" s="152">
        <f t="shared" si="102"/>
        <v>0</v>
      </c>
      <c r="AQ333" s="155"/>
    </row>
    <row r="334" spans="1:43" s="156" customFormat="1" ht="23.25" customHeight="1">
      <c r="A334" s="143" t="s">
        <v>819</v>
      </c>
      <c r="B334" s="144" t="s">
        <v>1093</v>
      </c>
      <c r="C334" s="145" t="s">
        <v>1270</v>
      </c>
      <c r="D334" s="146"/>
      <c r="E334" s="147"/>
      <c r="F334" s="147"/>
      <c r="G334" s="148"/>
      <c r="H334" s="149"/>
      <c r="I334" s="150"/>
      <c r="J334" s="151"/>
      <c r="K334" s="152">
        <v>410000</v>
      </c>
      <c r="L334" s="151"/>
      <c r="M334" s="151"/>
      <c r="N334" s="151"/>
      <c r="O334" s="151"/>
      <c r="P334" s="151"/>
      <c r="Q334" s="151"/>
      <c r="R334" s="151"/>
      <c r="S334" s="151"/>
      <c r="T334" s="151">
        <f t="shared" si="103"/>
        <v>32800</v>
      </c>
      <c r="U334" s="150">
        <f t="shared" si="104"/>
        <v>442800</v>
      </c>
      <c r="V334" s="152">
        <f t="shared" si="81"/>
        <v>442800</v>
      </c>
      <c r="W334" s="145"/>
      <c r="X334" s="153" t="str">
        <f t="shared" si="98"/>
        <v>PS254747</v>
      </c>
      <c r="Y334" s="152" t="str">
        <f t="shared" si="97"/>
        <v>27/BG-PS-34</v>
      </c>
      <c r="Z334" s="154">
        <f t="shared" si="83"/>
        <v>0</v>
      </c>
      <c r="AA334" s="152"/>
      <c r="AB334" s="152"/>
      <c r="AC334" s="152"/>
      <c r="AD334" s="152">
        <f t="shared" si="84"/>
        <v>410000</v>
      </c>
      <c r="AE334" s="152"/>
      <c r="AF334" s="152"/>
      <c r="AG334" s="152"/>
      <c r="AH334" s="152"/>
      <c r="AI334" s="152"/>
      <c r="AJ334" s="152"/>
      <c r="AK334" s="152"/>
      <c r="AL334" s="152"/>
      <c r="AM334" s="152">
        <f t="shared" si="99"/>
        <v>32800</v>
      </c>
      <c r="AN334" s="152">
        <f t="shared" si="100"/>
        <v>442800</v>
      </c>
      <c r="AO334" s="152">
        <f t="shared" si="101"/>
        <v>442800</v>
      </c>
      <c r="AP334" s="152">
        <f t="shared" si="102"/>
        <v>0</v>
      </c>
      <c r="AQ334" s="155"/>
    </row>
    <row r="335" spans="1:43" s="156" customFormat="1" ht="23.25" customHeight="1">
      <c r="A335" s="143" t="s">
        <v>820</v>
      </c>
      <c r="B335" s="144" t="s">
        <v>1094</v>
      </c>
      <c r="C335" s="145" t="s">
        <v>1270</v>
      </c>
      <c r="D335" s="146"/>
      <c r="E335" s="147"/>
      <c r="F335" s="147"/>
      <c r="G335" s="148"/>
      <c r="H335" s="149"/>
      <c r="I335" s="150"/>
      <c r="J335" s="151"/>
      <c r="K335" s="152">
        <v>410000</v>
      </c>
      <c r="L335" s="151"/>
      <c r="M335" s="151"/>
      <c r="N335" s="151"/>
      <c r="O335" s="151"/>
      <c r="P335" s="151"/>
      <c r="Q335" s="151"/>
      <c r="R335" s="151"/>
      <c r="S335" s="151"/>
      <c r="T335" s="151">
        <f t="shared" si="103"/>
        <v>32800</v>
      </c>
      <c r="U335" s="150">
        <f t="shared" si="104"/>
        <v>442800</v>
      </c>
      <c r="V335" s="152">
        <f t="shared" si="81"/>
        <v>442800</v>
      </c>
      <c r="W335" s="145"/>
      <c r="X335" s="153" t="str">
        <f t="shared" si="98"/>
        <v>PS254728</v>
      </c>
      <c r="Y335" s="152" t="str">
        <f t="shared" si="97"/>
        <v>26/BG-PS-34</v>
      </c>
      <c r="Z335" s="154">
        <f t="shared" si="83"/>
        <v>0</v>
      </c>
      <c r="AA335" s="152"/>
      <c r="AB335" s="152"/>
      <c r="AC335" s="152"/>
      <c r="AD335" s="152">
        <f t="shared" si="84"/>
        <v>410000</v>
      </c>
      <c r="AE335" s="152"/>
      <c r="AF335" s="152"/>
      <c r="AG335" s="152"/>
      <c r="AH335" s="152"/>
      <c r="AI335" s="152"/>
      <c r="AJ335" s="152"/>
      <c r="AK335" s="152"/>
      <c r="AL335" s="152"/>
      <c r="AM335" s="152">
        <f t="shared" si="99"/>
        <v>32800</v>
      </c>
      <c r="AN335" s="152">
        <f t="shared" si="100"/>
        <v>442800</v>
      </c>
      <c r="AO335" s="152">
        <f t="shared" si="101"/>
        <v>442800</v>
      </c>
      <c r="AP335" s="152">
        <f t="shared" si="102"/>
        <v>0</v>
      </c>
      <c r="AQ335" s="155"/>
    </row>
    <row r="336" spans="1:43" s="60" customFormat="1" ht="23.25" customHeight="1">
      <c r="A336" s="113" t="s">
        <v>821</v>
      </c>
      <c r="B336" s="141" t="s">
        <v>1095</v>
      </c>
      <c r="C336" s="145" t="s">
        <v>1270</v>
      </c>
      <c r="D336" s="114"/>
      <c r="E336" s="119"/>
      <c r="F336" s="119"/>
      <c r="G336" s="120"/>
      <c r="H336" s="61"/>
      <c r="I336" s="62"/>
      <c r="J336" s="56"/>
      <c r="K336" s="58">
        <v>410000</v>
      </c>
      <c r="L336" s="56"/>
      <c r="M336" s="56"/>
      <c r="N336" s="56"/>
      <c r="O336" s="56"/>
      <c r="P336" s="56"/>
      <c r="Q336" s="56"/>
      <c r="R336" s="56"/>
      <c r="S336" s="56"/>
      <c r="T336" s="56">
        <f t="shared" si="79"/>
        <v>32800</v>
      </c>
      <c r="U336" s="62">
        <f t="shared" si="80"/>
        <v>442800</v>
      </c>
      <c r="V336" s="58">
        <f t="shared" si="81"/>
        <v>442800</v>
      </c>
      <c r="W336" s="121"/>
      <c r="X336" s="57" t="str">
        <f t="shared" si="98"/>
        <v>PS254755</v>
      </c>
      <c r="Y336" s="58" t="str">
        <f t="shared" si="97"/>
        <v>THVN-MIN2508003</v>
      </c>
      <c r="Z336" s="59">
        <f t="shared" si="83"/>
        <v>0</v>
      </c>
      <c r="AA336" s="58"/>
      <c r="AB336" s="58"/>
      <c r="AC336" s="58"/>
      <c r="AD336" s="58">
        <f t="shared" si="84"/>
        <v>410000</v>
      </c>
      <c r="AE336" s="58"/>
      <c r="AF336" s="58"/>
      <c r="AG336" s="58"/>
      <c r="AH336" s="58"/>
      <c r="AI336" s="58"/>
      <c r="AJ336" s="58"/>
      <c r="AK336" s="58"/>
      <c r="AL336" s="58"/>
      <c r="AM336" s="58">
        <f t="shared" si="99"/>
        <v>32800</v>
      </c>
      <c r="AN336" s="58">
        <f t="shared" si="100"/>
        <v>442800</v>
      </c>
      <c r="AO336" s="58">
        <f t="shared" si="101"/>
        <v>442800</v>
      </c>
      <c r="AP336" s="58">
        <f t="shared" si="102"/>
        <v>0</v>
      </c>
      <c r="AQ336" s="74"/>
    </row>
    <row r="337" spans="1:43" s="60" customFormat="1" ht="23.25" customHeight="1">
      <c r="A337" s="113" t="s">
        <v>822</v>
      </c>
      <c r="B337" s="141" t="s">
        <v>1096</v>
      </c>
      <c r="C337" s="145" t="s">
        <v>1270</v>
      </c>
      <c r="D337" s="114"/>
      <c r="E337" s="119"/>
      <c r="F337" s="119"/>
      <c r="G337" s="120"/>
      <c r="H337" s="61"/>
      <c r="I337" s="62"/>
      <c r="J337" s="56"/>
      <c r="K337" s="58">
        <v>410000</v>
      </c>
      <c r="L337" s="56"/>
      <c r="M337" s="56"/>
      <c r="N337" s="56"/>
      <c r="O337" s="56"/>
      <c r="P337" s="56"/>
      <c r="Q337" s="56"/>
      <c r="R337" s="56"/>
      <c r="S337" s="56"/>
      <c r="T337" s="56">
        <f t="shared" si="79"/>
        <v>32800</v>
      </c>
      <c r="U337" s="62">
        <f t="shared" si="80"/>
        <v>442800</v>
      </c>
      <c r="V337" s="58">
        <f t="shared" si="81"/>
        <v>442800</v>
      </c>
      <c r="W337" s="121"/>
      <c r="X337" s="57" t="str">
        <f t="shared" si="98"/>
        <v>PS254715</v>
      </c>
      <c r="Y337" s="58" t="str">
        <f t="shared" si="97"/>
        <v>4814654</v>
      </c>
      <c r="Z337" s="59">
        <f t="shared" si="83"/>
        <v>0</v>
      </c>
      <c r="AA337" s="58"/>
      <c r="AB337" s="58"/>
      <c r="AC337" s="58"/>
      <c r="AD337" s="58">
        <f t="shared" si="84"/>
        <v>410000</v>
      </c>
      <c r="AE337" s="58"/>
      <c r="AF337" s="58"/>
      <c r="AG337" s="58"/>
      <c r="AH337" s="58"/>
      <c r="AI337" s="58"/>
      <c r="AJ337" s="58"/>
      <c r="AK337" s="58"/>
      <c r="AL337" s="58"/>
      <c r="AM337" s="58">
        <f t="shared" si="99"/>
        <v>32800</v>
      </c>
      <c r="AN337" s="58">
        <f t="shared" si="100"/>
        <v>442800</v>
      </c>
      <c r="AO337" s="58">
        <f t="shared" si="101"/>
        <v>442800</v>
      </c>
      <c r="AP337" s="58">
        <f t="shared" si="102"/>
        <v>0</v>
      </c>
      <c r="AQ337" s="74"/>
    </row>
    <row r="338" spans="1:43" s="60" customFormat="1" ht="23.25" customHeight="1">
      <c r="A338" s="113" t="s">
        <v>823</v>
      </c>
      <c r="B338" s="141" t="s">
        <v>1097</v>
      </c>
      <c r="C338" s="145" t="s">
        <v>1270</v>
      </c>
      <c r="D338" s="114"/>
      <c r="E338" s="119"/>
      <c r="F338" s="119"/>
      <c r="G338" s="120"/>
      <c r="H338" s="61"/>
      <c r="I338" s="62"/>
      <c r="J338" s="56"/>
      <c r="K338" s="58">
        <v>410000</v>
      </c>
      <c r="L338" s="56"/>
      <c r="M338" s="56"/>
      <c r="N338" s="56"/>
      <c r="O338" s="56"/>
      <c r="P338" s="56"/>
      <c r="Q338" s="56"/>
      <c r="R338" s="56"/>
      <c r="S338" s="56"/>
      <c r="T338" s="56">
        <f t="shared" si="79"/>
        <v>32800</v>
      </c>
      <c r="U338" s="62">
        <f t="shared" si="80"/>
        <v>442800</v>
      </c>
      <c r="V338" s="58">
        <f t="shared" si="81"/>
        <v>442800</v>
      </c>
      <c r="W338" s="121"/>
      <c r="X338" s="57" t="str">
        <f t="shared" si="98"/>
        <v>PS254716</v>
      </c>
      <c r="Y338" s="58" t="str">
        <f t="shared" si="97"/>
        <v>4814591</v>
      </c>
      <c r="Z338" s="59">
        <f t="shared" si="83"/>
        <v>0</v>
      </c>
      <c r="AA338" s="58"/>
      <c r="AB338" s="58"/>
      <c r="AC338" s="58"/>
      <c r="AD338" s="58">
        <f t="shared" si="84"/>
        <v>410000</v>
      </c>
      <c r="AE338" s="58"/>
      <c r="AF338" s="58"/>
      <c r="AG338" s="58"/>
      <c r="AH338" s="58"/>
      <c r="AI338" s="58"/>
      <c r="AJ338" s="58"/>
      <c r="AK338" s="58"/>
      <c r="AL338" s="58"/>
      <c r="AM338" s="58">
        <f t="shared" si="99"/>
        <v>32800</v>
      </c>
      <c r="AN338" s="58">
        <f t="shared" si="100"/>
        <v>442800</v>
      </c>
      <c r="AO338" s="58">
        <f t="shared" si="101"/>
        <v>442800</v>
      </c>
      <c r="AP338" s="58">
        <f t="shared" si="102"/>
        <v>0</v>
      </c>
      <c r="AQ338" s="74"/>
    </row>
    <row r="339" spans="1:43" s="60" customFormat="1" ht="23.25" customHeight="1">
      <c r="A339" s="113" t="s">
        <v>824</v>
      </c>
      <c r="B339" s="141" t="s">
        <v>1098</v>
      </c>
      <c r="C339" s="145" t="s">
        <v>1270</v>
      </c>
      <c r="D339" s="114"/>
      <c r="E339" s="119"/>
      <c r="F339" s="119"/>
      <c r="G339" s="120"/>
      <c r="H339" s="61"/>
      <c r="I339" s="62"/>
      <c r="J339" s="56"/>
      <c r="K339" s="58">
        <v>410000</v>
      </c>
      <c r="L339" s="56"/>
      <c r="M339" s="56"/>
      <c r="N339" s="56"/>
      <c r="O339" s="56"/>
      <c r="P339" s="56"/>
      <c r="Q339" s="56"/>
      <c r="R339" s="56"/>
      <c r="S339" s="56"/>
      <c r="T339" s="56">
        <f t="shared" si="79"/>
        <v>32800</v>
      </c>
      <c r="U339" s="62">
        <f t="shared" si="80"/>
        <v>442800</v>
      </c>
      <c r="V339" s="58">
        <f t="shared" si="81"/>
        <v>442800</v>
      </c>
      <c r="W339" s="121"/>
      <c r="X339" s="57" t="str">
        <f t="shared" si="98"/>
        <v>PS254717</v>
      </c>
      <c r="Y339" s="58" t="str">
        <f t="shared" si="97"/>
        <v>4814674</v>
      </c>
      <c r="Z339" s="59">
        <f t="shared" si="83"/>
        <v>0</v>
      </c>
      <c r="AA339" s="58"/>
      <c r="AB339" s="58"/>
      <c r="AC339" s="58"/>
      <c r="AD339" s="58">
        <f t="shared" si="84"/>
        <v>410000</v>
      </c>
      <c r="AE339" s="58"/>
      <c r="AF339" s="58"/>
      <c r="AG339" s="58"/>
      <c r="AH339" s="58"/>
      <c r="AI339" s="58"/>
      <c r="AJ339" s="58"/>
      <c r="AK339" s="58"/>
      <c r="AL339" s="58"/>
      <c r="AM339" s="58">
        <f t="shared" si="99"/>
        <v>32800</v>
      </c>
      <c r="AN339" s="58">
        <f t="shared" si="100"/>
        <v>442800</v>
      </c>
      <c r="AO339" s="58">
        <f t="shared" si="101"/>
        <v>442800</v>
      </c>
      <c r="AP339" s="58">
        <f t="shared" si="102"/>
        <v>0</v>
      </c>
      <c r="AQ339" s="74"/>
    </row>
    <row r="340" spans="1:43" s="60" customFormat="1" ht="23.25" customHeight="1">
      <c r="A340" s="113" t="s">
        <v>825</v>
      </c>
      <c r="B340" s="141" t="s">
        <v>1099</v>
      </c>
      <c r="C340" s="145" t="s">
        <v>1270</v>
      </c>
      <c r="D340" s="114"/>
      <c r="E340" s="119"/>
      <c r="F340" s="119"/>
      <c r="G340" s="120"/>
      <c r="H340" s="61"/>
      <c r="I340" s="62"/>
      <c r="J340" s="56"/>
      <c r="K340" s="58">
        <v>410000</v>
      </c>
      <c r="L340" s="56"/>
      <c r="M340" s="56"/>
      <c r="N340" s="56"/>
      <c r="O340" s="56"/>
      <c r="P340" s="56"/>
      <c r="Q340" s="56"/>
      <c r="R340" s="56"/>
      <c r="S340" s="56"/>
      <c r="T340" s="56">
        <f t="shared" si="79"/>
        <v>32800</v>
      </c>
      <c r="U340" s="62">
        <f t="shared" si="80"/>
        <v>442800</v>
      </c>
      <c r="V340" s="58">
        <f t="shared" si="81"/>
        <v>442800</v>
      </c>
      <c r="W340" s="121"/>
      <c r="X340" s="57" t="str">
        <f t="shared" si="98"/>
        <v>PS254729</v>
      </c>
      <c r="Y340" s="58" t="str">
        <f t="shared" si="97"/>
        <v>4819424</v>
      </c>
      <c r="Z340" s="59">
        <f t="shared" si="83"/>
        <v>0</v>
      </c>
      <c r="AA340" s="58"/>
      <c r="AB340" s="58"/>
      <c r="AC340" s="58"/>
      <c r="AD340" s="58">
        <f t="shared" si="84"/>
        <v>410000</v>
      </c>
      <c r="AE340" s="58"/>
      <c r="AF340" s="58"/>
      <c r="AG340" s="58"/>
      <c r="AH340" s="58"/>
      <c r="AI340" s="58"/>
      <c r="AJ340" s="58"/>
      <c r="AK340" s="58"/>
      <c r="AL340" s="58"/>
      <c r="AM340" s="58">
        <f t="shared" si="99"/>
        <v>32800</v>
      </c>
      <c r="AN340" s="58">
        <f t="shared" si="100"/>
        <v>442800</v>
      </c>
      <c r="AO340" s="58">
        <f t="shared" si="101"/>
        <v>442800</v>
      </c>
      <c r="AP340" s="58">
        <f t="shared" si="102"/>
        <v>0</v>
      </c>
      <c r="AQ340" s="74"/>
    </row>
    <row r="341" spans="1:43" s="60" customFormat="1" ht="23.25" customHeight="1">
      <c r="A341" s="113" t="s">
        <v>826</v>
      </c>
      <c r="B341" s="141" t="s">
        <v>1100</v>
      </c>
      <c r="C341" s="145" t="s">
        <v>1270</v>
      </c>
      <c r="D341" s="114"/>
      <c r="E341" s="119"/>
      <c r="F341" s="119"/>
      <c r="G341" s="120"/>
      <c r="H341" s="61"/>
      <c r="I341" s="62"/>
      <c r="J341" s="56"/>
      <c r="K341" s="58">
        <v>410000</v>
      </c>
      <c r="L341" s="56"/>
      <c r="M341" s="56"/>
      <c r="N341" s="56"/>
      <c r="O341" s="56"/>
      <c r="P341" s="56"/>
      <c r="Q341" s="56"/>
      <c r="R341" s="56"/>
      <c r="S341" s="56"/>
      <c r="T341" s="56">
        <f t="shared" si="79"/>
        <v>32800</v>
      </c>
      <c r="U341" s="62">
        <f t="shared" si="80"/>
        <v>442800</v>
      </c>
      <c r="V341" s="58">
        <f t="shared" si="81"/>
        <v>442800</v>
      </c>
      <c r="W341" s="121"/>
      <c r="X341" s="57" t="str">
        <f t="shared" si="98"/>
        <v>PS254730</v>
      </c>
      <c r="Y341" s="58" t="str">
        <f t="shared" si="97"/>
        <v>IFHVN-2507290014</v>
      </c>
      <c r="Z341" s="59">
        <f t="shared" si="83"/>
        <v>0</v>
      </c>
      <c r="AA341" s="58"/>
      <c r="AB341" s="58"/>
      <c r="AC341" s="58"/>
      <c r="AD341" s="58">
        <f t="shared" si="84"/>
        <v>410000</v>
      </c>
      <c r="AE341" s="58"/>
      <c r="AF341" s="58"/>
      <c r="AG341" s="58"/>
      <c r="AH341" s="58"/>
      <c r="AI341" s="58"/>
      <c r="AJ341" s="58"/>
      <c r="AK341" s="58"/>
      <c r="AL341" s="58"/>
      <c r="AM341" s="58">
        <f t="shared" si="99"/>
        <v>32800</v>
      </c>
      <c r="AN341" s="58">
        <f t="shared" si="100"/>
        <v>442800</v>
      </c>
      <c r="AO341" s="58">
        <f t="shared" si="101"/>
        <v>442800</v>
      </c>
      <c r="AP341" s="58">
        <f t="shared" si="102"/>
        <v>0</v>
      </c>
      <c r="AQ341" s="74"/>
    </row>
    <row r="342" spans="1:43" s="60" customFormat="1" ht="23.25" customHeight="1">
      <c r="A342" s="113" t="s">
        <v>827</v>
      </c>
      <c r="B342" s="141" t="s">
        <v>1101</v>
      </c>
      <c r="C342" s="145" t="s">
        <v>1270</v>
      </c>
      <c r="D342" s="114"/>
      <c r="E342" s="119"/>
      <c r="F342" s="119"/>
      <c r="G342" s="120"/>
      <c r="H342" s="61"/>
      <c r="I342" s="62"/>
      <c r="J342" s="56"/>
      <c r="K342" s="58">
        <v>410000</v>
      </c>
      <c r="L342" s="56"/>
      <c r="M342" s="56"/>
      <c r="N342" s="56"/>
      <c r="O342" s="56"/>
      <c r="P342" s="56"/>
      <c r="Q342" s="56"/>
      <c r="R342" s="56"/>
      <c r="S342" s="56"/>
      <c r="T342" s="56">
        <f t="shared" si="79"/>
        <v>32800</v>
      </c>
      <c r="U342" s="62">
        <f t="shared" si="80"/>
        <v>442800</v>
      </c>
      <c r="V342" s="58">
        <f t="shared" si="81"/>
        <v>442800</v>
      </c>
      <c r="W342" s="121"/>
      <c r="X342" s="57" t="str">
        <f t="shared" si="98"/>
        <v>PS254731</v>
      </c>
      <c r="Y342" s="58" t="str">
        <f t="shared" si="97"/>
        <v>4816450</v>
      </c>
      <c r="Z342" s="59">
        <f t="shared" si="83"/>
        <v>0</v>
      </c>
      <c r="AA342" s="58"/>
      <c r="AB342" s="58"/>
      <c r="AC342" s="58"/>
      <c r="AD342" s="58">
        <f t="shared" si="84"/>
        <v>410000</v>
      </c>
      <c r="AE342" s="58"/>
      <c r="AF342" s="58"/>
      <c r="AG342" s="58"/>
      <c r="AH342" s="58"/>
      <c r="AI342" s="58"/>
      <c r="AJ342" s="58"/>
      <c r="AK342" s="58"/>
      <c r="AL342" s="58"/>
      <c r="AM342" s="58">
        <f t="shared" si="99"/>
        <v>32800</v>
      </c>
      <c r="AN342" s="58">
        <f t="shared" si="100"/>
        <v>442800</v>
      </c>
      <c r="AO342" s="58">
        <f t="shared" si="101"/>
        <v>442800</v>
      </c>
      <c r="AP342" s="58">
        <f t="shared" si="102"/>
        <v>0</v>
      </c>
      <c r="AQ342" s="74"/>
    </row>
    <row r="343" spans="1:43" s="60" customFormat="1" ht="23.25" customHeight="1">
      <c r="A343" s="113" t="s">
        <v>828</v>
      </c>
      <c r="B343" s="141" t="s">
        <v>1102</v>
      </c>
      <c r="C343" s="145" t="s">
        <v>1270</v>
      </c>
      <c r="D343" s="114"/>
      <c r="E343" s="119"/>
      <c r="F343" s="119"/>
      <c r="G343" s="120"/>
      <c r="H343" s="61"/>
      <c r="I343" s="62"/>
      <c r="J343" s="56"/>
      <c r="K343" s="58">
        <v>410000</v>
      </c>
      <c r="L343" s="56"/>
      <c r="M343" s="56"/>
      <c r="N343" s="56"/>
      <c r="O343" s="56"/>
      <c r="P343" s="56"/>
      <c r="Q343" s="56"/>
      <c r="R343" s="56"/>
      <c r="S343" s="56"/>
      <c r="T343" s="56">
        <f t="shared" si="79"/>
        <v>32800</v>
      </c>
      <c r="U343" s="62">
        <f t="shared" si="80"/>
        <v>442800</v>
      </c>
      <c r="V343" s="58">
        <f t="shared" si="81"/>
        <v>442800</v>
      </c>
      <c r="W343" s="121"/>
      <c r="X343" s="57" t="str">
        <f t="shared" si="98"/>
        <v>PS254733</v>
      </c>
      <c r="Y343" s="58" t="str">
        <f t="shared" si="97"/>
        <v>4819379</v>
      </c>
      <c r="Z343" s="59">
        <f t="shared" si="83"/>
        <v>0</v>
      </c>
      <c r="AA343" s="58"/>
      <c r="AB343" s="58"/>
      <c r="AC343" s="58"/>
      <c r="AD343" s="58">
        <f t="shared" si="84"/>
        <v>410000</v>
      </c>
      <c r="AE343" s="58"/>
      <c r="AF343" s="58"/>
      <c r="AG343" s="58"/>
      <c r="AH343" s="58"/>
      <c r="AI343" s="58"/>
      <c r="AJ343" s="58"/>
      <c r="AK343" s="58"/>
      <c r="AL343" s="58"/>
      <c r="AM343" s="58">
        <f t="shared" si="99"/>
        <v>32800</v>
      </c>
      <c r="AN343" s="58">
        <f t="shared" si="100"/>
        <v>442800</v>
      </c>
      <c r="AO343" s="58">
        <f t="shared" si="101"/>
        <v>442800</v>
      </c>
      <c r="AP343" s="58">
        <f t="shared" si="102"/>
        <v>0</v>
      </c>
      <c r="AQ343" s="74"/>
    </row>
    <row r="344" spans="1:43" s="60" customFormat="1" ht="23.25" customHeight="1">
      <c r="A344" s="113" t="s">
        <v>829</v>
      </c>
      <c r="B344" s="141" t="s">
        <v>1103</v>
      </c>
      <c r="C344" s="145" t="s">
        <v>1270</v>
      </c>
      <c r="D344" s="114"/>
      <c r="E344" s="119"/>
      <c r="F344" s="119"/>
      <c r="G344" s="120"/>
      <c r="H344" s="61"/>
      <c r="I344" s="62"/>
      <c r="J344" s="56"/>
      <c r="K344" s="58">
        <v>410000</v>
      </c>
      <c r="L344" s="56"/>
      <c r="M344" s="56"/>
      <c r="N344" s="56"/>
      <c r="O344" s="56"/>
      <c r="P344" s="56"/>
      <c r="Q344" s="56"/>
      <c r="R344" s="56"/>
      <c r="S344" s="56"/>
      <c r="T344" s="56">
        <f t="shared" si="79"/>
        <v>32800</v>
      </c>
      <c r="U344" s="62">
        <f t="shared" si="80"/>
        <v>442800</v>
      </c>
      <c r="V344" s="58">
        <f t="shared" si="81"/>
        <v>442800</v>
      </c>
      <c r="W344" s="121"/>
      <c r="X344" s="57" t="str">
        <f t="shared" si="98"/>
        <v>PS254732</v>
      </c>
      <c r="Y344" s="58" t="str">
        <f t="shared" si="97"/>
        <v>160/PSHK/25</v>
      </c>
      <c r="Z344" s="59">
        <f t="shared" si="83"/>
        <v>0</v>
      </c>
      <c r="AA344" s="58"/>
      <c r="AB344" s="58"/>
      <c r="AC344" s="58"/>
      <c r="AD344" s="58">
        <f t="shared" si="84"/>
        <v>410000</v>
      </c>
      <c r="AE344" s="58"/>
      <c r="AF344" s="58"/>
      <c r="AG344" s="58"/>
      <c r="AH344" s="58"/>
      <c r="AI344" s="58"/>
      <c r="AJ344" s="58"/>
      <c r="AK344" s="58"/>
      <c r="AL344" s="58"/>
      <c r="AM344" s="58">
        <f t="shared" si="99"/>
        <v>32800</v>
      </c>
      <c r="AN344" s="58">
        <f t="shared" si="100"/>
        <v>442800</v>
      </c>
      <c r="AO344" s="58">
        <f t="shared" si="101"/>
        <v>442800</v>
      </c>
      <c r="AP344" s="58">
        <f t="shared" si="102"/>
        <v>0</v>
      </c>
      <c r="AQ344" s="74"/>
    </row>
    <row r="345" spans="1:43" s="60" customFormat="1" ht="23.25" customHeight="1">
      <c r="A345" s="113" t="s">
        <v>830</v>
      </c>
      <c r="B345" s="141" t="s">
        <v>1104</v>
      </c>
      <c r="C345" s="145" t="s">
        <v>1270</v>
      </c>
      <c r="D345" s="114"/>
      <c r="E345" s="119"/>
      <c r="F345" s="119"/>
      <c r="G345" s="120"/>
      <c r="H345" s="61"/>
      <c r="I345" s="62"/>
      <c r="J345" s="56"/>
      <c r="K345" s="58">
        <v>410000</v>
      </c>
      <c r="L345" s="56"/>
      <c r="M345" s="56"/>
      <c r="N345" s="56"/>
      <c r="O345" s="56"/>
      <c r="P345" s="56"/>
      <c r="Q345" s="56"/>
      <c r="R345" s="56"/>
      <c r="S345" s="56"/>
      <c r="T345" s="56">
        <f t="shared" si="79"/>
        <v>32800</v>
      </c>
      <c r="U345" s="62">
        <f t="shared" si="80"/>
        <v>442800</v>
      </c>
      <c r="V345" s="58">
        <f t="shared" si="81"/>
        <v>442800</v>
      </c>
      <c r="W345" s="121"/>
      <c r="X345" s="57" t="str">
        <f t="shared" si="98"/>
        <v>PS254737</v>
      </c>
      <c r="Y345" s="58" t="str">
        <f t="shared" si="97"/>
        <v>IV25070902</v>
      </c>
      <c r="Z345" s="59">
        <f t="shared" si="83"/>
        <v>0</v>
      </c>
      <c r="AA345" s="58"/>
      <c r="AB345" s="58"/>
      <c r="AC345" s="58"/>
      <c r="AD345" s="58">
        <f t="shared" si="84"/>
        <v>410000</v>
      </c>
      <c r="AE345" s="58"/>
      <c r="AF345" s="58"/>
      <c r="AG345" s="58"/>
      <c r="AH345" s="58"/>
      <c r="AI345" s="58"/>
      <c r="AJ345" s="58"/>
      <c r="AK345" s="58"/>
      <c r="AL345" s="58"/>
      <c r="AM345" s="58">
        <f t="shared" si="99"/>
        <v>32800</v>
      </c>
      <c r="AN345" s="58">
        <f t="shared" si="100"/>
        <v>442800</v>
      </c>
      <c r="AO345" s="58">
        <f t="shared" si="101"/>
        <v>442800</v>
      </c>
      <c r="AP345" s="58">
        <f t="shared" si="102"/>
        <v>0</v>
      </c>
      <c r="AQ345" s="74"/>
    </row>
    <row r="346" spans="1:43" s="60" customFormat="1" ht="23.25" customHeight="1">
      <c r="A346" s="113" t="s">
        <v>831</v>
      </c>
      <c r="B346" s="141" t="s">
        <v>1105</v>
      </c>
      <c r="C346" s="145" t="s">
        <v>1270</v>
      </c>
      <c r="D346" s="114"/>
      <c r="E346" s="119"/>
      <c r="F346" s="119"/>
      <c r="G346" s="120"/>
      <c r="H346" s="61"/>
      <c r="I346" s="62"/>
      <c r="J346" s="56"/>
      <c r="K346" s="58">
        <v>410000</v>
      </c>
      <c r="L346" s="56"/>
      <c r="M346" s="56"/>
      <c r="N346" s="56"/>
      <c r="O346" s="56"/>
      <c r="P346" s="56"/>
      <c r="Q346" s="56"/>
      <c r="R346" s="56"/>
      <c r="S346" s="56"/>
      <c r="T346" s="56">
        <f t="shared" si="79"/>
        <v>32800</v>
      </c>
      <c r="U346" s="62">
        <f t="shared" si="80"/>
        <v>442800</v>
      </c>
      <c r="V346" s="58">
        <f t="shared" si="81"/>
        <v>442800</v>
      </c>
      <c r="W346" s="121"/>
      <c r="X346" s="57" t="str">
        <f t="shared" si="98"/>
        <v>PS254736</v>
      </c>
      <c r="Y346" s="58" t="str">
        <f t="shared" si="97"/>
        <v>4816975</v>
      </c>
      <c r="Z346" s="59">
        <f t="shared" si="83"/>
        <v>0</v>
      </c>
      <c r="AA346" s="58"/>
      <c r="AB346" s="58"/>
      <c r="AC346" s="58"/>
      <c r="AD346" s="58">
        <f t="shared" si="84"/>
        <v>410000</v>
      </c>
      <c r="AE346" s="58"/>
      <c r="AF346" s="58"/>
      <c r="AG346" s="58"/>
      <c r="AH346" s="58"/>
      <c r="AI346" s="58"/>
      <c r="AJ346" s="58"/>
      <c r="AK346" s="58"/>
      <c r="AL346" s="58"/>
      <c r="AM346" s="58">
        <f t="shared" si="99"/>
        <v>32800</v>
      </c>
      <c r="AN346" s="58">
        <f t="shared" si="100"/>
        <v>442800</v>
      </c>
      <c r="AO346" s="58">
        <f t="shared" si="101"/>
        <v>442800</v>
      </c>
      <c r="AP346" s="58">
        <f t="shared" si="102"/>
        <v>0</v>
      </c>
      <c r="AQ346" s="74"/>
    </row>
    <row r="347" spans="1:43" s="60" customFormat="1" ht="23.25" customHeight="1">
      <c r="A347" s="113" t="s">
        <v>832</v>
      </c>
      <c r="B347" s="141" t="s">
        <v>1106</v>
      </c>
      <c r="C347" s="145" t="s">
        <v>1270</v>
      </c>
      <c r="D347" s="114"/>
      <c r="E347" s="119"/>
      <c r="F347" s="119"/>
      <c r="G347" s="120"/>
      <c r="H347" s="61"/>
      <c r="I347" s="62"/>
      <c r="J347" s="56"/>
      <c r="K347" s="58">
        <v>410000</v>
      </c>
      <c r="L347" s="56"/>
      <c r="M347" s="56"/>
      <c r="N347" s="56"/>
      <c r="O347" s="56"/>
      <c r="P347" s="56"/>
      <c r="Q347" s="56"/>
      <c r="R347" s="56"/>
      <c r="S347" s="56"/>
      <c r="T347" s="56">
        <f t="shared" si="79"/>
        <v>32800</v>
      </c>
      <c r="U347" s="62">
        <f t="shared" si="80"/>
        <v>442800</v>
      </c>
      <c r="V347" s="58">
        <f t="shared" si="81"/>
        <v>442800</v>
      </c>
      <c r="W347" s="121"/>
      <c r="X347" s="57" t="str">
        <f t="shared" si="98"/>
        <v>PS254743</v>
      </c>
      <c r="Y347" s="58" t="str">
        <f t="shared" si="97"/>
        <v>2025/GLJ-VY 100</v>
      </c>
      <c r="Z347" s="59">
        <f t="shared" si="83"/>
        <v>0</v>
      </c>
      <c r="AA347" s="58"/>
      <c r="AB347" s="58"/>
      <c r="AC347" s="58"/>
      <c r="AD347" s="58">
        <f t="shared" si="84"/>
        <v>410000</v>
      </c>
      <c r="AE347" s="58"/>
      <c r="AF347" s="58"/>
      <c r="AG347" s="58"/>
      <c r="AH347" s="58"/>
      <c r="AI347" s="58"/>
      <c r="AJ347" s="58"/>
      <c r="AK347" s="58"/>
      <c r="AL347" s="58"/>
      <c r="AM347" s="58">
        <f t="shared" si="99"/>
        <v>32800</v>
      </c>
      <c r="AN347" s="58">
        <f t="shared" si="100"/>
        <v>442800</v>
      </c>
      <c r="AO347" s="58">
        <f t="shared" si="101"/>
        <v>442800</v>
      </c>
      <c r="AP347" s="58">
        <f t="shared" si="102"/>
        <v>0</v>
      </c>
      <c r="AQ347" s="74"/>
    </row>
    <row r="348" spans="1:43" s="60" customFormat="1" ht="23.25" customHeight="1">
      <c r="A348" s="113" t="s">
        <v>833</v>
      </c>
      <c r="B348" s="141" t="s">
        <v>1107</v>
      </c>
      <c r="C348" s="145" t="s">
        <v>1270</v>
      </c>
      <c r="D348" s="114"/>
      <c r="E348" s="119"/>
      <c r="F348" s="119"/>
      <c r="G348" s="120"/>
      <c r="H348" s="61"/>
      <c r="I348" s="62"/>
      <c r="J348" s="56"/>
      <c r="K348" s="58">
        <v>410000</v>
      </c>
      <c r="L348" s="56"/>
      <c r="M348" s="56"/>
      <c r="N348" s="56"/>
      <c r="O348" s="56"/>
      <c r="P348" s="56"/>
      <c r="Q348" s="56"/>
      <c r="R348" s="56"/>
      <c r="S348" s="56"/>
      <c r="T348" s="56">
        <f t="shared" si="79"/>
        <v>32800</v>
      </c>
      <c r="U348" s="62">
        <f t="shared" si="80"/>
        <v>442800</v>
      </c>
      <c r="V348" s="58">
        <f t="shared" si="81"/>
        <v>442800</v>
      </c>
      <c r="W348" s="121"/>
      <c r="X348" s="57" t="str">
        <f t="shared" si="98"/>
        <v>PS254748</v>
      </c>
      <c r="Y348" s="58" t="str">
        <f t="shared" si="97"/>
        <v>2025/GLJ-VY 099</v>
      </c>
      <c r="Z348" s="59">
        <f t="shared" si="83"/>
        <v>0</v>
      </c>
      <c r="AA348" s="58"/>
      <c r="AB348" s="58"/>
      <c r="AC348" s="58"/>
      <c r="AD348" s="58">
        <f t="shared" si="84"/>
        <v>410000</v>
      </c>
      <c r="AE348" s="58"/>
      <c r="AF348" s="58"/>
      <c r="AG348" s="58"/>
      <c r="AH348" s="58"/>
      <c r="AI348" s="58"/>
      <c r="AJ348" s="58"/>
      <c r="AK348" s="58"/>
      <c r="AL348" s="58"/>
      <c r="AM348" s="58">
        <f t="shared" si="99"/>
        <v>32800</v>
      </c>
      <c r="AN348" s="58">
        <f t="shared" si="100"/>
        <v>442800</v>
      </c>
      <c r="AO348" s="58">
        <f t="shared" si="101"/>
        <v>442800</v>
      </c>
      <c r="AP348" s="58">
        <f t="shared" si="102"/>
        <v>0</v>
      </c>
      <c r="AQ348" s="74"/>
    </row>
    <row r="349" spans="1:43" s="60" customFormat="1" ht="23.25" customHeight="1">
      <c r="A349" s="113" t="s">
        <v>834</v>
      </c>
      <c r="B349" s="141" t="s">
        <v>1108</v>
      </c>
      <c r="C349" s="145" t="s">
        <v>1270</v>
      </c>
      <c r="D349" s="114"/>
      <c r="E349" s="119"/>
      <c r="F349" s="119"/>
      <c r="G349" s="120"/>
      <c r="H349" s="61"/>
      <c r="I349" s="62"/>
      <c r="J349" s="56"/>
      <c r="K349" s="58">
        <v>410000</v>
      </c>
      <c r="L349" s="56"/>
      <c r="M349" s="56"/>
      <c r="N349" s="56"/>
      <c r="O349" s="56"/>
      <c r="P349" s="56"/>
      <c r="Q349" s="56"/>
      <c r="R349" s="56"/>
      <c r="S349" s="56"/>
      <c r="T349" s="56">
        <f t="shared" si="79"/>
        <v>32800</v>
      </c>
      <c r="U349" s="62">
        <f t="shared" si="80"/>
        <v>442800</v>
      </c>
      <c r="V349" s="58">
        <f t="shared" si="81"/>
        <v>442800</v>
      </c>
      <c r="W349" s="121"/>
      <c r="X349" s="57" t="str">
        <f t="shared" si="98"/>
        <v>PS254762</v>
      </c>
      <c r="Y349" s="58" t="str">
        <f t="shared" si="97"/>
        <v>BSV250731-208714</v>
      </c>
      <c r="Z349" s="59">
        <f t="shared" si="83"/>
        <v>0</v>
      </c>
      <c r="AA349" s="58"/>
      <c r="AB349" s="58"/>
      <c r="AC349" s="58"/>
      <c r="AD349" s="58">
        <f t="shared" si="84"/>
        <v>410000</v>
      </c>
      <c r="AE349" s="58"/>
      <c r="AF349" s="58"/>
      <c r="AG349" s="58"/>
      <c r="AH349" s="58"/>
      <c r="AI349" s="58"/>
      <c r="AJ349" s="58"/>
      <c r="AK349" s="58"/>
      <c r="AL349" s="58"/>
      <c r="AM349" s="58">
        <f t="shared" si="99"/>
        <v>32800</v>
      </c>
      <c r="AN349" s="58">
        <f t="shared" si="100"/>
        <v>442800</v>
      </c>
      <c r="AO349" s="58">
        <f t="shared" si="101"/>
        <v>442800</v>
      </c>
      <c r="AP349" s="58">
        <f t="shared" si="102"/>
        <v>0</v>
      </c>
      <c r="AQ349" s="74"/>
    </row>
    <row r="350" spans="1:43" s="60" customFormat="1" ht="23.25" customHeight="1">
      <c r="A350" s="113" t="s">
        <v>835</v>
      </c>
      <c r="B350" s="141" t="s">
        <v>1109</v>
      </c>
      <c r="C350" s="145" t="s">
        <v>1270</v>
      </c>
      <c r="D350" s="114"/>
      <c r="E350" s="119"/>
      <c r="F350" s="119"/>
      <c r="G350" s="120"/>
      <c r="H350" s="61"/>
      <c r="I350" s="62"/>
      <c r="J350" s="56"/>
      <c r="K350" s="58">
        <v>410000</v>
      </c>
      <c r="L350" s="56"/>
      <c r="M350" s="56"/>
      <c r="N350" s="56"/>
      <c r="O350" s="56"/>
      <c r="P350" s="56"/>
      <c r="Q350" s="56"/>
      <c r="R350" s="56"/>
      <c r="S350" s="56"/>
      <c r="T350" s="56">
        <f t="shared" si="79"/>
        <v>32800</v>
      </c>
      <c r="U350" s="62">
        <f t="shared" si="80"/>
        <v>442800</v>
      </c>
      <c r="V350" s="58">
        <f t="shared" si="81"/>
        <v>442800</v>
      </c>
      <c r="W350" s="121"/>
      <c r="X350" s="57" t="str">
        <f t="shared" si="98"/>
        <v>PS254735</v>
      </c>
      <c r="Y350" s="58" t="str">
        <f t="shared" si="97"/>
        <v>4817187</v>
      </c>
      <c r="Z350" s="59">
        <f t="shared" si="83"/>
        <v>0</v>
      </c>
      <c r="AA350" s="58"/>
      <c r="AB350" s="58"/>
      <c r="AC350" s="58"/>
      <c r="AD350" s="58">
        <f t="shared" si="84"/>
        <v>410000</v>
      </c>
      <c r="AE350" s="58"/>
      <c r="AF350" s="58"/>
      <c r="AG350" s="58"/>
      <c r="AH350" s="58"/>
      <c r="AI350" s="58"/>
      <c r="AJ350" s="58"/>
      <c r="AK350" s="58"/>
      <c r="AL350" s="58"/>
      <c r="AM350" s="58">
        <f t="shared" si="99"/>
        <v>32800</v>
      </c>
      <c r="AN350" s="58">
        <f t="shared" si="100"/>
        <v>442800</v>
      </c>
      <c r="AO350" s="58">
        <f t="shared" si="101"/>
        <v>442800</v>
      </c>
      <c r="AP350" s="58">
        <f t="shared" si="102"/>
        <v>0</v>
      </c>
      <c r="AQ350" s="74"/>
    </row>
    <row r="351" spans="1:43" s="60" customFormat="1" ht="23.25" customHeight="1">
      <c r="A351" s="113" t="s">
        <v>836</v>
      </c>
      <c r="B351" s="141" t="s">
        <v>1110</v>
      </c>
      <c r="C351" s="145" t="s">
        <v>1270</v>
      </c>
      <c r="D351" s="114"/>
      <c r="E351" s="119"/>
      <c r="F351" s="119"/>
      <c r="G351" s="120"/>
      <c r="H351" s="61"/>
      <c r="I351" s="62"/>
      <c r="J351" s="56"/>
      <c r="K351" s="58">
        <v>410000</v>
      </c>
      <c r="L351" s="56"/>
      <c r="M351" s="56"/>
      <c r="N351" s="56"/>
      <c r="O351" s="56"/>
      <c r="P351" s="56"/>
      <c r="Q351" s="56"/>
      <c r="R351" s="56"/>
      <c r="S351" s="56"/>
      <c r="T351" s="56">
        <f t="shared" si="79"/>
        <v>32800</v>
      </c>
      <c r="U351" s="62">
        <f t="shared" si="80"/>
        <v>442800</v>
      </c>
      <c r="V351" s="58">
        <f t="shared" si="81"/>
        <v>442800</v>
      </c>
      <c r="W351" s="121"/>
      <c r="X351" s="57" t="str">
        <f t="shared" si="98"/>
        <v>PS254738</v>
      </c>
      <c r="Y351" s="58" t="str">
        <f t="shared" si="97"/>
        <v>XJ-VY-20250730</v>
      </c>
      <c r="Z351" s="59">
        <f t="shared" si="83"/>
        <v>0</v>
      </c>
      <c r="AA351" s="58"/>
      <c r="AB351" s="58"/>
      <c r="AC351" s="58"/>
      <c r="AD351" s="58">
        <f t="shared" si="84"/>
        <v>410000</v>
      </c>
      <c r="AE351" s="58"/>
      <c r="AF351" s="58"/>
      <c r="AG351" s="58"/>
      <c r="AH351" s="58"/>
      <c r="AI351" s="58"/>
      <c r="AJ351" s="58"/>
      <c r="AK351" s="58"/>
      <c r="AL351" s="58"/>
      <c r="AM351" s="58">
        <f t="shared" si="99"/>
        <v>32800</v>
      </c>
      <c r="AN351" s="58">
        <f t="shared" si="100"/>
        <v>442800</v>
      </c>
      <c r="AO351" s="58">
        <f t="shared" si="101"/>
        <v>442800</v>
      </c>
      <c r="AP351" s="58">
        <f t="shared" si="102"/>
        <v>0</v>
      </c>
      <c r="AQ351" s="74"/>
    </row>
    <row r="352" spans="1:43" s="60" customFormat="1" ht="23.25" customHeight="1">
      <c r="A352" s="113" t="s">
        <v>837</v>
      </c>
      <c r="B352" s="141" t="s">
        <v>1111</v>
      </c>
      <c r="C352" s="145" t="s">
        <v>1270</v>
      </c>
      <c r="D352" s="114"/>
      <c r="E352" s="119"/>
      <c r="F352" s="119"/>
      <c r="G352" s="120"/>
      <c r="H352" s="61"/>
      <c r="I352" s="62"/>
      <c r="J352" s="56"/>
      <c r="K352" s="58">
        <v>410000</v>
      </c>
      <c r="L352" s="56"/>
      <c r="M352" s="56"/>
      <c r="N352" s="56"/>
      <c r="O352" s="56"/>
      <c r="P352" s="56"/>
      <c r="Q352" s="56"/>
      <c r="R352" s="56"/>
      <c r="S352" s="56"/>
      <c r="T352" s="56">
        <f t="shared" si="79"/>
        <v>32800</v>
      </c>
      <c r="U352" s="62">
        <f t="shared" si="80"/>
        <v>442800</v>
      </c>
      <c r="V352" s="58">
        <f t="shared" si="81"/>
        <v>442800</v>
      </c>
      <c r="W352" s="121"/>
      <c r="X352" s="57" t="str">
        <f t="shared" si="98"/>
        <v>PS254749</v>
      </c>
      <c r="Y352" s="58" t="str">
        <f t="shared" si="97"/>
        <v>O2-2507-00747</v>
      </c>
      <c r="Z352" s="59">
        <f t="shared" si="83"/>
        <v>0</v>
      </c>
      <c r="AA352" s="58"/>
      <c r="AB352" s="58"/>
      <c r="AC352" s="58"/>
      <c r="AD352" s="58">
        <f t="shared" si="84"/>
        <v>410000</v>
      </c>
      <c r="AE352" s="58"/>
      <c r="AF352" s="58"/>
      <c r="AG352" s="58"/>
      <c r="AH352" s="58"/>
      <c r="AI352" s="58"/>
      <c r="AJ352" s="58"/>
      <c r="AK352" s="58"/>
      <c r="AL352" s="58"/>
      <c r="AM352" s="58">
        <f t="shared" si="99"/>
        <v>32800</v>
      </c>
      <c r="AN352" s="58">
        <f t="shared" si="100"/>
        <v>442800</v>
      </c>
      <c r="AO352" s="58">
        <f t="shared" si="101"/>
        <v>442800</v>
      </c>
      <c r="AP352" s="58">
        <f t="shared" si="102"/>
        <v>0</v>
      </c>
      <c r="AQ352" s="74"/>
    </row>
    <row r="353" spans="1:43" s="60" customFormat="1" ht="23.25" customHeight="1">
      <c r="A353" s="113" t="s">
        <v>838</v>
      </c>
      <c r="B353" s="141" t="s">
        <v>1112</v>
      </c>
      <c r="C353" s="145" t="s">
        <v>1270</v>
      </c>
      <c r="D353" s="114"/>
      <c r="E353" s="119"/>
      <c r="F353" s="119"/>
      <c r="G353" s="120"/>
      <c r="H353" s="61"/>
      <c r="I353" s="62"/>
      <c r="J353" s="56"/>
      <c r="K353" s="58">
        <v>690000</v>
      </c>
      <c r="L353" s="56"/>
      <c r="M353" s="56"/>
      <c r="N353" s="56"/>
      <c r="O353" s="56"/>
      <c r="P353" s="56"/>
      <c r="Q353" s="56"/>
      <c r="R353" s="56"/>
      <c r="S353" s="56"/>
      <c r="T353" s="56">
        <f t="shared" si="79"/>
        <v>55200</v>
      </c>
      <c r="U353" s="62">
        <f t="shared" si="80"/>
        <v>745200</v>
      </c>
      <c r="V353" s="58">
        <f t="shared" si="81"/>
        <v>745200</v>
      </c>
      <c r="W353" s="121"/>
      <c r="X353" s="57" t="str">
        <f t="shared" si="98"/>
        <v>PS254754</v>
      </c>
      <c r="Y353" s="58" t="str">
        <f t="shared" si="97"/>
        <v>O2-2507-00673</v>
      </c>
      <c r="Z353" s="59">
        <f t="shared" si="83"/>
        <v>0</v>
      </c>
      <c r="AA353" s="58"/>
      <c r="AB353" s="58"/>
      <c r="AC353" s="58"/>
      <c r="AD353" s="58">
        <f t="shared" si="84"/>
        <v>690000</v>
      </c>
      <c r="AE353" s="58"/>
      <c r="AF353" s="58"/>
      <c r="AG353" s="58"/>
      <c r="AH353" s="58"/>
      <c r="AI353" s="58"/>
      <c r="AJ353" s="58"/>
      <c r="AK353" s="58"/>
      <c r="AL353" s="58"/>
      <c r="AM353" s="58">
        <f t="shared" si="99"/>
        <v>55200</v>
      </c>
      <c r="AN353" s="58">
        <f t="shared" si="100"/>
        <v>745200</v>
      </c>
      <c r="AO353" s="58">
        <f t="shared" si="101"/>
        <v>745200</v>
      </c>
      <c r="AP353" s="58">
        <f t="shared" si="102"/>
        <v>0</v>
      </c>
      <c r="AQ353" s="74"/>
    </row>
    <row r="354" spans="1:43" s="60" customFormat="1" ht="23.25" customHeight="1">
      <c r="A354" s="113" t="s">
        <v>838</v>
      </c>
      <c r="B354" s="141" t="s">
        <v>1112</v>
      </c>
      <c r="C354" s="145" t="s">
        <v>1270</v>
      </c>
      <c r="D354" s="114"/>
      <c r="E354" s="119"/>
      <c r="F354" s="119"/>
      <c r="G354" s="120"/>
      <c r="H354" s="61"/>
      <c r="I354" s="62"/>
      <c r="J354" s="56"/>
      <c r="K354" s="58"/>
      <c r="L354" s="56"/>
      <c r="M354" s="56"/>
      <c r="N354" s="56"/>
      <c r="O354" s="56"/>
      <c r="P354" s="56"/>
      <c r="Q354" s="56"/>
      <c r="R354" s="56"/>
      <c r="S354" s="56"/>
      <c r="T354" s="56">
        <f t="shared" si="79"/>
        <v>0</v>
      </c>
      <c r="U354" s="62">
        <f t="shared" si="80"/>
        <v>0</v>
      </c>
      <c r="V354" s="58">
        <f t="shared" si="81"/>
        <v>0</v>
      </c>
      <c r="W354" s="121"/>
      <c r="X354" s="57" t="str">
        <f t="shared" si="98"/>
        <v>PS254754</v>
      </c>
      <c r="Y354" s="58" t="str">
        <f t="shared" si="97"/>
        <v>O2-2507-00673</v>
      </c>
      <c r="Z354" s="59">
        <f t="shared" si="83"/>
        <v>0</v>
      </c>
      <c r="AA354" s="58"/>
      <c r="AB354" s="58"/>
      <c r="AC354" s="58"/>
      <c r="AD354" s="58">
        <f t="shared" si="84"/>
        <v>0</v>
      </c>
      <c r="AE354" s="58"/>
      <c r="AF354" s="58"/>
      <c r="AG354" s="58"/>
      <c r="AH354" s="58"/>
      <c r="AI354" s="58"/>
      <c r="AJ354" s="58"/>
      <c r="AK354" s="58"/>
      <c r="AL354" s="58"/>
      <c r="AM354" s="58">
        <f t="shared" si="99"/>
        <v>0</v>
      </c>
      <c r="AN354" s="58">
        <f t="shared" si="100"/>
        <v>0</v>
      </c>
      <c r="AO354" s="58">
        <f t="shared" si="101"/>
        <v>0</v>
      </c>
      <c r="AP354" s="58">
        <f t="shared" si="102"/>
        <v>0</v>
      </c>
      <c r="AQ354" s="74"/>
    </row>
    <row r="355" spans="1:43" s="60" customFormat="1" ht="23.25" customHeight="1">
      <c r="A355" s="113" t="s">
        <v>838</v>
      </c>
      <c r="B355" s="141" t="s">
        <v>1112</v>
      </c>
      <c r="C355" s="145" t="s">
        <v>1270</v>
      </c>
      <c r="D355" s="114"/>
      <c r="E355" s="119"/>
      <c r="F355" s="119"/>
      <c r="G355" s="120"/>
      <c r="H355" s="61"/>
      <c r="I355" s="62"/>
      <c r="J355" s="56"/>
      <c r="K355" s="58"/>
      <c r="L355" s="56"/>
      <c r="M355" s="56"/>
      <c r="N355" s="56"/>
      <c r="O355" s="56"/>
      <c r="P355" s="56"/>
      <c r="Q355" s="56"/>
      <c r="R355" s="56"/>
      <c r="S355" s="56"/>
      <c r="T355" s="56">
        <f t="shared" si="79"/>
        <v>0</v>
      </c>
      <c r="U355" s="62">
        <f t="shared" si="80"/>
        <v>0</v>
      </c>
      <c r="V355" s="58">
        <f t="shared" si="81"/>
        <v>0</v>
      </c>
      <c r="W355" s="121"/>
      <c r="X355" s="57" t="str">
        <f t="shared" si="98"/>
        <v>PS254754</v>
      </c>
      <c r="Y355" s="58" t="str">
        <f t="shared" si="97"/>
        <v>O2-2507-00673</v>
      </c>
      <c r="Z355" s="59">
        <f t="shared" si="83"/>
        <v>0</v>
      </c>
      <c r="AA355" s="58"/>
      <c r="AB355" s="58"/>
      <c r="AC355" s="58"/>
      <c r="AD355" s="58">
        <f t="shared" si="84"/>
        <v>0</v>
      </c>
      <c r="AE355" s="58"/>
      <c r="AF355" s="58"/>
      <c r="AG355" s="58"/>
      <c r="AH355" s="58"/>
      <c r="AI355" s="58"/>
      <c r="AJ355" s="58"/>
      <c r="AK355" s="58"/>
      <c r="AL355" s="58"/>
      <c r="AM355" s="58">
        <f t="shared" si="99"/>
        <v>0</v>
      </c>
      <c r="AN355" s="58">
        <f t="shared" si="100"/>
        <v>0</v>
      </c>
      <c r="AO355" s="58">
        <f t="shared" si="101"/>
        <v>0</v>
      </c>
      <c r="AP355" s="58">
        <f t="shared" si="102"/>
        <v>0</v>
      </c>
      <c r="AQ355" s="74"/>
    </row>
    <row r="356" spans="1:43" s="60" customFormat="1" ht="23.25" customHeight="1">
      <c r="A356" s="113" t="s">
        <v>838</v>
      </c>
      <c r="B356" s="141" t="s">
        <v>1112</v>
      </c>
      <c r="C356" s="145" t="s">
        <v>1270</v>
      </c>
      <c r="D356" s="114"/>
      <c r="E356" s="119"/>
      <c r="F356" s="119"/>
      <c r="G356" s="120"/>
      <c r="H356" s="61"/>
      <c r="I356" s="62"/>
      <c r="J356" s="56"/>
      <c r="K356" s="58"/>
      <c r="L356" s="56"/>
      <c r="M356" s="56"/>
      <c r="N356" s="56"/>
      <c r="O356" s="56"/>
      <c r="P356" s="56"/>
      <c r="Q356" s="56"/>
      <c r="R356" s="56"/>
      <c r="S356" s="56"/>
      <c r="T356" s="56">
        <f t="shared" si="79"/>
        <v>0</v>
      </c>
      <c r="U356" s="62">
        <f t="shared" si="80"/>
        <v>0</v>
      </c>
      <c r="V356" s="58">
        <f t="shared" si="81"/>
        <v>0</v>
      </c>
      <c r="W356" s="121"/>
      <c r="X356" s="57" t="str">
        <f t="shared" si="98"/>
        <v>PS254754</v>
      </c>
      <c r="Y356" s="58" t="str">
        <f t="shared" si="97"/>
        <v>O2-2507-00673</v>
      </c>
      <c r="Z356" s="59">
        <f t="shared" si="83"/>
        <v>0</v>
      </c>
      <c r="AA356" s="58"/>
      <c r="AB356" s="58"/>
      <c r="AC356" s="58"/>
      <c r="AD356" s="58">
        <f t="shared" si="84"/>
        <v>0</v>
      </c>
      <c r="AE356" s="58"/>
      <c r="AF356" s="58"/>
      <c r="AG356" s="58"/>
      <c r="AH356" s="58"/>
      <c r="AI356" s="58"/>
      <c r="AJ356" s="58"/>
      <c r="AK356" s="58"/>
      <c r="AL356" s="58"/>
      <c r="AM356" s="58">
        <f t="shared" si="99"/>
        <v>0</v>
      </c>
      <c r="AN356" s="58">
        <f t="shared" si="100"/>
        <v>0</v>
      </c>
      <c r="AO356" s="58">
        <f t="shared" si="101"/>
        <v>0</v>
      </c>
      <c r="AP356" s="58">
        <f t="shared" si="102"/>
        <v>0</v>
      </c>
      <c r="AQ356" s="74"/>
    </row>
    <row r="357" spans="1:43" s="60" customFormat="1" ht="23.25" customHeight="1">
      <c r="A357" s="113" t="s">
        <v>838</v>
      </c>
      <c r="B357" s="141" t="s">
        <v>1112</v>
      </c>
      <c r="C357" s="145" t="s">
        <v>1270</v>
      </c>
      <c r="D357" s="114"/>
      <c r="E357" s="119"/>
      <c r="F357" s="119"/>
      <c r="G357" s="120"/>
      <c r="H357" s="61"/>
      <c r="I357" s="62"/>
      <c r="J357" s="56"/>
      <c r="K357" s="58"/>
      <c r="L357" s="56"/>
      <c r="M357" s="56"/>
      <c r="N357" s="56"/>
      <c r="O357" s="56"/>
      <c r="P357" s="56"/>
      <c r="Q357" s="56"/>
      <c r="R357" s="56"/>
      <c r="S357" s="56"/>
      <c r="T357" s="56">
        <f t="shared" si="79"/>
        <v>0</v>
      </c>
      <c r="U357" s="62">
        <f t="shared" si="80"/>
        <v>0</v>
      </c>
      <c r="V357" s="58">
        <f t="shared" si="81"/>
        <v>0</v>
      </c>
      <c r="W357" s="121"/>
      <c r="X357" s="57" t="str">
        <f t="shared" si="98"/>
        <v>PS254754</v>
      </c>
      <c r="Y357" s="58" t="str">
        <f t="shared" si="97"/>
        <v>O2-2507-00673</v>
      </c>
      <c r="Z357" s="59">
        <f t="shared" si="83"/>
        <v>0</v>
      </c>
      <c r="AA357" s="58"/>
      <c r="AB357" s="58"/>
      <c r="AC357" s="58"/>
      <c r="AD357" s="58">
        <f t="shared" si="84"/>
        <v>0</v>
      </c>
      <c r="AE357" s="58"/>
      <c r="AF357" s="58"/>
      <c r="AG357" s="58"/>
      <c r="AH357" s="58"/>
      <c r="AI357" s="58"/>
      <c r="AJ357" s="58"/>
      <c r="AK357" s="58"/>
      <c r="AL357" s="58"/>
      <c r="AM357" s="58">
        <f t="shared" si="99"/>
        <v>0</v>
      </c>
      <c r="AN357" s="58">
        <f t="shared" si="100"/>
        <v>0</v>
      </c>
      <c r="AO357" s="58">
        <f t="shared" si="101"/>
        <v>0</v>
      </c>
      <c r="AP357" s="58">
        <f t="shared" si="102"/>
        <v>0</v>
      </c>
      <c r="AQ357" s="74"/>
    </row>
    <row r="358" spans="1:43" s="60" customFormat="1" ht="23.25" customHeight="1">
      <c r="A358" s="113" t="s">
        <v>839</v>
      </c>
      <c r="B358" s="141" t="s">
        <v>1113</v>
      </c>
      <c r="C358" s="145" t="s">
        <v>1270</v>
      </c>
      <c r="D358" s="114"/>
      <c r="E358" s="119"/>
      <c r="F358" s="119"/>
      <c r="G358" s="120"/>
      <c r="H358" s="61"/>
      <c r="I358" s="62"/>
      <c r="J358" s="56"/>
      <c r="K358" s="58">
        <v>410000</v>
      </c>
      <c r="L358" s="56"/>
      <c r="M358" s="56"/>
      <c r="N358" s="56"/>
      <c r="O358" s="56"/>
      <c r="P358" s="56"/>
      <c r="Q358" s="56"/>
      <c r="R358" s="56"/>
      <c r="S358" s="56"/>
      <c r="T358" s="56">
        <f t="shared" si="79"/>
        <v>32800</v>
      </c>
      <c r="U358" s="62">
        <f t="shared" si="80"/>
        <v>442800</v>
      </c>
      <c r="V358" s="58">
        <f t="shared" si="81"/>
        <v>442800</v>
      </c>
      <c r="W358" s="121"/>
      <c r="X358" s="57" t="str">
        <f t="shared" si="98"/>
        <v>PS254699</v>
      </c>
      <c r="Y358" s="58" t="str">
        <f t="shared" si="97"/>
        <v>4773191</v>
      </c>
      <c r="Z358" s="59">
        <f t="shared" si="83"/>
        <v>0</v>
      </c>
      <c r="AA358" s="58"/>
      <c r="AB358" s="58"/>
      <c r="AC358" s="58"/>
      <c r="AD358" s="58">
        <f t="shared" si="84"/>
        <v>410000</v>
      </c>
      <c r="AE358" s="58"/>
      <c r="AF358" s="58"/>
      <c r="AG358" s="58"/>
      <c r="AH358" s="58"/>
      <c r="AI358" s="58"/>
      <c r="AJ358" s="58"/>
      <c r="AK358" s="58"/>
      <c r="AL358" s="58"/>
      <c r="AM358" s="58">
        <f t="shared" si="99"/>
        <v>32800</v>
      </c>
      <c r="AN358" s="58">
        <f t="shared" si="100"/>
        <v>442800</v>
      </c>
      <c r="AO358" s="58">
        <f t="shared" si="101"/>
        <v>442800</v>
      </c>
      <c r="AP358" s="58">
        <f t="shared" si="102"/>
        <v>0</v>
      </c>
      <c r="AQ358" s="74"/>
    </row>
    <row r="359" spans="1:43" s="60" customFormat="1" ht="23.25" customHeight="1">
      <c r="A359" s="113" t="s">
        <v>840</v>
      </c>
      <c r="B359" s="141" t="s">
        <v>1114</v>
      </c>
      <c r="C359" s="145" t="s">
        <v>1270</v>
      </c>
      <c r="D359" s="114"/>
      <c r="E359" s="119"/>
      <c r="F359" s="119"/>
      <c r="G359" s="120"/>
      <c r="H359" s="61"/>
      <c r="I359" s="62"/>
      <c r="J359" s="56"/>
      <c r="K359" s="58">
        <v>410000</v>
      </c>
      <c r="L359" s="56"/>
      <c r="M359" s="56"/>
      <c r="N359" s="56"/>
      <c r="O359" s="56"/>
      <c r="P359" s="56"/>
      <c r="Q359" s="56"/>
      <c r="R359" s="56"/>
      <c r="S359" s="56"/>
      <c r="T359" s="56">
        <f t="shared" si="79"/>
        <v>32800</v>
      </c>
      <c r="U359" s="62">
        <f t="shared" si="80"/>
        <v>442800</v>
      </c>
      <c r="V359" s="58">
        <f t="shared" si="81"/>
        <v>442800</v>
      </c>
      <c r="W359" s="121"/>
      <c r="X359" s="57" t="str">
        <f t="shared" si="98"/>
        <v>PS254700</v>
      </c>
      <c r="Y359" s="58" t="str">
        <f t="shared" si="97"/>
        <v>4773206</v>
      </c>
      <c r="Z359" s="59">
        <f t="shared" si="83"/>
        <v>0</v>
      </c>
      <c r="AA359" s="58"/>
      <c r="AB359" s="58"/>
      <c r="AC359" s="58"/>
      <c r="AD359" s="58">
        <f t="shared" si="84"/>
        <v>410000</v>
      </c>
      <c r="AE359" s="58"/>
      <c r="AF359" s="58"/>
      <c r="AG359" s="58"/>
      <c r="AH359" s="58"/>
      <c r="AI359" s="58"/>
      <c r="AJ359" s="58"/>
      <c r="AK359" s="58"/>
      <c r="AL359" s="58"/>
      <c r="AM359" s="58">
        <f t="shared" si="99"/>
        <v>32800</v>
      </c>
      <c r="AN359" s="58">
        <f t="shared" si="100"/>
        <v>442800</v>
      </c>
      <c r="AO359" s="58">
        <f t="shared" si="101"/>
        <v>442800</v>
      </c>
      <c r="AP359" s="58">
        <f t="shared" si="102"/>
        <v>0</v>
      </c>
      <c r="AQ359" s="74"/>
    </row>
    <row r="360" spans="1:43" s="60" customFormat="1" ht="23.25" customHeight="1">
      <c r="A360" s="113" t="s">
        <v>841</v>
      </c>
      <c r="B360" s="141" t="s">
        <v>1115</v>
      </c>
      <c r="C360" s="145" t="s">
        <v>1270</v>
      </c>
      <c r="D360" s="114"/>
      <c r="E360" s="119"/>
      <c r="F360" s="119"/>
      <c r="G360" s="120"/>
      <c r="H360" s="61"/>
      <c r="I360" s="62"/>
      <c r="J360" s="56"/>
      <c r="K360" s="58">
        <v>410000</v>
      </c>
      <c r="L360" s="56"/>
      <c r="M360" s="56"/>
      <c r="N360" s="56"/>
      <c r="O360" s="56"/>
      <c r="P360" s="56"/>
      <c r="Q360" s="56"/>
      <c r="R360" s="56"/>
      <c r="S360" s="56"/>
      <c r="T360" s="56">
        <f t="shared" si="79"/>
        <v>32800</v>
      </c>
      <c r="U360" s="62">
        <f t="shared" si="80"/>
        <v>442800</v>
      </c>
      <c r="V360" s="58">
        <f t="shared" si="81"/>
        <v>442800</v>
      </c>
      <c r="W360" s="121"/>
      <c r="X360" s="57" t="str">
        <f t="shared" si="98"/>
        <v>PS254701</v>
      </c>
      <c r="Y360" s="58" t="str">
        <f t="shared" si="97"/>
        <v>4786478</v>
      </c>
      <c r="Z360" s="59">
        <f t="shared" si="83"/>
        <v>0</v>
      </c>
      <c r="AA360" s="58"/>
      <c r="AB360" s="58"/>
      <c r="AC360" s="58"/>
      <c r="AD360" s="58">
        <f t="shared" si="84"/>
        <v>410000</v>
      </c>
      <c r="AE360" s="58"/>
      <c r="AF360" s="58"/>
      <c r="AG360" s="58"/>
      <c r="AH360" s="58"/>
      <c r="AI360" s="58"/>
      <c r="AJ360" s="58"/>
      <c r="AK360" s="58"/>
      <c r="AL360" s="58"/>
      <c r="AM360" s="58">
        <f t="shared" si="99"/>
        <v>32800</v>
      </c>
      <c r="AN360" s="58">
        <f t="shared" si="100"/>
        <v>442800</v>
      </c>
      <c r="AO360" s="58">
        <f t="shared" si="101"/>
        <v>442800</v>
      </c>
      <c r="AP360" s="58">
        <f t="shared" si="102"/>
        <v>0</v>
      </c>
      <c r="AQ360" s="74"/>
    </row>
    <row r="361" spans="1:43" s="60" customFormat="1" ht="23.25" customHeight="1">
      <c r="A361" s="113" t="s">
        <v>842</v>
      </c>
      <c r="B361" s="141" t="s">
        <v>1116</v>
      </c>
      <c r="C361" s="145" t="s">
        <v>1270</v>
      </c>
      <c r="D361" s="114"/>
      <c r="E361" s="119"/>
      <c r="F361" s="119"/>
      <c r="G361" s="120"/>
      <c r="H361" s="61"/>
      <c r="I361" s="62"/>
      <c r="J361" s="56"/>
      <c r="K361" s="58">
        <v>410000</v>
      </c>
      <c r="L361" s="56"/>
      <c r="M361" s="56"/>
      <c r="N361" s="56"/>
      <c r="O361" s="56"/>
      <c r="P361" s="56"/>
      <c r="Q361" s="56"/>
      <c r="R361" s="56"/>
      <c r="S361" s="56"/>
      <c r="T361" s="56">
        <f t="shared" si="79"/>
        <v>32800</v>
      </c>
      <c r="U361" s="62">
        <f t="shared" si="80"/>
        <v>442800</v>
      </c>
      <c r="V361" s="58">
        <f t="shared" si="81"/>
        <v>442800</v>
      </c>
      <c r="W361" s="121"/>
      <c r="X361" s="57" t="str">
        <f t="shared" si="98"/>
        <v>PS254706</v>
      </c>
      <c r="Y361" s="58" t="str">
        <f t="shared" si="97"/>
        <v>4802843</v>
      </c>
      <c r="Z361" s="59">
        <f t="shared" si="83"/>
        <v>0</v>
      </c>
      <c r="AA361" s="58"/>
      <c r="AB361" s="58"/>
      <c r="AC361" s="58"/>
      <c r="AD361" s="58">
        <f t="shared" si="84"/>
        <v>410000</v>
      </c>
      <c r="AE361" s="58"/>
      <c r="AF361" s="58"/>
      <c r="AG361" s="58"/>
      <c r="AH361" s="58"/>
      <c r="AI361" s="58"/>
      <c r="AJ361" s="58"/>
      <c r="AK361" s="58"/>
      <c r="AL361" s="58"/>
      <c r="AM361" s="58">
        <f t="shared" si="99"/>
        <v>32800</v>
      </c>
      <c r="AN361" s="58">
        <f t="shared" si="100"/>
        <v>442800</v>
      </c>
      <c r="AO361" s="58">
        <f t="shared" si="101"/>
        <v>442800</v>
      </c>
      <c r="AP361" s="58">
        <f t="shared" si="102"/>
        <v>0</v>
      </c>
      <c r="AQ361" s="74"/>
    </row>
    <row r="362" spans="1:43" s="60" customFormat="1" ht="23.25" customHeight="1">
      <c r="A362" s="113" t="s">
        <v>843</v>
      </c>
      <c r="B362" s="141" t="s">
        <v>1117</v>
      </c>
      <c r="C362" s="145" t="s">
        <v>1270</v>
      </c>
      <c r="D362" s="114"/>
      <c r="E362" s="119"/>
      <c r="F362" s="119"/>
      <c r="G362" s="120"/>
      <c r="H362" s="61"/>
      <c r="I362" s="62"/>
      <c r="J362" s="56"/>
      <c r="K362" s="58">
        <v>410000</v>
      </c>
      <c r="L362" s="56"/>
      <c r="M362" s="56"/>
      <c r="N362" s="56"/>
      <c r="O362" s="56"/>
      <c r="P362" s="56"/>
      <c r="Q362" s="56"/>
      <c r="R362" s="56"/>
      <c r="S362" s="56"/>
      <c r="T362" s="56">
        <f t="shared" si="79"/>
        <v>32800</v>
      </c>
      <c r="U362" s="62">
        <f t="shared" si="80"/>
        <v>442800</v>
      </c>
      <c r="V362" s="58">
        <f t="shared" si="81"/>
        <v>442800</v>
      </c>
      <c r="W362" s="121"/>
      <c r="X362" s="57" t="str">
        <f t="shared" si="98"/>
        <v>PS254707</v>
      </c>
      <c r="Y362" s="58" t="str">
        <f t="shared" si="97"/>
        <v>4802893</v>
      </c>
      <c r="Z362" s="59">
        <f t="shared" si="83"/>
        <v>0</v>
      </c>
      <c r="AA362" s="58"/>
      <c r="AB362" s="58"/>
      <c r="AC362" s="58"/>
      <c r="AD362" s="58">
        <f t="shared" si="84"/>
        <v>410000</v>
      </c>
      <c r="AE362" s="58"/>
      <c r="AF362" s="58"/>
      <c r="AG362" s="58"/>
      <c r="AH362" s="58"/>
      <c r="AI362" s="58"/>
      <c r="AJ362" s="58"/>
      <c r="AK362" s="58"/>
      <c r="AL362" s="58"/>
      <c r="AM362" s="58">
        <f t="shared" si="99"/>
        <v>32800</v>
      </c>
      <c r="AN362" s="58">
        <f t="shared" si="100"/>
        <v>442800</v>
      </c>
      <c r="AO362" s="58">
        <f t="shared" si="101"/>
        <v>442800</v>
      </c>
      <c r="AP362" s="58">
        <f t="shared" si="102"/>
        <v>0</v>
      </c>
      <c r="AQ362" s="74"/>
    </row>
    <row r="363" spans="1:43" s="60" customFormat="1" ht="23.25" customHeight="1">
      <c r="A363" s="113" t="s">
        <v>844</v>
      </c>
      <c r="B363" s="141" t="s">
        <v>1118</v>
      </c>
      <c r="C363" s="145" t="s">
        <v>1270</v>
      </c>
      <c r="D363" s="114"/>
      <c r="E363" s="119"/>
      <c r="F363" s="119"/>
      <c r="G363" s="120"/>
      <c r="H363" s="61"/>
      <c r="I363" s="62"/>
      <c r="J363" s="56"/>
      <c r="K363" s="58">
        <v>410000</v>
      </c>
      <c r="L363" s="56"/>
      <c r="M363" s="56"/>
      <c r="N363" s="56"/>
      <c r="O363" s="56"/>
      <c r="P363" s="56"/>
      <c r="Q363" s="56"/>
      <c r="R363" s="56"/>
      <c r="S363" s="56"/>
      <c r="T363" s="56">
        <f t="shared" si="79"/>
        <v>32800</v>
      </c>
      <c r="U363" s="62">
        <f t="shared" si="80"/>
        <v>442800</v>
      </c>
      <c r="V363" s="58">
        <f t="shared" si="81"/>
        <v>442800</v>
      </c>
      <c r="W363" s="121"/>
      <c r="X363" s="57" t="str">
        <f t="shared" si="98"/>
        <v>PS254770</v>
      </c>
      <c r="Y363" s="58" t="str">
        <f t="shared" si="97"/>
        <v>4816059</v>
      </c>
      <c r="Z363" s="59">
        <f t="shared" si="83"/>
        <v>0</v>
      </c>
      <c r="AA363" s="58"/>
      <c r="AB363" s="58"/>
      <c r="AC363" s="58"/>
      <c r="AD363" s="58">
        <f t="shared" si="84"/>
        <v>410000</v>
      </c>
      <c r="AE363" s="58"/>
      <c r="AF363" s="58"/>
      <c r="AG363" s="58"/>
      <c r="AH363" s="58"/>
      <c r="AI363" s="58"/>
      <c r="AJ363" s="58"/>
      <c r="AK363" s="58"/>
      <c r="AL363" s="58"/>
      <c r="AM363" s="58">
        <f t="shared" si="99"/>
        <v>32800</v>
      </c>
      <c r="AN363" s="58">
        <f t="shared" si="100"/>
        <v>442800</v>
      </c>
      <c r="AO363" s="58">
        <f t="shared" si="101"/>
        <v>442800</v>
      </c>
      <c r="AP363" s="58">
        <f t="shared" si="102"/>
        <v>0</v>
      </c>
      <c r="AQ363" s="74"/>
    </row>
    <row r="364" spans="1:43" s="60" customFormat="1" ht="23.25" customHeight="1">
      <c r="A364" s="113" t="s">
        <v>845</v>
      </c>
      <c r="B364" s="141" t="s">
        <v>1119</v>
      </c>
      <c r="C364" s="145" t="s">
        <v>1270</v>
      </c>
      <c r="D364" s="114"/>
      <c r="E364" s="119"/>
      <c r="F364" s="119"/>
      <c r="G364" s="120"/>
      <c r="H364" s="61"/>
      <c r="I364" s="62"/>
      <c r="J364" s="56"/>
      <c r="K364" s="58">
        <v>410000</v>
      </c>
      <c r="L364" s="56"/>
      <c r="M364" s="56"/>
      <c r="N364" s="56"/>
      <c r="O364" s="56"/>
      <c r="P364" s="56"/>
      <c r="Q364" s="56"/>
      <c r="R364" s="56"/>
      <c r="S364" s="56"/>
      <c r="T364" s="56">
        <f t="shared" si="79"/>
        <v>32800</v>
      </c>
      <c r="U364" s="62">
        <f t="shared" si="80"/>
        <v>442800</v>
      </c>
      <c r="V364" s="58">
        <f t="shared" si="81"/>
        <v>442800</v>
      </c>
      <c r="W364" s="121"/>
      <c r="X364" s="57" t="str">
        <f t="shared" si="98"/>
        <v>PS254786</v>
      </c>
      <c r="Y364" s="58" t="str">
        <f t="shared" si="97"/>
        <v>DWVN-25-26PS</v>
      </c>
      <c r="Z364" s="59">
        <f t="shared" si="83"/>
        <v>0</v>
      </c>
      <c r="AA364" s="58"/>
      <c r="AB364" s="58"/>
      <c r="AC364" s="58"/>
      <c r="AD364" s="58">
        <f t="shared" si="84"/>
        <v>410000</v>
      </c>
      <c r="AE364" s="58"/>
      <c r="AF364" s="58"/>
      <c r="AG364" s="58"/>
      <c r="AH364" s="58"/>
      <c r="AI364" s="58"/>
      <c r="AJ364" s="58"/>
      <c r="AK364" s="58"/>
      <c r="AL364" s="58"/>
      <c r="AM364" s="58">
        <f t="shared" si="99"/>
        <v>32800</v>
      </c>
      <c r="AN364" s="58">
        <f t="shared" si="100"/>
        <v>442800</v>
      </c>
      <c r="AO364" s="58">
        <f t="shared" si="101"/>
        <v>442800</v>
      </c>
      <c r="AP364" s="58">
        <f t="shared" si="102"/>
        <v>0</v>
      </c>
      <c r="AQ364" s="74"/>
    </row>
    <row r="365" spans="1:43" s="60" customFormat="1" ht="23.25" customHeight="1">
      <c r="A365" s="113" t="s">
        <v>846</v>
      </c>
      <c r="B365" s="141" t="s">
        <v>1120</v>
      </c>
      <c r="C365" s="145" t="s">
        <v>1270</v>
      </c>
      <c r="D365" s="114"/>
      <c r="E365" s="119"/>
      <c r="F365" s="119"/>
      <c r="G365" s="120"/>
      <c r="H365" s="61"/>
      <c r="I365" s="62"/>
      <c r="J365" s="56"/>
      <c r="K365" s="58">
        <v>480000</v>
      </c>
      <c r="L365" s="56"/>
      <c r="M365" s="56"/>
      <c r="N365" s="56"/>
      <c r="O365" s="56"/>
      <c r="P365" s="56"/>
      <c r="Q365" s="56"/>
      <c r="R365" s="56"/>
      <c r="S365" s="56"/>
      <c r="T365" s="56">
        <f t="shared" si="79"/>
        <v>38400</v>
      </c>
      <c r="U365" s="62">
        <f t="shared" si="80"/>
        <v>518400</v>
      </c>
      <c r="V365" s="58">
        <f t="shared" si="81"/>
        <v>518400</v>
      </c>
      <c r="W365" s="121"/>
      <c r="X365" s="57" t="str">
        <f t="shared" si="98"/>
        <v>PS254787</v>
      </c>
      <c r="Y365" s="58" t="str">
        <f t="shared" si="97"/>
        <v>161/PSHK/25</v>
      </c>
      <c r="Z365" s="59">
        <f t="shared" si="83"/>
        <v>0</v>
      </c>
      <c r="AA365" s="58"/>
      <c r="AB365" s="58"/>
      <c r="AC365" s="58"/>
      <c r="AD365" s="58">
        <f t="shared" si="84"/>
        <v>480000</v>
      </c>
      <c r="AE365" s="58"/>
      <c r="AF365" s="58"/>
      <c r="AG365" s="58"/>
      <c r="AH365" s="58"/>
      <c r="AI365" s="58"/>
      <c r="AJ365" s="58"/>
      <c r="AK365" s="58"/>
      <c r="AL365" s="58"/>
      <c r="AM365" s="58">
        <f t="shared" si="99"/>
        <v>38400</v>
      </c>
      <c r="AN365" s="58">
        <f t="shared" si="100"/>
        <v>518400</v>
      </c>
      <c r="AO365" s="58">
        <f t="shared" si="101"/>
        <v>518400</v>
      </c>
      <c r="AP365" s="58">
        <f t="shared" si="102"/>
        <v>0</v>
      </c>
      <c r="AQ365" s="74"/>
    </row>
    <row r="366" spans="1:43" s="60" customFormat="1" ht="23.25" customHeight="1">
      <c r="A366" s="113" t="s">
        <v>846</v>
      </c>
      <c r="B366" s="141" t="s">
        <v>1120</v>
      </c>
      <c r="C366" s="145" t="s">
        <v>1270</v>
      </c>
      <c r="D366" s="114"/>
      <c r="E366" s="119"/>
      <c r="F366" s="119"/>
      <c r="G366" s="120"/>
      <c r="H366" s="61"/>
      <c r="I366" s="62"/>
      <c r="J366" s="56"/>
      <c r="K366" s="58"/>
      <c r="L366" s="56"/>
      <c r="M366" s="56"/>
      <c r="N366" s="56"/>
      <c r="O366" s="56"/>
      <c r="P366" s="56"/>
      <c r="Q366" s="56"/>
      <c r="R366" s="56"/>
      <c r="S366" s="56"/>
      <c r="T366" s="56">
        <f t="shared" si="79"/>
        <v>0</v>
      </c>
      <c r="U366" s="62">
        <f t="shared" si="80"/>
        <v>0</v>
      </c>
      <c r="V366" s="58">
        <f t="shared" si="81"/>
        <v>0</v>
      </c>
      <c r="W366" s="121"/>
      <c r="X366" s="57" t="str">
        <f t="shared" si="98"/>
        <v>PS254787</v>
      </c>
      <c r="Y366" s="58" t="str">
        <f t="shared" si="97"/>
        <v>161/PSHK/25</v>
      </c>
      <c r="Z366" s="59">
        <f t="shared" si="83"/>
        <v>0</v>
      </c>
      <c r="AA366" s="58"/>
      <c r="AB366" s="58"/>
      <c r="AC366" s="58"/>
      <c r="AD366" s="58">
        <f t="shared" si="84"/>
        <v>0</v>
      </c>
      <c r="AE366" s="58"/>
      <c r="AF366" s="58"/>
      <c r="AG366" s="58"/>
      <c r="AH366" s="58"/>
      <c r="AI366" s="58"/>
      <c r="AJ366" s="58"/>
      <c r="AK366" s="58"/>
      <c r="AL366" s="58"/>
      <c r="AM366" s="58">
        <f t="shared" si="99"/>
        <v>0</v>
      </c>
      <c r="AN366" s="58">
        <f t="shared" si="100"/>
        <v>0</v>
      </c>
      <c r="AO366" s="58">
        <f t="shared" si="101"/>
        <v>0</v>
      </c>
      <c r="AP366" s="58">
        <f t="shared" si="102"/>
        <v>0</v>
      </c>
      <c r="AQ366" s="74"/>
    </row>
    <row r="367" spans="1:43" s="60" customFormat="1" ht="23.25" customHeight="1">
      <c r="A367" s="113" t="s">
        <v>847</v>
      </c>
      <c r="B367" s="141" t="s">
        <v>1121</v>
      </c>
      <c r="C367" s="145" t="s">
        <v>1270</v>
      </c>
      <c r="D367" s="114"/>
      <c r="E367" s="119"/>
      <c r="F367" s="119"/>
      <c r="G367" s="120"/>
      <c r="H367" s="61"/>
      <c r="I367" s="62"/>
      <c r="J367" s="56"/>
      <c r="K367" s="58">
        <v>410000</v>
      </c>
      <c r="L367" s="56"/>
      <c r="M367" s="56"/>
      <c r="N367" s="56"/>
      <c r="O367" s="56"/>
      <c r="P367" s="56"/>
      <c r="Q367" s="56"/>
      <c r="R367" s="56"/>
      <c r="S367" s="56"/>
      <c r="T367" s="56">
        <f t="shared" si="79"/>
        <v>32800</v>
      </c>
      <c r="U367" s="62">
        <f t="shared" si="80"/>
        <v>442800</v>
      </c>
      <c r="V367" s="58">
        <f t="shared" si="81"/>
        <v>442800</v>
      </c>
      <c r="W367" s="121"/>
      <c r="X367" s="57" t="str">
        <f t="shared" si="98"/>
        <v>PS254788</v>
      </c>
      <c r="Y367" s="58" t="str">
        <f t="shared" si="97"/>
        <v>4825069</v>
      </c>
      <c r="Z367" s="59">
        <f t="shared" si="83"/>
        <v>0</v>
      </c>
      <c r="AA367" s="58"/>
      <c r="AB367" s="58"/>
      <c r="AC367" s="58"/>
      <c r="AD367" s="58">
        <f t="shared" si="84"/>
        <v>410000</v>
      </c>
      <c r="AE367" s="58"/>
      <c r="AF367" s="58"/>
      <c r="AG367" s="58"/>
      <c r="AH367" s="58"/>
      <c r="AI367" s="58"/>
      <c r="AJ367" s="58"/>
      <c r="AK367" s="58"/>
      <c r="AL367" s="58"/>
      <c r="AM367" s="58">
        <f t="shared" si="99"/>
        <v>32800</v>
      </c>
      <c r="AN367" s="58">
        <f t="shared" si="100"/>
        <v>442800</v>
      </c>
      <c r="AO367" s="58">
        <f t="shared" si="101"/>
        <v>442800</v>
      </c>
      <c r="AP367" s="58">
        <f t="shared" si="102"/>
        <v>0</v>
      </c>
      <c r="AQ367" s="74"/>
    </row>
    <row r="368" spans="1:43" s="60" customFormat="1" ht="23.25" customHeight="1">
      <c r="A368" s="113" t="s">
        <v>848</v>
      </c>
      <c r="B368" s="141" t="s">
        <v>1122</v>
      </c>
      <c r="C368" s="145" t="s">
        <v>1270</v>
      </c>
      <c r="D368" s="114"/>
      <c r="E368" s="119"/>
      <c r="F368" s="119"/>
      <c r="G368" s="120"/>
      <c r="H368" s="61"/>
      <c r="I368" s="62"/>
      <c r="J368" s="56"/>
      <c r="K368" s="58">
        <v>410000</v>
      </c>
      <c r="L368" s="56"/>
      <c r="M368" s="56"/>
      <c r="N368" s="56"/>
      <c r="O368" s="56"/>
      <c r="P368" s="56"/>
      <c r="Q368" s="56"/>
      <c r="R368" s="56"/>
      <c r="S368" s="56"/>
      <c r="T368" s="56">
        <f t="shared" si="79"/>
        <v>32800</v>
      </c>
      <c r="U368" s="62">
        <f t="shared" si="80"/>
        <v>442800</v>
      </c>
      <c r="V368" s="58">
        <f t="shared" si="81"/>
        <v>442800</v>
      </c>
      <c r="W368" s="121"/>
      <c r="X368" s="57" t="str">
        <f t="shared" si="98"/>
        <v>PS254789</v>
      </c>
      <c r="Y368" s="58" t="str">
        <f t="shared" si="97"/>
        <v>4825055</v>
      </c>
      <c r="Z368" s="59">
        <f t="shared" si="83"/>
        <v>0</v>
      </c>
      <c r="AA368" s="58"/>
      <c r="AB368" s="58"/>
      <c r="AC368" s="58"/>
      <c r="AD368" s="58">
        <f t="shared" si="84"/>
        <v>410000</v>
      </c>
      <c r="AE368" s="58"/>
      <c r="AF368" s="58"/>
      <c r="AG368" s="58"/>
      <c r="AH368" s="58"/>
      <c r="AI368" s="58"/>
      <c r="AJ368" s="58"/>
      <c r="AK368" s="58"/>
      <c r="AL368" s="58"/>
      <c r="AM368" s="58">
        <f t="shared" si="99"/>
        <v>32800</v>
      </c>
      <c r="AN368" s="58">
        <f t="shared" si="100"/>
        <v>442800</v>
      </c>
      <c r="AO368" s="58">
        <f t="shared" si="101"/>
        <v>442800</v>
      </c>
      <c r="AP368" s="58">
        <f t="shared" si="102"/>
        <v>0</v>
      </c>
      <c r="AQ368" s="74"/>
    </row>
    <row r="369" spans="1:43" s="60" customFormat="1" ht="23.25" customHeight="1">
      <c r="A369" s="113" t="s">
        <v>849</v>
      </c>
      <c r="B369" s="141" t="s">
        <v>1123</v>
      </c>
      <c r="C369" s="145" t="s">
        <v>1270</v>
      </c>
      <c r="D369" s="114"/>
      <c r="E369" s="119"/>
      <c r="F369" s="119"/>
      <c r="G369" s="120"/>
      <c r="H369" s="61"/>
      <c r="I369" s="62"/>
      <c r="J369" s="56"/>
      <c r="K369" s="58">
        <v>410000</v>
      </c>
      <c r="L369" s="56"/>
      <c r="M369" s="56"/>
      <c r="N369" s="56"/>
      <c r="O369" s="56"/>
      <c r="P369" s="56"/>
      <c r="Q369" s="56"/>
      <c r="R369" s="56"/>
      <c r="S369" s="56"/>
      <c r="T369" s="56">
        <f t="shared" si="79"/>
        <v>32800</v>
      </c>
      <c r="U369" s="62">
        <f t="shared" si="80"/>
        <v>442800</v>
      </c>
      <c r="V369" s="58">
        <f t="shared" si="81"/>
        <v>442800</v>
      </c>
      <c r="W369" s="121"/>
      <c r="X369" s="57" t="str">
        <f t="shared" si="98"/>
        <v>PS254811</v>
      </c>
      <c r="Y369" s="58" t="str">
        <f t="shared" si="97"/>
        <v>VP250037-VN</v>
      </c>
      <c r="Z369" s="59">
        <f t="shared" si="83"/>
        <v>0</v>
      </c>
      <c r="AA369" s="58"/>
      <c r="AB369" s="58"/>
      <c r="AC369" s="58"/>
      <c r="AD369" s="58">
        <f t="shared" si="84"/>
        <v>410000</v>
      </c>
      <c r="AE369" s="58"/>
      <c r="AF369" s="58"/>
      <c r="AG369" s="58"/>
      <c r="AH369" s="58"/>
      <c r="AI369" s="58"/>
      <c r="AJ369" s="58"/>
      <c r="AK369" s="58"/>
      <c r="AL369" s="58"/>
      <c r="AM369" s="58">
        <f t="shared" si="99"/>
        <v>32800</v>
      </c>
      <c r="AN369" s="58">
        <f t="shared" si="100"/>
        <v>442800</v>
      </c>
      <c r="AO369" s="58">
        <f t="shared" si="101"/>
        <v>442800</v>
      </c>
      <c r="AP369" s="58">
        <f t="shared" si="102"/>
        <v>0</v>
      </c>
      <c r="AQ369" s="74"/>
    </row>
    <row r="370" spans="1:43" s="60" customFormat="1" ht="23.25" customHeight="1">
      <c r="A370" s="113" t="s">
        <v>850</v>
      </c>
      <c r="B370" s="141" t="s">
        <v>1124</v>
      </c>
      <c r="C370" s="145" t="s">
        <v>1270</v>
      </c>
      <c r="D370" s="114"/>
      <c r="E370" s="119"/>
      <c r="F370" s="119"/>
      <c r="G370" s="120"/>
      <c r="H370" s="61"/>
      <c r="I370" s="62"/>
      <c r="J370" s="56"/>
      <c r="K370" s="58">
        <v>410000</v>
      </c>
      <c r="L370" s="56"/>
      <c r="M370" s="56"/>
      <c r="N370" s="56"/>
      <c r="O370" s="56"/>
      <c r="P370" s="56"/>
      <c r="Q370" s="56"/>
      <c r="R370" s="56"/>
      <c r="S370" s="56"/>
      <c r="T370" s="56">
        <f t="shared" si="79"/>
        <v>32800</v>
      </c>
      <c r="U370" s="62">
        <f t="shared" si="80"/>
        <v>442800</v>
      </c>
      <c r="V370" s="58">
        <f t="shared" si="81"/>
        <v>442800</v>
      </c>
      <c r="W370" s="121"/>
      <c r="X370" s="57" t="str">
        <f t="shared" si="98"/>
        <v>PS254782</v>
      </c>
      <c r="Y370" s="58" t="str">
        <f t="shared" si="97"/>
        <v>4786497</v>
      </c>
      <c r="Z370" s="59">
        <f t="shared" si="83"/>
        <v>0</v>
      </c>
      <c r="AA370" s="58"/>
      <c r="AB370" s="58"/>
      <c r="AC370" s="58"/>
      <c r="AD370" s="58">
        <f t="shared" si="84"/>
        <v>410000</v>
      </c>
      <c r="AE370" s="58"/>
      <c r="AF370" s="58"/>
      <c r="AG370" s="58"/>
      <c r="AH370" s="58"/>
      <c r="AI370" s="58"/>
      <c r="AJ370" s="58"/>
      <c r="AK370" s="58"/>
      <c r="AL370" s="58"/>
      <c r="AM370" s="58">
        <f t="shared" si="99"/>
        <v>32800</v>
      </c>
      <c r="AN370" s="58">
        <f t="shared" si="100"/>
        <v>442800</v>
      </c>
      <c r="AO370" s="58">
        <f t="shared" si="101"/>
        <v>442800</v>
      </c>
      <c r="AP370" s="58">
        <f t="shared" si="102"/>
        <v>0</v>
      </c>
      <c r="AQ370" s="74"/>
    </row>
    <row r="371" spans="1:43" s="60" customFormat="1" ht="23.25" customHeight="1">
      <c r="A371" s="113" t="s">
        <v>851</v>
      </c>
      <c r="B371" s="141" t="s">
        <v>1125</v>
      </c>
      <c r="C371" s="145" t="s">
        <v>1270</v>
      </c>
      <c r="D371" s="114"/>
      <c r="E371" s="119"/>
      <c r="F371" s="119"/>
      <c r="G371" s="120"/>
      <c r="H371" s="61"/>
      <c r="I371" s="62"/>
      <c r="J371" s="56"/>
      <c r="K371" s="58">
        <v>410000</v>
      </c>
      <c r="L371" s="56"/>
      <c r="M371" s="56"/>
      <c r="N371" s="56"/>
      <c r="O371" s="56"/>
      <c r="P371" s="56"/>
      <c r="Q371" s="56"/>
      <c r="R371" s="56"/>
      <c r="S371" s="56"/>
      <c r="T371" s="56">
        <f t="shared" si="79"/>
        <v>32800</v>
      </c>
      <c r="U371" s="62">
        <f t="shared" si="80"/>
        <v>442800</v>
      </c>
      <c r="V371" s="58">
        <f t="shared" si="81"/>
        <v>442800</v>
      </c>
      <c r="W371" s="121"/>
      <c r="X371" s="57" t="str">
        <f t="shared" si="98"/>
        <v>PS254808</v>
      </c>
      <c r="Y371" s="58" t="str">
        <f t="shared" si="97"/>
        <v>4823534</v>
      </c>
      <c r="Z371" s="59">
        <f t="shared" si="83"/>
        <v>0</v>
      </c>
      <c r="AA371" s="58"/>
      <c r="AB371" s="58"/>
      <c r="AC371" s="58"/>
      <c r="AD371" s="58">
        <f t="shared" si="84"/>
        <v>410000</v>
      </c>
      <c r="AE371" s="58"/>
      <c r="AF371" s="58"/>
      <c r="AG371" s="58"/>
      <c r="AH371" s="58"/>
      <c r="AI371" s="58"/>
      <c r="AJ371" s="58"/>
      <c r="AK371" s="58"/>
      <c r="AL371" s="58"/>
      <c r="AM371" s="58">
        <f t="shared" si="99"/>
        <v>32800</v>
      </c>
      <c r="AN371" s="58">
        <f t="shared" si="100"/>
        <v>442800</v>
      </c>
      <c r="AO371" s="58">
        <f t="shared" si="101"/>
        <v>442800</v>
      </c>
      <c r="AP371" s="58">
        <f t="shared" si="102"/>
        <v>0</v>
      </c>
      <c r="AQ371" s="74"/>
    </row>
    <row r="372" spans="1:43" s="60" customFormat="1" ht="23.25" customHeight="1">
      <c r="A372" s="113" t="s">
        <v>852</v>
      </c>
      <c r="B372" s="141" t="s">
        <v>1126</v>
      </c>
      <c r="C372" s="145" t="s">
        <v>1270</v>
      </c>
      <c r="D372" s="114"/>
      <c r="E372" s="119"/>
      <c r="F372" s="119"/>
      <c r="G372" s="120"/>
      <c r="H372" s="61"/>
      <c r="I372" s="62"/>
      <c r="J372" s="56"/>
      <c r="K372" s="58">
        <v>410000</v>
      </c>
      <c r="L372" s="56"/>
      <c r="M372" s="56"/>
      <c r="N372" s="56"/>
      <c r="O372" s="56"/>
      <c r="P372" s="56"/>
      <c r="Q372" s="56"/>
      <c r="R372" s="56"/>
      <c r="S372" s="56"/>
      <c r="T372" s="56">
        <f t="shared" si="79"/>
        <v>32800</v>
      </c>
      <c r="U372" s="62">
        <f t="shared" si="80"/>
        <v>442800</v>
      </c>
      <c r="V372" s="58">
        <f t="shared" si="81"/>
        <v>442800</v>
      </c>
      <c r="W372" s="121"/>
      <c r="X372" s="57" t="str">
        <f t="shared" si="98"/>
        <v>PS254779</v>
      </c>
      <c r="Y372" s="58" t="str">
        <f t="shared" si="97"/>
        <v>BL-250731/PS</v>
      </c>
      <c r="Z372" s="59">
        <f t="shared" si="83"/>
        <v>0</v>
      </c>
      <c r="AA372" s="58"/>
      <c r="AB372" s="58"/>
      <c r="AC372" s="58"/>
      <c r="AD372" s="58">
        <f t="shared" si="84"/>
        <v>410000</v>
      </c>
      <c r="AE372" s="58"/>
      <c r="AF372" s="58"/>
      <c r="AG372" s="58"/>
      <c r="AH372" s="58"/>
      <c r="AI372" s="58"/>
      <c r="AJ372" s="58"/>
      <c r="AK372" s="58"/>
      <c r="AL372" s="58"/>
      <c r="AM372" s="58">
        <f t="shared" si="99"/>
        <v>32800</v>
      </c>
      <c r="AN372" s="58">
        <f t="shared" si="100"/>
        <v>442800</v>
      </c>
      <c r="AO372" s="58">
        <f t="shared" si="101"/>
        <v>442800</v>
      </c>
      <c r="AP372" s="58">
        <f t="shared" si="102"/>
        <v>0</v>
      </c>
      <c r="AQ372" s="74"/>
    </row>
    <row r="373" spans="1:43" s="60" customFormat="1" ht="23.25" customHeight="1">
      <c r="A373" s="113" t="s">
        <v>853</v>
      </c>
      <c r="B373" s="141" t="s">
        <v>1127</v>
      </c>
      <c r="C373" s="145" t="s">
        <v>1270</v>
      </c>
      <c r="D373" s="114"/>
      <c r="E373" s="119"/>
      <c r="F373" s="119"/>
      <c r="G373" s="120"/>
      <c r="H373" s="61"/>
      <c r="I373" s="62"/>
      <c r="J373" s="56"/>
      <c r="K373" s="58">
        <v>410000</v>
      </c>
      <c r="L373" s="56"/>
      <c r="M373" s="56"/>
      <c r="N373" s="56"/>
      <c r="O373" s="56"/>
      <c r="P373" s="56"/>
      <c r="Q373" s="56"/>
      <c r="R373" s="56"/>
      <c r="S373" s="56"/>
      <c r="T373" s="56">
        <f t="shared" si="79"/>
        <v>32800</v>
      </c>
      <c r="U373" s="62">
        <f t="shared" si="80"/>
        <v>442800</v>
      </c>
      <c r="V373" s="58">
        <f t="shared" si="81"/>
        <v>442800</v>
      </c>
      <c r="W373" s="121"/>
      <c r="X373" s="57" t="str">
        <f t="shared" si="98"/>
        <v>PS254802</v>
      </c>
      <c r="Y373" s="58" t="str">
        <f t="shared" si="97"/>
        <v>4821759</v>
      </c>
      <c r="Z373" s="59">
        <f t="shared" si="83"/>
        <v>0</v>
      </c>
      <c r="AA373" s="58"/>
      <c r="AB373" s="58"/>
      <c r="AC373" s="58"/>
      <c r="AD373" s="58">
        <f t="shared" si="84"/>
        <v>410000</v>
      </c>
      <c r="AE373" s="58"/>
      <c r="AF373" s="58"/>
      <c r="AG373" s="58"/>
      <c r="AH373" s="58"/>
      <c r="AI373" s="58"/>
      <c r="AJ373" s="58"/>
      <c r="AK373" s="58"/>
      <c r="AL373" s="58"/>
      <c r="AM373" s="58">
        <f t="shared" si="99"/>
        <v>32800</v>
      </c>
      <c r="AN373" s="58">
        <f t="shared" si="100"/>
        <v>442800</v>
      </c>
      <c r="AO373" s="58">
        <f t="shared" si="101"/>
        <v>442800</v>
      </c>
      <c r="AP373" s="58">
        <f t="shared" si="102"/>
        <v>0</v>
      </c>
      <c r="AQ373" s="74"/>
    </row>
    <row r="374" spans="1:43" s="60" customFormat="1" ht="23.25" customHeight="1">
      <c r="A374" s="113" t="s">
        <v>854</v>
      </c>
      <c r="B374" s="141" t="s">
        <v>1128</v>
      </c>
      <c r="C374" s="145" t="s">
        <v>1270</v>
      </c>
      <c r="D374" s="114"/>
      <c r="E374" s="119"/>
      <c r="F374" s="119"/>
      <c r="G374" s="120"/>
      <c r="H374" s="61"/>
      <c r="I374" s="62"/>
      <c r="J374" s="56"/>
      <c r="K374" s="58">
        <v>410000</v>
      </c>
      <c r="L374" s="56"/>
      <c r="M374" s="56"/>
      <c r="N374" s="56"/>
      <c r="O374" s="56"/>
      <c r="P374" s="56"/>
      <c r="Q374" s="56"/>
      <c r="R374" s="56"/>
      <c r="S374" s="56"/>
      <c r="T374" s="56">
        <f t="shared" si="79"/>
        <v>32800</v>
      </c>
      <c r="U374" s="62">
        <f t="shared" si="80"/>
        <v>442800</v>
      </c>
      <c r="V374" s="58">
        <f t="shared" si="81"/>
        <v>442800</v>
      </c>
      <c r="W374" s="121"/>
      <c r="X374" s="57" t="str">
        <f t="shared" si="98"/>
        <v>PS254801</v>
      </c>
      <c r="Y374" s="58" t="str">
        <f t="shared" si="97"/>
        <v>KJ-VY250802</v>
      </c>
      <c r="Z374" s="59">
        <f t="shared" si="83"/>
        <v>0</v>
      </c>
      <c r="AA374" s="58"/>
      <c r="AB374" s="58"/>
      <c r="AC374" s="58"/>
      <c r="AD374" s="58">
        <f t="shared" si="84"/>
        <v>410000</v>
      </c>
      <c r="AE374" s="58"/>
      <c r="AF374" s="58"/>
      <c r="AG374" s="58"/>
      <c r="AH374" s="58"/>
      <c r="AI374" s="58"/>
      <c r="AJ374" s="58"/>
      <c r="AK374" s="58"/>
      <c r="AL374" s="58"/>
      <c r="AM374" s="58">
        <f t="shared" si="99"/>
        <v>32800</v>
      </c>
      <c r="AN374" s="58">
        <f t="shared" si="100"/>
        <v>442800</v>
      </c>
      <c r="AO374" s="58">
        <f t="shared" si="101"/>
        <v>442800</v>
      </c>
      <c r="AP374" s="58">
        <f t="shared" si="102"/>
        <v>0</v>
      </c>
      <c r="AQ374" s="74"/>
    </row>
    <row r="375" spans="1:43" s="60" customFormat="1" ht="23.25" customHeight="1">
      <c r="A375" s="113" t="s">
        <v>855</v>
      </c>
      <c r="B375" s="141" t="s">
        <v>1129</v>
      </c>
      <c r="C375" s="145" t="s">
        <v>1270</v>
      </c>
      <c r="D375" s="114"/>
      <c r="E375" s="119"/>
      <c r="F375" s="119"/>
      <c r="G375" s="120"/>
      <c r="H375" s="61"/>
      <c r="I375" s="62"/>
      <c r="J375" s="56"/>
      <c r="K375" s="58">
        <v>410000</v>
      </c>
      <c r="L375" s="56"/>
      <c r="M375" s="56"/>
      <c r="N375" s="56"/>
      <c r="O375" s="56"/>
      <c r="P375" s="56"/>
      <c r="Q375" s="56"/>
      <c r="R375" s="56"/>
      <c r="S375" s="56"/>
      <c r="T375" s="56">
        <f t="shared" si="79"/>
        <v>32800</v>
      </c>
      <c r="U375" s="62">
        <f t="shared" si="80"/>
        <v>442800</v>
      </c>
      <c r="V375" s="58">
        <f t="shared" si="81"/>
        <v>442800</v>
      </c>
      <c r="W375" s="121"/>
      <c r="X375" s="57" t="str">
        <f t="shared" si="98"/>
        <v>PS254799</v>
      </c>
      <c r="Y375" s="58" t="str">
        <f t="shared" si="97"/>
        <v>VY-250802</v>
      </c>
      <c r="Z375" s="59">
        <f t="shared" si="83"/>
        <v>0</v>
      </c>
      <c r="AA375" s="58"/>
      <c r="AB375" s="58"/>
      <c r="AC375" s="58"/>
      <c r="AD375" s="58">
        <f t="shared" si="84"/>
        <v>410000</v>
      </c>
      <c r="AE375" s="58"/>
      <c r="AF375" s="58"/>
      <c r="AG375" s="58"/>
      <c r="AH375" s="58"/>
      <c r="AI375" s="58"/>
      <c r="AJ375" s="58"/>
      <c r="AK375" s="58"/>
      <c r="AL375" s="58"/>
      <c r="AM375" s="58">
        <f t="shared" si="99"/>
        <v>32800</v>
      </c>
      <c r="AN375" s="58">
        <f t="shared" si="100"/>
        <v>442800</v>
      </c>
      <c r="AO375" s="58">
        <f t="shared" si="101"/>
        <v>442800</v>
      </c>
      <c r="AP375" s="58">
        <f t="shared" si="102"/>
        <v>0</v>
      </c>
      <c r="AQ375" s="74"/>
    </row>
    <row r="376" spans="1:43" s="60" customFormat="1" ht="23.25" customHeight="1">
      <c r="A376" s="113" t="s">
        <v>856</v>
      </c>
      <c r="B376" s="141" t="s">
        <v>1130</v>
      </c>
      <c r="C376" s="145" t="s">
        <v>1270</v>
      </c>
      <c r="D376" s="114"/>
      <c r="E376" s="119"/>
      <c r="F376" s="119"/>
      <c r="G376" s="120"/>
      <c r="H376" s="61"/>
      <c r="I376" s="62"/>
      <c r="J376" s="56"/>
      <c r="K376" s="58">
        <v>410000</v>
      </c>
      <c r="L376" s="56"/>
      <c r="M376" s="56"/>
      <c r="N376" s="56"/>
      <c r="O376" s="56"/>
      <c r="P376" s="56"/>
      <c r="Q376" s="56"/>
      <c r="R376" s="56"/>
      <c r="S376" s="56"/>
      <c r="T376" s="56">
        <f t="shared" si="79"/>
        <v>32800</v>
      </c>
      <c r="U376" s="62">
        <f t="shared" si="80"/>
        <v>442800</v>
      </c>
      <c r="V376" s="58">
        <f t="shared" si="81"/>
        <v>442800</v>
      </c>
      <c r="W376" s="121"/>
      <c r="X376" s="57" t="str">
        <f t="shared" si="98"/>
        <v>PS254796</v>
      </c>
      <c r="Y376" s="58" t="str">
        <f t="shared" si="97"/>
        <v>EBD-PSTPU250801</v>
      </c>
      <c r="Z376" s="59">
        <f t="shared" si="83"/>
        <v>0</v>
      </c>
      <c r="AA376" s="58"/>
      <c r="AB376" s="58"/>
      <c r="AC376" s="58"/>
      <c r="AD376" s="58">
        <f t="shared" si="84"/>
        <v>410000</v>
      </c>
      <c r="AE376" s="58"/>
      <c r="AF376" s="58"/>
      <c r="AG376" s="58"/>
      <c r="AH376" s="58"/>
      <c r="AI376" s="58"/>
      <c r="AJ376" s="58"/>
      <c r="AK376" s="58"/>
      <c r="AL376" s="58"/>
      <c r="AM376" s="58">
        <f t="shared" si="99"/>
        <v>32800</v>
      </c>
      <c r="AN376" s="58">
        <f t="shared" si="100"/>
        <v>442800</v>
      </c>
      <c r="AO376" s="58">
        <f t="shared" si="101"/>
        <v>442800</v>
      </c>
      <c r="AP376" s="58">
        <f t="shared" si="102"/>
        <v>0</v>
      </c>
      <c r="AQ376" s="74"/>
    </row>
    <row r="377" spans="1:43" s="60" customFormat="1" ht="23.25" customHeight="1">
      <c r="A377" s="113" t="s">
        <v>857</v>
      </c>
      <c r="B377" s="141" t="s">
        <v>1131</v>
      </c>
      <c r="C377" s="145" t="s">
        <v>1270</v>
      </c>
      <c r="D377" s="114"/>
      <c r="E377" s="119"/>
      <c r="F377" s="119"/>
      <c r="G377" s="120"/>
      <c r="H377" s="61"/>
      <c r="I377" s="62"/>
      <c r="J377" s="56"/>
      <c r="K377" s="58">
        <v>410000</v>
      </c>
      <c r="L377" s="56"/>
      <c r="M377" s="56"/>
      <c r="N377" s="56"/>
      <c r="O377" s="56"/>
      <c r="P377" s="56"/>
      <c r="Q377" s="56"/>
      <c r="R377" s="56"/>
      <c r="S377" s="56"/>
      <c r="T377" s="56">
        <f t="shared" si="79"/>
        <v>32800</v>
      </c>
      <c r="U377" s="62">
        <f t="shared" si="80"/>
        <v>442800</v>
      </c>
      <c r="V377" s="58">
        <f t="shared" si="81"/>
        <v>442800</v>
      </c>
      <c r="W377" s="121"/>
      <c r="X377" s="57" t="str">
        <f t="shared" si="98"/>
        <v>PS254794</v>
      </c>
      <c r="Y377" s="58" t="str">
        <f t="shared" si="97"/>
        <v>162/PSHK/25</v>
      </c>
      <c r="Z377" s="59">
        <f t="shared" si="83"/>
        <v>0</v>
      </c>
      <c r="AA377" s="58"/>
      <c r="AB377" s="58"/>
      <c r="AC377" s="58"/>
      <c r="AD377" s="58">
        <f t="shared" si="84"/>
        <v>410000</v>
      </c>
      <c r="AE377" s="58"/>
      <c r="AF377" s="58"/>
      <c r="AG377" s="58"/>
      <c r="AH377" s="58"/>
      <c r="AI377" s="58"/>
      <c r="AJ377" s="58"/>
      <c r="AK377" s="58"/>
      <c r="AL377" s="58"/>
      <c r="AM377" s="58">
        <f t="shared" si="99"/>
        <v>32800</v>
      </c>
      <c r="AN377" s="58">
        <f t="shared" si="100"/>
        <v>442800</v>
      </c>
      <c r="AO377" s="58">
        <f t="shared" si="101"/>
        <v>442800</v>
      </c>
      <c r="AP377" s="58">
        <f t="shared" si="102"/>
        <v>0</v>
      </c>
      <c r="AQ377" s="74"/>
    </row>
    <row r="378" spans="1:43" s="60" customFormat="1" ht="23.25" customHeight="1">
      <c r="A378" s="113" t="s">
        <v>858</v>
      </c>
      <c r="B378" s="141" t="s">
        <v>1132</v>
      </c>
      <c r="C378" s="145" t="s">
        <v>1270</v>
      </c>
      <c r="D378" s="114"/>
      <c r="E378" s="119"/>
      <c r="F378" s="119"/>
      <c r="G378" s="120"/>
      <c r="H378" s="61"/>
      <c r="I378" s="62"/>
      <c r="J378" s="56"/>
      <c r="K378" s="58">
        <v>620000</v>
      </c>
      <c r="L378" s="56"/>
      <c r="M378" s="56"/>
      <c r="N378" s="56"/>
      <c r="O378" s="56"/>
      <c r="P378" s="56"/>
      <c r="Q378" s="56"/>
      <c r="R378" s="56"/>
      <c r="S378" s="56"/>
      <c r="T378" s="56">
        <f t="shared" si="79"/>
        <v>49600</v>
      </c>
      <c r="U378" s="62">
        <f t="shared" si="80"/>
        <v>669600</v>
      </c>
      <c r="V378" s="58">
        <f t="shared" si="81"/>
        <v>669600</v>
      </c>
      <c r="W378" s="121"/>
      <c r="X378" s="57" t="str">
        <f t="shared" si="98"/>
        <v>PS254792</v>
      </c>
      <c r="Y378" s="58" t="str">
        <f t="shared" si="97"/>
        <v>4824814</v>
      </c>
      <c r="Z378" s="59">
        <f t="shared" si="83"/>
        <v>0</v>
      </c>
      <c r="AA378" s="58"/>
      <c r="AB378" s="58"/>
      <c r="AC378" s="58"/>
      <c r="AD378" s="58">
        <f t="shared" si="84"/>
        <v>620000</v>
      </c>
      <c r="AE378" s="58"/>
      <c r="AF378" s="58"/>
      <c r="AG378" s="58"/>
      <c r="AH378" s="58"/>
      <c r="AI378" s="58"/>
      <c r="AJ378" s="58"/>
      <c r="AK378" s="58"/>
      <c r="AL378" s="58"/>
      <c r="AM378" s="58">
        <f t="shared" si="99"/>
        <v>49600</v>
      </c>
      <c r="AN378" s="58">
        <f t="shared" si="100"/>
        <v>669600</v>
      </c>
      <c r="AO378" s="58">
        <f t="shared" si="101"/>
        <v>669600</v>
      </c>
      <c r="AP378" s="58">
        <f t="shared" si="102"/>
        <v>0</v>
      </c>
      <c r="AQ378" s="74"/>
    </row>
    <row r="379" spans="1:43" s="60" customFormat="1" ht="23.25" customHeight="1">
      <c r="A379" s="113" t="s">
        <v>858</v>
      </c>
      <c r="B379" s="141" t="s">
        <v>1132</v>
      </c>
      <c r="C379" s="145" t="s">
        <v>1270</v>
      </c>
      <c r="D379" s="114"/>
      <c r="E379" s="119"/>
      <c r="F379" s="119"/>
      <c r="G379" s="120"/>
      <c r="H379" s="61"/>
      <c r="I379" s="62"/>
      <c r="J379" s="56"/>
      <c r="K379" s="58"/>
      <c r="L379" s="56"/>
      <c r="M379" s="56"/>
      <c r="N379" s="56"/>
      <c r="O379" s="56"/>
      <c r="P379" s="56"/>
      <c r="Q379" s="56"/>
      <c r="R379" s="56"/>
      <c r="S379" s="56"/>
      <c r="T379" s="56">
        <f t="shared" si="79"/>
        <v>0</v>
      </c>
      <c r="U379" s="62">
        <f t="shared" si="80"/>
        <v>0</v>
      </c>
      <c r="V379" s="58">
        <f t="shared" si="81"/>
        <v>0</v>
      </c>
      <c r="W379" s="121"/>
      <c r="X379" s="57" t="str">
        <f t="shared" si="98"/>
        <v>PS254792</v>
      </c>
      <c r="Y379" s="58" t="str">
        <f t="shared" si="98"/>
        <v>4824814</v>
      </c>
      <c r="Z379" s="59">
        <f t="shared" si="83"/>
        <v>0</v>
      </c>
      <c r="AA379" s="58"/>
      <c r="AB379" s="58"/>
      <c r="AC379" s="58"/>
      <c r="AD379" s="58">
        <f t="shared" si="84"/>
        <v>0</v>
      </c>
      <c r="AE379" s="58"/>
      <c r="AF379" s="58"/>
      <c r="AG379" s="58"/>
      <c r="AH379" s="58"/>
      <c r="AI379" s="58"/>
      <c r="AJ379" s="58"/>
      <c r="AK379" s="58"/>
      <c r="AL379" s="58"/>
      <c r="AM379" s="58">
        <f t="shared" si="99"/>
        <v>0</v>
      </c>
      <c r="AN379" s="58">
        <f t="shared" si="100"/>
        <v>0</v>
      </c>
      <c r="AO379" s="58">
        <f t="shared" si="101"/>
        <v>0</v>
      </c>
      <c r="AP379" s="58">
        <f t="shared" si="102"/>
        <v>0</v>
      </c>
      <c r="AQ379" s="74"/>
    </row>
    <row r="380" spans="1:43" s="60" customFormat="1" ht="23.25" customHeight="1">
      <c r="A380" s="113" t="s">
        <v>858</v>
      </c>
      <c r="B380" s="141" t="s">
        <v>1132</v>
      </c>
      <c r="C380" s="145" t="s">
        <v>1270</v>
      </c>
      <c r="D380" s="114"/>
      <c r="E380" s="119"/>
      <c r="F380" s="119"/>
      <c r="G380" s="120"/>
      <c r="H380" s="61"/>
      <c r="I380" s="62"/>
      <c r="J380" s="56"/>
      <c r="K380" s="58"/>
      <c r="L380" s="56"/>
      <c r="M380" s="56"/>
      <c r="N380" s="56"/>
      <c r="O380" s="56"/>
      <c r="P380" s="56"/>
      <c r="Q380" s="56"/>
      <c r="R380" s="56"/>
      <c r="S380" s="56"/>
      <c r="T380" s="56">
        <f t="shared" si="79"/>
        <v>0</v>
      </c>
      <c r="U380" s="62">
        <f t="shared" si="80"/>
        <v>0</v>
      </c>
      <c r="V380" s="58">
        <f t="shared" si="81"/>
        <v>0</v>
      </c>
      <c r="W380" s="121"/>
      <c r="X380" s="57" t="str">
        <f t="shared" ref="X380:Y507" si="105">A380</f>
        <v>PS254792</v>
      </c>
      <c r="Y380" s="58" t="str">
        <f t="shared" si="105"/>
        <v>4824814</v>
      </c>
      <c r="Z380" s="59">
        <f t="shared" si="83"/>
        <v>0</v>
      </c>
      <c r="AA380" s="58"/>
      <c r="AB380" s="58"/>
      <c r="AC380" s="58"/>
      <c r="AD380" s="58">
        <f t="shared" si="84"/>
        <v>0</v>
      </c>
      <c r="AE380" s="58"/>
      <c r="AF380" s="58"/>
      <c r="AG380" s="58"/>
      <c r="AH380" s="58"/>
      <c r="AI380" s="58"/>
      <c r="AJ380" s="58"/>
      <c r="AK380" s="58"/>
      <c r="AL380" s="58"/>
      <c r="AM380" s="58">
        <f t="shared" ref="AM380:AM443" si="106">SUM(AC380:AL380)*0.08</f>
        <v>0</v>
      </c>
      <c r="AN380" s="58">
        <f t="shared" ref="AN380:AN443" si="107">SUM(AC380:AM380)</f>
        <v>0</v>
      </c>
      <c r="AO380" s="58">
        <f t="shared" ref="AO380:AO443" si="108">AN380</f>
        <v>0</v>
      </c>
      <c r="AP380" s="58">
        <f t="shared" ref="AP380:AP443" si="109">W380</f>
        <v>0</v>
      </c>
      <c r="AQ380" s="74"/>
    </row>
    <row r="381" spans="1:43" s="60" customFormat="1" ht="23.25" customHeight="1">
      <c r="A381" s="113" t="s">
        <v>858</v>
      </c>
      <c r="B381" s="141" t="s">
        <v>1132</v>
      </c>
      <c r="C381" s="145" t="s">
        <v>1270</v>
      </c>
      <c r="D381" s="114"/>
      <c r="E381" s="119"/>
      <c r="F381" s="119"/>
      <c r="G381" s="120"/>
      <c r="H381" s="61"/>
      <c r="I381" s="62"/>
      <c r="J381" s="56"/>
      <c r="K381" s="58"/>
      <c r="L381" s="56"/>
      <c r="M381" s="56"/>
      <c r="N381" s="56"/>
      <c r="O381" s="56"/>
      <c r="P381" s="56"/>
      <c r="Q381" s="56"/>
      <c r="R381" s="56"/>
      <c r="S381" s="56"/>
      <c r="T381" s="56">
        <f t="shared" si="79"/>
        <v>0</v>
      </c>
      <c r="U381" s="62">
        <f t="shared" si="80"/>
        <v>0</v>
      </c>
      <c r="V381" s="58">
        <f t="shared" si="81"/>
        <v>0</v>
      </c>
      <c r="W381" s="121"/>
      <c r="X381" s="57" t="str">
        <f t="shared" si="105"/>
        <v>PS254792</v>
      </c>
      <c r="Y381" s="58" t="str">
        <f t="shared" si="105"/>
        <v>4824814</v>
      </c>
      <c r="Z381" s="59">
        <f t="shared" si="83"/>
        <v>0</v>
      </c>
      <c r="AA381" s="58"/>
      <c r="AB381" s="58"/>
      <c r="AC381" s="58"/>
      <c r="AD381" s="58">
        <f t="shared" si="84"/>
        <v>0</v>
      </c>
      <c r="AE381" s="58"/>
      <c r="AF381" s="58"/>
      <c r="AG381" s="58"/>
      <c r="AH381" s="58"/>
      <c r="AI381" s="58"/>
      <c r="AJ381" s="58"/>
      <c r="AK381" s="58"/>
      <c r="AL381" s="58"/>
      <c r="AM381" s="58">
        <f t="shared" si="106"/>
        <v>0</v>
      </c>
      <c r="AN381" s="58">
        <f t="shared" si="107"/>
        <v>0</v>
      </c>
      <c r="AO381" s="58">
        <f t="shared" si="108"/>
        <v>0</v>
      </c>
      <c r="AP381" s="58">
        <f t="shared" si="109"/>
        <v>0</v>
      </c>
      <c r="AQ381" s="74"/>
    </row>
    <row r="382" spans="1:43" s="60" customFormat="1" ht="23.25" customHeight="1">
      <c r="A382" s="113" t="s">
        <v>859</v>
      </c>
      <c r="B382" s="141" t="s">
        <v>1133</v>
      </c>
      <c r="C382" s="145" t="s">
        <v>1270</v>
      </c>
      <c r="D382" s="114"/>
      <c r="E382" s="119"/>
      <c r="F382" s="119"/>
      <c r="G382" s="120"/>
      <c r="H382" s="61"/>
      <c r="I382" s="62"/>
      <c r="J382" s="56"/>
      <c r="K382" s="58">
        <f>410000+4000000</f>
        <v>4410000</v>
      </c>
      <c r="L382" s="56"/>
      <c r="M382" s="56"/>
      <c r="N382" s="56"/>
      <c r="O382" s="56"/>
      <c r="P382" s="56"/>
      <c r="Q382" s="56"/>
      <c r="R382" s="56"/>
      <c r="S382" s="56"/>
      <c r="T382" s="56">
        <f t="shared" si="79"/>
        <v>352800</v>
      </c>
      <c r="U382" s="62">
        <f t="shared" si="80"/>
        <v>4762800</v>
      </c>
      <c r="V382" s="58">
        <f t="shared" si="81"/>
        <v>4762800</v>
      </c>
      <c r="W382" s="121"/>
      <c r="X382" s="57" t="str">
        <f t="shared" si="105"/>
        <v>PS254765</v>
      </c>
      <c r="Y382" s="58" t="str">
        <f t="shared" si="105"/>
        <v>528/TN-NV</v>
      </c>
      <c r="Z382" s="59">
        <f t="shared" si="83"/>
        <v>0</v>
      </c>
      <c r="AA382" s="58"/>
      <c r="AB382" s="58"/>
      <c r="AC382" s="58"/>
      <c r="AD382" s="58">
        <f t="shared" si="84"/>
        <v>4410000</v>
      </c>
      <c r="AE382" s="58"/>
      <c r="AF382" s="58"/>
      <c r="AG382" s="58"/>
      <c r="AH382" s="58"/>
      <c r="AI382" s="58"/>
      <c r="AJ382" s="58"/>
      <c r="AK382" s="58"/>
      <c r="AL382" s="58"/>
      <c r="AM382" s="58">
        <f t="shared" si="106"/>
        <v>352800</v>
      </c>
      <c r="AN382" s="58">
        <f t="shared" si="107"/>
        <v>4762800</v>
      </c>
      <c r="AO382" s="58">
        <f t="shared" si="108"/>
        <v>4762800</v>
      </c>
      <c r="AP382" s="58">
        <f t="shared" si="109"/>
        <v>0</v>
      </c>
      <c r="AQ382" s="74"/>
    </row>
    <row r="383" spans="1:43" s="60" customFormat="1" ht="23.25" customHeight="1">
      <c r="A383" s="113" t="s">
        <v>860</v>
      </c>
      <c r="B383" s="141" t="s">
        <v>1134</v>
      </c>
      <c r="C383" s="145" t="s">
        <v>1270</v>
      </c>
      <c r="D383" s="114"/>
      <c r="E383" s="119"/>
      <c r="F383" s="119"/>
      <c r="G383" s="120"/>
      <c r="H383" s="61"/>
      <c r="I383" s="62"/>
      <c r="J383" s="56"/>
      <c r="K383" s="58">
        <v>410000</v>
      </c>
      <c r="L383" s="56"/>
      <c r="M383" s="56"/>
      <c r="N383" s="56"/>
      <c r="O383" s="56"/>
      <c r="P383" s="56"/>
      <c r="Q383" s="56"/>
      <c r="R383" s="56"/>
      <c r="S383" s="56"/>
      <c r="T383" s="56">
        <f t="shared" si="79"/>
        <v>32800</v>
      </c>
      <c r="U383" s="62">
        <f t="shared" si="80"/>
        <v>442800</v>
      </c>
      <c r="V383" s="58">
        <f t="shared" si="81"/>
        <v>442800</v>
      </c>
      <c r="W383" s="121"/>
      <c r="X383" s="57" t="str">
        <f t="shared" si="105"/>
        <v>PS254806</v>
      </c>
      <c r="Y383" s="58" t="str">
        <f t="shared" si="105"/>
        <v>20350141</v>
      </c>
      <c r="Z383" s="59">
        <f t="shared" si="83"/>
        <v>0</v>
      </c>
      <c r="AA383" s="58"/>
      <c r="AB383" s="58"/>
      <c r="AC383" s="58"/>
      <c r="AD383" s="58">
        <f t="shared" si="84"/>
        <v>410000</v>
      </c>
      <c r="AE383" s="58"/>
      <c r="AF383" s="58"/>
      <c r="AG383" s="58"/>
      <c r="AH383" s="58"/>
      <c r="AI383" s="58"/>
      <c r="AJ383" s="58"/>
      <c r="AK383" s="58"/>
      <c r="AL383" s="58"/>
      <c r="AM383" s="58">
        <f t="shared" si="106"/>
        <v>32800</v>
      </c>
      <c r="AN383" s="58">
        <f t="shared" si="107"/>
        <v>442800</v>
      </c>
      <c r="AO383" s="58">
        <f t="shared" si="108"/>
        <v>442800</v>
      </c>
      <c r="AP383" s="58">
        <f t="shared" si="109"/>
        <v>0</v>
      </c>
      <c r="AQ383" s="74"/>
    </row>
    <row r="384" spans="1:43" s="60" customFormat="1" ht="23.25" customHeight="1">
      <c r="A384" s="113" t="s">
        <v>861</v>
      </c>
      <c r="B384" s="141" t="s">
        <v>1135</v>
      </c>
      <c r="C384" s="145" t="s">
        <v>1270</v>
      </c>
      <c r="D384" s="114"/>
      <c r="E384" s="119"/>
      <c r="F384" s="119"/>
      <c r="G384" s="120"/>
      <c r="H384" s="61"/>
      <c r="I384" s="62"/>
      <c r="J384" s="56"/>
      <c r="K384" s="58">
        <v>410000</v>
      </c>
      <c r="L384" s="56"/>
      <c r="M384" s="56"/>
      <c r="N384" s="56"/>
      <c r="O384" s="56"/>
      <c r="P384" s="56"/>
      <c r="Q384" s="56"/>
      <c r="R384" s="56"/>
      <c r="S384" s="56"/>
      <c r="T384" s="56">
        <f t="shared" si="79"/>
        <v>32800</v>
      </c>
      <c r="U384" s="62">
        <f t="shared" si="80"/>
        <v>442800</v>
      </c>
      <c r="V384" s="58">
        <f t="shared" si="81"/>
        <v>442800</v>
      </c>
      <c r="W384" s="121"/>
      <c r="X384" s="57" t="str">
        <f t="shared" si="105"/>
        <v>PS254832</v>
      </c>
      <c r="Y384" s="58" t="str">
        <f t="shared" si="105"/>
        <v>GF25-0804</v>
      </c>
      <c r="Z384" s="59">
        <f t="shared" si="83"/>
        <v>0</v>
      </c>
      <c r="AA384" s="58"/>
      <c r="AB384" s="58"/>
      <c r="AC384" s="58"/>
      <c r="AD384" s="58">
        <f t="shared" si="84"/>
        <v>410000</v>
      </c>
      <c r="AE384" s="58"/>
      <c r="AF384" s="58"/>
      <c r="AG384" s="58"/>
      <c r="AH384" s="58"/>
      <c r="AI384" s="58"/>
      <c r="AJ384" s="58"/>
      <c r="AK384" s="58"/>
      <c r="AL384" s="58"/>
      <c r="AM384" s="58">
        <f t="shared" si="106"/>
        <v>32800</v>
      </c>
      <c r="AN384" s="58">
        <f t="shared" si="107"/>
        <v>442800</v>
      </c>
      <c r="AO384" s="58">
        <f t="shared" si="108"/>
        <v>442800</v>
      </c>
      <c r="AP384" s="58">
        <f t="shared" si="109"/>
        <v>0</v>
      </c>
      <c r="AQ384" s="74"/>
    </row>
    <row r="385" spans="1:43" s="60" customFormat="1" ht="23.25" customHeight="1">
      <c r="A385" s="113" t="s">
        <v>862</v>
      </c>
      <c r="B385" s="141" t="s">
        <v>1136</v>
      </c>
      <c r="C385" s="145" t="s">
        <v>1270</v>
      </c>
      <c r="D385" s="114"/>
      <c r="E385" s="119"/>
      <c r="F385" s="119"/>
      <c r="G385" s="120"/>
      <c r="H385" s="61"/>
      <c r="I385" s="62"/>
      <c r="J385" s="56"/>
      <c r="K385" s="58">
        <v>480000</v>
      </c>
      <c r="L385" s="56"/>
      <c r="M385" s="56"/>
      <c r="N385" s="56"/>
      <c r="O385" s="56"/>
      <c r="P385" s="56"/>
      <c r="Q385" s="56"/>
      <c r="R385" s="56"/>
      <c r="S385" s="56"/>
      <c r="T385" s="56">
        <f t="shared" si="79"/>
        <v>38400</v>
      </c>
      <c r="U385" s="62">
        <f t="shared" si="80"/>
        <v>518400</v>
      </c>
      <c r="V385" s="58">
        <f t="shared" si="81"/>
        <v>518400</v>
      </c>
      <c r="W385" s="121"/>
      <c r="X385" s="57" t="str">
        <f t="shared" si="105"/>
        <v>PS254833</v>
      </c>
      <c r="Y385" s="58" t="str">
        <f t="shared" si="105"/>
        <v>EBD-PSINJ250805</v>
      </c>
      <c r="Z385" s="59">
        <f t="shared" si="83"/>
        <v>0</v>
      </c>
      <c r="AA385" s="58"/>
      <c r="AB385" s="58"/>
      <c r="AC385" s="58"/>
      <c r="AD385" s="58">
        <f t="shared" si="84"/>
        <v>480000</v>
      </c>
      <c r="AE385" s="58"/>
      <c r="AF385" s="58"/>
      <c r="AG385" s="58"/>
      <c r="AH385" s="58"/>
      <c r="AI385" s="58"/>
      <c r="AJ385" s="58"/>
      <c r="AK385" s="58"/>
      <c r="AL385" s="58"/>
      <c r="AM385" s="58">
        <f t="shared" si="106"/>
        <v>38400</v>
      </c>
      <c r="AN385" s="58">
        <f t="shared" si="107"/>
        <v>518400</v>
      </c>
      <c r="AO385" s="58">
        <f t="shared" si="108"/>
        <v>518400</v>
      </c>
      <c r="AP385" s="58">
        <f t="shared" si="109"/>
        <v>0</v>
      </c>
      <c r="AQ385" s="74"/>
    </row>
    <row r="386" spans="1:43" s="60" customFormat="1" ht="23.25" customHeight="1">
      <c r="A386" s="113" t="s">
        <v>862</v>
      </c>
      <c r="B386" s="141" t="s">
        <v>1136</v>
      </c>
      <c r="C386" s="145" t="s">
        <v>1270</v>
      </c>
      <c r="D386" s="114"/>
      <c r="E386" s="119"/>
      <c r="F386" s="119"/>
      <c r="G386" s="120"/>
      <c r="H386" s="61"/>
      <c r="I386" s="62"/>
      <c r="J386" s="56"/>
      <c r="K386" s="58"/>
      <c r="L386" s="56"/>
      <c r="M386" s="56"/>
      <c r="N386" s="56"/>
      <c r="O386" s="56"/>
      <c r="P386" s="56"/>
      <c r="Q386" s="56"/>
      <c r="R386" s="56"/>
      <c r="S386" s="56"/>
      <c r="T386" s="56">
        <f t="shared" si="79"/>
        <v>0</v>
      </c>
      <c r="U386" s="62">
        <f t="shared" si="80"/>
        <v>0</v>
      </c>
      <c r="V386" s="58">
        <f t="shared" si="81"/>
        <v>0</v>
      </c>
      <c r="W386" s="121"/>
      <c r="X386" s="57" t="str">
        <f t="shared" si="105"/>
        <v>PS254833</v>
      </c>
      <c r="Y386" s="58" t="str">
        <f t="shared" si="105"/>
        <v>EBD-PSINJ250805</v>
      </c>
      <c r="Z386" s="59">
        <f t="shared" si="83"/>
        <v>0</v>
      </c>
      <c r="AA386" s="58"/>
      <c r="AB386" s="58"/>
      <c r="AC386" s="58"/>
      <c r="AD386" s="58">
        <f t="shared" si="84"/>
        <v>0</v>
      </c>
      <c r="AE386" s="58"/>
      <c r="AF386" s="58"/>
      <c r="AG386" s="58"/>
      <c r="AH386" s="58"/>
      <c r="AI386" s="58"/>
      <c r="AJ386" s="58"/>
      <c r="AK386" s="58"/>
      <c r="AL386" s="58"/>
      <c r="AM386" s="58">
        <f t="shared" si="106"/>
        <v>0</v>
      </c>
      <c r="AN386" s="58">
        <f t="shared" si="107"/>
        <v>0</v>
      </c>
      <c r="AO386" s="58">
        <f t="shared" si="108"/>
        <v>0</v>
      </c>
      <c r="AP386" s="58">
        <f t="shared" si="109"/>
        <v>0</v>
      </c>
      <c r="AQ386" s="74"/>
    </row>
    <row r="387" spans="1:43" s="60" customFormat="1" ht="23.25" customHeight="1">
      <c r="A387" s="113" t="s">
        <v>863</v>
      </c>
      <c r="B387" s="141" t="s">
        <v>1137</v>
      </c>
      <c r="C387" s="145" t="s">
        <v>1270</v>
      </c>
      <c r="D387" s="114"/>
      <c r="E387" s="119"/>
      <c r="F387" s="119"/>
      <c r="G387" s="120"/>
      <c r="H387" s="61"/>
      <c r="I387" s="62"/>
      <c r="J387" s="56"/>
      <c r="K387" s="58">
        <v>410000</v>
      </c>
      <c r="L387" s="56"/>
      <c r="M387" s="56"/>
      <c r="N387" s="56"/>
      <c r="O387" s="56"/>
      <c r="P387" s="56"/>
      <c r="Q387" s="56"/>
      <c r="R387" s="56"/>
      <c r="S387" s="56"/>
      <c r="T387" s="56">
        <f t="shared" si="79"/>
        <v>32800</v>
      </c>
      <c r="U387" s="62">
        <f t="shared" si="80"/>
        <v>442800</v>
      </c>
      <c r="V387" s="58">
        <f t="shared" si="81"/>
        <v>442800</v>
      </c>
      <c r="W387" s="121"/>
      <c r="X387" s="57" t="str">
        <f t="shared" si="105"/>
        <v>PS254834</v>
      </c>
      <c r="Y387" s="58" t="str">
        <f t="shared" si="105"/>
        <v>EBD-PSTPU250804</v>
      </c>
      <c r="Z387" s="59">
        <f t="shared" si="83"/>
        <v>0</v>
      </c>
      <c r="AA387" s="58"/>
      <c r="AB387" s="58"/>
      <c r="AC387" s="58"/>
      <c r="AD387" s="58">
        <f t="shared" si="84"/>
        <v>410000</v>
      </c>
      <c r="AE387" s="58"/>
      <c r="AF387" s="58"/>
      <c r="AG387" s="58"/>
      <c r="AH387" s="58"/>
      <c r="AI387" s="58"/>
      <c r="AJ387" s="58"/>
      <c r="AK387" s="58"/>
      <c r="AL387" s="58"/>
      <c r="AM387" s="58">
        <f t="shared" si="106"/>
        <v>32800</v>
      </c>
      <c r="AN387" s="58">
        <f t="shared" si="107"/>
        <v>442800</v>
      </c>
      <c r="AO387" s="58">
        <f t="shared" si="108"/>
        <v>442800</v>
      </c>
      <c r="AP387" s="58">
        <f t="shared" si="109"/>
        <v>0</v>
      </c>
      <c r="AQ387" s="74"/>
    </row>
    <row r="388" spans="1:43" s="60" customFormat="1" ht="23.25" customHeight="1">
      <c r="A388" s="113" t="s">
        <v>864</v>
      </c>
      <c r="B388" s="141" t="s">
        <v>1138</v>
      </c>
      <c r="C388" s="145" t="s">
        <v>1270</v>
      </c>
      <c r="D388" s="114"/>
      <c r="E388" s="119"/>
      <c r="F388" s="119"/>
      <c r="G388" s="120"/>
      <c r="H388" s="61"/>
      <c r="I388" s="62"/>
      <c r="J388" s="56"/>
      <c r="K388" s="58">
        <v>410000</v>
      </c>
      <c r="L388" s="56"/>
      <c r="M388" s="56"/>
      <c r="N388" s="56"/>
      <c r="O388" s="56"/>
      <c r="P388" s="56"/>
      <c r="Q388" s="56"/>
      <c r="R388" s="56"/>
      <c r="S388" s="56"/>
      <c r="T388" s="56">
        <f t="shared" ref="T388:T451" si="110">SUM(J388:S388)*0.08</f>
        <v>32800</v>
      </c>
      <c r="U388" s="62">
        <f t="shared" ref="U388:U451" si="111">SUM(J388:T388)</f>
        <v>442800</v>
      </c>
      <c r="V388" s="58">
        <f t="shared" si="81"/>
        <v>442800</v>
      </c>
      <c r="W388" s="121"/>
      <c r="X388" s="57" t="str">
        <f t="shared" si="105"/>
        <v>PS254835</v>
      </c>
      <c r="Y388" s="58" t="str">
        <f t="shared" si="105"/>
        <v>4828916</v>
      </c>
      <c r="Z388" s="59">
        <f t="shared" ref="Z388:Z451" si="112">D388</f>
        <v>0</v>
      </c>
      <c r="AA388" s="58"/>
      <c r="AB388" s="58"/>
      <c r="AC388" s="58"/>
      <c r="AD388" s="58">
        <f t="shared" si="84"/>
        <v>410000</v>
      </c>
      <c r="AE388" s="58"/>
      <c r="AF388" s="58"/>
      <c r="AG388" s="58"/>
      <c r="AH388" s="58"/>
      <c r="AI388" s="58"/>
      <c r="AJ388" s="58"/>
      <c r="AK388" s="58"/>
      <c r="AL388" s="58"/>
      <c r="AM388" s="58">
        <f t="shared" si="106"/>
        <v>32800</v>
      </c>
      <c r="AN388" s="58">
        <f t="shared" si="107"/>
        <v>442800</v>
      </c>
      <c r="AO388" s="58">
        <f t="shared" si="108"/>
        <v>442800</v>
      </c>
      <c r="AP388" s="58">
        <f t="shared" si="109"/>
        <v>0</v>
      </c>
      <c r="AQ388" s="74"/>
    </row>
    <row r="389" spans="1:43" s="60" customFormat="1" ht="23.25" customHeight="1">
      <c r="A389" s="113" t="s">
        <v>865</v>
      </c>
      <c r="B389" s="141" t="s">
        <v>1139</v>
      </c>
      <c r="C389" s="145" t="s">
        <v>1270</v>
      </c>
      <c r="D389" s="114"/>
      <c r="E389" s="119"/>
      <c r="F389" s="119"/>
      <c r="G389" s="120"/>
      <c r="H389" s="61"/>
      <c r="I389" s="62"/>
      <c r="J389" s="56"/>
      <c r="K389" s="58">
        <v>480000</v>
      </c>
      <c r="L389" s="56"/>
      <c r="M389" s="56"/>
      <c r="N389" s="56"/>
      <c r="O389" s="56"/>
      <c r="P389" s="56"/>
      <c r="Q389" s="56"/>
      <c r="R389" s="56"/>
      <c r="S389" s="56"/>
      <c r="T389" s="56">
        <f t="shared" si="110"/>
        <v>38400</v>
      </c>
      <c r="U389" s="62">
        <f t="shared" si="111"/>
        <v>518400</v>
      </c>
      <c r="V389" s="58">
        <f t="shared" si="81"/>
        <v>518400</v>
      </c>
      <c r="W389" s="121"/>
      <c r="X389" s="57" t="str">
        <f t="shared" si="105"/>
        <v>PS254822</v>
      </c>
      <c r="Y389" s="58" t="str">
        <f t="shared" si="105"/>
        <v>VY/168-2025</v>
      </c>
      <c r="Z389" s="59">
        <f t="shared" si="112"/>
        <v>0</v>
      </c>
      <c r="AA389" s="58"/>
      <c r="AB389" s="58"/>
      <c r="AC389" s="58"/>
      <c r="AD389" s="58">
        <f t="shared" si="84"/>
        <v>480000</v>
      </c>
      <c r="AE389" s="58"/>
      <c r="AF389" s="58"/>
      <c r="AG389" s="58"/>
      <c r="AH389" s="58"/>
      <c r="AI389" s="58"/>
      <c r="AJ389" s="58"/>
      <c r="AK389" s="58"/>
      <c r="AL389" s="58"/>
      <c r="AM389" s="58">
        <f t="shared" si="106"/>
        <v>38400</v>
      </c>
      <c r="AN389" s="58">
        <f t="shared" si="107"/>
        <v>518400</v>
      </c>
      <c r="AO389" s="58">
        <f t="shared" si="108"/>
        <v>518400</v>
      </c>
      <c r="AP389" s="58">
        <f t="shared" si="109"/>
        <v>0</v>
      </c>
      <c r="AQ389" s="74"/>
    </row>
    <row r="390" spans="1:43" s="60" customFormat="1" ht="23.25" customHeight="1">
      <c r="A390" s="113" t="s">
        <v>865</v>
      </c>
      <c r="B390" s="141" t="s">
        <v>1139</v>
      </c>
      <c r="C390" s="145" t="s">
        <v>1270</v>
      </c>
      <c r="D390" s="114"/>
      <c r="E390" s="119"/>
      <c r="F390" s="119"/>
      <c r="G390" s="120"/>
      <c r="H390" s="61"/>
      <c r="I390" s="62"/>
      <c r="J390" s="56"/>
      <c r="K390" s="58"/>
      <c r="L390" s="56"/>
      <c r="M390" s="56"/>
      <c r="N390" s="56"/>
      <c r="O390" s="56"/>
      <c r="P390" s="56"/>
      <c r="Q390" s="56"/>
      <c r="R390" s="56"/>
      <c r="S390" s="56"/>
      <c r="T390" s="56">
        <f t="shared" si="110"/>
        <v>0</v>
      </c>
      <c r="U390" s="62">
        <f t="shared" si="111"/>
        <v>0</v>
      </c>
      <c r="V390" s="58">
        <f t="shared" si="81"/>
        <v>0</v>
      </c>
      <c r="W390" s="121"/>
      <c r="X390" s="57" t="str">
        <f t="shared" si="105"/>
        <v>PS254822</v>
      </c>
      <c r="Y390" s="58" t="str">
        <f t="shared" si="105"/>
        <v>VY/168-2025</v>
      </c>
      <c r="Z390" s="59">
        <f t="shared" si="112"/>
        <v>0</v>
      </c>
      <c r="AA390" s="58"/>
      <c r="AB390" s="58"/>
      <c r="AC390" s="58"/>
      <c r="AD390" s="58">
        <f t="shared" si="84"/>
        <v>0</v>
      </c>
      <c r="AE390" s="58"/>
      <c r="AF390" s="58"/>
      <c r="AG390" s="58"/>
      <c r="AH390" s="58"/>
      <c r="AI390" s="58"/>
      <c r="AJ390" s="58"/>
      <c r="AK390" s="58"/>
      <c r="AL390" s="58"/>
      <c r="AM390" s="58">
        <f t="shared" si="106"/>
        <v>0</v>
      </c>
      <c r="AN390" s="58">
        <f t="shared" si="107"/>
        <v>0</v>
      </c>
      <c r="AO390" s="58">
        <f t="shared" si="108"/>
        <v>0</v>
      </c>
      <c r="AP390" s="58">
        <f t="shared" si="109"/>
        <v>0</v>
      </c>
      <c r="AQ390" s="74"/>
    </row>
    <row r="391" spans="1:43" s="60" customFormat="1" ht="23.25" customHeight="1">
      <c r="A391" s="113" t="s">
        <v>866</v>
      </c>
      <c r="B391" s="141" t="s">
        <v>1140</v>
      </c>
      <c r="C391" s="145" t="s">
        <v>1270</v>
      </c>
      <c r="D391" s="114"/>
      <c r="E391" s="119"/>
      <c r="F391" s="119"/>
      <c r="G391" s="120"/>
      <c r="H391" s="61"/>
      <c r="I391" s="62"/>
      <c r="J391" s="56"/>
      <c r="K391" s="58">
        <v>410000</v>
      </c>
      <c r="L391" s="56"/>
      <c r="M391" s="56"/>
      <c r="N391" s="56"/>
      <c r="O391" s="56"/>
      <c r="P391" s="56"/>
      <c r="Q391" s="56"/>
      <c r="R391" s="56"/>
      <c r="S391" s="56"/>
      <c r="T391" s="56">
        <f t="shared" si="110"/>
        <v>32800</v>
      </c>
      <c r="U391" s="62">
        <f t="shared" si="111"/>
        <v>442800</v>
      </c>
      <c r="V391" s="58">
        <f t="shared" si="81"/>
        <v>442800</v>
      </c>
      <c r="W391" s="121"/>
      <c r="X391" s="57" t="str">
        <f t="shared" si="105"/>
        <v>PS254837</v>
      </c>
      <c r="Y391" s="58" t="str">
        <f t="shared" si="105"/>
        <v>4828939</v>
      </c>
      <c r="Z391" s="59">
        <f t="shared" si="112"/>
        <v>0</v>
      </c>
      <c r="AA391" s="58"/>
      <c r="AB391" s="58"/>
      <c r="AC391" s="58"/>
      <c r="AD391" s="58">
        <f t="shared" si="84"/>
        <v>410000</v>
      </c>
      <c r="AE391" s="58"/>
      <c r="AF391" s="58"/>
      <c r="AG391" s="58"/>
      <c r="AH391" s="58"/>
      <c r="AI391" s="58"/>
      <c r="AJ391" s="58"/>
      <c r="AK391" s="58"/>
      <c r="AL391" s="58"/>
      <c r="AM391" s="58">
        <f t="shared" si="106"/>
        <v>32800</v>
      </c>
      <c r="AN391" s="58">
        <f t="shared" si="107"/>
        <v>442800</v>
      </c>
      <c r="AO391" s="58">
        <f t="shared" si="108"/>
        <v>442800</v>
      </c>
      <c r="AP391" s="58">
        <f t="shared" si="109"/>
        <v>0</v>
      </c>
      <c r="AQ391" s="74"/>
    </row>
    <row r="392" spans="1:43" s="60" customFormat="1" ht="23.25" customHeight="1">
      <c r="A392" s="113" t="s">
        <v>867</v>
      </c>
      <c r="B392" s="141" t="s">
        <v>1141</v>
      </c>
      <c r="C392" s="145" t="s">
        <v>1270</v>
      </c>
      <c r="D392" s="114"/>
      <c r="E392" s="119"/>
      <c r="F392" s="119"/>
      <c r="G392" s="120"/>
      <c r="H392" s="61"/>
      <c r="I392" s="62"/>
      <c r="J392" s="56"/>
      <c r="K392" s="58">
        <v>410000</v>
      </c>
      <c r="L392" s="56"/>
      <c r="M392" s="56"/>
      <c r="N392" s="56"/>
      <c r="O392" s="56"/>
      <c r="P392" s="56"/>
      <c r="Q392" s="56"/>
      <c r="R392" s="56"/>
      <c r="S392" s="56"/>
      <c r="T392" s="56">
        <f t="shared" si="110"/>
        <v>32800</v>
      </c>
      <c r="U392" s="62">
        <f t="shared" si="111"/>
        <v>442800</v>
      </c>
      <c r="V392" s="58">
        <f t="shared" si="81"/>
        <v>442800</v>
      </c>
      <c r="W392" s="121"/>
      <c r="X392" s="57" t="str">
        <f t="shared" si="105"/>
        <v>PS254828</v>
      </c>
      <c r="Y392" s="58" t="str">
        <f t="shared" si="105"/>
        <v>IV25080071</v>
      </c>
      <c r="Z392" s="59">
        <f t="shared" si="112"/>
        <v>0</v>
      </c>
      <c r="AA392" s="58"/>
      <c r="AB392" s="58"/>
      <c r="AC392" s="58"/>
      <c r="AD392" s="58">
        <f t="shared" si="84"/>
        <v>410000</v>
      </c>
      <c r="AE392" s="58"/>
      <c r="AF392" s="58"/>
      <c r="AG392" s="58"/>
      <c r="AH392" s="58"/>
      <c r="AI392" s="58"/>
      <c r="AJ392" s="58"/>
      <c r="AK392" s="58"/>
      <c r="AL392" s="58"/>
      <c r="AM392" s="58">
        <f t="shared" si="106"/>
        <v>32800</v>
      </c>
      <c r="AN392" s="58">
        <f t="shared" si="107"/>
        <v>442800</v>
      </c>
      <c r="AO392" s="58">
        <f t="shared" si="108"/>
        <v>442800</v>
      </c>
      <c r="AP392" s="58">
        <f t="shared" si="109"/>
        <v>0</v>
      </c>
      <c r="AQ392" s="74"/>
    </row>
    <row r="393" spans="1:43" s="60" customFormat="1" ht="23.25" customHeight="1">
      <c r="A393" s="113" t="s">
        <v>868</v>
      </c>
      <c r="B393" s="141" t="s">
        <v>1142</v>
      </c>
      <c r="C393" s="145" t="s">
        <v>1270</v>
      </c>
      <c r="D393" s="114"/>
      <c r="E393" s="119"/>
      <c r="F393" s="119"/>
      <c r="G393" s="120"/>
      <c r="H393" s="61"/>
      <c r="I393" s="62"/>
      <c r="J393" s="56"/>
      <c r="K393" s="58">
        <v>410000</v>
      </c>
      <c r="L393" s="56"/>
      <c r="M393" s="56"/>
      <c r="N393" s="56"/>
      <c r="O393" s="56"/>
      <c r="P393" s="56"/>
      <c r="Q393" s="56"/>
      <c r="R393" s="56"/>
      <c r="S393" s="56"/>
      <c r="T393" s="56">
        <f t="shared" si="110"/>
        <v>32800</v>
      </c>
      <c r="U393" s="62">
        <f t="shared" si="111"/>
        <v>442800</v>
      </c>
      <c r="V393" s="58">
        <f t="shared" ref="V393:V456" si="113">U393</f>
        <v>442800</v>
      </c>
      <c r="W393" s="121"/>
      <c r="X393" s="57" t="str">
        <f t="shared" si="105"/>
        <v>PS254829</v>
      </c>
      <c r="Y393" s="58" t="str">
        <f t="shared" si="105"/>
        <v>IV25080068</v>
      </c>
      <c r="Z393" s="59">
        <f t="shared" si="112"/>
        <v>0</v>
      </c>
      <c r="AA393" s="58"/>
      <c r="AB393" s="58"/>
      <c r="AC393" s="58"/>
      <c r="AD393" s="58">
        <f t="shared" si="84"/>
        <v>410000</v>
      </c>
      <c r="AE393" s="58"/>
      <c r="AF393" s="58"/>
      <c r="AG393" s="58"/>
      <c r="AH393" s="58"/>
      <c r="AI393" s="58"/>
      <c r="AJ393" s="58"/>
      <c r="AK393" s="58"/>
      <c r="AL393" s="58"/>
      <c r="AM393" s="58">
        <f t="shared" si="106"/>
        <v>32800</v>
      </c>
      <c r="AN393" s="58">
        <f t="shared" si="107"/>
        <v>442800</v>
      </c>
      <c r="AO393" s="58">
        <f t="shared" si="108"/>
        <v>442800</v>
      </c>
      <c r="AP393" s="58">
        <f t="shared" si="109"/>
        <v>0</v>
      </c>
      <c r="AQ393" s="74"/>
    </row>
    <row r="394" spans="1:43" s="60" customFormat="1" ht="23.25" customHeight="1">
      <c r="A394" s="113" t="s">
        <v>869</v>
      </c>
      <c r="B394" s="141" t="s">
        <v>1143</v>
      </c>
      <c r="C394" s="145" t="s">
        <v>1270</v>
      </c>
      <c r="D394" s="114"/>
      <c r="E394" s="119"/>
      <c r="F394" s="119"/>
      <c r="G394" s="120"/>
      <c r="H394" s="61"/>
      <c r="I394" s="62"/>
      <c r="J394" s="56"/>
      <c r="K394" s="58">
        <v>410000</v>
      </c>
      <c r="L394" s="56"/>
      <c r="M394" s="56"/>
      <c r="N394" s="56"/>
      <c r="O394" s="56"/>
      <c r="P394" s="56"/>
      <c r="Q394" s="56"/>
      <c r="R394" s="56"/>
      <c r="S394" s="56"/>
      <c r="T394" s="56">
        <f t="shared" si="110"/>
        <v>32800</v>
      </c>
      <c r="U394" s="62">
        <f t="shared" si="111"/>
        <v>442800</v>
      </c>
      <c r="V394" s="58">
        <f t="shared" si="113"/>
        <v>442800</v>
      </c>
      <c r="W394" s="121"/>
      <c r="X394" s="57" t="str">
        <f t="shared" si="105"/>
        <v>PS254784</v>
      </c>
      <c r="Y394" s="58" t="str">
        <f t="shared" si="105"/>
        <v>28/BG-PS-34</v>
      </c>
      <c r="Z394" s="59">
        <f t="shared" si="112"/>
        <v>0</v>
      </c>
      <c r="AA394" s="58"/>
      <c r="AB394" s="58"/>
      <c r="AC394" s="58"/>
      <c r="AD394" s="58">
        <f t="shared" si="84"/>
        <v>410000</v>
      </c>
      <c r="AE394" s="58"/>
      <c r="AF394" s="58"/>
      <c r="AG394" s="58"/>
      <c r="AH394" s="58"/>
      <c r="AI394" s="58"/>
      <c r="AJ394" s="58"/>
      <c r="AK394" s="58"/>
      <c r="AL394" s="58"/>
      <c r="AM394" s="58">
        <f t="shared" si="106"/>
        <v>32800</v>
      </c>
      <c r="AN394" s="58">
        <f t="shared" si="107"/>
        <v>442800</v>
      </c>
      <c r="AO394" s="58">
        <f t="shared" si="108"/>
        <v>442800</v>
      </c>
      <c r="AP394" s="58">
        <f t="shared" si="109"/>
        <v>0</v>
      </c>
      <c r="AQ394" s="74"/>
    </row>
    <row r="395" spans="1:43" s="60" customFormat="1" ht="23.25" customHeight="1">
      <c r="A395" s="113" t="s">
        <v>870</v>
      </c>
      <c r="B395" s="141" t="s">
        <v>1144</v>
      </c>
      <c r="C395" s="145" t="s">
        <v>1270</v>
      </c>
      <c r="D395" s="114"/>
      <c r="E395" s="119"/>
      <c r="F395" s="119"/>
      <c r="G395" s="120"/>
      <c r="H395" s="61"/>
      <c r="I395" s="62"/>
      <c r="J395" s="56"/>
      <c r="K395" s="58">
        <v>410000</v>
      </c>
      <c r="L395" s="56"/>
      <c r="M395" s="56"/>
      <c r="N395" s="56"/>
      <c r="O395" s="56"/>
      <c r="P395" s="56"/>
      <c r="Q395" s="56"/>
      <c r="R395" s="56"/>
      <c r="S395" s="56"/>
      <c r="T395" s="56">
        <f t="shared" si="110"/>
        <v>32800</v>
      </c>
      <c r="U395" s="62">
        <f t="shared" si="111"/>
        <v>442800</v>
      </c>
      <c r="V395" s="58">
        <f t="shared" si="113"/>
        <v>442800</v>
      </c>
      <c r="W395" s="121"/>
      <c r="X395" s="57" t="str">
        <f t="shared" si="105"/>
        <v>PS254813</v>
      </c>
      <c r="Y395" s="58" t="str">
        <f t="shared" si="105"/>
        <v>29/BG-PS-34</v>
      </c>
      <c r="Z395" s="59">
        <f t="shared" si="112"/>
        <v>0</v>
      </c>
      <c r="AA395" s="58"/>
      <c r="AB395" s="58"/>
      <c r="AC395" s="58"/>
      <c r="AD395" s="58">
        <f t="shared" si="84"/>
        <v>410000</v>
      </c>
      <c r="AE395" s="58"/>
      <c r="AF395" s="58"/>
      <c r="AG395" s="58"/>
      <c r="AH395" s="58"/>
      <c r="AI395" s="58"/>
      <c r="AJ395" s="58"/>
      <c r="AK395" s="58"/>
      <c r="AL395" s="58"/>
      <c r="AM395" s="58">
        <f t="shared" si="106"/>
        <v>32800</v>
      </c>
      <c r="AN395" s="58">
        <f t="shared" si="107"/>
        <v>442800</v>
      </c>
      <c r="AO395" s="58">
        <f t="shared" si="108"/>
        <v>442800</v>
      </c>
      <c r="AP395" s="58">
        <f t="shared" si="109"/>
        <v>0</v>
      </c>
      <c r="AQ395" s="74"/>
    </row>
    <row r="396" spans="1:43" s="60" customFormat="1" ht="23.25" customHeight="1">
      <c r="A396" s="113" t="s">
        <v>871</v>
      </c>
      <c r="B396" s="141" t="s">
        <v>1145</v>
      </c>
      <c r="C396" s="145" t="s">
        <v>1270</v>
      </c>
      <c r="D396" s="114"/>
      <c r="E396" s="119"/>
      <c r="F396" s="119"/>
      <c r="G396" s="120"/>
      <c r="H396" s="61"/>
      <c r="I396" s="62"/>
      <c r="J396" s="56"/>
      <c r="K396" s="58">
        <v>410000</v>
      </c>
      <c r="L396" s="56"/>
      <c r="M396" s="56"/>
      <c r="N396" s="56"/>
      <c r="O396" s="56"/>
      <c r="P396" s="56"/>
      <c r="Q396" s="56"/>
      <c r="R396" s="56"/>
      <c r="S396" s="56"/>
      <c r="T396" s="56">
        <f t="shared" si="110"/>
        <v>32800</v>
      </c>
      <c r="U396" s="62">
        <f t="shared" si="111"/>
        <v>442800</v>
      </c>
      <c r="V396" s="58">
        <f t="shared" si="113"/>
        <v>442800</v>
      </c>
      <c r="W396" s="121"/>
      <c r="X396" s="57" t="str">
        <f t="shared" si="105"/>
        <v>PS254820</v>
      </c>
      <c r="Y396" s="58" t="str">
        <f t="shared" si="105"/>
        <v>30/BG-PS-34</v>
      </c>
      <c r="Z396" s="59">
        <f t="shared" si="112"/>
        <v>0</v>
      </c>
      <c r="AA396" s="58"/>
      <c r="AB396" s="58"/>
      <c r="AC396" s="58"/>
      <c r="AD396" s="58">
        <f t="shared" si="84"/>
        <v>410000</v>
      </c>
      <c r="AE396" s="58"/>
      <c r="AF396" s="58"/>
      <c r="AG396" s="58"/>
      <c r="AH396" s="58"/>
      <c r="AI396" s="58"/>
      <c r="AJ396" s="58"/>
      <c r="AK396" s="58"/>
      <c r="AL396" s="58"/>
      <c r="AM396" s="58">
        <f t="shared" si="106"/>
        <v>32800</v>
      </c>
      <c r="AN396" s="58">
        <f t="shared" si="107"/>
        <v>442800</v>
      </c>
      <c r="AO396" s="58">
        <f t="shared" si="108"/>
        <v>442800</v>
      </c>
      <c r="AP396" s="58">
        <f t="shared" si="109"/>
        <v>0</v>
      </c>
      <c r="AQ396" s="74"/>
    </row>
    <row r="397" spans="1:43" s="60" customFormat="1" ht="23.25" customHeight="1">
      <c r="A397" s="113" t="s">
        <v>872</v>
      </c>
      <c r="B397" s="141" t="s">
        <v>1146</v>
      </c>
      <c r="C397" s="145" t="s">
        <v>1270</v>
      </c>
      <c r="D397" s="114"/>
      <c r="E397" s="119"/>
      <c r="F397" s="119"/>
      <c r="G397" s="120"/>
      <c r="H397" s="61"/>
      <c r="I397" s="62"/>
      <c r="J397" s="56"/>
      <c r="K397" s="58">
        <v>410000</v>
      </c>
      <c r="L397" s="56"/>
      <c r="M397" s="56"/>
      <c r="N397" s="56"/>
      <c r="O397" s="56"/>
      <c r="P397" s="56"/>
      <c r="Q397" s="56"/>
      <c r="R397" s="56"/>
      <c r="S397" s="56"/>
      <c r="T397" s="56">
        <f t="shared" si="110"/>
        <v>32800</v>
      </c>
      <c r="U397" s="62">
        <f t="shared" si="111"/>
        <v>442800</v>
      </c>
      <c r="V397" s="58">
        <f t="shared" si="113"/>
        <v>442800</v>
      </c>
      <c r="W397" s="121"/>
      <c r="X397" s="57" t="str">
        <f t="shared" si="105"/>
        <v>PS254804</v>
      </c>
      <c r="Y397" s="58" t="str">
        <f t="shared" si="105"/>
        <v>4816490</v>
      </c>
      <c r="Z397" s="59">
        <f t="shared" si="112"/>
        <v>0</v>
      </c>
      <c r="AA397" s="58"/>
      <c r="AB397" s="58"/>
      <c r="AC397" s="58"/>
      <c r="AD397" s="58">
        <f t="shared" si="84"/>
        <v>410000</v>
      </c>
      <c r="AE397" s="58"/>
      <c r="AF397" s="58"/>
      <c r="AG397" s="58"/>
      <c r="AH397" s="58"/>
      <c r="AI397" s="58"/>
      <c r="AJ397" s="58"/>
      <c r="AK397" s="58"/>
      <c r="AL397" s="58"/>
      <c r="AM397" s="58">
        <f t="shared" si="106"/>
        <v>32800</v>
      </c>
      <c r="AN397" s="58">
        <f t="shared" si="107"/>
        <v>442800</v>
      </c>
      <c r="AO397" s="58">
        <f t="shared" si="108"/>
        <v>442800</v>
      </c>
      <c r="AP397" s="58">
        <f t="shared" si="109"/>
        <v>0</v>
      </c>
      <c r="AQ397" s="74"/>
    </row>
    <row r="398" spans="1:43" s="60" customFormat="1" ht="23.25" customHeight="1">
      <c r="A398" s="113" t="s">
        <v>873</v>
      </c>
      <c r="B398" s="141" t="s">
        <v>1147</v>
      </c>
      <c r="C398" s="145" t="s">
        <v>1270</v>
      </c>
      <c r="D398" s="114"/>
      <c r="E398" s="119"/>
      <c r="F398" s="119"/>
      <c r="G398" s="120"/>
      <c r="H398" s="61"/>
      <c r="I398" s="62"/>
      <c r="J398" s="56"/>
      <c r="K398" s="58">
        <v>410000</v>
      </c>
      <c r="L398" s="56"/>
      <c r="M398" s="56"/>
      <c r="N398" s="56"/>
      <c r="O398" s="56"/>
      <c r="P398" s="56"/>
      <c r="Q398" s="56"/>
      <c r="R398" s="56"/>
      <c r="S398" s="56"/>
      <c r="T398" s="56">
        <f t="shared" si="110"/>
        <v>32800</v>
      </c>
      <c r="U398" s="62">
        <f t="shared" si="111"/>
        <v>442800</v>
      </c>
      <c r="V398" s="58">
        <f t="shared" si="113"/>
        <v>442800</v>
      </c>
      <c r="W398" s="121"/>
      <c r="X398" s="57" t="str">
        <f t="shared" si="105"/>
        <v>PS254791</v>
      </c>
      <c r="Y398" s="58" t="str">
        <f t="shared" si="105"/>
        <v>4824495</v>
      </c>
      <c r="Z398" s="59">
        <f t="shared" si="112"/>
        <v>0</v>
      </c>
      <c r="AA398" s="58"/>
      <c r="AB398" s="58"/>
      <c r="AC398" s="58"/>
      <c r="AD398" s="58">
        <f t="shared" si="84"/>
        <v>410000</v>
      </c>
      <c r="AE398" s="58"/>
      <c r="AF398" s="58"/>
      <c r="AG398" s="58"/>
      <c r="AH398" s="58"/>
      <c r="AI398" s="58"/>
      <c r="AJ398" s="58"/>
      <c r="AK398" s="58"/>
      <c r="AL398" s="58"/>
      <c r="AM398" s="58">
        <f t="shared" si="106"/>
        <v>32800</v>
      </c>
      <c r="AN398" s="58">
        <f t="shared" si="107"/>
        <v>442800</v>
      </c>
      <c r="AO398" s="58">
        <f t="shared" si="108"/>
        <v>442800</v>
      </c>
      <c r="AP398" s="58">
        <f t="shared" si="109"/>
        <v>0</v>
      </c>
      <c r="AQ398" s="74"/>
    </row>
    <row r="399" spans="1:43" s="60" customFormat="1" ht="23.25" customHeight="1">
      <c r="A399" s="113" t="s">
        <v>874</v>
      </c>
      <c r="B399" s="141" t="s">
        <v>1148</v>
      </c>
      <c r="C399" s="145" t="s">
        <v>1270</v>
      </c>
      <c r="D399" s="114"/>
      <c r="E399" s="119"/>
      <c r="F399" s="119"/>
      <c r="G399" s="120"/>
      <c r="H399" s="61"/>
      <c r="I399" s="62"/>
      <c r="J399" s="56"/>
      <c r="K399" s="58">
        <v>410000</v>
      </c>
      <c r="L399" s="56"/>
      <c r="M399" s="56"/>
      <c r="N399" s="56"/>
      <c r="O399" s="56"/>
      <c r="P399" s="56"/>
      <c r="Q399" s="56"/>
      <c r="R399" s="56"/>
      <c r="S399" s="56"/>
      <c r="T399" s="56">
        <f t="shared" si="110"/>
        <v>32800</v>
      </c>
      <c r="U399" s="62">
        <f t="shared" si="111"/>
        <v>442800</v>
      </c>
      <c r="V399" s="58">
        <f t="shared" si="113"/>
        <v>442800</v>
      </c>
      <c r="W399" s="121"/>
      <c r="X399" s="57" t="str">
        <f t="shared" si="105"/>
        <v>PS254785</v>
      </c>
      <c r="Y399" s="58" t="str">
        <f t="shared" si="105"/>
        <v>4822989</v>
      </c>
      <c r="Z399" s="59">
        <f t="shared" si="112"/>
        <v>0</v>
      </c>
      <c r="AA399" s="58"/>
      <c r="AB399" s="58"/>
      <c r="AC399" s="58"/>
      <c r="AD399" s="58">
        <f t="shared" ref="AD399:AD462" si="114">+K399</f>
        <v>410000</v>
      </c>
      <c r="AE399" s="58"/>
      <c r="AF399" s="58"/>
      <c r="AG399" s="58"/>
      <c r="AH399" s="58"/>
      <c r="AI399" s="58"/>
      <c r="AJ399" s="58"/>
      <c r="AK399" s="58"/>
      <c r="AL399" s="58"/>
      <c r="AM399" s="58">
        <f t="shared" si="106"/>
        <v>32800</v>
      </c>
      <c r="AN399" s="58">
        <f t="shared" si="107"/>
        <v>442800</v>
      </c>
      <c r="AO399" s="58">
        <f t="shared" si="108"/>
        <v>442800</v>
      </c>
      <c r="AP399" s="58">
        <f t="shared" si="109"/>
        <v>0</v>
      </c>
      <c r="AQ399" s="74"/>
    </row>
    <row r="400" spans="1:43" s="60" customFormat="1" ht="23.25" customHeight="1">
      <c r="A400" s="113" t="s">
        <v>875</v>
      </c>
      <c r="B400" s="141" t="s">
        <v>1149</v>
      </c>
      <c r="C400" s="145" t="s">
        <v>1270</v>
      </c>
      <c r="D400" s="114"/>
      <c r="E400" s="119"/>
      <c r="F400" s="119"/>
      <c r="G400" s="120"/>
      <c r="H400" s="61"/>
      <c r="I400" s="62"/>
      <c r="J400" s="56"/>
      <c r="K400" s="58">
        <v>410000</v>
      </c>
      <c r="L400" s="56"/>
      <c r="M400" s="56"/>
      <c r="N400" s="56"/>
      <c r="O400" s="56"/>
      <c r="P400" s="56"/>
      <c r="Q400" s="56"/>
      <c r="R400" s="56"/>
      <c r="S400" s="56"/>
      <c r="T400" s="56">
        <f t="shared" si="110"/>
        <v>32800</v>
      </c>
      <c r="U400" s="62">
        <f t="shared" si="111"/>
        <v>442800</v>
      </c>
      <c r="V400" s="58">
        <f t="shared" si="113"/>
        <v>442800</v>
      </c>
      <c r="W400" s="121"/>
      <c r="X400" s="57" t="str">
        <f t="shared" si="105"/>
        <v>PS254831</v>
      </c>
      <c r="Y400" s="58" t="str">
        <f t="shared" si="105"/>
        <v>2508PS-01</v>
      </c>
      <c r="Z400" s="59">
        <f t="shared" si="112"/>
        <v>0</v>
      </c>
      <c r="AA400" s="58"/>
      <c r="AB400" s="58"/>
      <c r="AC400" s="58"/>
      <c r="AD400" s="58">
        <f t="shared" si="114"/>
        <v>410000</v>
      </c>
      <c r="AE400" s="58"/>
      <c r="AF400" s="58"/>
      <c r="AG400" s="58"/>
      <c r="AH400" s="58"/>
      <c r="AI400" s="58"/>
      <c r="AJ400" s="58"/>
      <c r="AK400" s="58"/>
      <c r="AL400" s="58"/>
      <c r="AM400" s="58">
        <f t="shared" si="106"/>
        <v>32800</v>
      </c>
      <c r="AN400" s="58">
        <f t="shared" si="107"/>
        <v>442800</v>
      </c>
      <c r="AO400" s="58">
        <f t="shared" si="108"/>
        <v>442800</v>
      </c>
      <c r="AP400" s="58">
        <f t="shared" si="109"/>
        <v>0</v>
      </c>
      <c r="AQ400" s="74"/>
    </row>
    <row r="401" spans="1:43" s="60" customFormat="1" ht="23.25" customHeight="1">
      <c r="A401" s="113" t="s">
        <v>876</v>
      </c>
      <c r="B401" s="141" t="s">
        <v>1150</v>
      </c>
      <c r="C401" s="145" t="s">
        <v>1270</v>
      </c>
      <c r="D401" s="114"/>
      <c r="E401" s="119"/>
      <c r="F401" s="119"/>
      <c r="G401" s="120"/>
      <c r="H401" s="61"/>
      <c r="I401" s="62"/>
      <c r="J401" s="56"/>
      <c r="K401" s="58">
        <v>410000</v>
      </c>
      <c r="L401" s="56"/>
      <c r="M401" s="56"/>
      <c r="N401" s="56"/>
      <c r="O401" s="56"/>
      <c r="P401" s="56"/>
      <c r="Q401" s="56"/>
      <c r="R401" s="56"/>
      <c r="S401" s="56"/>
      <c r="T401" s="56">
        <f t="shared" si="110"/>
        <v>32800</v>
      </c>
      <c r="U401" s="62">
        <f t="shared" si="111"/>
        <v>442800</v>
      </c>
      <c r="V401" s="58">
        <f t="shared" si="113"/>
        <v>442800</v>
      </c>
      <c r="W401" s="121"/>
      <c r="X401" s="57" t="str">
        <f t="shared" si="105"/>
        <v>PS254830</v>
      </c>
      <c r="Y401" s="58" t="str">
        <f t="shared" si="105"/>
        <v>4827692</v>
      </c>
      <c r="Z401" s="59">
        <f t="shared" si="112"/>
        <v>0</v>
      </c>
      <c r="AA401" s="58"/>
      <c r="AB401" s="58"/>
      <c r="AC401" s="58"/>
      <c r="AD401" s="58">
        <f t="shared" si="114"/>
        <v>410000</v>
      </c>
      <c r="AE401" s="58"/>
      <c r="AF401" s="58"/>
      <c r="AG401" s="58"/>
      <c r="AH401" s="58"/>
      <c r="AI401" s="58"/>
      <c r="AJ401" s="58"/>
      <c r="AK401" s="58"/>
      <c r="AL401" s="58"/>
      <c r="AM401" s="58">
        <f t="shared" si="106"/>
        <v>32800</v>
      </c>
      <c r="AN401" s="58">
        <f t="shared" si="107"/>
        <v>442800</v>
      </c>
      <c r="AO401" s="58">
        <f t="shared" si="108"/>
        <v>442800</v>
      </c>
      <c r="AP401" s="58">
        <f t="shared" si="109"/>
        <v>0</v>
      </c>
      <c r="AQ401" s="74"/>
    </row>
    <row r="402" spans="1:43" s="60" customFormat="1" ht="23.25" customHeight="1">
      <c r="A402" s="113" t="s">
        <v>877</v>
      </c>
      <c r="B402" s="141" t="s">
        <v>1151</v>
      </c>
      <c r="C402" s="145" t="s">
        <v>1270</v>
      </c>
      <c r="D402" s="114"/>
      <c r="E402" s="119"/>
      <c r="F402" s="119"/>
      <c r="G402" s="120"/>
      <c r="H402" s="61"/>
      <c r="I402" s="62"/>
      <c r="J402" s="56"/>
      <c r="K402" s="58">
        <v>410000</v>
      </c>
      <c r="L402" s="56"/>
      <c r="M402" s="56"/>
      <c r="N402" s="56"/>
      <c r="O402" s="56"/>
      <c r="P402" s="56"/>
      <c r="Q402" s="56"/>
      <c r="R402" s="56"/>
      <c r="S402" s="56"/>
      <c r="T402" s="56">
        <f t="shared" si="110"/>
        <v>32800</v>
      </c>
      <c r="U402" s="62">
        <f t="shared" si="111"/>
        <v>442800</v>
      </c>
      <c r="V402" s="58">
        <f t="shared" si="113"/>
        <v>442800</v>
      </c>
      <c r="W402" s="121"/>
      <c r="X402" s="57" t="str">
        <f t="shared" si="105"/>
        <v>PS254809</v>
      </c>
      <c r="Y402" s="58" t="str">
        <f t="shared" si="105"/>
        <v>HT-PS25073969</v>
      </c>
      <c r="Z402" s="59">
        <f t="shared" si="112"/>
        <v>0</v>
      </c>
      <c r="AA402" s="58"/>
      <c r="AB402" s="58"/>
      <c r="AC402" s="58"/>
      <c r="AD402" s="58">
        <f t="shared" si="114"/>
        <v>410000</v>
      </c>
      <c r="AE402" s="58"/>
      <c r="AF402" s="58"/>
      <c r="AG402" s="58"/>
      <c r="AH402" s="58"/>
      <c r="AI402" s="58"/>
      <c r="AJ402" s="58"/>
      <c r="AK402" s="58"/>
      <c r="AL402" s="58"/>
      <c r="AM402" s="58">
        <f t="shared" si="106"/>
        <v>32800</v>
      </c>
      <c r="AN402" s="58">
        <f t="shared" si="107"/>
        <v>442800</v>
      </c>
      <c r="AO402" s="58">
        <f t="shared" si="108"/>
        <v>442800</v>
      </c>
      <c r="AP402" s="58">
        <f t="shared" si="109"/>
        <v>0</v>
      </c>
      <c r="AQ402" s="74"/>
    </row>
    <row r="403" spans="1:43" s="60" customFormat="1" ht="23.25" customHeight="1">
      <c r="A403" s="113" t="s">
        <v>878</v>
      </c>
      <c r="B403" s="141" t="s">
        <v>1152</v>
      </c>
      <c r="C403" s="145" t="s">
        <v>1270</v>
      </c>
      <c r="D403" s="114"/>
      <c r="E403" s="119"/>
      <c r="F403" s="119"/>
      <c r="G403" s="120"/>
      <c r="H403" s="61"/>
      <c r="I403" s="62"/>
      <c r="J403" s="56"/>
      <c r="K403" s="58">
        <v>410000</v>
      </c>
      <c r="L403" s="56"/>
      <c r="M403" s="56"/>
      <c r="N403" s="56"/>
      <c r="O403" s="56"/>
      <c r="P403" s="56"/>
      <c r="Q403" s="56"/>
      <c r="R403" s="56"/>
      <c r="S403" s="56"/>
      <c r="T403" s="56">
        <f t="shared" si="110"/>
        <v>32800</v>
      </c>
      <c r="U403" s="62">
        <f t="shared" si="111"/>
        <v>442800</v>
      </c>
      <c r="V403" s="58">
        <f t="shared" si="113"/>
        <v>442800</v>
      </c>
      <c r="W403" s="121"/>
      <c r="X403" s="57" t="str">
        <f t="shared" si="105"/>
        <v>PS254807</v>
      </c>
      <c r="Y403" s="58" t="str">
        <f t="shared" si="105"/>
        <v>4803490</v>
      </c>
      <c r="Z403" s="59">
        <f t="shared" si="112"/>
        <v>0</v>
      </c>
      <c r="AA403" s="58"/>
      <c r="AB403" s="58"/>
      <c r="AC403" s="58"/>
      <c r="AD403" s="58">
        <f t="shared" si="114"/>
        <v>410000</v>
      </c>
      <c r="AE403" s="58"/>
      <c r="AF403" s="58"/>
      <c r="AG403" s="58"/>
      <c r="AH403" s="58"/>
      <c r="AI403" s="58"/>
      <c r="AJ403" s="58"/>
      <c r="AK403" s="58"/>
      <c r="AL403" s="58"/>
      <c r="AM403" s="58">
        <f t="shared" si="106"/>
        <v>32800</v>
      </c>
      <c r="AN403" s="58">
        <f t="shared" si="107"/>
        <v>442800</v>
      </c>
      <c r="AO403" s="58">
        <f t="shared" si="108"/>
        <v>442800</v>
      </c>
      <c r="AP403" s="58">
        <f t="shared" si="109"/>
        <v>0</v>
      </c>
      <c r="AQ403" s="74"/>
    </row>
    <row r="404" spans="1:43" s="60" customFormat="1" ht="23.25" customHeight="1">
      <c r="A404" s="113" t="s">
        <v>879</v>
      </c>
      <c r="B404" s="141" t="s">
        <v>1153</v>
      </c>
      <c r="C404" s="145" t="s">
        <v>1270</v>
      </c>
      <c r="D404" s="114"/>
      <c r="E404" s="119"/>
      <c r="F404" s="119"/>
      <c r="G404" s="120"/>
      <c r="H404" s="61"/>
      <c r="I404" s="62"/>
      <c r="J404" s="56"/>
      <c r="K404" s="58">
        <v>410000</v>
      </c>
      <c r="L404" s="56"/>
      <c r="M404" s="56"/>
      <c r="N404" s="56"/>
      <c r="O404" s="56"/>
      <c r="P404" s="56"/>
      <c r="Q404" s="56"/>
      <c r="R404" s="56"/>
      <c r="S404" s="56"/>
      <c r="T404" s="56">
        <f t="shared" si="110"/>
        <v>32800</v>
      </c>
      <c r="U404" s="62">
        <f t="shared" si="111"/>
        <v>442800</v>
      </c>
      <c r="V404" s="58">
        <f t="shared" si="113"/>
        <v>442800</v>
      </c>
      <c r="W404" s="121"/>
      <c r="X404" s="57" t="str">
        <f t="shared" si="105"/>
        <v>PS254783</v>
      </c>
      <c r="Y404" s="58" t="str">
        <f t="shared" si="105"/>
        <v>850C250800003</v>
      </c>
      <c r="Z404" s="59">
        <f t="shared" si="112"/>
        <v>0</v>
      </c>
      <c r="AA404" s="58"/>
      <c r="AB404" s="58"/>
      <c r="AC404" s="58"/>
      <c r="AD404" s="58">
        <f t="shared" si="114"/>
        <v>410000</v>
      </c>
      <c r="AE404" s="58"/>
      <c r="AF404" s="58"/>
      <c r="AG404" s="58"/>
      <c r="AH404" s="58"/>
      <c r="AI404" s="58"/>
      <c r="AJ404" s="58"/>
      <c r="AK404" s="58"/>
      <c r="AL404" s="58"/>
      <c r="AM404" s="58">
        <f t="shared" si="106"/>
        <v>32800</v>
      </c>
      <c r="AN404" s="58">
        <f t="shared" si="107"/>
        <v>442800</v>
      </c>
      <c r="AO404" s="58">
        <f t="shared" si="108"/>
        <v>442800</v>
      </c>
      <c r="AP404" s="58">
        <f t="shared" si="109"/>
        <v>0</v>
      </c>
      <c r="AQ404" s="74"/>
    </row>
    <row r="405" spans="1:43" s="60" customFormat="1" ht="23.25" customHeight="1">
      <c r="A405" s="113" t="s">
        <v>880</v>
      </c>
      <c r="B405" s="141" t="s">
        <v>1154</v>
      </c>
      <c r="C405" s="145" t="s">
        <v>1270</v>
      </c>
      <c r="D405" s="114"/>
      <c r="E405" s="119"/>
      <c r="F405" s="119"/>
      <c r="G405" s="120"/>
      <c r="H405" s="61"/>
      <c r="I405" s="62"/>
      <c r="J405" s="56"/>
      <c r="K405" s="58">
        <v>410000</v>
      </c>
      <c r="L405" s="56"/>
      <c r="M405" s="56"/>
      <c r="N405" s="56"/>
      <c r="O405" s="56"/>
      <c r="P405" s="56"/>
      <c r="Q405" s="56"/>
      <c r="R405" s="56"/>
      <c r="S405" s="56"/>
      <c r="T405" s="56">
        <f t="shared" si="110"/>
        <v>32800</v>
      </c>
      <c r="U405" s="62">
        <f t="shared" si="111"/>
        <v>442800</v>
      </c>
      <c r="V405" s="58">
        <f t="shared" si="113"/>
        <v>442800</v>
      </c>
      <c r="W405" s="121"/>
      <c r="X405" s="57" t="str">
        <f t="shared" si="105"/>
        <v>PS254781</v>
      </c>
      <c r="Y405" s="58" t="str">
        <f t="shared" si="105"/>
        <v>4803487</v>
      </c>
      <c r="Z405" s="59">
        <f t="shared" si="112"/>
        <v>0</v>
      </c>
      <c r="AA405" s="58"/>
      <c r="AB405" s="58"/>
      <c r="AC405" s="58"/>
      <c r="AD405" s="58">
        <f t="shared" si="114"/>
        <v>410000</v>
      </c>
      <c r="AE405" s="58"/>
      <c r="AF405" s="58"/>
      <c r="AG405" s="58"/>
      <c r="AH405" s="58"/>
      <c r="AI405" s="58"/>
      <c r="AJ405" s="58"/>
      <c r="AK405" s="58"/>
      <c r="AL405" s="58"/>
      <c r="AM405" s="58">
        <f t="shared" si="106"/>
        <v>32800</v>
      </c>
      <c r="AN405" s="58">
        <f t="shared" si="107"/>
        <v>442800</v>
      </c>
      <c r="AO405" s="58">
        <f t="shared" si="108"/>
        <v>442800</v>
      </c>
      <c r="AP405" s="58">
        <f t="shared" si="109"/>
        <v>0</v>
      </c>
      <c r="AQ405" s="74"/>
    </row>
    <row r="406" spans="1:43" s="60" customFormat="1" ht="23.25" customHeight="1">
      <c r="A406" s="113" t="s">
        <v>881</v>
      </c>
      <c r="B406" s="141" t="s">
        <v>1155</v>
      </c>
      <c r="C406" s="145" t="s">
        <v>1270</v>
      </c>
      <c r="D406" s="114"/>
      <c r="E406" s="119"/>
      <c r="F406" s="119"/>
      <c r="G406" s="120"/>
      <c r="H406" s="61"/>
      <c r="I406" s="62"/>
      <c r="J406" s="56"/>
      <c r="K406" s="58">
        <v>480000</v>
      </c>
      <c r="L406" s="56"/>
      <c r="M406" s="56"/>
      <c r="N406" s="56"/>
      <c r="O406" s="56"/>
      <c r="P406" s="56"/>
      <c r="Q406" s="56"/>
      <c r="R406" s="56"/>
      <c r="S406" s="56"/>
      <c r="T406" s="56">
        <f t="shared" si="110"/>
        <v>38400</v>
      </c>
      <c r="U406" s="62">
        <f t="shared" si="111"/>
        <v>518400</v>
      </c>
      <c r="V406" s="58">
        <f t="shared" si="113"/>
        <v>518400</v>
      </c>
      <c r="W406" s="121"/>
      <c r="X406" s="57" t="str">
        <f t="shared" si="105"/>
        <v>PS254780</v>
      </c>
      <c r="Y406" s="58" t="str">
        <f t="shared" si="105"/>
        <v>O2-2507-00713</v>
      </c>
      <c r="Z406" s="59">
        <f t="shared" si="112"/>
        <v>0</v>
      </c>
      <c r="AA406" s="58"/>
      <c r="AB406" s="58"/>
      <c r="AC406" s="58"/>
      <c r="AD406" s="58">
        <f t="shared" si="114"/>
        <v>480000</v>
      </c>
      <c r="AE406" s="58"/>
      <c r="AF406" s="58"/>
      <c r="AG406" s="58"/>
      <c r="AH406" s="58"/>
      <c r="AI406" s="58"/>
      <c r="AJ406" s="58"/>
      <c r="AK406" s="58"/>
      <c r="AL406" s="58"/>
      <c r="AM406" s="58">
        <f t="shared" si="106"/>
        <v>38400</v>
      </c>
      <c r="AN406" s="58">
        <f t="shared" si="107"/>
        <v>518400</v>
      </c>
      <c r="AO406" s="58">
        <f t="shared" si="108"/>
        <v>518400</v>
      </c>
      <c r="AP406" s="58">
        <f t="shared" si="109"/>
        <v>0</v>
      </c>
      <c r="AQ406" s="74"/>
    </row>
    <row r="407" spans="1:43" s="60" customFormat="1" ht="23.25" customHeight="1">
      <c r="A407" s="113" t="s">
        <v>881</v>
      </c>
      <c r="B407" s="141" t="s">
        <v>1155</v>
      </c>
      <c r="C407" s="145" t="s">
        <v>1270</v>
      </c>
      <c r="D407" s="114"/>
      <c r="E407" s="119"/>
      <c r="F407" s="119"/>
      <c r="G407" s="120"/>
      <c r="H407" s="61"/>
      <c r="I407" s="62"/>
      <c r="J407" s="56"/>
      <c r="K407" s="58"/>
      <c r="L407" s="56"/>
      <c r="M407" s="56"/>
      <c r="N407" s="56"/>
      <c r="O407" s="56"/>
      <c r="P407" s="56"/>
      <c r="Q407" s="56"/>
      <c r="R407" s="56"/>
      <c r="S407" s="56"/>
      <c r="T407" s="56">
        <f t="shared" si="110"/>
        <v>0</v>
      </c>
      <c r="U407" s="62">
        <f t="shared" si="111"/>
        <v>0</v>
      </c>
      <c r="V407" s="58">
        <f t="shared" si="113"/>
        <v>0</v>
      </c>
      <c r="W407" s="121"/>
      <c r="X407" s="57" t="str">
        <f t="shared" si="105"/>
        <v>PS254780</v>
      </c>
      <c r="Y407" s="58" t="str">
        <f t="shared" si="105"/>
        <v>O2-2507-00713</v>
      </c>
      <c r="Z407" s="59">
        <f t="shared" si="112"/>
        <v>0</v>
      </c>
      <c r="AA407" s="58"/>
      <c r="AB407" s="58"/>
      <c r="AC407" s="58"/>
      <c r="AD407" s="58">
        <f t="shared" si="114"/>
        <v>0</v>
      </c>
      <c r="AE407" s="58"/>
      <c r="AF407" s="58"/>
      <c r="AG407" s="58"/>
      <c r="AH407" s="58"/>
      <c r="AI407" s="58"/>
      <c r="AJ407" s="58"/>
      <c r="AK407" s="58"/>
      <c r="AL407" s="58"/>
      <c r="AM407" s="58">
        <f t="shared" si="106"/>
        <v>0</v>
      </c>
      <c r="AN407" s="58">
        <f t="shared" si="107"/>
        <v>0</v>
      </c>
      <c r="AO407" s="58">
        <f t="shared" si="108"/>
        <v>0</v>
      </c>
      <c r="AP407" s="58">
        <f t="shared" si="109"/>
        <v>0</v>
      </c>
      <c r="AQ407" s="74"/>
    </row>
    <row r="408" spans="1:43" s="60" customFormat="1" ht="23.25" customHeight="1">
      <c r="A408" s="113" t="s">
        <v>882</v>
      </c>
      <c r="B408" s="141" t="s">
        <v>1156</v>
      </c>
      <c r="C408" s="145" t="s">
        <v>1270</v>
      </c>
      <c r="D408" s="114"/>
      <c r="E408" s="119"/>
      <c r="F408" s="119"/>
      <c r="G408" s="120"/>
      <c r="H408" s="61"/>
      <c r="I408" s="62"/>
      <c r="J408" s="56"/>
      <c r="K408" s="58">
        <v>1460000</v>
      </c>
      <c r="L408" s="56"/>
      <c r="M408" s="56"/>
      <c r="N408" s="56"/>
      <c r="O408" s="56"/>
      <c r="P408" s="56"/>
      <c r="Q408" s="56"/>
      <c r="R408" s="56"/>
      <c r="S408" s="56"/>
      <c r="T408" s="56">
        <f t="shared" si="110"/>
        <v>116800</v>
      </c>
      <c r="U408" s="62">
        <f t="shared" si="111"/>
        <v>1576800</v>
      </c>
      <c r="V408" s="58">
        <f t="shared" si="113"/>
        <v>1576800</v>
      </c>
      <c r="W408" s="121"/>
      <c r="X408" s="57" t="str">
        <f t="shared" si="105"/>
        <v>PS254797</v>
      </c>
      <c r="Y408" s="58" t="str">
        <f t="shared" si="105"/>
        <v>B34X25080101VY</v>
      </c>
      <c r="Z408" s="59">
        <f t="shared" si="112"/>
        <v>0</v>
      </c>
      <c r="AA408" s="58"/>
      <c r="AB408" s="58"/>
      <c r="AC408" s="58"/>
      <c r="AD408" s="58">
        <f t="shared" si="114"/>
        <v>1460000</v>
      </c>
      <c r="AE408" s="58"/>
      <c r="AF408" s="58"/>
      <c r="AG408" s="58"/>
      <c r="AH408" s="58"/>
      <c r="AI408" s="58"/>
      <c r="AJ408" s="58"/>
      <c r="AK408" s="58"/>
      <c r="AL408" s="58"/>
      <c r="AM408" s="58">
        <f t="shared" si="106"/>
        <v>116800</v>
      </c>
      <c r="AN408" s="58">
        <f t="shared" si="107"/>
        <v>1576800</v>
      </c>
      <c r="AO408" s="58">
        <f t="shared" si="108"/>
        <v>1576800</v>
      </c>
      <c r="AP408" s="58">
        <f t="shared" si="109"/>
        <v>0</v>
      </c>
      <c r="AQ408" s="74"/>
    </row>
    <row r="409" spans="1:43" s="60" customFormat="1" ht="23.25" customHeight="1">
      <c r="A409" s="113" t="s">
        <v>882</v>
      </c>
      <c r="B409" s="141" t="s">
        <v>1156</v>
      </c>
      <c r="C409" s="145" t="s">
        <v>1270</v>
      </c>
      <c r="D409" s="114"/>
      <c r="E409" s="119"/>
      <c r="F409" s="119"/>
      <c r="G409" s="120"/>
      <c r="H409" s="61"/>
      <c r="I409" s="62"/>
      <c r="J409" s="56"/>
      <c r="K409" s="58"/>
      <c r="L409" s="56"/>
      <c r="M409" s="56"/>
      <c r="N409" s="56"/>
      <c r="O409" s="56"/>
      <c r="P409" s="56"/>
      <c r="Q409" s="56"/>
      <c r="R409" s="56"/>
      <c r="S409" s="56"/>
      <c r="T409" s="56">
        <f t="shared" si="110"/>
        <v>0</v>
      </c>
      <c r="U409" s="62">
        <f t="shared" si="111"/>
        <v>0</v>
      </c>
      <c r="V409" s="58">
        <f t="shared" si="113"/>
        <v>0</v>
      </c>
      <c r="W409" s="121"/>
      <c r="X409" s="57" t="str">
        <f t="shared" si="105"/>
        <v>PS254797</v>
      </c>
      <c r="Y409" s="58" t="str">
        <f t="shared" si="105"/>
        <v>B34X25080101VY</v>
      </c>
      <c r="Z409" s="59">
        <f t="shared" si="112"/>
        <v>0</v>
      </c>
      <c r="AA409" s="58"/>
      <c r="AB409" s="58"/>
      <c r="AC409" s="58"/>
      <c r="AD409" s="58">
        <f t="shared" si="114"/>
        <v>0</v>
      </c>
      <c r="AE409" s="58"/>
      <c r="AF409" s="58"/>
      <c r="AG409" s="58"/>
      <c r="AH409" s="58"/>
      <c r="AI409" s="58"/>
      <c r="AJ409" s="58"/>
      <c r="AK409" s="58"/>
      <c r="AL409" s="58"/>
      <c r="AM409" s="58">
        <f t="shared" si="106"/>
        <v>0</v>
      </c>
      <c r="AN409" s="58">
        <f t="shared" si="107"/>
        <v>0</v>
      </c>
      <c r="AO409" s="58">
        <f t="shared" si="108"/>
        <v>0</v>
      </c>
      <c r="AP409" s="58">
        <f t="shared" si="109"/>
        <v>0</v>
      </c>
      <c r="AQ409" s="74"/>
    </row>
    <row r="410" spans="1:43" s="60" customFormat="1" ht="23.25" customHeight="1">
      <c r="A410" s="113" t="s">
        <v>882</v>
      </c>
      <c r="B410" s="141" t="s">
        <v>1156</v>
      </c>
      <c r="C410" s="145" t="s">
        <v>1270</v>
      </c>
      <c r="D410" s="114"/>
      <c r="E410" s="119"/>
      <c r="F410" s="119"/>
      <c r="G410" s="120"/>
      <c r="H410" s="61"/>
      <c r="I410" s="62"/>
      <c r="J410" s="56"/>
      <c r="K410" s="58"/>
      <c r="L410" s="56"/>
      <c r="M410" s="56"/>
      <c r="N410" s="56"/>
      <c r="O410" s="56"/>
      <c r="P410" s="56"/>
      <c r="Q410" s="56"/>
      <c r="R410" s="56"/>
      <c r="S410" s="56"/>
      <c r="T410" s="56">
        <f t="shared" si="110"/>
        <v>0</v>
      </c>
      <c r="U410" s="62">
        <f t="shared" si="111"/>
        <v>0</v>
      </c>
      <c r="V410" s="58">
        <f t="shared" si="113"/>
        <v>0</v>
      </c>
      <c r="W410" s="121"/>
      <c r="X410" s="57" t="str">
        <f t="shared" si="105"/>
        <v>PS254797</v>
      </c>
      <c r="Y410" s="58" t="str">
        <f t="shared" si="105"/>
        <v>B34X25080101VY</v>
      </c>
      <c r="Z410" s="59">
        <f t="shared" si="112"/>
        <v>0</v>
      </c>
      <c r="AA410" s="58"/>
      <c r="AB410" s="58"/>
      <c r="AC410" s="58"/>
      <c r="AD410" s="58">
        <f t="shared" si="114"/>
        <v>0</v>
      </c>
      <c r="AE410" s="58"/>
      <c r="AF410" s="58"/>
      <c r="AG410" s="58"/>
      <c r="AH410" s="58"/>
      <c r="AI410" s="58"/>
      <c r="AJ410" s="58"/>
      <c r="AK410" s="58"/>
      <c r="AL410" s="58"/>
      <c r="AM410" s="58">
        <f t="shared" si="106"/>
        <v>0</v>
      </c>
      <c r="AN410" s="58">
        <f t="shared" si="107"/>
        <v>0</v>
      </c>
      <c r="AO410" s="58">
        <f t="shared" si="108"/>
        <v>0</v>
      </c>
      <c r="AP410" s="58">
        <f t="shared" si="109"/>
        <v>0</v>
      </c>
      <c r="AQ410" s="74"/>
    </row>
    <row r="411" spans="1:43" s="60" customFormat="1" ht="23.25" customHeight="1">
      <c r="A411" s="113" t="s">
        <v>882</v>
      </c>
      <c r="B411" s="141" t="s">
        <v>1156</v>
      </c>
      <c r="C411" s="145" t="s">
        <v>1270</v>
      </c>
      <c r="D411" s="114"/>
      <c r="E411" s="119"/>
      <c r="F411" s="119"/>
      <c r="G411" s="120"/>
      <c r="H411" s="61"/>
      <c r="I411" s="62"/>
      <c r="J411" s="56"/>
      <c r="K411" s="58"/>
      <c r="L411" s="56"/>
      <c r="M411" s="56"/>
      <c r="N411" s="56"/>
      <c r="O411" s="56"/>
      <c r="P411" s="56"/>
      <c r="Q411" s="56"/>
      <c r="R411" s="56"/>
      <c r="S411" s="56"/>
      <c r="T411" s="56">
        <f t="shared" si="110"/>
        <v>0</v>
      </c>
      <c r="U411" s="62">
        <f t="shared" si="111"/>
        <v>0</v>
      </c>
      <c r="V411" s="58">
        <f t="shared" si="113"/>
        <v>0</v>
      </c>
      <c r="W411" s="121"/>
      <c r="X411" s="57" t="str">
        <f t="shared" si="105"/>
        <v>PS254797</v>
      </c>
      <c r="Y411" s="58" t="str">
        <f t="shared" si="105"/>
        <v>B34X25080101VY</v>
      </c>
      <c r="Z411" s="59">
        <f t="shared" si="112"/>
        <v>0</v>
      </c>
      <c r="AA411" s="58"/>
      <c r="AB411" s="58"/>
      <c r="AC411" s="58"/>
      <c r="AD411" s="58">
        <f t="shared" si="114"/>
        <v>0</v>
      </c>
      <c r="AE411" s="58"/>
      <c r="AF411" s="58"/>
      <c r="AG411" s="58"/>
      <c r="AH411" s="58"/>
      <c r="AI411" s="58"/>
      <c r="AJ411" s="58"/>
      <c r="AK411" s="58"/>
      <c r="AL411" s="58"/>
      <c r="AM411" s="58">
        <f t="shared" si="106"/>
        <v>0</v>
      </c>
      <c r="AN411" s="58">
        <f t="shared" si="107"/>
        <v>0</v>
      </c>
      <c r="AO411" s="58">
        <f t="shared" si="108"/>
        <v>0</v>
      </c>
      <c r="AP411" s="58">
        <f t="shared" si="109"/>
        <v>0</v>
      </c>
      <c r="AQ411" s="74"/>
    </row>
    <row r="412" spans="1:43" s="60" customFormat="1" ht="23.25" customHeight="1">
      <c r="A412" s="113" t="s">
        <v>882</v>
      </c>
      <c r="B412" s="141" t="s">
        <v>1156</v>
      </c>
      <c r="C412" s="145" t="s">
        <v>1270</v>
      </c>
      <c r="D412" s="114"/>
      <c r="E412" s="119"/>
      <c r="F412" s="119"/>
      <c r="G412" s="120"/>
      <c r="H412" s="61"/>
      <c r="I412" s="62"/>
      <c r="J412" s="56"/>
      <c r="K412" s="58"/>
      <c r="L412" s="56"/>
      <c r="M412" s="56"/>
      <c r="N412" s="56"/>
      <c r="O412" s="56"/>
      <c r="P412" s="56"/>
      <c r="Q412" s="56"/>
      <c r="R412" s="56"/>
      <c r="S412" s="56"/>
      <c r="T412" s="56">
        <f t="shared" si="110"/>
        <v>0</v>
      </c>
      <c r="U412" s="62">
        <f t="shared" si="111"/>
        <v>0</v>
      </c>
      <c r="V412" s="58">
        <f t="shared" si="113"/>
        <v>0</v>
      </c>
      <c r="W412" s="121"/>
      <c r="X412" s="57" t="str">
        <f t="shared" si="105"/>
        <v>PS254797</v>
      </c>
      <c r="Y412" s="58" t="str">
        <f t="shared" si="105"/>
        <v>B34X25080101VY</v>
      </c>
      <c r="Z412" s="59">
        <f t="shared" si="112"/>
        <v>0</v>
      </c>
      <c r="AA412" s="58"/>
      <c r="AB412" s="58"/>
      <c r="AC412" s="58"/>
      <c r="AD412" s="58">
        <f t="shared" si="114"/>
        <v>0</v>
      </c>
      <c r="AE412" s="58"/>
      <c r="AF412" s="58"/>
      <c r="AG412" s="58"/>
      <c r="AH412" s="58"/>
      <c r="AI412" s="58"/>
      <c r="AJ412" s="58"/>
      <c r="AK412" s="58"/>
      <c r="AL412" s="58"/>
      <c r="AM412" s="58">
        <f t="shared" si="106"/>
        <v>0</v>
      </c>
      <c r="AN412" s="58">
        <f t="shared" si="107"/>
        <v>0</v>
      </c>
      <c r="AO412" s="58">
        <f t="shared" si="108"/>
        <v>0</v>
      </c>
      <c r="AP412" s="58">
        <f t="shared" si="109"/>
        <v>0</v>
      </c>
      <c r="AQ412" s="74"/>
    </row>
    <row r="413" spans="1:43" s="60" customFormat="1" ht="23.25" customHeight="1">
      <c r="A413" s="113" t="s">
        <v>882</v>
      </c>
      <c r="B413" s="141" t="s">
        <v>1156</v>
      </c>
      <c r="C413" s="145" t="s">
        <v>1270</v>
      </c>
      <c r="D413" s="114"/>
      <c r="E413" s="119"/>
      <c r="F413" s="119"/>
      <c r="G413" s="120"/>
      <c r="H413" s="61"/>
      <c r="I413" s="62"/>
      <c r="J413" s="56"/>
      <c r="K413" s="58"/>
      <c r="L413" s="56"/>
      <c r="M413" s="56"/>
      <c r="N413" s="56"/>
      <c r="O413" s="56"/>
      <c r="P413" s="56"/>
      <c r="Q413" s="56"/>
      <c r="R413" s="56"/>
      <c r="S413" s="56"/>
      <c r="T413" s="56">
        <f t="shared" si="110"/>
        <v>0</v>
      </c>
      <c r="U413" s="62">
        <f t="shared" si="111"/>
        <v>0</v>
      </c>
      <c r="V413" s="58">
        <f t="shared" si="113"/>
        <v>0</v>
      </c>
      <c r="W413" s="121"/>
      <c r="X413" s="57" t="str">
        <f t="shared" si="105"/>
        <v>PS254797</v>
      </c>
      <c r="Y413" s="58" t="str">
        <f t="shared" si="105"/>
        <v>B34X25080101VY</v>
      </c>
      <c r="Z413" s="59">
        <f t="shared" si="112"/>
        <v>0</v>
      </c>
      <c r="AA413" s="58"/>
      <c r="AB413" s="58"/>
      <c r="AC413" s="58"/>
      <c r="AD413" s="58">
        <f t="shared" si="114"/>
        <v>0</v>
      </c>
      <c r="AE413" s="58"/>
      <c r="AF413" s="58"/>
      <c r="AG413" s="58"/>
      <c r="AH413" s="58"/>
      <c r="AI413" s="58"/>
      <c r="AJ413" s="58"/>
      <c r="AK413" s="58"/>
      <c r="AL413" s="58"/>
      <c r="AM413" s="58">
        <f t="shared" si="106"/>
        <v>0</v>
      </c>
      <c r="AN413" s="58">
        <f t="shared" si="107"/>
        <v>0</v>
      </c>
      <c r="AO413" s="58">
        <f t="shared" si="108"/>
        <v>0</v>
      </c>
      <c r="AP413" s="58">
        <f t="shared" si="109"/>
        <v>0</v>
      </c>
      <c r="AQ413" s="74"/>
    </row>
    <row r="414" spans="1:43" s="60" customFormat="1" ht="23.25" customHeight="1">
      <c r="A414" s="113" t="s">
        <v>882</v>
      </c>
      <c r="B414" s="141" t="s">
        <v>1156</v>
      </c>
      <c r="C414" s="145" t="s">
        <v>1270</v>
      </c>
      <c r="D414" s="114"/>
      <c r="E414" s="119"/>
      <c r="F414" s="119"/>
      <c r="G414" s="120"/>
      <c r="H414" s="61"/>
      <c r="I414" s="62"/>
      <c r="J414" s="56"/>
      <c r="K414" s="58"/>
      <c r="L414" s="56"/>
      <c r="M414" s="56"/>
      <c r="N414" s="56"/>
      <c r="O414" s="56"/>
      <c r="P414" s="56"/>
      <c r="Q414" s="56"/>
      <c r="R414" s="56"/>
      <c r="S414" s="56"/>
      <c r="T414" s="56">
        <f t="shared" si="110"/>
        <v>0</v>
      </c>
      <c r="U414" s="62">
        <f t="shared" si="111"/>
        <v>0</v>
      </c>
      <c r="V414" s="58">
        <f t="shared" si="113"/>
        <v>0</v>
      </c>
      <c r="W414" s="121"/>
      <c r="X414" s="57" t="str">
        <f t="shared" si="105"/>
        <v>PS254797</v>
      </c>
      <c r="Y414" s="58" t="str">
        <f t="shared" si="105"/>
        <v>B34X25080101VY</v>
      </c>
      <c r="Z414" s="59">
        <f t="shared" si="112"/>
        <v>0</v>
      </c>
      <c r="AA414" s="58"/>
      <c r="AB414" s="58"/>
      <c r="AC414" s="58"/>
      <c r="AD414" s="58">
        <f t="shared" si="114"/>
        <v>0</v>
      </c>
      <c r="AE414" s="58"/>
      <c r="AF414" s="58"/>
      <c r="AG414" s="58"/>
      <c r="AH414" s="58"/>
      <c r="AI414" s="58"/>
      <c r="AJ414" s="58"/>
      <c r="AK414" s="58"/>
      <c r="AL414" s="58"/>
      <c r="AM414" s="58">
        <f t="shared" si="106"/>
        <v>0</v>
      </c>
      <c r="AN414" s="58">
        <f t="shared" si="107"/>
        <v>0</v>
      </c>
      <c r="AO414" s="58">
        <f t="shared" si="108"/>
        <v>0</v>
      </c>
      <c r="AP414" s="58">
        <f t="shared" si="109"/>
        <v>0</v>
      </c>
      <c r="AQ414" s="74"/>
    </row>
    <row r="415" spans="1:43" s="60" customFormat="1" ht="23.25" customHeight="1">
      <c r="A415" s="113" t="s">
        <v>882</v>
      </c>
      <c r="B415" s="141" t="s">
        <v>1156</v>
      </c>
      <c r="C415" s="145" t="s">
        <v>1270</v>
      </c>
      <c r="D415" s="114"/>
      <c r="E415" s="119"/>
      <c r="F415" s="119"/>
      <c r="G415" s="120"/>
      <c r="H415" s="61"/>
      <c r="I415" s="62"/>
      <c r="J415" s="56"/>
      <c r="K415" s="58"/>
      <c r="L415" s="56"/>
      <c r="M415" s="56"/>
      <c r="N415" s="56"/>
      <c r="O415" s="56"/>
      <c r="P415" s="56"/>
      <c r="Q415" s="56"/>
      <c r="R415" s="56"/>
      <c r="S415" s="56"/>
      <c r="T415" s="56">
        <f t="shared" si="110"/>
        <v>0</v>
      </c>
      <c r="U415" s="62">
        <f t="shared" si="111"/>
        <v>0</v>
      </c>
      <c r="V415" s="58">
        <f t="shared" si="113"/>
        <v>0</v>
      </c>
      <c r="W415" s="121"/>
      <c r="X415" s="57" t="str">
        <f t="shared" si="105"/>
        <v>PS254797</v>
      </c>
      <c r="Y415" s="58" t="str">
        <f t="shared" si="105"/>
        <v>B34X25080101VY</v>
      </c>
      <c r="Z415" s="59">
        <f t="shared" si="112"/>
        <v>0</v>
      </c>
      <c r="AA415" s="58"/>
      <c r="AB415" s="58"/>
      <c r="AC415" s="58"/>
      <c r="AD415" s="58">
        <f t="shared" si="114"/>
        <v>0</v>
      </c>
      <c r="AE415" s="58"/>
      <c r="AF415" s="58"/>
      <c r="AG415" s="58"/>
      <c r="AH415" s="58"/>
      <c r="AI415" s="58"/>
      <c r="AJ415" s="58"/>
      <c r="AK415" s="58"/>
      <c r="AL415" s="58"/>
      <c r="AM415" s="58">
        <f t="shared" si="106"/>
        <v>0</v>
      </c>
      <c r="AN415" s="58">
        <f t="shared" si="107"/>
        <v>0</v>
      </c>
      <c r="AO415" s="58">
        <f t="shared" si="108"/>
        <v>0</v>
      </c>
      <c r="AP415" s="58">
        <f t="shared" si="109"/>
        <v>0</v>
      </c>
      <c r="AQ415" s="74"/>
    </row>
    <row r="416" spans="1:43" s="60" customFormat="1" ht="23.25" customHeight="1">
      <c r="A416" s="113" t="s">
        <v>882</v>
      </c>
      <c r="B416" s="141" t="s">
        <v>1156</v>
      </c>
      <c r="C416" s="145" t="s">
        <v>1270</v>
      </c>
      <c r="D416" s="114"/>
      <c r="E416" s="119"/>
      <c r="F416" s="119"/>
      <c r="G416" s="120"/>
      <c r="H416" s="61"/>
      <c r="I416" s="62"/>
      <c r="J416" s="56"/>
      <c r="K416" s="58"/>
      <c r="L416" s="56"/>
      <c r="M416" s="56"/>
      <c r="N416" s="56"/>
      <c r="O416" s="56"/>
      <c r="P416" s="56"/>
      <c r="Q416" s="56"/>
      <c r="R416" s="56"/>
      <c r="S416" s="56"/>
      <c r="T416" s="56">
        <f t="shared" si="110"/>
        <v>0</v>
      </c>
      <c r="U416" s="62">
        <f t="shared" si="111"/>
        <v>0</v>
      </c>
      <c r="V416" s="58">
        <f t="shared" si="113"/>
        <v>0</v>
      </c>
      <c r="W416" s="121"/>
      <c r="X416" s="57" t="str">
        <f t="shared" si="105"/>
        <v>PS254797</v>
      </c>
      <c r="Y416" s="58" t="str">
        <f t="shared" si="105"/>
        <v>B34X25080101VY</v>
      </c>
      <c r="Z416" s="59">
        <f t="shared" si="112"/>
        <v>0</v>
      </c>
      <c r="AA416" s="58"/>
      <c r="AB416" s="58"/>
      <c r="AC416" s="58"/>
      <c r="AD416" s="58">
        <f t="shared" si="114"/>
        <v>0</v>
      </c>
      <c r="AE416" s="58"/>
      <c r="AF416" s="58"/>
      <c r="AG416" s="58"/>
      <c r="AH416" s="58"/>
      <c r="AI416" s="58"/>
      <c r="AJ416" s="58"/>
      <c r="AK416" s="58"/>
      <c r="AL416" s="58"/>
      <c r="AM416" s="58">
        <f t="shared" si="106"/>
        <v>0</v>
      </c>
      <c r="AN416" s="58">
        <f t="shared" si="107"/>
        <v>0</v>
      </c>
      <c r="AO416" s="58">
        <f t="shared" si="108"/>
        <v>0</v>
      </c>
      <c r="AP416" s="58">
        <f t="shared" si="109"/>
        <v>0</v>
      </c>
      <c r="AQ416" s="74"/>
    </row>
    <row r="417" spans="1:43" s="60" customFormat="1" ht="23.25" customHeight="1">
      <c r="A417" s="113" t="s">
        <v>882</v>
      </c>
      <c r="B417" s="141" t="s">
        <v>1156</v>
      </c>
      <c r="C417" s="145" t="s">
        <v>1270</v>
      </c>
      <c r="D417" s="114"/>
      <c r="E417" s="119"/>
      <c r="F417" s="119"/>
      <c r="G417" s="120"/>
      <c r="H417" s="61"/>
      <c r="I417" s="62"/>
      <c r="J417" s="56"/>
      <c r="K417" s="58"/>
      <c r="L417" s="56"/>
      <c r="M417" s="56"/>
      <c r="N417" s="56"/>
      <c r="O417" s="56"/>
      <c r="P417" s="56"/>
      <c r="Q417" s="56"/>
      <c r="R417" s="56"/>
      <c r="S417" s="56"/>
      <c r="T417" s="56">
        <f t="shared" si="110"/>
        <v>0</v>
      </c>
      <c r="U417" s="62">
        <f t="shared" si="111"/>
        <v>0</v>
      </c>
      <c r="V417" s="58">
        <f t="shared" si="113"/>
        <v>0</v>
      </c>
      <c r="W417" s="121"/>
      <c r="X417" s="57" t="str">
        <f t="shared" si="105"/>
        <v>PS254797</v>
      </c>
      <c r="Y417" s="58" t="str">
        <f t="shared" si="105"/>
        <v>B34X25080101VY</v>
      </c>
      <c r="Z417" s="59">
        <f t="shared" si="112"/>
        <v>0</v>
      </c>
      <c r="AA417" s="58"/>
      <c r="AB417" s="58"/>
      <c r="AC417" s="58"/>
      <c r="AD417" s="58">
        <f t="shared" si="114"/>
        <v>0</v>
      </c>
      <c r="AE417" s="58"/>
      <c r="AF417" s="58"/>
      <c r="AG417" s="58"/>
      <c r="AH417" s="58"/>
      <c r="AI417" s="58"/>
      <c r="AJ417" s="58"/>
      <c r="AK417" s="58"/>
      <c r="AL417" s="58"/>
      <c r="AM417" s="58">
        <f t="shared" si="106"/>
        <v>0</v>
      </c>
      <c r="AN417" s="58">
        <f t="shared" si="107"/>
        <v>0</v>
      </c>
      <c r="AO417" s="58">
        <f t="shared" si="108"/>
        <v>0</v>
      </c>
      <c r="AP417" s="58">
        <f t="shared" si="109"/>
        <v>0</v>
      </c>
      <c r="AQ417" s="74"/>
    </row>
    <row r="418" spans="1:43" s="60" customFormat="1" ht="23.25" customHeight="1">
      <c r="A418" s="113" t="s">
        <v>882</v>
      </c>
      <c r="B418" s="141" t="s">
        <v>1156</v>
      </c>
      <c r="C418" s="145" t="s">
        <v>1270</v>
      </c>
      <c r="D418" s="114"/>
      <c r="E418" s="119"/>
      <c r="F418" s="119"/>
      <c r="G418" s="120"/>
      <c r="H418" s="61"/>
      <c r="I418" s="62"/>
      <c r="J418" s="56"/>
      <c r="K418" s="58"/>
      <c r="L418" s="56"/>
      <c r="M418" s="56"/>
      <c r="N418" s="56"/>
      <c r="O418" s="56"/>
      <c r="P418" s="56"/>
      <c r="Q418" s="56"/>
      <c r="R418" s="56"/>
      <c r="S418" s="56"/>
      <c r="T418" s="56">
        <f t="shared" si="110"/>
        <v>0</v>
      </c>
      <c r="U418" s="62">
        <f t="shared" si="111"/>
        <v>0</v>
      </c>
      <c r="V418" s="58">
        <f t="shared" si="113"/>
        <v>0</v>
      </c>
      <c r="W418" s="121"/>
      <c r="X418" s="57" t="str">
        <f t="shared" si="105"/>
        <v>PS254797</v>
      </c>
      <c r="Y418" s="58" t="str">
        <f t="shared" si="105"/>
        <v>B34X25080101VY</v>
      </c>
      <c r="Z418" s="59">
        <f t="shared" si="112"/>
        <v>0</v>
      </c>
      <c r="AA418" s="58"/>
      <c r="AB418" s="58"/>
      <c r="AC418" s="58"/>
      <c r="AD418" s="58">
        <f t="shared" si="114"/>
        <v>0</v>
      </c>
      <c r="AE418" s="58"/>
      <c r="AF418" s="58"/>
      <c r="AG418" s="58"/>
      <c r="AH418" s="58"/>
      <c r="AI418" s="58"/>
      <c r="AJ418" s="58"/>
      <c r="AK418" s="58"/>
      <c r="AL418" s="58"/>
      <c r="AM418" s="58">
        <f t="shared" si="106"/>
        <v>0</v>
      </c>
      <c r="AN418" s="58">
        <f t="shared" si="107"/>
        <v>0</v>
      </c>
      <c r="AO418" s="58">
        <f t="shared" si="108"/>
        <v>0</v>
      </c>
      <c r="AP418" s="58">
        <f t="shared" si="109"/>
        <v>0</v>
      </c>
      <c r="AQ418" s="74"/>
    </row>
    <row r="419" spans="1:43" s="60" customFormat="1" ht="23.25" customHeight="1">
      <c r="A419" s="113" t="s">
        <v>882</v>
      </c>
      <c r="B419" s="141" t="s">
        <v>1156</v>
      </c>
      <c r="C419" s="145" t="s">
        <v>1270</v>
      </c>
      <c r="D419" s="114"/>
      <c r="E419" s="119"/>
      <c r="F419" s="119"/>
      <c r="G419" s="120"/>
      <c r="H419" s="61"/>
      <c r="I419" s="62"/>
      <c r="J419" s="56"/>
      <c r="K419" s="58"/>
      <c r="L419" s="56"/>
      <c r="M419" s="56"/>
      <c r="N419" s="56"/>
      <c r="O419" s="56"/>
      <c r="P419" s="56"/>
      <c r="Q419" s="56"/>
      <c r="R419" s="56"/>
      <c r="S419" s="56"/>
      <c r="T419" s="56">
        <f t="shared" si="110"/>
        <v>0</v>
      </c>
      <c r="U419" s="62">
        <f t="shared" si="111"/>
        <v>0</v>
      </c>
      <c r="V419" s="58">
        <f t="shared" si="113"/>
        <v>0</v>
      </c>
      <c r="W419" s="121"/>
      <c r="X419" s="57" t="str">
        <f t="shared" si="105"/>
        <v>PS254797</v>
      </c>
      <c r="Y419" s="58" t="str">
        <f t="shared" si="105"/>
        <v>B34X25080101VY</v>
      </c>
      <c r="Z419" s="59">
        <f t="shared" si="112"/>
        <v>0</v>
      </c>
      <c r="AA419" s="58"/>
      <c r="AB419" s="58"/>
      <c r="AC419" s="58"/>
      <c r="AD419" s="58">
        <f t="shared" si="114"/>
        <v>0</v>
      </c>
      <c r="AE419" s="58"/>
      <c r="AF419" s="58"/>
      <c r="AG419" s="58"/>
      <c r="AH419" s="58"/>
      <c r="AI419" s="58"/>
      <c r="AJ419" s="58"/>
      <c r="AK419" s="58"/>
      <c r="AL419" s="58"/>
      <c r="AM419" s="58">
        <f t="shared" si="106"/>
        <v>0</v>
      </c>
      <c r="AN419" s="58">
        <f t="shared" si="107"/>
        <v>0</v>
      </c>
      <c r="AO419" s="58">
        <f t="shared" si="108"/>
        <v>0</v>
      </c>
      <c r="AP419" s="58">
        <f t="shared" si="109"/>
        <v>0</v>
      </c>
      <c r="AQ419" s="74"/>
    </row>
    <row r="420" spans="1:43" s="60" customFormat="1" ht="23.25" customHeight="1">
      <c r="A420" s="113" t="s">
        <v>882</v>
      </c>
      <c r="B420" s="141" t="s">
        <v>1156</v>
      </c>
      <c r="C420" s="145" t="s">
        <v>1270</v>
      </c>
      <c r="D420" s="114"/>
      <c r="E420" s="119"/>
      <c r="F420" s="119"/>
      <c r="G420" s="120"/>
      <c r="H420" s="61"/>
      <c r="I420" s="62"/>
      <c r="J420" s="56"/>
      <c r="K420" s="58"/>
      <c r="L420" s="56"/>
      <c r="M420" s="56"/>
      <c r="N420" s="56"/>
      <c r="O420" s="56"/>
      <c r="P420" s="56"/>
      <c r="Q420" s="56"/>
      <c r="R420" s="56"/>
      <c r="S420" s="56"/>
      <c r="T420" s="56">
        <f t="shared" si="110"/>
        <v>0</v>
      </c>
      <c r="U420" s="62">
        <f t="shared" si="111"/>
        <v>0</v>
      </c>
      <c r="V420" s="58">
        <f t="shared" si="113"/>
        <v>0</v>
      </c>
      <c r="W420" s="121"/>
      <c r="X420" s="57" t="str">
        <f t="shared" si="105"/>
        <v>PS254797</v>
      </c>
      <c r="Y420" s="58" t="str">
        <f t="shared" si="105"/>
        <v>B34X25080101VY</v>
      </c>
      <c r="Z420" s="59">
        <f t="shared" si="112"/>
        <v>0</v>
      </c>
      <c r="AA420" s="58"/>
      <c r="AB420" s="58"/>
      <c r="AC420" s="58"/>
      <c r="AD420" s="58">
        <f t="shared" si="114"/>
        <v>0</v>
      </c>
      <c r="AE420" s="58"/>
      <c r="AF420" s="58"/>
      <c r="AG420" s="58"/>
      <c r="AH420" s="58"/>
      <c r="AI420" s="58"/>
      <c r="AJ420" s="58"/>
      <c r="AK420" s="58"/>
      <c r="AL420" s="58"/>
      <c r="AM420" s="58">
        <f t="shared" si="106"/>
        <v>0</v>
      </c>
      <c r="AN420" s="58">
        <f t="shared" si="107"/>
        <v>0</v>
      </c>
      <c r="AO420" s="58">
        <f t="shared" si="108"/>
        <v>0</v>
      </c>
      <c r="AP420" s="58">
        <f t="shared" si="109"/>
        <v>0</v>
      </c>
      <c r="AQ420" s="74"/>
    </row>
    <row r="421" spans="1:43" s="60" customFormat="1" ht="23.25" customHeight="1">
      <c r="A421" s="113" t="s">
        <v>882</v>
      </c>
      <c r="B421" s="141" t="s">
        <v>1156</v>
      </c>
      <c r="C421" s="145" t="s">
        <v>1270</v>
      </c>
      <c r="D421" s="114"/>
      <c r="E421" s="119"/>
      <c r="F421" s="119"/>
      <c r="G421" s="120"/>
      <c r="H421" s="61"/>
      <c r="I421" s="62"/>
      <c r="J421" s="56"/>
      <c r="K421" s="58"/>
      <c r="L421" s="56"/>
      <c r="M421" s="56"/>
      <c r="N421" s="56"/>
      <c r="O421" s="56"/>
      <c r="P421" s="56"/>
      <c r="Q421" s="56"/>
      <c r="R421" s="56"/>
      <c r="S421" s="56"/>
      <c r="T421" s="56">
        <f t="shared" si="110"/>
        <v>0</v>
      </c>
      <c r="U421" s="62">
        <f t="shared" si="111"/>
        <v>0</v>
      </c>
      <c r="V421" s="58">
        <f t="shared" si="113"/>
        <v>0</v>
      </c>
      <c r="W421" s="121"/>
      <c r="X421" s="57" t="str">
        <f t="shared" si="105"/>
        <v>PS254797</v>
      </c>
      <c r="Y421" s="58" t="str">
        <f t="shared" si="105"/>
        <v>B34X25080101VY</v>
      </c>
      <c r="Z421" s="59">
        <f t="shared" si="112"/>
        <v>0</v>
      </c>
      <c r="AA421" s="58"/>
      <c r="AB421" s="58"/>
      <c r="AC421" s="58"/>
      <c r="AD421" s="58">
        <f t="shared" si="114"/>
        <v>0</v>
      </c>
      <c r="AE421" s="58"/>
      <c r="AF421" s="58"/>
      <c r="AG421" s="58"/>
      <c r="AH421" s="58"/>
      <c r="AI421" s="58"/>
      <c r="AJ421" s="58"/>
      <c r="AK421" s="58"/>
      <c r="AL421" s="58"/>
      <c r="AM421" s="58">
        <f t="shared" si="106"/>
        <v>0</v>
      </c>
      <c r="AN421" s="58">
        <f t="shared" si="107"/>
        <v>0</v>
      </c>
      <c r="AO421" s="58">
        <f t="shared" si="108"/>
        <v>0</v>
      </c>
      <c r="AP421" s="58">
        <f t="shared" si="109"/>
        <v>0</v>
      </c>
      <c r="AQ421" s="74"/>
    </row>
    <row r="422" spans="1:43" s="60" customFormat="1" ht="23.25" customHeight="1">
      <c r="A422" s="113" t="s">
        <v>882</v>
      </c>
      <c r="B422" s="141" t="s">
        <v>1156</v>
      </c>
      <c r="C422" s="145" t="s">
        <v>1270</v>
      </c>
      <c r="D422" s="114"/>
      <c r="E422" s="119"/>
      <c r="F422" s="119"/>
      <c r="G422" s="120"/>
      <c r="H422" s="61"/>
      <c r="I422" s="62"/>
      <c r="J422" s="56"/>
      <c r="K422" s="58"/>
      <c r="L422" s="56"/>
      <c r="M422" s="56"/>
      <c r="N422" s="56"/>
      <c r="O422" s="56"/>
      <c r="P422" s="56"/>
      <c r="Q422" s="56"/>
      <c r="R422" s="56"/>
      <c r="S422" s="56"/>
      <c r="T422" s="56">
        <f t="shared" si="110"/>
        <v>0</v>
      </c>
      <c r="U422" s="62">
        <f t="shared" si="111"/>
        <v>0</v>
      </c>
      <c r="V422" s="58">
        <f t="shared" si="113"/>
        <v>0</v>
      </c>
      <c r="W422" s="121"/>
      <c r="X422" s="57" t="str">
        <f t="shared" si="105"/>
        <v>PS254797</v>
      </c>
      <c r="Y422" s="58" t="str">
        <f t="shared" si="105"/>
        <v>B34X25080101VY</v>
      </c>
      <c r="Z422" s="59">
        <f t="shared" si="112"/>
        <v>0</v>
      </c>
      <c r="AA422" s="58"/>
      <c r="AB422" s="58"/>
      <c r="AC422" s="58"/>
      <c r="AD422" s="58">
        <f t="shared" si="114"/>
        <v>0</v>
      </c>
      <c r="AE422" s="58"/>
      <c r="AF422" s="58"/>
      <c r="AG422" s="58"/>
      <c r="AH422" s="58"/>
      <c r="AI422" s="58"/>
      <c r="AJ422" s="58"/>
      <c r="AK422" s="58"/>
      <c r="AL422" s="58"/>
      <c r="AM422" s="58">
        <f t="shared" si="106"/>
        <v>0</v>
      </c>
      <c r="AN422" s="58">
        <f t="shared" si="107"/>
        <v>0</v>
      </c>
      <c r="AO422" s="58">
        <f t="shared" si="108"/>
        <v>0</v>
      </c>
      <c r="AP422" s="58">
        <f t="shared" si="109"/>
        <v>0</v>
      </c>
      <c r="AQ422" s="74"/>
    </row>
    <row r="423" spans="1:43" s="60" customFormat="1" ht="23.25" customHeight="1">
      <c r="A423" s="113" t="s">
        <v>882</v>
      </c>
      <c r="B423" s="141" t="s">
        <v>1156</v>
      </c>
      <c r="C423" s="145" t="s">
        <v>1270</v>
      </c>
      <c r="D423" s="114"/>
      <c r="E423" s="119"/>
      <c r="F423" s="119"/>
      <c r="G423" s="120"/>
      <c r="H423" s="61"/>
      <c r="I423" s="62"/>
      <c r="J423" s="56"/>
      <c r="K423" s="58"/>
      <c r="L423" s="56"/>
      <c r="M423" s="56"/>
      <c r="N423" s="56"/>
      <c r="O423" s="56"/>
      <c r="P423" s="56"/>
      <c r="Q423" s="56"/>
      <c r="R423" s="56"/>
      <c r="S423" s="56"/>
      <c r="T423" s="56">
        <f t="shared" si="110"/>
        <v>0</v>
      </c>
      <c r="U423" s="62">
        <f t="shared" si="111"/>
        <v>0</v>
      </c>
      <c r="V423" s="58">
        <f t="shared" si="113"/>
        <v>0</v>
      </c>
      <c r="W423" s="121"/>
      <c r="X423" s="57" t="str">
        <f t="shared" si="105"/>
        <v>PS254797</v>
      </c>
      <c r="Y423" s="58" t="str">
        <f t="shared" si="105"/>
        <v>B34X25080101VY</v>
      </c>
      <c r="Z423" s="59">
        <f t="shared" si="112"/>
        <v>0</v>
      </c>
      <c r="AA423" s="58"/>
      <c r="AB423" s="58"/>
      <c r="AC423" s="58"/>
      <c r="AD423" s="58">
        <f t="shared" si="114"/>
        <v>0</v>
      </c>
      <c r="AE423" s="58"/>
      <c r="AF423" s="58"/>
      <c r="AG423" s="58"/>
      <c r="AH423" s="58"/>
      <c r="AI423" s="58"/>
      <c r="AJ423" s="58"/>
      <c r="AK423" s="58"/>
      <c r="AL423" s="58"/>
      <c r="AM423" s="58">
        <f t="shared" si="106"/>
        <v>0</v>
      </c>
      <c r="AN423" s="58">
        <f t="shared" si="107"/>
        <v>0</v>
      </c>
      <c r="AO423" s="58">
        <f t="shared" si="108"/>
        <v>0</v>
      </c>
      <c r="AP423" s="58">
        <f t="shared" si="109"/>
        <v>0</v>
      </c>
      <c r="AQ423" s="74"/>
    </row>
    <row r="424" spans="1:43" s="60" customFormat="1" ht="23.25" customHeight="1">
      <c r="A424" s="113" t="s">
        <v>883</v>
      </c>
      <c r="B424" s="141" t="s">
        <v>1157</v>
      </c>
      <c r="C424" s="145" t="s">
        <v>1270</v>
      </c>
      <c r="D424" s="114"/>
      <c r="E424" s="119"/>
      <c r="F424" s="119"/>
      <c r="G424" s="120"/>
      <c r="H424" s="61"/>
      <c r="I424" s="62"/>
      <c r="J424" s="56"/>
      <c r="K424" s="58">
        <v>900000</v>
      </c>
      <c r="L424" s="56"/>
      <c r="M424" s="56"/>
      <c r="N424" s="56"/>
      <c r="O424" s="56"/>
      <c r="P424" s="56"/>
      <c r="Q424" s="56"/>
      <c r="R424" s="56"/>
      <c r="S424" s="56"/>
      <c r="T424" s="56">
        <f t="shared" si="110"/>
        <v>72000</v>
      </c>
      <c r="U424" s="62">
        <f t="shared" si="111"/>
        <v>972000</v>
      </c>
      <c r="V424" s="58">
        <f t="shared" si="113"/>
        <v>972000</v>
      </c>
      <c r="W424" s="121"/>
      <c r="X424" s="57" t="str">
        <f t="shared" si="105"/>
        <v>PS254805</v>
      </c>
      <c r="Y424" s="58" t="str">
        <f t="shared" si="105"/>
        <v>B34X25080114VY</v>
      </c>
      <c r="Z424" s="59">
        <f t="shared" si="112"/>
        <v>0</v>
      </c>
      <c r="AA424" s="58"/>
      <c r="AB424" s="58"/>
      <c r="AC424" s="58"/>
      <c r="AD424" s="58">
        <f t="shared" si="114"/>
        <v>900000</v>
      </c>
      <c r="AE424" s="58"/>
      <c r="AF424" s="58"/>
      <c r="AG424" s="58"/>
      <c r="AH424" s="58"/>
      <c r="AI424" s="58"/>
      <c r="AJ424" s="58"/>
      <c r="AK424" s="58"/>
      <c r="AL424" s="58"/>
      <c r="AM424" s="58">
        <f t="shared" si="106"/>
        <v>72000</v>
      </c>
      <c r="AN424" s="58">
        <f t="shared" si="107"/>
        <v>972000</v>
      </c>
      <c r="AO424" s="58">
        <f t="shared" si="108"/>
        <v>972000</v>
      </c>
      <c r="AP424" s="58">
        <f t="shared" si="109"/>
        <v>0</v>
      </c>
      <c r="AQ424" s="74"/>
    </row>
    <row r="425" spans="1:43" s="60" customFormat="1" ht="23.25" customHeight="1">
      <c r="A425" s="113" t="s">
        <v>883</v>
      </c>
      <c r="B425" s="141" t="s">
        <v>1157</v>
      </c>
      <c r="C425" s="145" t="s">
        <v>1270</v>
      </c>
      <c r="D425" s="114"/>
      <c r="E425" s="119"/>
      <c r="F425" s="119"/>
      <c r="G425" s="120"/>
      <c r="H425" s="61"/>
      <c r="I425" s="62"/>
      <c r="J425" s="56"/>
      <c r="K425" s="58"/>
      <c r="L425" s="56"/>
      <c r="M425" s="56"/>
      <c r="N425" s="56"/>
      <c r="O425" s="56"/>
      <c r="P425" s="56"/>
      <c r="Q425" s="56"/>
      <c r="R425" s="56"/>
      <c r="S425" s="56"/>
      <c r="T425" s="56">
        <f t="shared" si="110"/>
        <v>0</v>
      </c>
      <c r="U425" s="62">
        <f t="shared" si="111"/>
        <v>0</v>
      </c>
      <c r="V425" s="58">
        <f t="shared" si="113"/>
        <v>0</v>
      </c>
      <c r="W425" s="121"/>
      <c r="X425" s="57" t="str">
        <f t="shared" si="105"/>
        <v>PS254805</v>
      </c>
      <c r="Y425" s="58" t="str">
        <f t="shared" si="105"/>
        <v>B34X25080114VY</v>
      </c>
      <c r="Z425" s="59">
        <f t="shared" si="112"/>
        <v>0</v>
      </c>
      <c r="AA425" s="58"/>
      <c r="AB425" s="58"/>
      <c r="AC425" s="58"/>
      <c r="AD425" s="58">
        <f t="shared" si="114"/>
        <v>0</v>
      </c>
      <c r="AE425" s="58"/>
      <c r="AF425" s="58"/>
      <c r="AG425" s="58"/>
      <c r="AH425" s="58"/>
      <c r="AI425" s="58"/>
      <c r="AJ425" s="58"/>
      <c r="AK425" s="58"/>
      <c r="AL425" s="58"/>
      <c r="AM425" s="58">
        <f t="shared" si="106"/>
        <v>0</v>
      </c>
      <c r="AN425" s="58">
        <f t="shared" si="107"/>
        <v>0</v>
      </c>
      <c r="AO425" s="58">
        <f t="shared" si="108"/>
        <v>0</v>
      </c>
      <c r="AP425" s="58">
        <f t="shared" si="109"/>
        <v>0</v>
      </c>
      <c r="AQ425" s="74"/>
    </row>
    <row r="426" spans="1:43" s="60" customFormat="1" ht="23.25" customHeight="1">
      <c r="A426" s="113" t="s">
        <v>883</v>
      </c>
      <c r="B426" s="141" t="s">
        <v>1157</v>
      </c>
      <c r="C426" s="145" t="s">
        <v>1270</v>
      </c>
      <c r="D426" s="114"/>
      <c r="E426" s="119"/>
      <c r="F426" s="119"/>
      <c r="G426" s="120"/>
      <c r="H426" s="61"/>
      <c r="I426" s="62"/>
      <c r="J426" s="56"/>
      <c r="K426" s="58"/>
      <c r="L426" s="56"/>
      <c r="M426" s="56"/>
      <c r="N426" s="56"/>
      <c r="O426" s="56"/>
      <c r="P426" s="56"/>
      <c r="Q426" s="56"/>
      <c r="R426" s="56"/>
      <c r="S426" s="56"/>
      <c r="T426" s="56">
        <f t="shared" si="110"/>
        <v>0</v>
      </c>
      <c r="U426" s="62">
        <f t="shared" si="111"/>
        <v>0</v>
      </c>
      <c r="V426" s="58">
        <f t="shared" si="113"/>
        <v>0</v>
      </c>
      <c r="W426" s="121"/>
      <c r="X426" s="57" t="str">
        <f t="shared" si="105"/>
        <v>PS254805</v>
      </c>
      <c r="Y426" s="58" t="str">
        <f t="shared" si="105"/>
        <v>B34X25080114VY</v>
      </c>
      <c r="Z426" s="59">
        <f t="shared" si="112"/>
        <v>0</v>
      </c>
      <c r="AA426" s="58"/>
      <c r="AB426" s="58"/>
      <c r="AC426" s="58"/>
      <c r="AD426" s="58">
        <f t="shared" si="114"/>
        <v>0</v>
      </c>
      <c r="AE426" s="58"/>
      <c r="AF426" s="58"/>
      <c r="AG426" s="58"/>
      <c r="AH426" s="58"/>
      <c r="AI426" s="58"/>
      <c r="AJ426" s="58"/>
      <c r="AK426" s="58"/>
      <c r="AL426" s="58"/>
      <c r="AM426" s="58">
        <f t="shared" si="106"/>
        <v>0</v>
      </c>
      <c r="AN426" s="58">
        <f t="shared" si="107"/>
        <v>0</v>
      </c>
      <c r="AO426" s="58">
        <f t="shared" si="108"/>
        <v>0</v>
      </c>
      <c r="AP426" s="58">
        <f t="shared" si="109"/>
        <v>0</v>
      </c>
      <c r="AQ426" s="74"/>
    </row>
    <row r="427" spans="1:43" s="60" customFormat="1" ht="23.25" customHeight="1">
      <c r="A427" s="113" t="s">
        <v>883</v>
      </c>
      <c r="B427" s="141" t="s">
        <v>1157</v>
      </c>
      <c r="C427" s="145" t="s">
        <v>1270</v>
      </c>
      <c r="D427" s="114"/>
      <c r="E427" s="119"/>
      <c r="F427" s="119"/>
      <c r="G427" s="120"/>
      <c r="H427" s="61"/>
      <c r="I427" s="62"/>
      <c r="J427" s="56"/>
      <c r="K427" s="58"/>
      <c r="L427" s="56"/>
      <c r="M427" s="56"/>
      <c r="N427" s="56"/>
      <c r="O427" s="56"/>
      <c r="P427" s="56"/>
      <c r="Q427" s="56"/>
      <c r="R427" s="56"/>
      <c r="S427" s="56"/>
      <c r="T427" s="56">
        <f t="shared" si="110"/>
        <v>0</v>
      </c>
      <c r="U427" s="62">
        <f t="shared" si="111"/>
        <v>0</v>
      </c>
      <c r="V427" s="58">
        <f t="shared" si="113"/>
        <v>0</v>
      </c>
      <c r="W427" s="121"/>
      <c r="X427" s="57" t="str">
        <f t="shared" si="105"/>
        <v>PS254805</v>
      </c>
      <c r="Y427" s="58" t="str">
        <f t="shared" si="105"/>
        <v>B34X25080114VY</v>
      </c>
      <c r="Z427" s="59">
        <f t="shared" si="112"/>
        <v>0</v>
      </c>
      <c r="AA427" s="58"/>
      <c r="AB427" s="58"/>
      <c r="AC427" s="58"/>
      <c r="AD427" s="58">
        <f t="shared" si="114"/>
        <v>0</v>
      </c>
      <c r="AE427" s="58"/>
      <c r="AF427" s="58"/>
      <c r="AG427" s="58"/>
      <c r="AH427" s="58"/>
      <c r="AI427" s="58"/>
      <c r="AJ427" s="58"/>
      <c r="AK427" s="58"/>
      <c r="AL427" s="58"/>
      <c r="AM427" s="58">
        <f t="shared" si="106"/>
        <v>0</v>
      </c>
      <c r="AN427" s="58">
        <f t="shared" si="107"/>
        <v>0</v>
      </c>
      <c r="AO427" s="58">
        <f t="shared" si="108"/>
        <v>0</v>
      </c>
      <c r="AP427" s="58">
        <f t="shared" si="109"/>
        <v>0</v>
      </c>
      <c r="AQ427" s="74"/>
    </row>
    <row r="428" spans="1:43" s="60" customFormat="1" ht="23.25" customHeight="1">
      <c r="A428" s="113" t="s">
        <v>883</v>
      </c>
      <c r="B428" s="141" t="s">
        <v>1157</v>
      </c>
      <c r="C428" s="145" t="s">
        <v>1270</v>
      </c>
      <c r="D428" s="114"/>
      <c r="E428" s="119"/>
      <c r="F428" s="119"/>
      <c r="G428" s="120"/>
      <c r="H428" s="61"/>
      <c r="I428" s="62"/>
      <c r="J428" s="56"/>
      <c r="K428" s="58"/>
      <c r="L428" s="56"/>
      <c r="M428" s="56"/>
      <c r="N428" s="56"/>
      <c r="O428" s="56"/>
      <c r="P428" s="56"/>
      <c r="Q428" s="56"/>
      <c r="R428" s="56"/>
      <c r="S428" s="56"/>
      <c r="T428" s="56">
        <f t="shared" si="110"/>
        <v>0</v>
      </c>
      <c r="U428" s="62">
        <f t="shared" si="111"/>
        <v>0</v>
      </c>
      <c r="V428" s="58">
        <f t="shared" si="113"/>
        <v>0</v>
      </c>
      <c r="W428" s="121"/>
      <c r="X428" s="57" t="str">
        <f t="shared" si="105"/>
        <v>PS254805</v>
      </c>
      <c r="Y428" s="58" t="str">
        <f t="shared" si="105"/>
        <v>B34X25080114VY</v>
      </c>
      <c r="Z428" s="59">
        <f t="shared" si="112"/>
        <v>0</v>
      </c>
      <c r="AA428" s="58"/>
      <c r="AB428" s="58"/>
      <c r="AC428" s="58"/>
      <c r="AD428" s="58">
        <f t="shared" si="114"/>
        <v>0</v>
      </c>
      <c r="AE428" s="58"/>
      <c r="AF428" s="58"/>
      <c r="AG428" s="58"/>
      <c r="AH428" s="58"/>
      <c r="AI428" s="58"/>
      <c r="AJ428" s="58"/>
      <c r="AK428" s="58"/>
      <c r="AL428" s="58"/>
      <c r="AM428" s="58">
        <f t="shared" si="106"/>
        <v>0</v>
      </c>
      <c r="AN428" s="58">
        <f t="shared" si="107"/>
        <v>0</v>
      </c>
      <c r="AO428" s="58">
        <f t="shared" si="108"/>
        <v>0</v>
      </c>
      <c r="AP428" s="58">
        <f t="shared" si="109"/>
        <v>0</v>
      </c>
      <c r="AQ428" s="74"/>
    </row>
    <row r="429" spans="1:43" s="60" customFormat="1" ht="23.25" customHeight="1">
      <c r="A429" s="113" t="s">
        <v>883</v>
      </c>
      <c r="B429" s="141" t="s">
        <v>1157</v>
      </c>
      <c r="C429" s="145" t="s">
        <v>1270</v>
      </c>
      <c r="D429" s="114"/>
      <c r="E429" s="119"/>
      <c r="F429" s="119"/>
      <c r="G429" s="120"/>
      <c r="H429" s="61"/>
      <c r="I429" s="62"/>
      <c r="J429" s="56"/>
      <c r="K429" s="58"/>
      <c r="L429" s="56"/>
      <c r="M429" s="56"/>
      <c r="N429" s="56"/>
      <c r="O429" s="56"/>
      <c r="P429" s="56"/>
      <c r="Q429" s="56"/>
      <c r="R429" s="56"/>
      <c r="S429" s="56"/>
      <c r="T429" s="56">
        <f t="shared" si="110"/>
        <v>0</v>
      </c>
      <c r="U429" s="62">
        <f t="shared" si="111"/>
        <v>0</v>
      </c>
      <c r="V429" s="58">
        <f t="shared" si="113"/>
        <v>0</v>
      </c>
      <c r="W429" s="121"/>
      <c r="X429" s="57" t="str">
        <f t="shared" si="105"/>
        <v>PS254805</v>
      </c>
      <c r="Y429" s="58" t="str">
        <f t="shared" si="105"/>
        <v>B34X25080114VY</v>
      </c>
      <c r="Z429" s="59">
        <f t="shared" si="112"/>
        <v>0</v>
      </c>
      <c r="AA429" s="58"/>
      <c r="AB429" s="58"/>
      <c r="AC429" s="58"/>
      <c r="AD429" s="58">
        <f t="shared" si="114"/>
        <v>0</v>
      </c>
      <c r="AE429" s="58"/>
      <c r="AF429" s="58"/>
      <c r="AG429" s="58"/>
      <c r="AH429" s="58"/>
      <c r="AI429" s="58"/>
      <c r="AJ429" s="58"/>
      <c r="AK429" s="58"/>
      <c r="AL429" s="58"/>
      <c r="AM429" s="58">
        <f t="shared" si="106"/>
        <v>0</v>
      </c>
      <c r="AN429" s="58">
        <f t="shared" si="107"/>
        <v>0</v>
      </c>
      <c r="AO429" s="58">
        <f t="shared" si="108"/>
        <v>0</v>
      </c>
      <c r="AP429" s="58">
        <f t="shared" si="109"/>
        <v>0</v>
      </c>
      <c r="AQ429" s="74"/>
    </row>
    <row r="430" spans="1:43" s="60" customFormat="1" ht="23.25" customHeight="1">
      <c r="A430" s="113" t="s">
        <v>883</v>
      </c>
      <c r="B430" s="141" t="s">
        <v>1157</v>
      </c>
      <c r="C430" s="145" t="s">
        <v>1270</v>
      </c>
      <c r="D430" s="114"/>
      <c r="E430" s="119"/>
      <c r="F430" s="119"/>
      <c r="G430" s="120"/>
      <c r="H430" s="61"/>
      <c r="I430" s="62"/>
      <c r="J430" s="56"/>
      <c r="K430" s="58"/>
      <c r="L430" s="56"/>
      <c r="M430" s="56"/>
      <c r="N430" s="56"/>
      <c r="O430" s="56"/>
      <c r="P430" s="56"/>
      <c r="Q430" s="56"/>
      <c r="R430" s="56"/>
      <c r="S430" s="56"/>
      <c r="T430" s="56">
        <f t="shared" si="110"/>
        <v>0</v>
      </c>
      <c r="U430" s="62">
        <f t="shared" si="111"/>
        <v>0</v>
      </c>
      <c r="V430" s="58">
        <f t="shared" si="113"/>
        <v>0</v>
      </c>
      <c r="W430" s="121"/>
      <c r="X430" s="57" t="str">
        <f t="shared" si="105"/>
        <v>PS254805</v>
      </c>
      <c r="Y430" s="58" t="str">
        <f t="shared" si="105"/>
        <v>B34X25080114VY</v>
      </c>
      <c r="Z430" s="59">
        <f t="shared" si="112"/>
        <v>0</v>
      </c>
      <c r="AA430" s="58"/>
      <c r="AB430" s="58"/>
      <c r="AC430" s="58"/>
      <c r="AD430" s="58">
        <f t="shared" si="114"/>
        <v>0</v>
      </c>
      <c r="AE430" s="58"/>
      <c r="AF430" s="58"/>
      <c r="AG430" s="58"/>
      <c r="AH430" s="58"/>
      <c r="AI430" s="58"/>
      <c r="AJ430" s="58"/>
      <c r="AK430" s="58"/>
      <c r="AL430" s="58"/>
      <c r="AM430" s="58">
        <f t="shared" si="106"/>
        <v>0</v>
      </c>
      <c r="AN430" s="58">
        <f t="shared" si="107"/>
        <v>0</v>
      </c>
      <c r="AO430" s="58">
        <f t="shared" si="108"/>
        <v>0</v>
      </c>
      <c r="AP430" s="58">
        <f t="shared" si="109"/>
        <v>0</v>
      </c>
      <c r="AQ430" s="74"/>
    </row>
    <row r="431" spans="1:43" s="60" customFormat="1" ht="23.25" customHeight="1">
      <c r="A431" s="113" t="s">
        <v>883</v>
      </c>
      <c r="B431" s="141" t="s">
        <v>1157</v>
      </c>
      <c r="C431" s="145" t="s">
        <v>1270</v>
      </c>
      <c r="D431" s="114"/>
      <c r="E431" s="119"/>
      <c r="F431" s="119"/>
      <c r="G431" s="120"/>
      <c r="H431" s="61"/>
      <c r="I431" s="62"/>
      <c r="J431" s="56"/>
      <c r="K431" s="58"/>
      <c r="L431" s="56"/>
      <c r="M431" s="56"/>
      <c r="N431" s="56"/>
      <c r="O431" s="56"/>
      <c r="P431" s="56"/>
      <c r="Q431" s="56"/>
      <c r="R431" s="56"/>
      <c r="S431" s="56"/>
      <c r="T431" s="56">
        <f t="shared" si="110"/>
        <v>0</v>
      </c>
      <c r="U431" s="62">
        <f t="shared" si="111"/>
        <v>0</v>
      </c>
      <c r="V431" s="58">
        <f t="shared" si="113"/>
        <v>0</v>
      </c>
      <c r="W431" s="121"/>
      <c r="X431" s="57" t="str">
        <f t="shared" si="105"/>
        <v>PS254805</v>
      </c>
      <c r="Y431" s="58" t="str">
        <f t="shared" si="105"/>
        <v>B34X25080114VY</v>
      </c>
      <c r="Z431" s="59">
        <f t="shared" si="112"/>
        <v>0</v>
      </c>
      <c r="AA431" s="58"/>
      <c r="AB431" s="58"/>
      <c r="AC431" s="58"/>
      <c r="AD431" s="58">
        <f t="shared" si="114"/>
        <v>0</v>
      </c>
      <c r="AE431" s="58"/>
      <c r="AF431" s="58"/>
      <c r="AG431" s="58"/>
      <c r="AH431" s="58"/>
      <c r="AI431" s="58"/>
      <c r="AJ431" s="58"/>
      <c r="AK431" s="58"/>
      <c r="AL431" s="58"/>
      <c r="AM431" s="58">
        <f t="shared" si="106"/>
        <v>0</v>
      </c>
      <c r="AN431" s="58">
        <f t="shared" si="107"/>
        <v>0</v>
      </c>
      <c r="AO431" s="58">
        <f t="shared" si="108"/>
        <v>0</v>
      </c>
      <c r="AP431" s="58">
        <f t="shared" si="109"/>
        <v>0</v>
      </c>
      <c r="AQ431" s="74"/>
    </row>
    <row r="432" spans="1:43" s="60" customFormat="1" ht="23.25" customHeight="1">
      <c r="A432" s="113" t="s">
        <v>884</v>
      </c>
      <c r="B432" s="141" t="s">
        <v>1158</v>
      </c>
      <c r="C432" s="145" t="s">
        <v>1270</v>
      </c>
      <c r="D432" s="114"/>
      <c r="E432" s="119"/>
      <c r="F432" s="119"/>
      <c r="G432" s="120"/>
      <c r="H432" s="61"/>
      <c r="I432" s="62"/>
      <c r="J432" s="56"/>
      <c r="K432" s="58">
        <v>410000</v>
      </c>
      <c r="L432" s="56"/>
      <c r="M432" s="56"/>
      <c r="N432" s="56"/>
      <c r="O432" s="56"/>
      <c r="P432" s="56"/>
      <c r="Q432" s="56"/>
      <c r="R432" s="56"/>
      <c r="S432" s="56"/>
      <c r="T432" s="56">
        <f t="shared" si="110"/>
        <v>32800</v>
      </c>
      <c r="U432" s="62">
        <f t="shared" si="111"/>
        <v>442800</v>
      </c>
      <c r="V432" s="58">
        <f t="shared" si="113"/>
        <v>442800</v>
      </c>
      <c r="W432" s="121"/>
      <c r="X432" s="57" t="str">
        <f t="shared" si="105"/>
        <v>PS254824</v>
      </c>
      <c r="Y432" s="58" t="str">
        <f t="shared" si="105"/>
        <v>33X25080106</v>
      </c>
      <c r="Z432" s="59">
        <f t="shared" si="112"/>
        <v>0</v>
      </c>
      <c r="AA432" s="58"/>
      <c r="AB432" s="58"/>
      <c r="AC432" s="58"/>
      <c r="AD432" s="58">
        <f t="shared" si="114"/>
        <v>410000</v>
      </c>
      <c r="AE432" s="58"/>
      <c r="AF432" s="58"/>
      <c r="AG432" s="58"/>
      <c r="AH432" s="58"/>
      <c r="AI432" s="58"/>
      <c r="AJ432" s="58"/>
      <c r="AK432" s="58"/>
      <c r="AL432" s="58"/>
      <c r="AM432" s="58">
        <f t="shared" si="106"/>
        <v>32800</v>
      </c>
      <c r="AN432" s="58">
        <f t="shared" si="107"/>
        <v>442800</v>
      </c>
      <c r="AO432" s="58">
        <f t="shared" si="108"/>
        <v>442800</v>
      </c>
      <c r="AP432" s="58">
        <f t="shared" si="109"/>
        <v>0</v>
      </c>
      <c r="AQ432" s="74"/>
    </row>
    <row r="433" spans="1:43" s="60" customFormat="1" ht="23.25" customHeight="1">
      <c r="A433" s="113" t="s">
        <v>885</v>
      </c>
      <c r="B433" s="141" t="s">
        <v>1159</v>
      </c>
      <c r="C433" s="145" t="s">
        <v>1270</v>
      </c>
      <c r="D433" s="114"/>
      <c r="E433" s="119"/>
      <c r="F433" s="119"/>
      <c r="G433" s="120"/>
      <c r="H433" s="61"/>
      <c r="I433" s="62"/>
      <c r="J433" s="56"/>
      <c r="K433" s="58">
        <v>410000</v>
      </c>
      <c r="L433" s="56"/>
      <c r="M433" s="56"/>
      <c r="N433" s="56"/>
      <c r="O433" s="56"/>
      <c r="P433" s="56"/>
      <c r="Q433" s="56"/>
      <c r="R433" s="56"/>
      <c r="S433" s="56"/>
      <c r="T433" s="56">
        <f t="shared" si="110"/>
        <v>32800</v>
      </c>
      <c r="U433" s="62">
        <f t="shared" si="111"/>
        <v>442800</v>
      </c>
      <c r="V433" s="58">
        <f t="shared" si="113"/>
        <v>442800</v>
      </c>
      <c r="W433" s="121"/>
      <c r="X433" s="57" t="str">
        <f t="shared" si="105"/>
        <v>PS254823</v>
      </c>
      <c r="Y433" s="58" t="str">
        <f t="shared" si="105"/>
        <v>B33X25080105</v>
      </c>
      <c r="Z433" s="59">
        <f t="shared" si="112"/>
        <v>0</v>
      </c>
      <c r="AA433" s="58"/>
      <c r="AB433" s="58"/>
      <c r="AC433" s="58"/>
      <c r="AD433" s="58">
        <f t="shared" si="114"/>
        <v>410000</v>
      </c>
      <c r="AE433" s="58"/>
      <c r="AF433" s="58"/>
      <c r="AG433" s="58"/>
      <c r="AH433" s="58"/>
      <c r="AI433" s="58"/>
      <c r="AJ433" s="58"/>
      <c r="AK433" s="58"/>
      <c r="AL433" s="58"/>
      <c r="AM433" s="58">
        <f t="shared" si="106"/>
        <v>32800</v>
      </c>
      <c r="AN433" s="58">
        <f t="shared" si="107"/>
        <v>442800</v>
      </c>
      <c r="AO433" s="58">
        <f t="shared" si="108"/>
        <v>442800</v>
      </c>
      <c r="AP433" s="58">
        <f t="shared" si="109"/>
        <v>0</v>
      </c>
      <c r="AQ433" s="74"/>
    </row>
    <row r="434" spans="1:43" s="60" customFormat="1" ht="23.25" customHeight="1">
      <c r="A434" s="113" t="s">
        <v>886</v>
      </c>
      <c r="B434" s="141" t="s">
        <v>1160</v>
      </c>
      <c r="C434" s="145" t="s">
        <v>1270</v>
      </c>
      <c r="D434" s="114"/>
      <c r="E434" s="119"/>
      <c r="F434" s="119"/>
      <c r="G434" s="120"/>
      <c r="H434" s="61"/>
      <c r="I434" s="62"/>
      <c r="J434" s="56"/>
      <c r="K434" s="58">
        <v>410000</v>
      </c>
      <c r="L434" s="56"/>
      <c r="M434" s="56"/>
      <c r="N434" s="56"/>
      <c r="O434" s="56"/>
      <c r="P434" s="56"/>
      <c r="Q434" s="56"/>
      <c r="R434" s="56"/>
      <c r="S434" s="56"/>
      <c r="T434" s="56">
        <f t="shared" si="110"/>
        <v>32800</v>
      </c>
      <c r="U434" s="62">
        <f t="shared" si="111"/>
        <v>442800</v>
      </c>
      <c r="V434" s="58">
        <f t="shared" si="113"/>
        <v>442800</v>
      </c>
      <c r="W434" s="121"/>
      <c r="X434" s="57" t="str">
        <f t="shared" si="105"/>
        <v>PS254847</v>
      </c>
      <c r="Y434" s="58" t="str">
        <f t="shared" si="105"/>
        <v>KSPS01-040825</v>
      </c>
      <c r="Z434" s="59">
        <f t="shared" si="112"/>
        <v>0</v>
      </c>
      <c r="AA434" s="58"/>
      <c r="AB434" s="58"/>
      <c r="AC434" s="58"/>
      <c r="AD434" s="58">
        <f t="shared" si="114"/>
        <v>410000</v>
      </c>
      <c r="AE434" s="58"/>
      <c r="AF434" s="58"/>
      <c r="AG434" s="58"/>
      <c r="AH434" s="58"/>
      <c r="AI434" s="58"/>
      <c r="AJ434" s="58"/>
      <c r="AK434" s="58"/>
      <c r="AL434" s="58"/>
      <c r="AM434" s="58">
        <f t="shared" si="106"/>
        <v>32800</v>
      </c>
      <c r="AN434" s="58">
        <f t="shared" si="107"/>
        <v>442800</v>
      </c>
      <c r="AO434" s="58">
        <f t="shared" si="108"/>
        <v>442800</v>
      </c>
      <c r="AP434" s="58">
        <f t="shared" si="109"/>
        <v>0</v>
      </c>
      <c r="AQ434" s="74"/>
    </row>
    <row r="435" spans="1:43" s="60" customFormat="1" ht="23.25" customHeight="1">
      <c r="A435" s="113" t="s">
        <v>887</v>
      </c>
      <c r="B435" s="141" t="s">
        <v>1161</v>
      </c>
      <c r="C435" s="145" t="s">
        <v>1270</v>
      </c>
      <c r="D435" s="114"/>
      <c r="E435" s="119"/>
      <c r="F435" s="119"/>
      <c r="G435" s="120"/>
      <c r="H435" s="61"/>
      <c r="I435" s="62"/>
      <c r="J435" s="56"/>
      <c r="K435" s="58">
        <v>410000</v>
      </c>
      <c r="L435" s="56"/>
      <c r="M435" s="56"/>
      <c r="N435" s="56"/>
      <c r="O435" s="56"/>
      <c r="P435" s="56"/>
      <c r="Q435" s="56"/>
      <c r="R435" s="56"/>
      <c r="S435" s="56"/>
      <c r="T435" s="56">
        <f t="shared" si="110"/>
        <v>32800</v>
      </c>
      <c r="U435" s="62">
        <f t="shared" si="111"/>
        <v>442800</v>
      </c>
      <c r="V435" s="58">
        <f t="shared" si="113"/>
        <v>442800</v>
      </c>
      <c r="W435" s="121"/>
      <c r="X435" s="57" t="str">
        <f t="shared" si="105"/>
        <v>PS254846</v>
      </c>
      <c r="Y435" s="58" t="str">
        <f t="shared" si="105"/>
        <v>HKPS01-040825</v>
      </c>
      <c r="Z435" s="59">
        <f t="shared" si="112"/>
        <v>0</v>
      </c>
      <c r="AA435" s="58"/>
      <c r="AB435" s="58"/>
      <c r="AC435" s="58"/>
      <c r="AD435" s="58">
        <f t="shared" si="114"/>
        <v>410000</v>
      </c>
      <c r="AE435" s="58"/>
      <c r="AF435" s="58"/>
      <c r="AG435" s="58"/>
      <c r="AH435" s="58"/>
      <c r="AI435" s="58"/>
      <c r="AJ435" s="58"/>
      <c r="AK435" s="58"/>
      <c r="AL435" s="58"/>
      <c r="AM435" s="58">
        <f t="shared" si="106"/>
        <v>32800</v>
      </c>
      <c r="AN435" s="58">
        <f t="shared" si="107"/>
        <v>442800</v>
      </c>
      <c r="AO435" s="58">
        <f t="shared" si="108"/>
        <v>442800</v>
      </c>
      <c r="AP435" s="58">
        <f t="shared" si="109"/>
        <v>0</v>
      </c>
      <c r="AQ435" s="74"/>
    </row>
    <row r="436" spans="1:43" s="60" customFormat="1" ht="23.25" customHeight="1">
      <c r="A436" s="113" t="s">
        <v>888</v>
      </c>
      <c r="B436" s="141" t="s">
        <v>1162</v>
      </c>
      <c r="C436" s="145" t="s">
        <v>1270</v>
      </c>
      <c r="D436" s="114"/>
      <c r="E436" s="119"/>
      <c r="F436" s="119"/>
      <c r="G436" s="120"/>
      <c r="H436" s="61"/>
      <c r="I436" s="62"/>
      <c r="J436" s="56"/>
      <c r="K436" s="58">
        <v>480000</v>
      </c>
      <c r="L436" s="56"/>
      <c r="M436" s="56"/>
      <c r="N436" s="56"/>
      <c r="O436" s="56"/>
      <c r="P436" s="56"/>
      <c r="Q436" s="56"/>
      <c r="R436" s="56"/>
      <c r="S436" s="56"/>
      <c r="T436" s="56">
        <f t="shared" si="110"/>
        <v>38400</v>
      </c>
      <c r="U436" s="62">
        <f t="shared" si="111"/>
        <v>518400</v>
      </c>
      <c r="V436" s="58">
        <f t="shared" si="113"/>
        <v>518400</v>
      </c>
      <c r="W436" s="121"/>
      <c r="X436" s="57" t="str">
        <f t="shared" si="105"/>
        <v>PS254848</v>
      </c>
      <c r="Y436" s="58" t="str">
        <f t="shared" si="105"/>
        <v>4826415</v>
      </c>
      <c r="Z436" s="59">
        <f t="shared" si="112"/>
        <v>0</v>
      </c>
      <c r="AA436" s="58"/>
      <c r="AB436" s="58"/>
      <c r="AC436" s="58"/>
      <c r="AD436" s="58">
        <f t="shared" si="114"/>
        <v>480000</v>
      </c>
      <c r="AE436" s="58"/>
      <c r="AF436" s="58"/>
      <c r="AG436" s="58"/>
      <c r="AH436" s="58"/>
      <c r="AI436" s="58"/>
      <c r="AJ436" s="58"/>
      <c r="AK436" s="58"/>
      <c r="AL436" s="58"/>
      <c r="AM436" s="58">
        <f t="shared" si="106"/>
        <v>38400</v>
      </c>
      <c r="AN436" s="58">
        <f t="shared" si="107"/>
        <v>518400</v>
      </c>
      <c r="AO436" s="58">
        <f t="shared" si="108"/>
        <v>518400</v>
      </c>
      <c r="AP436" s="58">
        <f t="shared" si="109"/>
        <v>0</v>
      </c>
      <c r="AQ436" s="74"/>
    </row>
    <row r="437" spans="1:43" s="60" customFormat="1" ht="23.25" customHeight="1">
      <c r="A437" s="113" t="s">
        <v>888</v>
      </c>
      <c r="B437" s="141" t="s">
        <v>1162</v>
      </c>
      <c r="C437" s="145" t="s">
        <v>1270</v>
      </c>
      <c r="D437" s="114"/>
      <c r="E437" s="119"/>
      <c r="F437" s="119"/>
      <c r="G437" s="120"/>
      <c r="H437" s="61"/>
      <c r="I437" s="62"/>
      <c r="J437" s="56"/>
      <c r="K437" s="58"/>
      <c r="L437" s="56"/>
      <c r="M437" s="56"/>
      <c r="N437" s="56"/>
      <c r="O437" s="56"/>
      <c r="P437" s="56"/>
      <c r="Q437" s="56"/>
      <c r="R437" s="56"/>
      <c r="S437" s="56"/>
      <c r="T437" s="56">
        <f t="shared" si="110"/>
        <v>0</v>
      </c>
      <c r="U437" s="62">
        <f t="shared" si="111"/>
        <v>0</v>
      </c>
      <c r="V437" s="58">
        <f t="shared" si="113"/>
        <v>0</v>
      </c>
      <c r="W437" s="121"/>
      <c r="X437" s="57" t="str">
        <f t="shared" si="105"/>
        <v>PS254848</v>
      </c>
      <c r="Y437" s="58" t="str">
        <f t="shared" si="105"/>
        <v>4826415</v>
      </c>
      <c r="Z437" s="59">
        <f t="shared" si="112"/>
        <v>0</v>
      </c>
      <c r="AA437" s="58"/>
      <c r="AB437" s="58"/>
      <c r="AC437" s="58"/>
      <c r="AD437" s="58">
        <f t="shared" si="114"/>
        <v>0</v>
      </c>
      <c r="AE437" s="58"/>
      <c r="AF437" s="58"/>
      <c r="AG437" s="58"/>
      <c r="AH437" s="58"/>
      <c r="AI437" s="58"/>
      <c r="AJ437" s="58"/>
      <c r="AK437" s="58"/>
      <c r="AL437" s="58"/>
      <c r="AM437" s="58">
        <f t="shared" si="106"/>
        <v>0</v>
      </c>
      <c r="AN437" s="58">
        <f t="shared" si="107"/>
        <v>0</v>
      </c>
      <c r="AO437" s="58">
        <f t="shared" si="108"/>
        <v>0</v>
      </c>
      <c r="AP437" s="58">
        <f t="shared" si="109"/>
        <v>0</v>
      </c>
      <c r="AQ437" s="74"/>
    </row>
    <row r="438" spans="1:43" s="60" customFormat="1" ht="23.25" customHeight="1">
      <c r="A438" s="113" t="s">
        <v>889</v>
      </c>
      <c r="B438" s="141" t="s">
        <v>1163</v>
      </c>
      <c r="C438" s="145" t="s">
        <v>1270</v>
      </c>
      <c r="D438" s="114"/>
      <c r="E438" s="119"/>
      <c r="F438" s="119"/>
      <c r="G438" s="120"/>
      <c r="H438" s="61"/>
      <c r="I438" s="62"/>
      <c r="J438" s="56"/>
      <c r="K438" s="58">
        <v>410000</v>
      </c>
      <c r="L438" s="56"/>
      <c r="M438" s="56"/>
      <c r="N438" s="56"/>
      <c r="O438" s="56"/>
      <c r="P438" s="56"/>
      <c r="Q438" s="56"/>
      <c r="R438" s="56"/>
      <c r="S438" s="56"/>
      <c r="T438" s="56">
        <f t="shared" si="110"/>
        <v>32800</v>
      </c>
      <c r="U438" s="62">
        <f t="shared" si="111"/>
        <v>442800</v>
      </c>
      <c r="V438" s="58">
        <f t="shared" si="113"/>
        <v>442800</v>
      </c>
      <c r="W438" s="121"/>
      <c r="X438" s="57" t="str">
        <f t="shared" si="105"/>
        <v>PS254849</v>
      </c>
      <c r="Y438" s="58" t="str">
        <f t="shared" si="105"/>
        <v>2025/GLJ-VY 101</v>
      </c>
      <c r="Z438" s="59">
        <f t="shared" si="112"/>
        <v>0</v>
      </c>
      <c r="AA438" s="58"/>
      <c r="AB438" s="58"/>
      <c r="AC438" s="58"/>
      <c r="AD438" s="58">
        <f t="shared" si="114"/>
        <v>410000</v>
      </c>
      <c r="AE438" s="58"/>
      <c r="AF438" s="58"/>
      <c r="AG438" s="58"/>
      <c r="AH438" s="58"/>
      <c r="AI438" s="58"/>
      <c r="AJ438" s="58"/>
      <c r="AK438" s="58"/>
      <c r="AL438" s="58"/>
      <c r="AM438" s="58">
        <f t="shared" si="106"/>
        <v>32800</v>
      </c>
      <c r="AN438" s="58">
        <f t="shared" si="107"/>
        <v>442800</v>
      </c>
      <c r="AO438" s="58">
        <f t="shared" si="108"/>
        <v>442800</v>
      </c>
      <c r="AP438" s="58">
        <f t="shared" si="109"/>
        <v>0</v>
      </c>
      <c r="AQ438" s="74"/>
    </row>
    <row r="439" spans="1:43" s="60" customFormat="1" ht="23.25" customHeight="1">
      <c r="A439" s="113" t="s">
        <v>890</v>
      </c>
      <c r="B439" s="141" t="s">
        <v>1164</v>
      </c>
      <c r="C439" s="145" t="s">
        <v>1270</v>
      </c>
      <c r="D439" s="114"/>
      <c r="E439" s="119"/>
      <c r="F439" s="119"/>
      <c r="G439" s="120"/>
      <c r="H439" s="61"/>
      <c r="I439" s="62"/>
      <c r="J439" s="56"/>
      <c r="K439" s="58">
        <v>410000</v>
      </c>
      <c r="L439" s="56"/>
      <c r="M439" s="56"/>
      <c r="N439" s="56"/>
      <c r="O439" s="56"/>
      <c r="P439" s="56"/>
      <c r="Q439" s="56"/>
      <c r="R439" s="56"/>
      <c r="S439" s="56"/>
      <c r="T439" s="56">
        <f t="shared" si="110"/>
        <v>32800</v>
      </c>
      <c r="U439" s="62">
        <f t="shared" si="111"/>
        <v>442800</v>
      </c>
      <c r="V439" s="58">
        <f t="shared" si="113"/>
        <v>442800</v>
      </c>
      <c r="W439" s="121"/>
      <c r="X439" s="57" t="str">
        <f t="shared" si="105"/>
        <v>PS254850</v>
      </c>
      <c r="Y439" s="58" t="str">
        <f t="shared" si="105"/>
        <v>2025/GLJ-VY 102</v>
      </c>
      <c r="Z439" s="59">
        <f t="shared" si="112"/>
        <v>0</v>
      </c>
      <c r="AA439" s="58"/>
      <c r="AB439" s="58"/>
      <c r="AC439" s="58"/>
      <c r="AD439" s="58">
        <f t="shared" si="114"/>
        <v>410000</v>
      </c>
      <c r="AE439" s="58"/>
      <c r="AF439" s="58"/>
      <c r="AG439" s="58"/>
      <c r="AH439" s="58"/>
      <c r="AI439" s="58"/>
      <c r="AJ439" s="58"/>
      <c r="AK439" s="58"/>
      <c r="AL439" s="58"/>
      <c r="AM439" s="58">
        <f t="shared" si="106"/>
        <v>32800</v>
      </c>
      <c r="AN439" s="58">
        <f t="shared" si="107"/>
        <v>442800</v>
      </c>
      <c r="AO439" s="58">
        <f t="shared" si="108"/>
        <v>442800</v>
      </c>
      <c r="AP439" s="58">
        <f t="shared" si="109"/>
        <v>0</v>
      </c>
      <c r="AQ439" s="74"/>
    </row>
    <row r="440" spans="1:43" s="60" customFormat="1" ht="23.25" customHeight="1">
      <c r="A440" s="113" t="s">
        <v>891</v>
      </c>
      <c r="B440" s="141" t="s">
        <v>1165</v>
      </c>
      <c r="C440" s="145" t="s">
        <v>1270</v>
      </c>
      <c r="D440" s="114"/>
      <c r="E440" s="119"/>
      <c r="F440" s="119"/>
      <c r="G440" s="120"/>
      <c r="H440" s="61"/>
      <c r="I440" s="62"/>
      <c r="J440" s="56"/>
      <c r="K440" s="58">
        <v>410000</v>
      </c>
      <c r="L440" s="56"/>
      <c r="M440" s="56"/>
      <c r="N440" s="56"/>
      <c r="O440" s="56"/>
      <c r="P440" s="56"/>
      <c r="Q440" s="56"/>
      <c r="R440" s="56"/>
      <c r="S440" s="56"/>
      <c r="T440" s="56">
        <f t="shared" si="110"/>
        <v>32800</v>
      </c>
      <c r="U440" s="62">
        <f t="shared" si="111"/>
        <v>442800</v>
      </c>
      <c r="V440" s="58">
        <f t="shared" si="113"/>
        <v>442800</v>
      </c>
      <c r="W440" s="121"/>
      <c r="X440" s="57" t="str">
        <f t="shared" si="105"/>
        <v>PS254821</v>
      </c>
      <c r="Y440" s="58" t="str">
        <f t="shared" si="105"/>
        <v>VY-250802-SPL</v>
      </c>
      <c r="Z440" s="59">
        <f t="shared" si="112"/>
        <v>0</v>
      </c>
      <c r="AA440" s="58"/>
      <c r="AB440" s="58"/>
      <c r="AC440" s="58"/>
      <c r="AD440" s="58">
        <f t="shared" si="114"/>
        <v>410000</v>
      </c>
      <c r="AE440" s="58"/>
      <c r="AF440" s="58"/>
      <c r="AG440" s="58"/>
      <c r="AH440" s="58"/>
      <c r="AI440" s="58"/>
      <c r="AJ440" s="58"/>
      <c r="AK440" s="58"/>
      <c r="AL440" s="58"/>
      <c r="AM440" s="58">
        <f t="shared" si="106"/>
        <v>32800</v>
      </c>
      <c r="AN440" s="58">
        <f t="shared" si="107"/>
        <v>442800</v>
      </c>
      <c r="AO440" s="58">
        <f t="shared" si="108"/>
        <v>442800</v>
      </c>
      <c r="AP440" s="58">
        <f t="shared" si="109"/>
        <v>0</v>
      </c>
      <c r="AQ440" s="74"/>
    </row>
    <row r="441" spans="1:43" s="60" customFormat="1" ht="23.25" customHeight="1">
      <c r="A441" s="113" t="s">
        <v>892</v>
      </c>
      <c r="B441" s="141" t="s">
        <v>1166</v>
      </c>
      <c r="C441" s="145" t="s">
        <v>1270</v>
      </c>
      <c r="D441" s="114"/>
      <c r="E441" s="119"/>
      <c r="F441" s="119"/>
      <c r="G441" s="120"/>
      <c r="H441" s="61"/>
      <c r="I441" s="62"/>
      <c r="J441" s="56"/>
      <c r="K441" s="58">
        <v>620000</v>
      </c>
      <c r="L441" s="56"/>
      <c r="M441" s="56"/>
      <c r="N441" s="56"/>
      <c r="O441" s="56"/>
      <c r="P441" s="56"/>
      <c r="Q441" s="56"/>
      <c r="R441" s="56"/>
      <c r="S441" s="56"/>
      <c r="T441" s="56">
        <f t="shared" si="110"/>
        <v>49600</v>
      </c>
      <c r="U441" s="62">
        <f t="shared" si="111"/>
        <v>669600</v>
      </c>
      <c r="V441" s="58">
        <f t="shared" si="113"/>
        <v>669600</v>
      </c>
      <c r="W441" s="121"/>
      <c r="X441" s="57" t="str">
        <f t="shared" si="105"/>
        <v>PS254867</v>
      </c>
      <c r="Y441" s="58" t="str">
        <f t="shared" si="105"/>
        <v>EBD-PSINJ250806</v>
      </c>
      <c r="Z441" s="59">
        <f t="shared" si="112"/>
        <v>0</v>
      </c>
      <c r="AA441" s="58"/>
      <c r="AB441" s="58"/>
      <c r="AC441" s="58"/>
      <c r="AD441" s="58">
        <f t="shared" si="114"/>
        <v>620000</v>
      </c>
      <c r="AE441" s="58"/>
      <c r="AF441" s="58"/>
      <c r="AG441" s="58"/>
      <c r="AH441" s="58"/>
      <c r="AI441" s="58"/>
      <c r="AJ441" s="58"/>
      <c r="AK441" s="58"/>
      <c r="AL441" s="58"/>
      <c r="AM441" s="58">
        <f t="shared" si="106"/>
        <v>49600</v>
      </c>
      <c r="AN441" s="58">
        <f t="shared" si="107"/>
        <v>669600</v>
      </c>
      <c r="AO441" s="58">
        <f t="shared" si="108"/>
        <v>669600</v>
      </c>
      <c r="AP441" s="58">
        <f t="shared" si="109"/>
        <v>0</v>
      </c>
      <c r="AQ441" s="74"/>
    </row>
    <row r="442" spans="1:43" s="60" customFormat="1" ht="23.25" customHeight="1">
      <c r="A442" s="113" t="s">
        <v>892</v>
      </c>
      <c r="B442" s="141" t="s">
        <v>1166</v>
      </c>
      <c r="C442" s="145" t="s">
        <v>1270</v>
      </c>
      <c r="D442" s="114"/>
      <c r="E442" s="119"/>
      <c r="F442" s="119"/>
      <c r="G442" s="120"/>
      <c r="H442" s="61"/>
      <c r="I442" s="62"/>
      <c r="J442" s="56"/>
      <c r="K442" s="58"/>
      <c r="L442" s="56"/>
      <c r="M442" s="56"/>
      <c r="N442" s="56"/>
      <c r="O442" s="56"/>
      <c r="P442" s="56"/>
      <c r="Q442" s="56"/>
      <c r="R442" s="56"/>
      <c r="S442" s="56"/>
      <c r="T442" s="56">
        <f t="shared" si="110"/>
        <v>0</v>
      </c>
      <c r="U442" s="62">
        <f t="shared" si="111"/>
        <v>0</v>
      </c>
      <c r="V442" s="58">
        <f t="shared" si="113"/>
        <v>0</v>
      </c>
      <c r="W442" s="121"/>
      <c r="X442" s="57" t="str">
        <f t="shared" si="105"/>
        <v>PS254867</v>
      </c>
      <c r="Y442" s="58" t="str">
        <f t="shared" si="105"/>
        <v>EBD-PSINJ250806</v>
      </c>
      <c r="Z442" s="59">
        <f t="shared" si="112"/>
        <v>0</v>
      </c>
      <c r="AA442" s="58"/>
      <c r="AB442" s="58"/>
      <c r="AC442" s="58"/>
      <c r="AD442" s="58">
        <f t="shared" si="114"/>
        <v>0</v>
      </c>
      <c r="AE442" s="58"/>
      <c r="AF442" s="58"/>
      <c r="AG442" s="58"/>
      <c r="AH442" s="58"/>
      <c r="AI442" s="58"/>
      <c r="AJ442" s="58"/>
      <c r="AK442" s="58"/>
      <c r="AL442" s="58"/>
      <c r="AM442" s="58">
        <f t="shared" si="106"/>
        <v>0</v>
      </c>
      <c r="AN442" s="58">
        <f t="shared" si="107"/>
        <v>0</v>
      </c>
      <c r="AO442" s="58">
        <f t="shared" si="108"/>
        <v>0</v>
      </c>
      <c r="AP442" s="58">
        <f t="shared" si="109"/>
        <v>0</v>
      </c>
      <c r="AQ442" s="74"/>
    </row>
    <row r="443" spans="1:43" s="60" customFormat="1" ht="23.25" customHeight="1">
      <c r="A443" s="113" t="s">
        <v>892</v>
      </c>
      <c r="B443" s="141" t="s">
        <v>1166</v>
      </c>
      <c r="C443" s="145" t="s">
        <v>1270</v>
      </c>
      <c r="D443" s="114"/>
      <c r="E443" s="119"/>
      <c r="F443" s="119"/>
      <c r="G443" s="120"/>
      <c r="H443" s="61"/>
      <c r="I443" s="62"/>
      <c r="J443" s="56"/>
      <c r="K443" s="58"/>
      <c r="L443" s="56"/>
      <c r="M443" s="56"/>
      <c r="N443" s="56"/>
      <c r="O443" s="56"/>
      <c r="P443" s="56"/>
      <c r="Q443" s="56"/>
      <c r="R443" s="56"/>
      <c r="S443" s="56"/>
      <c r="T443" s="56">
        <f t="shared" si="110"/>
        <v>0</v>
      </c>
      <c r="U443" s="62">
        <f t="shared" si="111"/>
        <v>0</v>
      </c>
      <c r="V443" s="58">
        <f t="shared" si="113"/>
        <v>0</v>
      </c>
      <c r="W443" s="121"/>
      <c r="X443" s="57" t="str">
        <f t="shared" si="105"/>
        <v>PS254867</v>
      </c>
      <c r="Y443" s="58" t="str">
        <f t="shared" si="105"/>
        <v>EBD-PSINJ250806</v>
      </c>
      <c r="Z443" s="59">
        <f t="shared" si="112"/>
        <v>0</v>
      </c>
      <c r="AA443" s="58"/>
      <c r="AB443" s="58"/>
      <c r="AC443" s="58"/>
      <c r="AD443" s="58">
        <f t="shared" si="114"/>
        <v>0</v>
      </c>
      <c r="AE443" s="58"/>
      <c r="AF443" s="58"/>
      <c r="AG443" s="58"/>
      <c r="AH443" s="58"/>
      <c r="AI443" s="58"/>
      <c r="AJ443" s="58"/>
      <c r="AK443" s="58"/>
      <c r="AL443" s="58"/>
      <c r="AM443" s="58">
        <f t="shared" si="106"/>
        <v>0</v>
      </c>
      <c r="AN443" s="58">
        <f t="shared" si="107"/>
        <v>0</v>
      </c>
      <c r="AO443" s="58">
        <f t="shared" si="108"/>
        <v>0</v>
      </c>
      <c r="AP443" s="58">
        <f t="shared" si="109"/>
        <v>0</v>
      </c>
      <c r="AQ443" s="74"/>
    </row>
    <row r="444" spans="1:43" s="60" customFormat="1" ht="23.25" customHeight="1">
      <c r="A444" s="113" t="s">
        <v>892</v>
      </c>
      <c r="B444" s="141" t="s">
        <v>1166</v>
      </c>
      <c r="C444" s="145" t="s">
        <v>1270</v>
      </c>
      <c r="D444" s="114"/>
      <c r="E444" s="119"/>
      <c r="F444" s="119"/>
      <c r="G444" s="120"/>
      <c r="H444" s="61"/>
      <c r="I444" s="62"/>
      <c r="J444" s="56"/>
      <c r="K444" s="58"/>
      <c r="L444" s="56"/>
      <c r="M444" s="56"/>
      <c r="N444" s="56"/>
      <c r="O444" s="56"/>
      <c r="P444" s="56"/>
      <c r="Q444" s="56"/>
      <c r="R444" s="56"/>
      <c r="S444" s="56"/>
      <c r="T444" s="56">
        <f t="shared" si="110"/>
        <v>0</v>
      </c>
      <c r="U444" s="62">
        <f t="shared" si="111"/>
        <v>0</v>
      </c>
      <c r="V444" s="58">
        <f t="shared" si="113"/>
        <v>0</v>
      </c>
      <c r="W444" s="121"/>
      <c r="X444" s="57" t="str">
        <f t="shared" si="105"/>
        <v>PS254867</v>
      </c>
      <c r="Y444" s="58" t="str">
        <f t="shared" si="105"/>
        <v>EBD-PSINJ250806</v>
      </c>
      <c r="Z444" s="59">
        <f t="shared" si="112"/>
        <v>0</v>
      </c>
      <c r="AA444" s="58"/>
      <c r="AB444" s="58"/>
      <c r="AC444" s="58"/>
      <c r="AD444" s="58">
        <f t="shared" si="114"/>
        <v>0</v>
      </c>
      <c r="AE444" s="58"/>
      <c r="AF444" s="58"/>
      <c r="AG444" s="58"/>
      <c r="AH444" s="58"/>
      <c r="AI444" s="58"/>
      <c r="AJ444" s="58"/>
      <c r="AK444" s="58"/>
      <c r="AL444" s="58"/>
      <c r="AM444" s="58">
        <f t="shared" ref="AM444:AM507" si="115">SUM(AC444:AL444)*0.08</f>
        <v>0</v>
      </c>
      <c r="AN444" s="58">
        <f t="shared" ref="AN444:AN507" si="116">SUM(AC444:AM444)</f>
        <v>0</v>
      </c>
      <c r="AO444" s="58">
        <f t="shared" ref="AO444:AO507" si="117">AN444</f>
        <v>0</v>
      </c>
      <c r="AP444" s="58">
        <f t="shared" ref="AP444:AP507" si="118">W444</f>
        <v>0</v>
      </c>
      <c r="AQ444" s="74"/>
    </row>
    <row r="445" spans="1:43" s="60" customFormat="1" ht="23.25" customHeight="1">
      <c r="A445" s="113" t="s">
        <v>893</v>
      </c>
      <c r="B445" s="141" t="s">
        <v>1167</v>
      </c>
      <c r="C445" s="145" t="s">
        <v>1270</v>
      </c>
      <c r="D445" s="114"/>
      <c r="E445" s="119"/>
      <c r="F445" s="119"/>
      <c r="G445" s="120"/>
      <c r="H445" s="61"/>
      <c r="I445" s="62"/>
      <c r="J445" s="56"/>
      <c r="K445" s="58">
        <v>480000</v>
      </c>
      <c r="L445" s="56"/>
      <c r="M445" s="56"/>
      <c r="N445" s="56"/>
      <c r="O445" s="56"/>
      <c r="P445" s="56"/>
      <c r="Q445" s="56"/>
      <c r="R445" s="56"/>
      <c r="S445" s="56"/>
      <c r="T445" s="56">
        <f t="shared" si="110"/>
        <v>38400</v>
      </c>
      <c r="U445" s="62">
        <f t="shared" si="111"/>
        <v>518400</v>
      </c>
      <c r="V445" s="58">
        <f t="shared" si="113"/>
        <v>518400</v>
      </c>
      <c r="W445" s="121"/>
      <c r="X445" s="57" t="str">
        <f t="shared" si="105"/>
        <v>PS254876</v>
      </c>
      <c r="Y445" s="58" t="str">
        <f t="shared" si="105"/>
        <v>163/PSHK/25</v>
      </c>
      <c r="Z445" s="59">
        <f t="shared" si="112"/>
        <v>0</v>
      </c>
      <c r="AA445" s="58"/>
      <c r="AB445" s="58"/>
      <c r="AC445" s="58"/>
      <c r="AD445" s="58">
        <f t="shared" si="114"/>
        <v>480000</v>
      </c>
      <c r="AE445" s="58"/>
      <c r="AF445" s="58"/>
      <c r="AG445" s="58"/>
      <c r="AH445" s="58"/>
      <c r="AI445" s="58"/>
      <c r="AJ445" s="58"/>
      <c r="AK445" s="58"/>
      <c r="AL445" s="58"/>
      <c r="AM445" s="58">
        <f t="shared" si="115"/>
        <v>38400</v>
      </c>
      <c r="AN445" s="58">
        <f t="shared" si="116"/>
        <v>518400</v>
      </c>
      <c r="AO445" s="58">
        <f t="shared" si="117"/>
        <v>518400</v>
      </c>
      <c r="AP445" s="58">
        <f t="shared" si="118"/>
        <v>0</v>
      </c>
      <c r="AQ445" s="74"/>
    </row>
    <row r="446" spans="1:43" s="60" customFormat="1" ht="23.25" customHeight="1">
      <c r="A446" s="113" t="s">
        <v>893</v>
      </c>
      <c r="B446" s="141" t="s">
        <v>1167</v>
      </c>
      <c r="C446" s="145" t="s">
        <v>1270</v>
      </c>
      <c r="D446" s="114"/>
      <c r="E446" s="119"/>
      <c r="F446" s="119"/>
      <c r="G446" s="120"/>
      <c r="H446" s="61"/>
      <c r="I446" s="62"/>
      <c r="J446" s="56"/>
      <c r="K446" s="58"/>
      <c r="L446" s="56"/>
      <c r="M446" s="56"/>
      <c r="N446" s="56"/>
      <c r="O446" s="56"/>
      <c r="P446" s="56"/>
      <c r="Q446" s="56"/>
      <c r="R446" s="56"/>
      <c r="S446" s="56"/>
      <c r="T446" s="56">
        <f t="shared" si="110"/>
        <v>0</v>
      </c>
      <c r="U446" s="62">
        <f t="shared" si="111"/>
        <v>0</v>
      </c>
      <c r="V446" s="58">
        <f t="shared" si="113"/>
        <v>0</v>
      </c>
      <c r="W446" s="121"/>
      <c r="X446" s="57" t="str">
        <f t="shared" si="105"/>
        <v>PS254876</v>
      </c>
      <c r="Y446" s="58" t="str">
        <f t="shared" si="105"/>
        <v>163/PSHK/25</v>
      </c>
      <c r="Z446" s="59">
        <f t="shared" si="112"/>
        <v>0</v>
      </c>
      <c r="AA446" s="58"/>
      <c r="AB446" s="58"/>
      <c r="AC446" s="58"/>
      <c r="AD446" s="58">
        <f t="shared" si="114"/>
        <v>0</v>
      </c>
      <c r="AE446" s="58"/>
      <c r="AF446" s="58"/>
      <c r="AG446" s="58"/>
      <c r="AH446" s="58"/>
      <c r="AI446" s="58"/>
      <c r="AJ446" s="58"/>
      <c r="AK446" s="58"/>
      <c r="AL446" s="58"/>
      <c r="AM446" s="58">
        <f t="shared" si="115"/>
        <v>0</v>
      </c>
      <c r="AN446" s="58">
        <f t="shared" si="116"/>
        <v>0</v>
      </c>
      <c r="AO446" s="58">
        <f t="shared" si="117"/>
        <v>0</v>
      </c>
      <c r="AP446" s="58">
        <f t="shared" si="118"/>
        <v>0</v>
      </c>
      <c r="AQ446" s="74"/>
    </row>
    <row r="447" spans="1:43" s="60" customFormat="1" ht="23.25" customHeight="1">
      <c r="A447" s="113" t="s">
        <v>894</v>
      </c>
      <c r="B447" s="141" t="s">
        <v>1168</v>
      </c>
      <c r="C447" s="145" t="s">
        <v>1270</v>
      </c>
      <c r="D447" s="114"/>
      <c r="E447" s="119"/>
      <c r="F447" s="119"/>
      <c r="G447" s="120"/>
      <c r="H447" s="61"/>
      <c r="I447" s="62"/>
      <c r="J447" s="56"/>
      <c r="K447" s="58">
        <v>410000</v>
      </c>
      <c r="L447" s="56"/>
      <c r="M447" s="56"/>
      <c r="N447" s="56"/>
      <c r="O447" s="56"/>
      <c r="P447" s="56"/>
      <c r="Q447" s="56"/>
      <c r="R447" s="56"/>
      <c r="S447" s="56"/>
      <c r="T447" s="56">
        <f t="shared" si="110"/>
        <v>32800</v>
      </c>
      <c r="U447" s="62">
        <f t="shared" si="111"/>
        <v>442800</v>
      </c>
      <c r="V447" s="58">
        <f t="shared" si="113"/>
        <v>442800</v>
      </c>
      <c r="W447" s="121"/>
      <c r="X447" s="57" t="str">
        <f t="shared" si="105"/>
        <v>PS254877</v>
      </c>
      <c r="Y447" s="58" t="str">
        <f t="shared" si="105"/>
        <v>164/PSHK/25</v>
      </c>
      <c r="Z447" s="59">
        <f t="shared" si="112"/>
        <v>0</v>
      </c>
      <c r="AA447" s="58"/>
      <c r="AB447" s="58"/>
      <c r="AC447" s="58"/>
      <c r="AD447" s="58">
        <f t="shared" si="114"/>
        <v>410000</v>
      </c>
      <c r="AE447" s="58"/>
      <c r="AF447" s="58"/>
      <c r="AG447" s="58"/>
      <c r="AH447" s="58"/>
      <c r="AI447" s="58"/>
      <c r="AJ447" s="58"/>
      <c r="AK447" s="58"/>
      <c r="AL447" s="58"/>
      <c r="AM447" s="58">
        <f t="shared" si="115"/>
        <v>32800</v>
      </c>
      <c r="AN447" s="58">
        <f t="shared" si="116"/>
        <v>442800</v>
      </c>
      <c r="AO447" s="58">
        <f t="shared" si="117"/>
        <v>442800</v>
      </c>
      <c r="AP447" s="58">
        <f t="shared" si="118"/>
        <v>0</v>
      </c>
      <c r="AQ447" s="74"/>
    </row>
    <row r="448" spans="1:43" s="60" customFormat="1" ht="23.25" customHeight="1">
      <c r="A448" s="113" t="s">
        <v>895</v>
      </c>
      <c r="B448" s="141" t="s">
        <v>1169</v>
      </c>
      <c r="C448" s="145" t="s">
        <v>1270</v>
      </c>
      <c r="D448" s="114"/>
      <c r="E448" s="119"/>
      <c r="F448" s="119"/>
      <c r="G448" s="120"/>
      <c r="H448" s="61"/>
      <c r="I448" s="62"/>
      <c r="J448" s="56"/>
      <c r="K448" s="58">
        <v>410000</v>
      </c>
      <c r="L448" s="56"/>
      <c r="M448" s="56"/>
      <c r="N448" s="56"/>
      <c r="O448" s="56"/>
      <c r="P448" s="56"/>
      <c r="Q448" s="56"/>
      <c r="R448" s="56"/>
      <c r="S448" s="56"/>
      <c r="T448" s="56">
        <f t="shared" si="110"/>
        <v>32800</v>
      </c>
      <c r="U448" s="62">
        <f t="shared" si="111"/>
        <v>442800</v>
      </c>
      <c r="V448" s="58">
        <f t="shared" si="113"/>
        <v>442800</v>
      </c>
      <c r="W448" s="121"/>
      <c r="X448" s="57" t="str">
        <f t="shared" si="105"/>
        <v>PS254874</v>
      </c>
      <c r="Y448" s="58" t="str">
        <f t="shared" si="105"/>
        <v>HT-PS25084012</v>
      </c>
      <c r="Z448" s="59">
        <f t="shared" si="112"/>
        <v>0</v>
      </c>
      <c r="AA448" s="58"/>
      <c r="AB448" s="58"/>
      <c r="AC448" s="58"/>
      <c r="AD448" s="58">
        <f t="shared" si="114"/>
        <v>410000</v>
      </c>
      <c r="AE448" s="58"/>
      <c r="AF448" s="58"/>
      <c r="AG448" s="58"/>
      <c r="AH448" s="58"/>
      <c r="AI448" s="58"/>
      <c r="AJ448" s="58"/>
      <c r="AK448" s="58"/>
      <c r="AL448" s="58"/>
      <c r="AM448" s="58">
        <f t="shared" si="115"/>
        <v>32800</v>
      </c>
      <c r="AN448" s="58">
        <f t="shared" si="116"/>
        <v>442800</v>
      </c>
      <c r="AO448" s="58">
        <f t="shared" si="117"/>
        <v>442800</v>
      </c>
      <c r="AP448" s="58">
        <f t="shared" si="118"/>
        <v>0</v>
      </c>
      <c r="AQ448" s="74"/>
    </row>
    <row r="449" spans="1:43" s="60" customFormat="1" ht="23.25" customHeight="1">
      <c r="A449" s="113" t="s">
        <v>896</v>
      </c>
      <c r="B449" s="141" t="s">
        <v>1170</v>
      </c>
      <c r="C449" s="145" t="s">
        <v>1270</v>
      </c>
      <c r="D449" s="114"/>
      <c r="E449" s="119"/>
      <c r="F449" s="119"/>
      <c r="G449" s="120"/>
      <c r="H449" s="61"/>
      <c r="I449" s="62"/>
      <c r="J449" s="56"/>
      <c r="K449" s="58">
        <v>410000</v>
      </c>
      <c r="L449" s="56"/>
      <c r="M449" s="56"/>
      <c r="N449" s="56"/>
      <c r="O449" s="56"/>
      <c r="P449" s="56"/>
      <c r="Q449" s="56"/>
      <c r="R449" s="56"/>
      <c r="S449" s="56"/>
      <c r="T449" s="56">
        <f t="shared" si="110"/>
        <v>32800</v>
      </c>
      <c r="U449" s="62">
        <f t="shared" si="111"/>
        <v>442800</v>
      </c>
      <c r="V449" s="58">
        <f t="shared" si="113"/>
        <v>442800</v>
      </c>
      <c r="W449" s="121"/>
      <c r="X449" s="57" t="str">
        <f t="shared" si="105"/>
        <v>PS254873</v>
      </c>
      <c r="Y449" s="58" t="str">
        <f t="shared" si="105"/>
        <v>4827868</v>
      </c>
      <c r="Z449" s="59">
        <f t="shared" si="112"/>
        <v>0</v>
      </c>
      <c r="AA449" s="58"/>
      <c r="AB449" s="58"/>
      <c r="AC449" s="58"/>
      <c r="AD449" s="58">
        <f t="shared" si="114"/>
        <v>410000</v>
      </c>
      <c r="AE449" s="58"/>
      <c r="AF449" s="58"/>
      <c r="AG449" s="58"/>
      <c r="AH449" s="58"/>
      <c r="AI449" s="58"/>
      <c r="AJ449" s="58"/>
      <c r="AK449" s="58"/>
      <c r="AL449" s="58"/>
      <c r="AM449" s="58">
        <f t="shared" si="115"/>
        <v>32800</v>
      </c>
      <c r="AN449" s="58">
        <f t="shared" si="116"/>
        <v>442800</v>
      </c>
      <c r="AO449" s="58">
        <f t="shared" si="117"/>
        <v>442800</v>
      </c>
      <c r="AP449" s="58">
        <f t="shared" si="118"/>
        <v>0</v>
      </c>
      <c r="AQ449" s="74"/>
    </row>
    <row r="450" spans="1:43" s="60" customFormat="1" ht="23.25" customHeight="1">
      <c r="A450" s="113" t="s">
        <v>897</v>
      </c>
      <c r="B450" s="141" t="s">
        <v>1171</v>
      </c>
      <c r="C450" s="145" t="s">
        <v>1270</v>
      </c>
      <c r="D450" s="114"/>
      <c r="E450" s="119"/>
      <c r="F450" s="119"/>
      <c r="G450" s="120"/>
      <c r="H450" s="61"/>
      <c r="I450" s="62"/>
      <c r="J450" s="56"/>
      <c r="K450" s="58">
        <v>410000</v>
      </c>
      <c r="L450" s="56"/>
      <c r="M450" s="56"/>
      <c r="N450" s="56"/>
      <c r="O450" s="56"/>
      <c r="P450" s="56"/>
      <c r="Q450" s="56"/>
      <c r="R450" s="56"/>
      <c r="S450" s="56"/>
      <c r="T450" s="56">
        <f t="shared" si="110"/>
        <v>32800</v>
      </c>
      <c r="U450" s="62">
        <f t="shared" si="111"/>
        <v>442800</v>
      </c>
      <c r="V450" s="58">
        <f t="shared" si="113"/>
        <v>442800</v>
      </c>
      <c r="W450" s="121"/>
      <c r="X450" s="57" t="str">
        <f t="shared" si="105"/>
        <v>PS254855</v>
      </c>
      <c r="Y450" s="58" t="str">
        <f t="shared" si="105"/>
        <v>4803062</v>
      </c>
      <c r="Z450" s="59">
        <f t="shared" si="112"/>
        <v>0</v>
      </c>
      <c r="AA450" s="58"/>
      <c r="AB450" s="58"/>
      <c r="AC450" s="58"/>
      <c r="AD450" s="58">
        <f t="shared" si="114"/>
        <v>410000</v>
      </c>
      <c r="AE450" s="58"/>
      <c r="AF450" s="58"/>
      <c r="AG450" s="58"/>
      <c r="AH450" s="58"/>
      <c r="AI450" s="58"/>
      <c r="AJ450" s="58"/>
      <c r="AK450" s="58"/>
      <c r="AL450" s="58"/>
      <c r="AM450" s="58">
        <f t="shared" si="115"/>
        <v>32800</v>
      </c>
      <c r="AN450" s="58">
        <f t="shared" si="116"/>
        <v>442800</v>
      </c>
      <c r="AO450" s="58">
        <f t="shared" si="117"/>
        <v>442800</v>
      </c>
      <c r="AP450" s="58">
        <f t="shared" si="118"/>
        <v>0</v>
      </c>
      <c r="AQ450" s="74"/>
    </row>
    <row r="451" spans="1:43" s="60" customFormat="1" ht="23.25" customHeight="1">
      <c r="A451" s="113" t="s">
        <v>898</v>
      </c>
      <c r="B451" s="141" t="s">
        <v>1172</v>
      </c>
      <c r="C451" s="145" t="s">
        <v>1270</v>
      </c>
      <c r="D451" s="114"/>
      <c r="E451" s="119"/>
      <c r="F451" s="119"/>
      <c r="G451" s="120"/>
      <c r="H451" s="61"/>
      <c r="I451" s="62"/>
      <c r="J451" s="56"/>
      <c r="K451" s="58">
        <v>410000</v>
      </c>
      <c r="L451" s="56"/>
      <c r="M451" s="56"/>
      <c r="N451" s="56"/>
      <c r="O451" s="56"/>
      <c r="P451" s="56"/>
      <c r="Q451" s="56"/>
      <c r="R451" s="56"/>
      <c r="S451" s="56"/>
      <c r="T451" s="56">
        <f t="shared" si="110"/>
        <v>32800</v>
      </c>
      <c r="U451" s="62">
        <f t="shared" si="111"/>
        <v>442800</v>
      </c>
      <c r="V451" s="58">
        <f t="shared" si="113"/>
        <v>442800</v>
      </c>
      <c r="W451" s="121"/>
      <c r="X451" s="57" t="str">
        <f t="shared" si="105"/>
        <v>PS254854</v>
      </c>
      <c r="Y451" s="58" t="str">
        <f t="shared" si="105"/>
        <v>4802938</v>
      </c>
      <c r="Z451" s="59">
        <f t="shared" si="112"/>
        <v>0</v>
      </c>
      <c r="AA451" s="58"/>
      <c r="AB451" s="58"/>
      <c r="AC451" s="58"/>
      <c r="AD451" s="58">
        <f t="shared" si="114"/>
        <v>410000</v>
      </c>
      <c r="AE451" s="58"/>
      <c r="AF451" s="58"/>
      <c r="AG451" s="58"/>
      <c r="AH451" s="58"/>
      <c r="AI451" s="58"/>
      <c r="AJ451" s="58"/>
      <c r="AK451" s="58"/>
      <c r="AL451" s="58"/>
      <c r="AM451" s="58">
        <f t="shared" si="115"/>
        <v>32800</v>
      </c>
      <c r="AN451" s="58">
        <f t="shared" si="116"/>
        <v>442800</v>
      </c>
      <c r="AO451" s="58">
        <f t="shared" si="117"/>
        <v>442800</v>
      </c>
      <c r="AP451" s="58">
        <f t="shared" si="118"/>
        <v>0</v>
      </c>
      <c r="AQ451" s="74"/>
    </row>
    <row r="452" spans="1:43" s="60" customFormat="1" ht="23.25" customHeight="1">
      <c r="A452" s="113" t="s">
        <v>899</v>
      </c>
      <c r="B452" s="141" t="s">
        <v>1173</v>
      </c>
      <c r="C452" s="145" t="s">
        <v>1270</v>
      </c>
      <c r="D452" s="114"/>
      <c r="E452" s="119"/>
      <c r="F452" s="119"/>
      <c r="G452" s="120"/>
      <c r="H452" s="61"/>
      <c r="I452" s="62"/>
      <c r="J452" s="56"/>
      <c r="K452" s="58">
        <v>410000</v>
      </c>
      <c r="L452" s="56"/>
      <c r="M452" s="56"/>
      <c r="N452" s="56"/>
      <c r="O452" s="56"/>
      <c r="P452" s="56"/>
      <c r="Q452" s="56"/>
      <c r="R452" s="56"/>
      <c r="S452" s="56"/>
      <c r="T452" s="56">
        <f t="shared" ref="T452:T515" si="119">SUM(J452:S452)*0.08</f>
        <v>32800</v>
      </c>
      <c r="U452" s="62">
        <f t="shared" ref="U452:U515" si="120">SUM(J452:T452)</f>
        <v>442800</v>
      </c>
      <c r="V452" s="58">
        <f t="shared" si="113"/>
        <v>442800</v>
      </c>
      <c r="W452" s="121"/>
      <c r="X452" s="57" t="str">
        <f t="shared" si="105"/>
        <v>PS254866</v>
      </c>
      <c r="Y452" s="58" t="str">
        <f t="shared" si="105"/>
        <v>850C250800219</v>
      </c>
      <c r="Z452" s="59">
        <f t="shared" ref="Z452:Z515" si="121">D452</f>
        <v>0</v>
      </c>
      <c r="AA452" s="58"/>
      <c r="AB452" s="58"/>
      <c r="AC452" s="58"/>
      <c r="AD452" s="58">
        <f t="shared" si="114"/>
        <v>410000</v>
      </c>
      <c r="AE452" s="58"/>
      <c r="AF452" s="58"/>
      <c r="AG452" s="58"/>
      <c r="AH452" s="58"/>
      <c r="AI452" s="58"/>
      <c r="AJ452" s="58"/>
      <c r="AK452" s="58"/>
      <c r="AL452" s="58"/>
      <c r="AM452" s="58">
        <f t="shared" si="115"/>
        <v>32800</v>
      </c>
      <c r="AN452" s="58">
        <f t="shared" si="116"/>
        <v>442800</v>
      </c>
      <c r="AO452" s="58">
        <f t="shared" si="117"/>
        <v>442800</v>
      </c>
      <c r="AP452" s="58">
        <f t="shared" si="118"/>
        <v>0</v>
      </c>
      <c r="AQ452" s="74"/>
    </row>
    <row r="453" spans="1:43" s="60" customFormat="1" ht="23.25" customHeight="1">
      <c r="A453" s="113" t="s">
        <v>900</v>
      </c>
      <c r="B453" s="141" t="s">
        <v>1174</v>
      </c>
      <c r="C453" s="145" t="s">
        <v>1270</v>
      </c>
      <c r="D453" s="114"/>
      <c r="E453" s="119"/>
      <c r="F453" s="119"/>
      <c r="G453" s="120"/>
      <c r="H453" s="61"/>
      <c r="I453" s="62"/>
      <c r="J453" s="56"/>
      <c r="K453" s="58">
        <v>410000</v>
      </c>
      <c r="L453" s="56"/>
      <c r="M453" s="56"/>
      <c r="N453" s="56"/>
      <c r="O453" s="56"/>
      <c r="P453" s="56"/>
      <c r="Q453" s="56"/>
      <c r="R453" s="56"/>
      <c r="S453" s="56"/>
      <c r="T453" s="56">
        <f t="shared" si="119"/>
        <v>32800</v>
      </c>
      <c r="U453" s="62">
        <f t="shared" si="120"/>
        <v>442800</v>
      </c>
      <c r="V453" s="58">
        <f t="shared" si="113"/>
        <v>442800</v>
      </c>
      <c r="W453" s="121"/>
      <c r="X453" s="57" t="str">
        <f t="shared" si="105"/>
        <v>PS254870</v>
      </c>
      <c r="Y453" s="58" t="str">
        <f t="shared" si="105"/>
        <v>31/BG-PS-34</v>
      </c>
      <c r="Z453" s="59">
        <f t="shared" si="121"/>
        <v>0</v>
      </c>
      <c r="AA453" s="58"/>
      <c r="AB453" s="58"/>
      <c r="AC453" s="58"/>
      <c r="AD453" s="58">
        <f t="shared" si="114"/>
        <v>410000</v>
      </c>
      <c r="AE453" s="58"/>
      <c r="AF453" s="58"/>
      <c r="AG453" s="58"/>
      <c r="AH453" s="58"/>
      <c r="AI453" s="58"/>
      <c r="AJ453" s="58"/>
      <c r="AK453" s="58"/>
      <c r="AL453" s="58"/>
      <c r="AM453" s="58">
        <f t="shared" si="115"/>
        <v>32800</v>
      </c>
      <c r="AN453" s="58">
        <f t="shared" si="116"/>
        <v>442800</v>
      </c>
      <c r="AO453" s="58">
        <f t="shared" si="117"/>
        <v>442800</v>
      </c>
      <c r="AP453" s="58">
        <f t="shared" si="118"/>
        <v>0</v>
      </c>
      <c r="AQ453" s="74"/>
    </row>
    <row r="454" spans="1:43" s="60" customFormat="1" ht="23.25" customHeight="1">
      <c r="A454" s="113" t="s">
        <v>901</v>
      </c>
      <c r="B454" s="141" t="s">
        <v>1175</v>
      </c>
      <c r="C454" s="145" t="s">
        <v>1270</v>
      </c>
      <c r="D454" s="114"/>
      <c r="E454" s="119"/>
      <c r="F454" s="119"/>
      <c r="G454" s="120"/>
      <c r="H454" s="61"/>
      <c r="I454" s="62"/>
      <c r="J454" s="56"/>
      <c r="K454" s="58">
        <v>410000</v>
      </c>
      <c r="L454" s="56"/>
      <c r="M454" s="56"/>
      <c r="N454" s="56"/>
      <c r="O454" s="56"/>
      <c r="P454" s="56"/>
      <c r="Q454" s="56"/>
      <c r="R454" s="56"/>
      <c r="S454" s="56"/>
      <c r="T454" s="56">
        <f t="shared" si="119"/>
        <v>32800</v>
      </c>
      <c r="U454" s="62">
        <f t="shared" si="120"/>
        <v>442800</v>
      </c>
      <c r="V454" s="58">
        <f t="shared" si="113"/>
        <v>442800</v>
      </c>
      <c r="W454" s="121"/>
      <c r="X454" s="57" t="str">
        <f t="shared" si="105"/>
        <v>PS254862</v>
      </c>
      <c r="Y454" s="58" t="str">
        <f t="shared" si="105"/>
        <v>4828401</v>
      </c>
      <c r="Z454" s="59">
        <f t="shared" si="121"/>
        <v>0</v>
      </c>
      <c r="AA454" s="58"/>
      <c r="AB454" s="58"/>
      <c r="AC454" s="58"/>
      <c r="AD454" s="58">
        <f t="shared" si="114"/>
        <v>410000</v>
      </c>
      <c r="AE454" s="58"/>
      <c r="AF454" s="58"/>
      <c r="AG454" s="58"/>
      <c r="AH454" s="58"/>
      <c r="AI454" s="58"/>
      <c r="AJ454" s="58"/>
      <c r="AK454" s="58"/>
      <c r="AL454" s="58"/>
      <c r="AM454" s="58">
        <f t="shared" si="115"/>
        <v>32800</v>
      </c>
      <c r="AN454" s="58">
        <f t="shared" si="116"/>
        <v>442800</v>
      </c>
      <c r="AO454" s="58">
        <f t="shared" si="117"/>
        <v>442800</v>
      </c>
      <c r="AP454" s="58">
        <f t="shared" si="118"/>
        <v>0</v>
      </c>
      <c r="AQ454" s="74"/>
    </row>
    <row r="455" spans="1:43" s="60" customFormat="1" ht="23.25" customHeight="1">
      <c r="A455" s="113" t="s">
        <v>902</v>
      </c>
      <c r="B455" s="141" t="s">
        <v>1176</v>
      </c>
      <c r="C455" s="145" t="s">
        <v>1270</v>
      </c>
      <c r="D455" s="114"/>
      <c r="E455" s="119"/>
      <c r="F455" s="119"/>
      <c r="G455" s="120"/>
      <c r="H455" s="61"/>
      <c r="I455" s="62"/>
      <c r="J455" s="56"/>
      <c r="K455" s="58">
        <v>410000</v>
      </c>
      <c r="L455" s="56"/>
      <c r="M455" s="56"/>
      <c r="N455" s="56"/>
      <c r="O455" s="56"/>
      <c r="P455" s="56"/>
      <c r="Q455" s="56"/>
      <c r="R455" s="56"/>
      <c r="S455" s="56"/>
      <c r="T455" s="56">
        <f t="shared" si="119"/>
        <v>32800</v>
      </c>
      <c r="U455" s="62">
        <f t="shared" si="120"/>
        <v>442800</v>
      </c>
      <c r="V455" s="58">
        <f t="shared" si="113"/>
        <v>442800</v>
      </c>
      <c r="W455" s="121"/>
      <c r="X455" s="57" t="str">
        <f t="shared" si="105"/>
        <v>PS254861</v>
      </c>
      <c r="Y455" s="58" t="str">
        <f t="shared" si="105"/>
        <v>4828418</v>
      </c>
      <c r="Z455" s="59">
        <f t="shared" si="121"/>
        <v>0</v>
      </c>
      <c r="AA455" s="58"/>
      <c r="AB455" s="58"/>
      <c r="AC455" s="58"/>
      <c r="AD455" s="58">
        <f t="shared" si="114"/>
        <v>410000</v>
      </c>
      <c r="AE455" s="58"/>
      <c r="AF455" s="58"/>
      <c r="AG455" s="58"/>
      <c r="AH455" s="58"/>
      <c r="AI455" s="58"/>
      <c r="AJ455" s="58"/>
      <c r="AK455" s="58"/>
      <c r="AL455" s="58"/>
      <c r="AM455" s="58">
        <f t="shared" si="115"/>
        <v>32800</v>
      </c>
      <c r="AN455" s="58">
        <f t="shared" si="116"/>
        <v>442800</v>
      </c>
      <c r="AO455" s="58">
        <f t="shared" si="117"/>
        <v>442800</v>
      </c>
      <c r="AP455" s="58">
        <f t="shared" si="118"/>
        <v>0</v>
      </c>
      <c r="AQ455" s="74"/>
    </row>
    <row r="456" spans="1:43" s="60" customFormat="1" ht="23.25" customHeight="1">
      <c r="A456" s="113" t="s">
        <v>903</v>
      </c>
      <c r="B456" s="141" t="s">
        <v>1177</v>
      </c>
      <c r="C456" s="145" t="s">
        <v>1270</v>
      </c>
      <c r="D456" s="114"/>
      <c r="E456" s="119"/>
      <c r="F456" s="119"/>
      <c r="G456" s="120"/>
      <c r="H456" s="61"/>
      <c r="I456" s="62"/>
      <c r="J456" s="56"/>
      <c r="K456" s="58">
        <v>410000</v>
      </c>
      <c r="L456" s="56"/>
      <c r="M456" s="56"/>
      <c r="N456" s="56"/>
      <c r="O456" s="56"/>
      <c r="P456" s="56"/>
      <c r="Q456" s="56"/>
      <c r="R456" s="56"/>
      <c r="S456" s="56"/>
      <c r="T456" s="56">
        <f t="shared" si="119"/>
        <v>32800</v>
      </c>
      <c r="U456" s="62">
        <f t="shared" si="120"/>
        <v>442800</v>
      </c>
      <c r="V456" s="58">
        <f t="shared" si="113"/>
        <v>442800</v>
      </c>
      <c r="W456" s="121"/>
      <c r="X456" s="57" t="str">
        <f t="shared" si="105"/>
        <v>PS254860</v>
      </c>
      <c r="Y456" s="58" t="str">
        <f t="shared" si="105"/>
        <v>4828432</v>
      </c>
      <c r="Z456" s="59">
        <f t="shared" si="121"/>
        <v>0</v>
      </c>
      <c r="AA456" s="58"/>
      <c r="AB456" s="58"/>
      <c r="AC456" s="58"/>
      <c r="AD456" s="58">
        <f t="shared" si="114"/>
        <v>410000</v>
      </c>
      <c r="AE456" s="58"/>
      <c r="AF456" s="58"/>
      <c r="AG456" s="58"/>
      <c r="AH456" s="58"/>
      <c r="AI456" s="58"/>
      <c r="AJ456" s="58"/>
      <c r="AK456" s="58"/>
      <c r="AL456" s="58"/>
      <c r="AM456" s="58">
        <f t="shared" si="115"/>
        <v>32800</v>
      </c>
      <c r="AN456" s="58">
        <f t="shared" si="116"/>
        <v>442800</v>
      </c>
      <c r="AO456" s="58">
        <f t="shared" si="117"/>
        <v>442800</v>
      </c>
      <c r="AP456" s="58">
        <f t="shared" si="118"/>
        <v>0</v>
      </c>
      <c r="AQ456" s="74"/>
    </row>
    <row r="457" spans="1:43" s="60" customFormat="1" ht="23.25" customHeight="1">
      <c r="A457" s="113" t="s">
        <v>904</v>
      </c>
      <c r="B457" s="141" t="s">
        <v>1178</v>
      </c>
      <c r="C457" s="145" t="s">
        <v>1270</v>
      </c>
      <c r="D457" s="114"/>
      <c r="E457" s="119"/>
      <c r="F457" s="119"/>
      <c r="G457" s="120"/>
      <c r="H457" s="61"/>
      <c r="I457" s="62"/>
      <c r="J457" s="56"/>
      <c r="K457" s="58">
        <v>480000</v>
      </c>
      <c r="L457" s="56"/>
      <c r="M457" s="56"/>
      <c r="N457" s="56"/>
      <c r="O457" s="56"/>
      <c r="P457" s="56"/>
      <c r="Q457" s="56"/>
      <c r="R457" s="56"/>
      <c r="S457" s="56"/>
      <c r="T457" s="56">
        <f t="shared" si="119"/>
        <v>38400</v>
      </c>
      <c r="U457" s="62">
        <f t="shared" si="120"/>
        <v>518400</v>
      </c>
      <c r="V457" s="58">
        <f t="shared" ref="V457:V602" si="122">U457</f>
        <v>518400</v>
      </c>
      <c r="W457" s="121"/>
      <c r="X457" s="57" t="str">
        <f t="shared" si="105"/>
        <v>PS254878</v>
      </c>
      <c r="Y457" s="58" t="str">
        <f t="shared" si="105"/>
        <v>165/PSHK/25</v>
      </c>
      <c r="Z457" s="59">
        <f t="shared" si="121"/>
        <v>0</v>
      </c>
      <c r="AA457" s="58"/>
      <c r="AB457" s="58"/>
      <c r="AC457" s="58"/>
      <c r="AD457" s="58">
        <f t="shared" si="114"/>
        <v>480000</v>
      </c>
      <c r="AE457" s="58"/>
      <c r="AF457" s="58"/>
      <c r="AG457" s="58"/>
      <c r="AH457" s="58"/>
      <c r="AI457" s="58"/>
      <c r="AJ457" s="58"/>
      <c r="AK457" s="58"/>
      <c r="AL457" s="58"/>
      <c r="AM457" s="58">
        <f t="shared" si="115"/>
        <v>38400</v>
      </c>
      <c r="AN457" s="58">
        <f t="shared" si="116"/>
        <v>518400</v>
      </c>
      <c r="AO457" s="58">
        <f t="shared" si="117"/>
        <v>518400</v>
      </c>
      <c r="AP457" s="58">
        <f t="shared" si="118"/>
        <v>0</v>
      </c>
      <c r="AQ457" s="74"/>
    </row>
    <row r="458" spans="1:43" s="60" customFormat="1" ht="23.25" customHeight="1">
      <c r="A458" s="113" t="s">
        <v>904</v>
      </c>
      <c r="B458" s="141" t="s">
        <v>1178</v>
      </c>
      <c r="C458" s="145" t="s">
        <v>1270</v>
      </c>
      <c r="D458" s="114"/>
      <c r="E458" s="119"/>
      <c r="F458" s="119"/>
      <c r="G458" s="120"/>
      <c r="H458" s="61"/>
      <c r="I458" s="62"/>
      <c r="J458" s="56"/>
      <c r="K458" s="58"/>
      <c r="L458" s="56"/>
      <c r="M458" s="56"/>
      <c r="N458" s="56"/>
      <c r="O458" s="56"/>
      <c r="P458" s="56"/>
      <c r="Q458" s="56"/>
      <c r="R458" s="56"/>
      <c r="S458" s="56"/>
      <c r="T458" s="56">
        <f t="shared" si="119"/>
        <v>0</v>
      </c>
      <c r="U458" s="62">
        <f t="shared" si="120"/>
        <v>0</v>
      </c>
      <c r="V458" s="58">
        <f t="shared" si="122"/>
        <v>0</v>
      </c>
      <c r="W458" s="121"/>
      <c r="X458" s="57" t="str">
        <f t="shared" si="105"/>
        <v>PS254878</v>
      </c>
      <c r="Y458" s="58" t="str">
        <f t="shared" si="105"/>
        <v>165/PSHK/25</v>
      </c>
      <c r="Z458" s="59">
        <f t="shared" si="121"/>
        <v>0</v>
      </c>
      <c r="AA458" s="58"/>
      <c r="AB458" s="58"/>
      <c r="AC458" s="58"/>
      <c r="AD458" s="58">
        <f t="shared" si="114"/>
        <v>0</v>
      </c>
      <c r="AE458" s="58"/>
      <c r="AF458" s="58"/>
      <c r="AG458" s="58"/>
      <c r="AH458" s="58"/>
      <c r="AI458" s="58"/>
      <c r="AJ458" s="58"/>
      <c r="AK458" s="58"/>
      <c r="AL458" s="58"/>
      <c r="AM458" s="58">
        <f t="shared" si="115"/>
        <v>0</v>
      </c>
      <c r="AN458" s="58">
        <f t="shared" si="116"/>
        <v>0</v>
      </c>
      <c r="AO458" s="58">
        <f t="shared" si="117"/>
        <v>0</v>
      </c>
      <c r="AP458" s="58">
        <f t="shared" si="118"/>
        <v>0</v>
      </c>
      <c r="AQ458" s="74"/>
    </row>
    <row r="459" spans="1:43" s="60" customFormat="1" ht="23.25" customHeight="1">
      <c r="A459" s="113" t="s">
        <v>905</v>
      </c>
      <c r="B459" s="141" t="s">
        <v>1179</v>
      </c>
      <c r="C459" s="145" t="s">
        <v>1270</v>
      </c>
      <c r="D459" s="114"/>
      <c r="E459" s="119"/>
      <c r="F459" s="119"/>
      <c r="G459" s="120"/>
      <c r="H459" s="61"/>
      <c r="I459" s="62"/>
      <c r="J459" s="56"/>
      <c r="K459" s="58">
        <v>620000</v>
      </c>
      <c r="L459" s="56"/>
      <c r="M459" s="56"/>
      <c r="N459" s="56"/>
      <c r="O459" s="56"/>
      <c r="P459" s="56"/>
      <c r="Q459" s="56"/>
      <c r="R459" s="56"/>
      <c r="S459" s="56"/>
      <c r="T459" s="56">
        <f t="shared" si="119"/>
        <v>49600</v>
      </c>
      <c r="U459" s="62">
        <f t="shared" si="120"/>
        <v>669600</v>
      </c>
      <c r="V459" s="58">
        <f t="shared" si="122"/>
        <v>669600</v>
      </c>
      <c r="W459" s="121"/>
      <c r="X459" s="57" t="str">
        <f t="shared" si="105"/>
        <v>PS254884</v>
      </c>
      <c r="Y459" s="58" t="str">
        <f t="shared" si="105"/>
        <v>MTCVY-R2508-002</v>
      </c>
      <c r="Z459" s="59">
        <f t="shared" si="121"/>
        <v>0</v>
      </c>
      <c r="AA459" s="58"/>
      <c r="AB459" s="58"/>
      <c r="AC459" s="58"/>
      <c r="AD459" s="58">
        <f t="shared" si="114"/>
        <v>620000</v>
      </c>
      <c r="AE459" s="58"/>
      <c r="AF459" s="58"/>
      <c r="AG459" s="58"/>
      <c r="AH459" s="58"/>
      <c r="AI459" s="58"/>
      <c r="AJ459" s="58"/>
      <c r="AK459" s="58"/>
      <c r="AL459" s="58"/>
      <c r="AM459" s="58">
        <f t="shared" si="115"/>
        <v>49600</v>
      </c>
      <c r="AN459" s="58">
        <f t="shared" si="116"/>
        <v>669600</v>
      </c>
      <c r="AO459" s="58">
        <f t="shared" si="117"/>
        <v>669600</v>
      </c>
      <c r="AP459" s="58">
        <f t="shared" si="118"/>
        <v>0</v>
      </c>
      <c r="AQ459" s="74"/>
    </row>
    <row r="460" spans="1:43" s="60" customFormat="1" ht="23.25" customHeight="1">
      <c r="A460" s="113" t="s">
        <v>905</v>
      </c>
      <c r="B460" s="141" t="s">
        <v>1179</v>
      </c>
      <c r="C460" s="145" t="s">
        <v>1270</v>
      </c>
      <c r="D460" s="114"/>
      <c r="E460" s="119"/>
      <c r="F460" s="119"/>
      <c r="G460" s="120"/>
      <c r="H460" s="61"/>
      <c r="I460" s="62"/>
      <c r="J460" s="56"/>
      <c r="K460" s="58"/>
      <c r="L460" s="56"/>
      <c r="M460" s="56"/>
      <c r="N460" s="56"/>
      <c r="O460" s="56"/>
      <c r="P460" s="56"/>
      <c r="Q460" s="56"/>
      <c r="R460" s="56"/>
      <c r="S460" s="56"/>
      <c r="T460" s="56">
        <f t="shared" si="119"/>
        <v>0</v>
      </c>
      <c r="U460" s="62">
        <f t="shared" si="120"/>
        <v>0</v>
      </c>
      <c r="V460" s="58">
        <f t="shared" si="122"/>
        <v>0</v>
      </c>
      <c r="W460" s="121"/>
      <c r="X460" s="57" t="str">
        <f t="shared" si="105"/>
        <v>PS254884</v>
      </c>
      <c r="Y460" s="58" t="str">
        <f t="shared" si="105"/>
        <v>MTCVY-R2508-002</v>
      </c>
      <c r="Z460" s="59">
        <f t="shared" si="121"/>
        <v>0</v>
      </c>
      <c r="AA460" s="58"/>
      <c r="AB460" s="58"/>
      <c r="AC460" s="58"/>
      <c r="AD460" s="58">
        <f t="shared" si="114"/>
        <v>0</v>
      </c>
      <c r="AE460" s="58"/>
      <c r="AF460" s="58"/>
      <c r="AG460" s="58"/>
      <c r="AH460" s="58"/>
      <c r="AI460" s="58"/>
      <c r="AJ460" s="58"/>
      <c r="AK460" s="58"/>
      <c r="AL460" s="58"/>
      <c r="AM460" s="58">
        <f t="shared" si="115"/>
        <v>0</v>
      </c>
      <c r="AN460" s="58">
        <f t="shared" si="116"/>
        <v>0</v>
      </c>
      <c r="AO460" s="58">
        <f t="shared" si="117"/>
        <v>0</v>
      </c>
      <c r="AP460" s="58">
        <f t="shared" si="118"/>
        <v>0</v>
      </c>
      <c r="AQ460" s="74"/>
    </row>
    <row r="461" spans="1:43" s="60" customFormat="1" ht="23.25" customHeight="1">
      <c r="A461" s="113" t="s">
        <v>905</v>
      </c>
      <c r="B461" s="141" t="s">
        <v>1179</v>
      </c>
      <c r="C461" s="145" t="s">
        <v>1270</v>
      </c>
      <c r="D461" s="114"/>
      <c r="E461" s="119"/>
      <c r="F461" s="119"/>
      <c r="G461" s="120"/>
      <c r="H461" s="61"/>
      <c r="I461" s="62"/>
      <c r="J461" s="56"/>
      <c r="K461" s="58"/>
      <c r="L461" s="56"/>
      <c r="M461" s="56"/>
      <c r="N461" s="56"/>
      <c r="O461" s="56"/>
      <c r="P461" s="56"/>
      <c r="Q461" s="56"/>
      <c r="R461" s="56"/>
      <c r="S461" s="56"/>
      <c r="T461" s="56">
        <f t="shared" si="119"/>
        <v>0</v>
      </c>
      <c r="U461" s="62">
        <f t="shared" si="120"/>
        <v>0</v>
      </c>
      <c r="V461" s="58">
        <f t="shared" si="122"/>
        <v>0</v>
      </c>
      <c r="W461" s="121"/>
      <c r="X461" s="57" t="str">
        <f t="shared" si="105"/>
        <v>PS254884</v>
      </c>
      <c r="Y461" s="58" t="str">
        <f t="shared" si="105"/>
        <v>MTCVY-R2508-002</v>
      </c>
      <c r="Z461" s="59">
        <f t="shared" si="121"/>
        <v>0</v>
      </c>
      <c r="AA461" s="58"/>
      <c r="AB461" s="58"/>
      <c r="AC461" s="58"/>
      <c r="AD461" s="58">
        <f t="shared" si="114"/>
        <v>0</v>
      </c>
      <c r="AE461" s="58"/>
      <c r="AF461" s="58"/>
      <c r="AG461" s="58"/>
      <c r="AH461" s="58"/>
      <c r="AI461" s="58"/>
      <c r="AJ461" s="58"/>
      <c r="AK461" s="58"/>
      <c r="AL461" s="58"/>
      <c r="AM461" s="58">
        <f t="shared" si="115"/>
        <v>0</v>
      </c>
      <c r="AN461" s="58">
        <f t="shared" si="116"/>
        <v>0</v>
      </c>
      <c r="AO461" s="58">
        <f t="shared" si="117"/>
        <v>0</v>
      </c>
      <c r="AP461" s="58">
        <f t="shared" si="118"/>
        <v>0</v>
      </c>
      <c r="AQ461" s="74"/>
    </row>
    <row r="462" spans="1:43" s="60" customFormat="1" ht="23.25" customHeight="1">
      <c r="A462" s="113" t="s">
        <v>905</v>
      </c>
      <c r="B462" s="141" t="s">
        <v>1179</v>
      </c>
      <c r="C462" s="145" t="s">
        <v>1270</v>
      </c>
      <c r="D462" s="114"/>
      <c r="E462" s="119"/>
      <c r="F462" s="119"/>
      <c r="G462" s="120"/>
      <c r="H462" s="61"/>
      <c r="I462" s="62"/>
      <c r="J462" s="56"/>
      <c r="K462" s="58"/>
      <c r="L462" s="56"/>
      <c r="M462" s="56"/>
      <c r="N462" s="56"/>
      <c r="O462" s="56"/>
      <c r="P462" s="56"/>
      <c r="Q462" s="56"/>
      <c r="R462" s="56"/>
      <c r="S462" s="56"/>
      <c r="T462" s="56">
        <f t="shared" si="119"/>
        <v>0</v>
      </c>
      <c r="U462" s="62">
        <f t="shared" si="120"/>
        <v>0</v>
      </c>
      <c r="V462" s="58">
        <f t="shared" si="122"/>
        <v>0</v>
      </c>
      <c r="W462" s="121"/>
      <c r="X462" s="57" t="str">
        <f t="shared" si="105"/>
        <v>PS254884</v>
      </c>
      <c r="Y462" s="58" t="str">
        <f t="shared" si="105"/>
        <v>MTCVY-R2508-002</v>
      </c>
      <c r="Z462" s="59">
        <f t="shared" si="121"/>
        <v>0</v>
      </c>
      <c r="AA462" s="58"/>
      <c r="AB462" s="58"/>
      <c r="AC462" s="58"/>
      <c r="AD462" s="58">
        <f t="shared" si="114"/>
        <v>0</v>
      </c>
      <c r="AE462" s="58"/>
      <c r="AF462" s="58"/>
      <c r="AG462" s="58"/>
      <c r="AH462" s="58"/>
      <c r="AI462" s="58"/>
      <c r="AJ462" s="58"/>
      <c r="AK462" s="58"/>
      <c r="AL462" s="58"/>
      <c r="AM462" s="58">
        <f t="shared" si="115"/>
        <v>0</v>
      </c>
      <c r="AN462" s="58">
        <f t="shared" si="116"/>
        <v>0</v>
      </c>
      <c r="AO462" s="58">
        <f t="shared" si="117"/>
        <v>0</v>
      </c>
      <c r="AP462" s="58">
        <f t="shared" si="118"/>
        <v>0</v>
      </c>
      <c r="AQ462" s="74"/>
    </row>
    <row r="463" spans="1:43" s="60" customFormat="1" ht="23.25" customHeight="1">
      <c r="A463" s="113" t="s">
        <v>906</v>
      </c>
      <c r="B463" s="141" t="s">
        <v>1180</v>
      </c>
      <c r="C463" s="145" t="s">
        <v>1270</v>
      </c>
      <c r="D463" s="114"/>
      <c r="E463" s="119"/>
      <c r="F463" s="119"/>
      <c r="G463" s="120"/>
      <c r="H463" s="61"/>
      <c r="I463" s="62"/>
      <c r="J463" s="56"/>
      <c r="K463" s="58">
        <v>410000</v>
      </c>
      <c r="L463" s="56"/>
      <c r="M463" s="56"/>
      <c r="N463" s="56"/>
      <c r="O463" s="56"/>
      <c r="P463" s="56"/>
      <c r="Q463" s="56"/>
      <c r="R463" s="56"/>
      <c r="S463" s="56"/>
      <c r="T463" s="56">
        <f t="shared" si="119"/>
        <v>32800</v>
      </c>
      <c r="U463" s="62">
        <f t="shared" si="120"/>
        <v>442800</v>
      </c>
      <c r="V463" s="58">
        <f t="shared" si="122"/>
        <v>442800</v>
      </c>
      <c r="W463" s="121"/>
      <c r="X463" s="57" t="str">
        <f t="shared" si="105"/>
        <v>PS254887</v>
      </c>
      <c r="Y463" s="58" t="str">
        <f t="shared" si="105"/>
        <v>BSV250804-209000</v>
      </c>
      <c r="Z463" s="59">
        <f t="shared" si="121"/>
        <v>0</v>
      </c>
      <c r="AA463" s="58"/>
      <c r="AB463" s="58"/>
      <c r="AC463" s="58"/>
      <c r="AD463" s="58">
        <f t="shared" ref="AD463:AD526" si="123">+K463</f>
        <v>410000</v>
      </c>
      <c r="AE463" s="58"/>
      <c r="AF463" s="58"/>
      <c r="AG463" s="58"/>
      <c r="AH463" s="58"/>
      <c r="AI463" s="58"/>
      <c r="AJ463" s="58"/>
      <c r="AK463" s="58"/>
      <c r="AL463" s="58"/>
      <c r="AM463" s="58">
        <f t="shared" si="115"/>
        <v>32800</v>
      </c>
      <c r="AN463" s="58">
        <f t="shared" si="116"/>
        <v>442800</v>
      </c>
      <c r="AO463" s="58">
        <f t="shared" si="117"/>
        <v>442800</v>
      </c>
      <c r="AP463" s="58">
        <f t="shared" si="118"/>
        <v>0</v>
      </c>
      <c r="AQ463" s="74"/>
    </row>
    <row r="464" spans="1:43" s="60" customFormat="1" ht="23.25" customHeight="1">
      <c r="A464" s="113" t="s">
        <v>907</v>
      </c>
      <c r="B464" s="141" t="s">
        <v>1181</v>
      </c>
      <c r="C464" s="145" t="s">
        <v>1270</v>
      </c>
      <c r="D464" s="114"/>
      <c r="E464" s="119"/>
      <c r="F464" s="119"/>
      <c r="G464" s="120"/>
      <c r="H464" s="61"/>
      <c r="I464" s="62"/>
      <c r="J464" s="56"/>
      <c r="K464" s="58">
        <v>480000</v>
      </c>
      <c r="L464" s="56"/>
      <c r="M464" s="56"/>
      <c r="N464" s="56"/>
      <c r="O464" s="56"/>
      <c r="P464" s="56"/>
      <c r="Q464" s="56"/>
      <c r="R464" s="56"/>
      <c r="S464" s="56"/>
      <c r="T464" s="56">
        <f t="shared" si="119"/>
        <v>38400</v>
      </c>
      <c r="U464" s="62">
        <f t="shared" si="120"/>
        <v>518400</v>
      </c>
      <c r="V464" s="58">
        <f t="shared" si="122"/>
        <v>518400</v>
      </c>
      <c r="W464" s="121"/>
      <c r="X464" s="57" t="str">
        <f t="shared" si="105"/>
        <v>PS254891</v>
      </c>
      <c r="Y464" s="58" t="str">
        <f t="shared" si="105"/>
        <v>VY/170-2025</v>
      </c>
      <c r="Z464" s="59">
        <f t="shared" si="121"/>
        <v>0</v>
      </c>
      <c r="AA464" s="58"/>
      <c r="AB464" s="58"/>
      <c r="AC464" s="58"/>
      <c r="AD464" s="58">
        <f t="shared" si="123"/>
        <v>480000</v>
      </c>
      <c r="AE464" s="58"/>
      <c r="AF464" s="58"/>
      <c r="AG464" s="58"/>
      <c r="AH464" s="58"/>
      <c r="AI464" s="58"/>
      <c r="AJ464" s="58"/>
      <c r="AK464" s="58"/>
      <c r="AL464" s="58"/>
      <c r="AM464" s="58">
        <f t="shared" si="115"/>
        <v>38400</v>
      </c>
      <c r="AN464" s="58">
        <f t="shared" si="116"/>
        <v>518400</v>
      </c>
      <c r="AO464" s="58">
        <f t="shared" si="117"/>
        <v>518400</v>
      </c>
      <c r="AP464" s="58">
        <f t="shared" si="118"/>
        <v>0</v>
      </c>
      <c r="AQ464" s="74"/>
    </row>
    <row r="465" spans="1:43" s="60" customFormat="1" ht="23.25" customHeight="1">
      <c r="A465" s="113" t="s">
        <v>907</v>
      </c>
      <c r="B465" s="141" t="s">
        <v>1181</v>
      </c>
      <c r="C465" s="145" t="s">
        <v>1270</v>
      </c>
      <c r="D465" s="114"/>
      <c r="E465" s="119"/>
      <c r="F465" s="119"/>
      <c r="G465" s="120"/>
      <c r="H465" s="61"/>
      <c r="I465" s="62"/>
      <c r="J465" s="56"/>
      <c r="K465" s="58"/>
      <c r="L465" s="56"/>
      <c r="M465" s="56"/>
      <c r="N465" s="56"/>
      <c r="O465" s="56"/>
      <c r="P465" s="56"/>
      <c r="Q465" s="56"/>
      <c r="R465" s="56"/>
      <c r="S465" s="56"/>
      <c r="T465" s="56">
        <f t="shared" si="119"/>
        <v>0</v>
      </c>
      <c r="U465" s="62">
        <f t="shared" si="120"/>
        <v>0</v>
      </c>
      <c r="V465" s="58">
        <f t="shared" si="122"/>
        <v>0</v>
      </c>
      <c r="W465" s="121"/>
      <c r="X465" s="57" t="str">
        <f t="shared" si="105"/>
        <v>PS254891</v>
      </c>
      <c r="Y465" s="58" t="str">
        <f t="shared" si="105"/>
        <v>VY/170-2025</v>
      </c>
      <c r="Z465" s="59">
        <f t="shared" si="121"/>
        <v>0</v>
      </c>
      <c r="AA465" s="58"/>
      <c r="AB465" s="58"/>
      <c r="AC465" s="58"/>
      <c r="AD465" s="58">
        <f t="shared" si="123"/>
        <v>0</v>
      </c>
      <c r="AE465" s="58"/>
      <c r="AF465" s="58"/>
      <c r="AG465" s="58"/>
      <c r="AH465" s="58"/>
      <c r="AI465" s="58"/>
      <c r="AJ465" s="58"/>
      <c r="AK465" s="58"/>
      <c r="AL465" s="58"/>
      <c r="AM465" s="58">
        <f t="shared" si="115"/>
        <v>0</v>
      </c>
      <c r="AN465" s="58">
        <f t="shared" si="116"/>
        <v>0</v>
      </c>
      <c r="AO465" s="58">
        <f t="shared" si="117"/>
        <v>0</v>
      </c>
      <c r="AP465" s="58">
        <f t="shared" si="118"/>
        <v>0</v>
      </c>
      <c r="AQ465" s="74"/>
    </row>
    <row r="466" spans="1:43" s="60" customFormat="1" ht="23.25" customHeight="1">
      <c r="A466" s="113" t="s">
        <v>908</v>
      </c>
      <c r="B466" s="141" t="s">
        <v>1182</v>
      </c>
      <c r="C466" s="145" t="s">
        <v>1270</v>
      </c>
      <c r="D466" s="114"/>
      <c r="E466" s="119"/>
      <c r="F466" s="119"/>
      <c r="G466" s="120"/>
      <c r="H466" s="61"/>
      <c r="I466" s="62"/>
      <c r="J466" s="56"/>
      <c r="K466" s="58">
        <v>410000</v>
      </c>
      <c r="L466" s="56"/>
      <c r="M466" s="56"/>
      <c r="N466" s="56"/>
      <c r="O466" s="56"/>
      <c r="P466" s="56"/>
      <c r="Q466" s="56"/>
      <c r="R466" s="56"/>
      <c r="S466" s="56"/>
      <c r="T466" s="56">
        <f t="shared" si="119"/>
        <v>32800</v>
      </c>
      <c r="U466" s="62">
        <f t="shared" si="120"/>
        <v>442800</v>
      </c>
      <c r="V466" s="58">
        <f t="shared" si="122"/>
        <v>442800</v>
      </c>
      <c r="W466" s="121"/>
      <c r="X466" s="57" t="str">
        <f t="shared" si="105"/>
        <v>PS254889</v>
      </c>
      <c r="Y466" s="58" t="str">
        <f t="shared" si="105"/>
        <v>EBD-PSTPU250805</v>
      </c>
      <c r="Z466" s="59">
        <f t="shared" si="121"/>
        <v>0</v>
      </c>
      <c r="AA466" s="58"/>
      <c r="AB466" s="58"/>
      <c r="AC466" s="58"/>
      <c r="AD466" s="58">
        <f t="shared" si="123"/>
        <v>410000</v>
      </c>
      <c r="AE466" s="58"/>
      <c r="AF466" s="58"/>
      <c r="AG466" s="58"/>
      <c r="AH466" s="58"/>
      <c r="AI466" s="58"/>
      <c r="AJ466" s="58"/>
      <c r="AK466" s="58"/>
      <c r="AL466" s="58"/>
      <c r="AM466" s="58">
        <f t="shared" si="115"/>
        <v>32800</v>
      </c>
      <c r="AN466" s="58">
        <f t="shared" si="116"/>
        <v>442800</v>
      </c>
      <c r="AO466" s="58">
        <f t="shared" si="117"/>
        <v>442800</v>
      </c>
      <c r="AP466" s="58">
        <f t="shared" si="118"/>
        <v>0</v>
      </c>
      <c r="AQ466" s="74"/>
    </row>
    <row r="467" spans="1:43" s="60" customFormat="1" ht="23.25" customHeight="1">
      <c r="A467" s="113" t="s">
        <v>909</v>
      </c>
      <c r="B467" s="141" t="s">
        <v>1183</v>
      </c>
      <c r="C467" s="145" t="s">
        <v>1270</v>
      </c>
      <c r="D467" s="114"/>
      <c r="E467" s="119"/>
      <c r="F467" s="119"/>
      <c r="G467" s="120"/>
      <c r="H467" s="61"/>
      <c r="I467" s="62"/>
      <c r="J467" s="56"/>
      <c r="K467" s="58">
        <v>480000</v>
      </c>
      <c r="L467" s="56"/>
      <c r="M467" s="56"/>
      <c r="N467" s="56"/>
      <c r="O467" s="56"/>
      <c r="P467" s="56"/>
      <c r="Q467" s="56"/>
      <c r="R467" s="56"/>
      <c r="S467" s="56"/>
      <c r="T467" s="56">
        <f t="shared" si="119"/>
        <v>38400</v>
      </c>
      <c r="U467" s="62">
        <f t="shared" si="120"/>
        <v>518400</v>
      </c>
      <c r="V467" s="58">
        <f t="shared" si="122"/>
        <v>518400</v>
      </c>
      <c r="W467" s="121"/>
      <c r="X467" s="57" t="str">
        <f t="shared" si="105"/>
        <v>PS254888</v>
      </c>
      <c r="Y467" s="58" t="str">
        <f t="shared" si="105"/>
        <v>VY/169-2025</v>
      </c>
      <c r="Z467" s="59">
        <f t="shared" si="121"/>
        <v>0</v>
      </c>
      <c r="AA467" s="58"/>
      <c r="AB467" s="58"/>
      <c r="AC467" s="58"/>
      <c r="AD467" s="58">
        <f t="shared" si="123"/>
        <v>480000</v>
      </c>
      <c r="AE467" s="58"/>
      <c r="AF467" s="58"/>
      <c r="AG467" s="58"/>
      <c r="AH467" s="58"/>
      <c r="AI467" s="58"/>
      <c r="AJ467" s="58"/>
      <c r="AK467" s="58"/>
      <c r="AL467" s="58"/>
      <c r="AM467" s="58">
        <f t="shared" si="115"/>
        <v>38400</v>
      </c>
      <c r="AN467" s="58">
        <f t="shared" si="116"/>
        <v>518400</v>
      </c>
      <c r="AO467" s="58">
        <f t="shared" si="117"/>
        <v>518400</v>
      </c>
      <c r="AP467" s="58">
        <f t="shared" si="118"/>
        <v>0</v>
      </c>
      <c r="AQ467" s="74"/>
    </row>
    <row r="468" spans="1:43" s="60" customFormat="1" ht="23.25" customHeight="1">
      <c r="A468" s="113" t="s">
        <v>909</v>
      </c>
      <c r="B468" s="141" t="s">
        <v>1183</v>
      </c>
      <c r="C468" s="145" t="s">
        <v>1270</v>
      </c>
      <c r="D468" s="114"/>
      <c r="E468" s="119"/>
      <c r="F468" s="119"/>
      <c r="G468" s="120"/>
      <c r="H468" s="61"/>
      <c r="I468" s="62"/>
      <c r="J468" s="56"/>
      <c r="K468" s="58"/>
      <c r="L468" s="56"/>
      <c r="M468" s="56"/>
      <c r="N468" s="56"/>
      <c r="O468" s="56"/>
      <c r="P468" s="56"/>
      <c r="Q468" s="56"/>
      <c r="R468" s="56"/>
      <c r="S468" s="56"/>
      <c r="T468" s="56">
        <f t="shared" si="119"/>
        <v>0</v>
      </c>
      <c r="U468" s="62">
        <f t="shared" si="120"/>
        <v>0</v>
      </c>
      <c r="V468" s="58">
        <f t="shared" si="122"/>
        <v>0</v>
      </c>
      <c r="W468" s="121"/>
      <c r="X468" s="57" t="str">
        <f t="shared" si="105"/>
        <v>PS254888</v>
      </c>
      <c r="Y468" s="58" t="str">
        <f t="shared" si="105"/>
        <v>VY/169-2025</v>
      </c>
      <c r="Z468" s="59">
        <f t="shared" si="121"/>
        <v>0</v>
      </c>
      <c r="AA468" s="58"/>
      <c r="AB468" s="58"/>
      <c r="AC468" s="58"/>
      <c r="AD468" s="58">
        <f t="shared" si="123"/>
        <v>0</v>
      </c>
      <c r="AE468" s="58"/>
      <c r="AF468" s="58"/>
      <c r="AG468" s="58"/>
      <c r="AH468" s="58"/>
      <c r="AI468" s="58"/>
      <c r="AJ468" s="58"/>
      <c r="AK468" s="58"/>
      <c r="AL468" s="58"/>
      <c r="AM468" s="58">
        <f t="shared" si="115"/>
        <v>0</v>
      </c>
      <c r="AN468" s="58">
        <f t="shared" si="116"/>
        <v>0</v>
      </c>
      <c r="AO468" s="58">
        <f t="shared" si="117"/>
        <v>0</v>
      </c>
      <c r="AP468" s="58">
        <f t="shared" si="118"/>
        <v>0</v>
      </c>
      <c r="AQ468" s="74"/>
    </row>
    <row r="469" spans="1:43" s="60" customFormat="1" ht="23.25" customHeight="1">
      <c r="A469" s="113" t="s">
        <v>910</v>
      </c>
      <c r="B469" s="141" t="s">
        <v>1184</v>
      </c>
      <c r="C469" s="145" t="s">
        <v>1270</v>
      </c>
      <c r="D469" s="114"/>
      <c r="E469" s="119"/>
      <c r="F469" s="119"/>
      <c r="G469" s="120"/>
      <c r="H469" s="61"/>
      <c r="I469" s="62"/>
      <c r="J469" s="56"/>
      <c r="K469" s="58">
        <v>410000</v>
      </c>
      <c r="L469" s="56"/>
      <c r="M469" s="56"/>
      <c r="N469" s="56"/>
      <c r="O469" s="56"/>
      <c r="P469" s="56"/>
      <c r="Q469" s="56"/>
      <c r="R469" s="56"/>
      <c r="S469" s="56"/>
      <c r="T469" s="56">
        <f t="shared" si="119"/>
        <v>32800</v>
      </c>
      <c r="U469" s="62">
        <f t="shared" si="120"/>
        <v>442800</v>
      </c>
      <c r="V469" s="58">
        <f t="shared" si="122"/>
        <v>442800</v>
      </c>
      <c r="W469" s="121"/>
      <c r="X469" s="57" t="str">
        <f t="shared" si="105"/>
        <v>PS254897</v>
      </c>
      <c r="Y469" s="58" t="str">
        <f t="shared" si="105"/>
        <v>EBD-PSTPU250806</v>
      </c>
      <c r="Z469" s="59">
        <f t="shared" si="121"/>
        <v>0</v>
      </c>
      <c r="AA469" s="58"/>
      <c r="AB469" s="58"/>
      <c r="AC469" s="58"/>
      <c r="AD469" s="58">
        <f t="shared" si="123"/>
        <v>410000</v>
      </c>
      <c r="AE469" s="58"/>
      <c r="AF469" s="58"/>
      <c r="AG469" s="58"/>
      <c r="AH469" s="58"/>
      <c r="AI469" s="58"/>
      <c r="AJ469" s="58"/>
      <c r="AK469" s="58"/>
      <c r="AL469" s="58"/>
      <c r="AM469" s="58">
        <f t="shared" si="115"/>
        <v>32800</v>
      </c>
      <c r="AN469" s="58">
        <f t="shared" si="116"/>
        <v>442800</v>
      </c>
      <c r="AO469" s="58">
        <f t="shared" si="117"/>
        <v>442800</v>
      </c>
      <c r="AP469" s="58">
        <f t="shared" si="118"/>
        <v>0</v>
      </c>
      <c r="AQ469" s="74"/>
    </row>
    <row r="470" spans="1:43" s="60" customFormat="1" ht="23.25" customHeight="1">
      <c r="A470" s="113" t="s">
        <v>911</v>
      </c>
      <c r="B470" s="141" t="s">
        <v>1185</v>
      </c>
      <c r="C470" s="145" t="s">
        <v>1270</v>
      </c>
      <c r="D470" s="114"/>
      <c r="E470" s="119"/>
      <c r="F470" s="119"/>
      <c r="G470" s="120"/>
      <c r="H470" s="61"/>
      <c r="I470" s="62"/>
      <c r="J470" s="56"/>
      <c r="K470" s="58">
        <v>410000</v>
      </c>
      <c r="L470" s="56"/>
      <c r="M470" s="56"/>
      <c r="N470" s="56"/>
      <c r="O470" s="56"/>
      <c r="P470" s="56"/>
      <c r="Q470" s="56"/>
      <c r="R470" s="56"/>
      <c r="S470" s="56"/>
      <c r="T470" s="56">
        <f t="shared" si="119"/>
        <v>32800</v>
      </c>
      <c r="U470" s="62">
        <f t="shared" si="120"/>
        <v>442800</v>
      </c>
      <c r="V470" s="58">
        <f t="shared" si="122"/>
        <v>442800</v>
      </c>
      <c r="W470" s="121"/>
      <c r="X470" s="57" t="str">
        <f t="shared" si="105"/>
        <v>PS254896</v>
      </c>
      <c r="Y470" s="58" t="str">
        <f t="shared" si="105"/>
        <v>32/BG-PS-34</v>
      </c>
      <c r="Z470" s="59">
        <f t="shared" si="121"/>
        <v>0</v>
      </c>
      <c r="AA470" s="58"/>
      <c r="AB470" s="58"/>
      <c r="AC470" s="58"/>
      <c r="AD470" s="58">
        <f t="shared" si="123"/>
        <v>410000</v>
      </c>
      <c r="AE470" s="58"/>
      <c r="AF470" s="58"/>
      <c r="AG470" s="58"/>
      <c r="AH470" s="58"/>
      <c r="AI470" s="58"/>
      <c r="AJ470" s="58"/>
      <c r="AK470" s="58"/>
      <c r="AL470" s="58"/>
      <c r="AM470" s="58">
        <f t="shared" si="115"/>
        <v>32800</v>
      </c>
      <c r="AN470" s="58">
        <f t="shared" si="116"/>
        <v>442800</v>
      </c>
      <c r="AO470" s="58">
        <f t="shared" si="117"/>
        <v>442800</v>
      </c>
      <c r="AP470" s="58">
        <f t="shared" si="118"/>
        <v>0</v>
      </c>
      <c r="AQ470" s="74"/>
    </row>
    <row r="471" spans="1:43" s="60" customFormat="1" ht="23.25" customHeight="1">
      <c r="A471" s="113" t="s">
        <v>912</v>
      </c>
      <c r="B471" s="141" t="s">
        <v>1186</v>
      </c>
      <c r="C471" s="145" t="s">
        <v>1270</v>
      </c>
      <c r="D471" s="114"/>
      <c r="E471" s="119"/>
      <c r="F471" s="119"/>
      <c r="G471" s="120"/>
      <c r="H471" s="61"/>
      <c r="I471" s="62"/>
      <c r="J471" s="56"/>
      <c r="K471" s="58">
        <v>410000</v>
      </c>
      <c r="L471" s="56"/>
      <c r="M471" s="56"/>
      <c r="N471" s="56"/>
      <c r="O471" s="56"/>
      <c r="P471" s="56"/>
      <c r="Q471" s="56"/>
      <c r="R471" s="56"/>
      <c r="S471" s="56"/>
      <c r="T471" s="56">
        <f t="shared" si="119"/>
        <v>32800</v>
      </c>
      <c r="U471" s="62">
        <f t="shared" si="120"/>
        <v>442800</v>
      </c>
      <c r="V471" s="58">
        <f t="shared" si="122"/>
        <v>442800</v>
      </c>
      <c r="W471" s="121"/>
      <c r="X471" s="57" t="str">
        <f t="shared" si="105"/>
        <v>PS254898</v>
      </c>
      <c r="Y471" s="58" t="str">
        <f t="shared" si="105"/>
        <v>4833272</v>
      </c>
      <c r="Z471" s="59">
        <f t="shared" si="121"/>
        <v>0</v>
      </c>
      <c r="AA471" s="58"/>
      <c r="AB471" s="58"/>
      <c r="AC471" s="58"/>
      <c r="AD471" s="58">
        <f t="shared" si="123"/>
        <v>410000</v>
      </c>
      <c r="AE471" s="58"/>
      <c r="AF471" s="58"/>
      <c r="AG471" s="58"/>
      <c r="AH471" s="58"/>
      <c r="AI471" s="58"/>
      <c r="AJ471" s="58"/>
      <c r="AK471" s="58"/>
      <c r="AL471" s="58"/>
      <c r="AM471" s="58">
        <f t="shared" si="115"/>
        <v>32800</v>
      </c>
      <c r="AN471" s="58">
        <f t="shared" si="116"/>
        <v>442800</v>
      </c>
      <c r="AO471" s="58">
        <f t="shared" si="117"/>
        <v>442800</v>
      </c>
      <c r="AP471" s="58">
        <f t="shared" si="118"/>
        <v>0</v>
      </c>
      <c r="AQ471" s="74"/>
    </row>
    <row r="472" spans="1:43" s="60" customFormat="1" ht="23.25" customHeight="1">
      <c r="A472" s="113" t="s">
        <v>913</v>
      </c>
      <c r="B472" s="141" t="s">
        <v>1187</v>
      </c>
      <c r="C472" s="145" t="s">
        <v>1270</v>
      </c>
      <c r="D472" s="114"/>
      <c r="E472" s="119"/>
      <c r="F472" s="119"/>
      <c r="G472" s="120"/>
      <c r="H472" s="61"/>
      <c r="I472" s="62"/>
      <c r="J472" s="56"/>
      <c r="K472" s="58">
        <v>410000</v>
      </c>
      <c r="L472" s="56"/>
      <c r="M472" s="56"/>
      <c r="N472" s="56"/>
      <c r="O472" s="56"/>
      <c r="P472" s="56"/>
      <c r="Q472" s="56"/>
      <c r="R472" s="56"/>
      <c r="S472" s="56"/>
      <c r="T472" s="56">
        <f t="shared" si="119"/>
        <v>32800</v>
      </c>
      <c r="U472" s="62">
        <f t="shared" si="120"/>
        <v>442800</v>
      </c>
      <c r="V472" s="58">
        <f t="shared" si="122"/>
        <v>442800</v>
      </c>
      <c r="W472" s="121"/>
      <c r="X472" s="57" t="str">
        <f t="shared" si="105"/>
        <v>PS254879</v>
      </c>
      <c r="Y472" s="58" t="str">
        <f t="shared" si="105"/>
        <v>4833584</v>
      </c>
      <c r="Z472" s="59">
        <f t="shared" si="121"/>
        <v>0</v>
      </c>
      <c r="AA472" s="58"/>
      <c r="AB472" s="58"/>
      <c r="AC472" s="58"/>
      <c r="AD472" s="58">
        <f t="shared" si="123"/>
        <v>410000</v>
      </c>
      <c r="AE472" s="58"/>
      <c r="AF472" s="58"/>
      <c r="AG472" s="58"/>
      <c r="AH472" s="58"/>
      <c r="AI472" s="58"/>
      <c r="AJ472" s="58"/>
      <c r="AK472" s="58"/>
      <c r="AL472" s="58"/>
      <c r="AM472" s="58">
        <f t="shared" si="115"/>
        <v>32800</v>
      </c>
      <c r="AN472" s="58">
        <f t="shared" si="116"/>
        <v>442800</v>
      </c>
      <c r="AO472" s="58">
        <f t="shared" si="117"/>
        <v>442800</v>
      </c>
      <c r="AP472" s="58">
        <f t="shared" si="118"/>
        <v>0</v>
      </c>
      <c r="AQ472" s="74"/>
    </row>
    <row r="473" spans="1:43" s="60" customFormat="1" ht="23.25" customHeight="1">
      <c r="A473" s="113" t="s">
        <v>914</v>
      </c>
      <c r="B473" s="141" t="s">
        <v>1188</v>
      </c>
      <c r="C473" s="145" t="s">
        <v>1270</v>
      </c>
      <c r="D473" s="114"/>
      <c r="E473" s="119"/>
      <c r="F473" s="119"/>
      <c r="G473" s="120"/>
      <c r="H473" s="61"/>
      <c r="I473" s="62"/>
      <c r="J473" s="56"/>
      <c r="K473" s="58">
        <v>410000</v>
      </c>
      <c r="L473" s="56"/>
      <c r="M473" s="56"/>
      <c r="N473" s="56"/>
      <c r="O473" s="56"/>
      <c r="P473" s="56"/>
      <c r="Q473" s="56"/>
      <c r="R473" s="56"/>
      <c r="S473" s="56"/>
      <c r="T473" s="56">
        <f t="shared" si="119"/>
        <v>32800</v>
      </c>
      <c r="U473" s="62">
        <f t="shared" si="120"/>
        <v>442800</v>
      </c>
      <c r="V473" s="58">
        <f t="shared" si="122"/>
        <v>442800</v>
      </c>
      <c r="W473" s="121"/>
      <c r="X473" s="57" t="str">
        <f t="shared" si="105"/>
        <v>PS254872</v>
      </c>
      <c r="Y473" s="58" t="str">
        <f t="shared" si="105"/>
        <v>092/XNK/PS/2025</v>
      </c>
      <c r="Z473" s="59">
        <f t="shared" si="121"/>
        <v>0</v>
      </c>
      <c r="AA473" s="58"/>
      <c r="AB473" s="58"/>
      <c r="AC473" s="58"/>
      <c r="AD473" s="58">
        <f t="shared" si="123"/>
        <v>410000</v>
      </c>
      <c r="AE473" s="58"/>
      <c r="AF473" s="58"/>
      <c r="AG473" s="58"/>
      <c r="AH473" s="58"/>
      <c r="AI473" s="58"/>
      <c r="AJ473" s="58"/>
      <c r="AK473" s="58"/>
      <c r="AL473" s="58"/>
      <c r="AM473" s="58">
        <f t="shared" si="115"/>
        <v>32800</v>
      </c>
      <c r="AN473" s="58">
        <f t="shared" si="116"/>
        <v>442800</v>
      </c>
      <c r="AO473" s="58">
        <f t="shared" si="117"/>
        <v>442800</v>
      </c>
      <c r="AP473" s="58">
        <f t="shared" si="118"/>
        <v>0</v>
      </c>
      <c r="AQ473" s="74"/>
    </row>
    <row r="474" spans="1:43" s="60" customFormat="1" ht="23.25" customHeight="1">
      <c r="A474" s="113" t="s">
        <v>915</v>
      </c>
      <c r="B474" s="141" t="s">
        <v>1189</v>
      </c>
      <c r="C474" s="145" t="s">
        <v>1270</v>
      </c>
      <c r="D474" s="114"/>
      <c r="E474" s="119"/>
      <c r="F474" s="119"/>
      <c r="G474" s="120"/>
      <c r="H474" s="61"/>
      <c r="I474" s="62"/>
      <c r="J474" s="56"/>
      <c r="K474" s="58">
        <v>830000</v>
      </c>
      <c r="L474" s="56"/>
      <c r="M474" s="56"/>
      <c r="N474" s="56"/>
      <c r="O474" s="56"/>
      <c r="P474" s="56"/>
      <c r="Q474" s="56"/>
      <c r="R474" s="56"/>
      <c r="S474" s="56"/>
      <c r="T474" s="56">
        <f t="shared" si="119"/>
        <v>66400</v>
      </c>
      <c r="U474" s="62">
        <f t="shared" si="120"/>
        <v>896400</v>
      </c>
      <c r="V474" s="58">
        <f t="shared" si="122"/>
        <v>896400</v>
      </c>
      <c r="W474" s="121"/>
      <c r="X474" s="57" t="str">
        <f t="shared" si="105"/>
        <v>PS254864</v>
      </c>
      <c r="Y474" s="58" t="str">
        <f t="shared" si="105"/>
        <v>O2-2508-00083</v>
      </c>
      <c r="Z474" s="59">
        <f t="shared" si="121"/>
        <v>0</v>
      </c>
      <c r="AA474" s="58"/>
      <c r="AB474" s="58"/>
      <c r="AC474" s="58"/>
      <c r="AD474" s="58">
        <f t="shared" si="123"/>
        <v>830000</v>
      </c>
      <c r="AE474" s="58"/>
      <c r="AF474" s="58"/>
      <c r="AG474" s="58"/>
      <c r="AH474" s="58"/>
      <c r="AI474" s="58"/>
      <c r="AJ474" s="58"/>
      <c r="AK474" s="58"/>
      <c r="AL474" s="58"/>
      <c r="AM474" s="58">
        <f t="shared" si="115"/>
        <v>66400</v>
      </c>
      <c r="AN474" s="58">
        <f t="shared" si="116"/>
        <v>896400</v>
      </c>
      <c r="AO474" s="58">
        <f t="shared" si="117"/>
        <v>896400</v>
      </c>
      <c r="AP474" s="58">
        <f t="shared" si="118"/>
        <v>0</v>
      </c>
      <c r="AQ474" s="74"/>
    </row>
    <row r="475" spans="1:43" s="60" customFormat="1" ht="23.25" customHeight="1">
      <c r="A475" s="113" t="s">
        <v>915</v>
      </c>
      <c r="B475" s="141" t="s">
        <v>1189</v>
      </c>
      <c r="C475" s="145" t="s">
        <v>1270</v>
      </c>
      <c r="D475" s="114"/>
      <c r="E475" s="119"/>
      <c r="F475" s="119"/>
      <c r="G475" s="120"/>
      <c r="H475" s="61"/>
      <c r="I475" s="62"/>
      <c r="J475" s="56"/>
      <c r="K475" s="58"/>
      <c r="L475" s="56"/>
      <c r="M475" s="56"/>
      <c r="N475" s="56"/>
      <c r="O475" s="56"/>
      <c r="P475" s="56"/>
      <c r="Q475" s="56"/>
      <c r="R475" s="56"/>
      <c r="S475" s="56"/>
      <c r="T475" s="56">
        <f t="shared" si="119"/>
        <v>0</v>
      </c>
      <c r="U475" s="62">
        <f t="shared" si="120"/>
        <v>0</v>
      </c>
      <c r="V475" s="58">
        <f t="shared" si="122"/>
        <v>0</v>
      </c>
      <c r="W475" s="121"/>
      <c r="X475" s="57" t="str">
        <f t="shared" si="105"/>
        <v>PS254864</v>
      </c>
      <c r="Y475" s="58" t="str">
        <f t="shared" si="105"/>
        <v>O2-2508-00083</v>
      </c>
      <c r="Z475" s="59">
        <f t="shared" si="121"/>
        <v>0</v>
      </c>
      <c r="AA475" s="58"/>
      <c r="AB475" s="58"/>
      <c r="AC475" s="58"/>
      <c r="AD475" s="58">
        <f t="shared" si="123"/>
        <v>0</v>
      </c>
      <c r="AE475" s="58"/>
      <c r="AF475" s="58"/>
      <c r="AG475" s="58"/>
      <c r="AH475" s="58"/>
      <c r="AI475" s="58"/>
      <c r="AJ475" s="58"/>
      <c r="AK475" s="58"/>
      <c r="AL475" s="58"/>
      <c r="AM475" s="58">
        <f t="shared" si="115"/>
        <v>0</v>
      </c>
      <c r="AN475" s="58">
        <f t="shared" si="116"/>
        <v>0</v>
      </c>
      <c r="AO475" s="58">
        <f t="shared" si="117"/>
        <v>0</v>
      </c>
      <c r="AP475" s="58">
        <f t="shared" si="118"/>
        <v>0</v>
      </c>
      <c r="AQ475" s="74"/>
    </row>
    <row r="476" spans="1:43" s="60" customFormat="1" ht="23.25" customHeight="1">
      <c r="A476" s="113" t="s">
        <v>915</v>
      </c>
      <c r="B476" s="141" t="s">
        <v>1189</v>
      </c>
      <c r="C476" s="145" t="s">
        <v>1270</v>
      </c>
      <c r="D476" s="114"/>
      <c r="E476" s="119"/>
      <c r="F476" s="119"/>
      <c r="G476" s="120"/>
      <c r="H476" s="61"/>
      <c r="I476" s="62"/>
      <c r="J476" s="56"/>
      <c r="K476" s="58"/>
      <c r="L476" s="56"/>
      <c r="M476" s="56"/>
      <c r="N476" s="56"/>
      <c r="O476" s="56"/>
      <c r="P476" s="56"/>
      <c r="Q476" s="56"/>
      <c r="R476" s="56"/>
      <c r="S476" s="56"/>
      <c r="T476" s="56">
        <f t="shared" si="119"/>
        <v>0</v>
      </c>
      <c r="U476" s="62">
        <f t="shared" si="120"/>
        <v>0</v>
      </c>
      <c r="V476" s="58">
        <f t="shared" si="122"/>
        <v>0</v>
      </c>
      <c r="W476" s="121"/>
      <c r="X476" s="57" t="str">
        <f t="shared" si="105"/>
        <v>PS254864</v>
      </c>
      <c r="Y476" s="58" t="str">
        <f t="shared" si="105"/>
        <v>O2-2508-00083</v>
      </c>
      <c r="Z476" s="59">
        <f t="shared" si="121"/>
        <v>0</v>
      </c>
      <c r="AA476" s="58"/>
      <c r="AB476" s="58"/>
      <c r="AC476" s="58"/>
      <c r="AD476" s="58">
        <f t="shared" si="123"/>
        <v>0</v>
      </c>
      <c r="AE476" s="58"/>
      <c r="AF476" s="58"/>
      <c r="AG476" s="58"/>
      <c r="AH476" s="58"/>
      <c r="AI476" s="58"/>
      <c r="AJ476" s="58"/>
      <c r="AK476" s="58"/>
      <c r="AL476" s="58"/>
      <c r="AM476" s="58">
        <f t="shared" si="115"/>
        <v>0</v>
      </c>
      <c r="AN476" s="58">
        <f t="shared" si="116"/>
        <v>0</v>
      </c>
      <c r="AO476" s="58">
        <f t="shared" si="117"/>
        <v>0</v>
      </c>
      <c r="AP476" s="58">
        <f t="shared" si="118"/>
        <v>0</v>
      </c>
      <c r="AQ476" s="74"/>
    </row>
    <row r="477" spans="1:43" s="60" customFormat="1" ht="23.25" customHeight="1">
      <c r="A477" s="113" t="s">
        <v>915</v>
      </c>
      <c r="B477" s="141" t="s">
        <v>1189</v>
      </c>
      <c r="C477" s="145" t="s">
        <v>1270</v>
      </c>
      <c r="D477" s="114"/>
      <c r="E477" s="119"/>
      <c r="F477" s="119"/>
      <c r="G477" s="120"/>
      <c r="H477" s="61"/>
      <c r="I477" s="62"/>
      <c r="J477" s="56"/>
      <c r="K477" s="58"/>
      <c r="L477" s="56"/>
      <c r="M477" s="56"/>
      <c r="N477" s="56"/>
      <c r="O477" s="56"/>
      <c r="P477" s="56"/>
      <c r="Q477" s="56"/>
      <c r="R477" s="56"/>
      <c r="S477" s="56"/>
      <c r="T477" s="56">
        <f t="shared" si="119"/>
        <v>0</v>
      </c>
      <c r="U477" s="62">
        <f t="shared" si="120"/>
        <v>0</v>
      </c>
      <c r="V477" s="58">
        <f t="shared" si="122"/>
        <v>0</v>
      </c>
      <c r="W477" s="121"/>
      <c r="X477" s="57" t="str">
        <f t="shared" si="105"/>
        <v>PS254864</v>
      </c>
      <c r="Y477" s="58" t="str">
        <f t="shared" si="105"/>
        <v>O2-2508-00083</v>
      </c>
      <c r="Z477" s="59">
        <f t="shared" si="121"/>
        <v>0</v>
      </c>
      <c r="AA477" s="58"/>
      <c r="AB477" s="58"/>
      <c r="AC477" s="58"/>
      <c r="AD477" s="58">
        <f t="shared" si="123"/>
        <v>0</v>
      </c>
      <c r="AE477" s="58"/>
      <c r="AF477" s="58"/>
      <c r="AG477" s="58"/>
      <c r="AH477" s="58"/>
      <c r="AI477" s="58"/>
      <c r="AJ477" s="58"/>
      <c r="AK477" s="58"/>
      <c r="AL477" s="58"/>
      <c r="AM477" s="58">
        <f t="shared" si="115"/>
        <v>0</v>
      </c>
      <c r="AN477" s="58">
        <f t="shared" si="116"/>
        <v>0</v>
      </c>
      <c r="AO477" s="58">
        <f t="shared" si="117"/>
        <v>0</v>
      </c>
      <c r="AP477" s="58">
        <f t="shared" si="118"/>
        <v>0</v>
      </c>
      <c r="AQ477" s="74"/>
    </row>
    <row r="478" spans="1:43" s="60" customFormat="1" ht="23.25" customHeight="1">
      <c r="A478" s="113" t="s">
        <v>915</v>
      </c>
      <c r="B478" s="141" t="s">
        <v>1189</v>
      </c>
      <c r="C478" s="145" t="s">
        <v>1270</v>
      </c>
      <c r="D478" s="114"/>
      <c r="E478" s="119"/>
      <c r="F478" s="119"/>
      <c r="G478" s="120"/>
      <c r="H478" s="61"/>
      <c r="I478" s="62"/>
      <c r="J478" s="56"/>
      <c r="K478" s="58"/>
      <c r="L478" s="56"/>
      <c r="M478" s="56"/>
      <c r="N478" s="56"/>
      <c r="O478" s="56"/>
      <c r="P478" s="56"/>
      <c r="Q478" s="56"/>
      <c r="R478" s="56"/>
      <c r="S478" s="56"/>
      <c r="T478" s="56">
        <f t="shared" si="119"/>
        <v>0</v>
      </c>
      <c r="U478" s="62">
        <f t="shared" si="120"/>
        <v>0</v>
      </c>
      <c r="V478" s="58">
        <f t="shared" si="122"/>
        <v>0</v>
      </c>
      <c r="W478" s="121"/>
      <c r="X478" s="57" t="str">
        <f t="shared" si="105"/>
        <v>PS254864</v>
      </c>
      <c r="Y478" s="58" t="str">
        <f t="shared" si="105"/>
        <v>O2-2508-00083</v>
      </c>
      <c r="Z478" s="59">
        <f t="shared" si="121"/>
        <v>0</v>
      </c>
      <c r="AA478" s="58"/>
      <c r="AB478" s="58"/>
      <c r="AC478" s="58"/>
      <c r="AD478" s="58">
        <f t="shared" si="123"/>
        <v>0</v>
      </c>
      <c r="AE478" s="58"/>
      <c r="AF478" s="58"/>
      <c r="AG478" s="58"/>
      <c r="AH478" s="58"/>
      <c r="AI478" s="58"/>
      <c r="AJ478" s="58"/>
      <c r="AK478" s="58"/>
      <c r="AL478" s="58"/>
      <c r="AM478" s="58">
        <f t="shared" si="115"/>
        <v>0</v>
      </c>
      <c r="AN478" s="58">
        <f t="shared" si="116"/>
        <v>0</v>
      </c>
      <c r="AO478" s="58">
        <f t="shared" si="117"/>
        <v>0</v>
      </c>
      <c r="AP478" s="58">
        <f t="shared" si="118"/>
        <v>0</v>
      </c>
      <c r="AQ478" s="74"/>
    </row>
    <row r="479" spans="1:43" s="60" customFormat="1" ht="23.25" customHeight="1">
      <c r="A479" s="113" t="s">
        <v>915</v>
      </c>
      <c r="B479" s="141" t="s">
        <v>1189</v>
      </c>
      <c r="C479" s="145" t="s">
        <v>1270</v>
      </c>
      <c r="D479" s="114"/>
      <c r="E479" s="119"/>
      <c r="F479" s="119"/>
      <c r="G479" s="120"/>
      <c r="H479" s="61"/>
      <c r="I479" s="62"/>
      <c r="J479" s="56"/>
      <c r="K479" s="58"/>
      <c r="L479" s="56"/>
      <c r="M479" s="56"/>
      <c r="N479" s="56"/>
      <c r="O479" s="56"/>
      <c r="P479" s="56"/>
      <c r="Q479" s="56"/>
      <c r="R479" s="56"/>
      <c r="S479" s="56"/>
      <c r="T479" s="56">
        <f t="shared" si="119"/>
        <v>0</v>
      </c>
      <c r="U479" s="62">
        <f t="shared" si="120"/>
        <v>0</v>
      </c>
      <c r="V479" s="58">
        <f t="shared" si="122"/>
        <v>0</v>
      </c>
      <c r="W479" s="121"/>
      <c r="X479" s="57" t="str">
        <f t="shared" si="105"/>
        <v>PS254864</v>
      </c>
      <c r="Y479" s="58" t="str">
        <f t="shared" si="105"/>
        <v>O2-2508-00083</v>
      </c>
      <c r="Z479" s="59">
        <f t="shared" si="121"/>
        <v>0</v>
      </c>
      <c r="AA479" s="58"/>
      <c r="AB479" s="58"/>
      <c r="AC479" s="58"/>
      <c r="AD479" s="58">
        <f t="shared" si="123"/>
        <v>0</v>
      </c>
      <c r="AE479" s="58"/>
      <c r="AF479" s="58"/>
      <c r="AG479" s="58"/>
      <c r="AH479" s="58"/>
      <c r="AI479" s="58"/>
      <c r="AJ479" s="58"/>
      <c r="AK479" s="58"/>
      <c r="AL479" s="58"/>
      <c r="AM479" s="58">
        <f t="shared" si="115"/>
        <v>0</v>
      </c>
      <c r="AN479" s="58">
        <f t="shared" si="116"/>
        <v>0</v>
      </c>
      <c r="AO479" s="58">
        <f t="shared" si="117"/>
        <v>0</v>
      </c>
      <c r="AP479" s="58">
        <f t="shared" si="118"/>
        <v>0</v>
      </c>
      <c r="AQ479" s="74"/>
    </row>
    <row r="480" spans="1:43" s="60" customFormat="1" ht="23.25" customHeight="1">
      <c r="A480" s="113" t="s">
        <v>915</v>
      </c>
      <c r="B480" s="141" t="s">
        <v>1189</v>
      </c>
      <c r="C480" s="145" t="s">
        <v>1270</v>
      </c>
      <c r="D480" s="114"/>
      <c r="E480" s="119"/>
      <c r="F480" s="119"/>
      <c r="G480" s="120"/>
      <c r="H480" s="61"/>
      <c r="I480" s="62"/>
      <c r="J480" s="56"/>
      <c r="K480" s="58"/>
      <c r="L480" s="56"/>
      <c r="M480" s="56"/>
      <c r="N480" s="56"/>
      <c r="O480" s="56"/>
      <c r="P480" s="56"/>
      <c r="Q480" s="56"/>
      <c r="R480" s="56"/>
      <c r="S480" s="56"/>
      <c r="T480" s="56">
        <f t="shared" si="119"/>
        <v>0</v>
      </c>
      <c r="U480" s="62">
        <f t="shared" si="120"/>
        <v>0</v>
      </c>
      <c r="V480" s="58">
        <f t="shared" si="122"/>
        <v>0</v>
      </c>
      <c r="W480" s="121"/>
      <c r="X480" s="57" t="str">
        <f t="shared" si="105"/>
        <v>PS254864</v>
      </c>
      <c r="Y480" s="58" t="str">
        <f t="shared" si="105"/>
        <v>O2-2508-00083</v>
      </c>
      <c r="Z480" s="59">
        <f t="shared" si="121"/>
        <v>0</v>
      </c>
      <c r="AA480" s="58"/>
      <c r="AB480" s="58"/>
      <c r="AC480" s="58"/>
      <c r="AD480" s="58">
        <f t="shared" si="123"/>
        <v>0</v>
      </c>
      <c r="AE480" s="58"/>
      <c r="AF480" s="58"/>
      <c r="AG480" s="58"/>
      <c r="AH480" s="58"/>
      <c r="AI480" s="58"/>
      <c r="AJ480" s="58"/>
      <c r="AK480" s="58"/>
      <c r="AL480" s="58"/>
      <c r="AM480" s="58">
        <f t="shared" si="115"/>
        <v>0</v>
      </c>
      <c r="AN480" s="58">
        <f t="shared" si="116"/>
        <v>0</v>
      </c>
      <c r="AO480" s="58">
        <f t="shared" si="117"/>
        <v>0</v>
      </c>
      <c r="AP480" s="58">
        <f t="shared" si="118"/>
        <v>0</v>
      </c>
      <c r="AQ480" s="74"/>
    </row>
    <row r="481" spans="1:43" s="60" customFormat="1" ht="23.25" customHeight="1">
      <c r="A481" s="113" t="s">
        <v>916</v>
      </c>
      <c r="B481" s="141" t="s">
        <v>1190</v>
      </c>
      <c r="C481" s="145" t="s">
        <v>1270</v>
      </c>
      <c r="D481" s="114"/>
      <c r="E481" s="119"/>
      <c r="F481" s="119"/>
      <c r="G481" s="120"/>
      <c r="H481" s="61"/>
      <c r="I481" s="62"/>
      <c r="J481" s="56"/>
      <c r="K481" s="58">
        <v>830000</v>
      </c>
      <c r="L481" s="56"/>
      <c r="M481" s="56"/>
      <c r="N481" s="56"/>
      <c r="O481" s="56"/>
      <c r="P481" s="56"/>
      <c r="Q481" s="56"/>
      <c r="R481" s="56"/>
      <c r="S481" s="56"/>
      <c r="T481" s="56">
        <f t="shared" si="119"/>
        <v>66400</v>
      </c>
      <c r="U481" s="62">
        <f t="shared" si="120"/>
        <v>896400</v>
      </c>
      <c r="V481" s="58">
        <f t="shared" si="122"/>
        <v>896400</v>
      </c>
      <c r="W481" s="121"/>
      <c r="X481" s="57" t="str">
        <f t="shared" si="105"/>
        <v>PS254865</v>
      </c>
      <c r="Y481" s="58" t="str">
        <f t="shared" si="105"/>
        <v>O2-2508-00084</v>
      </c>
      <c r="Z481" s="59">
        <f t="shared" si="121"/>
        <v>0</v>
      </c>
      <c r="AA481" s="58"/>
      <c r="AB481" s="58"/>
      <c r="AC481" s="58"/>
      <c r="AD481" s="58">
        <f t="shared" si="123"/>
        <v>830000</v>
      </c>
      <c r="AE481" s="58"/>
      <c r="AF481" s="58"/>
      <c r="AG481" s="58"/>
      <c r="AH481" s="58"/>
      <c r="AI481" s="58"/>
      <c r="AJ481" s="58"/>
      <c r="AK481" s="58"/>
      <c r="AL481" s="58"/>
      <c r="AM481" s="58">
        <f t="shared" si="115"/>
        <v>66400</v>
      </c>
      <c r="AN481" s="58">
        <f t="shared" si="116"/>
        <v>896400</v>
      </c>
      <c r="AO481" s="58">
        <f t="shared" si="117"/>
        <v>896400</v>
      </c>
      <c r="AP481" s="58">
        <f t="shared" si="118"/>
        <v>0</v>
      </c>
      <c r="AQ481" s="74"/>
    </row>
    <row r="482" spans="1:43" s="60" customFormat="1" ht="23.25" customHeight="1">
      <c r="A482" s="113" t="s">
        <v>916</v>
      </c>
      <c r="B482" s="141" t="s">
        <v>1190</v>
      </c>
      <c r="C482" s="145" t="s">
        <v>1270</v>
      </c>
      <c r="D482" s="114"/>
      <c r="E482" s="119"/>
      <c r="F482" s="119"/>
      <c r="G482" s="120"/>
      <c r="H482" s="61"/>
      <c r="I482" s="62"/>
      <c r="J482" s="56"/>
      <c r="K482" s="58"/>
      <c r="L482" s="56"/>
      <c r="M482" s="56"/>
      <c r="N482" s="56"/>
      <c r="O482" s="56"/>
      <c r="P482" s="56"/>
      <c r="Q482" s="56"/>
      <c r="R482" s="56"/>
      <c r="S482" s="56"/>
      <c r="T482" s="56">
        <f t="shared" si="119"/>
        <v>0</v>
      </c>
      <c r="U482" s="62">
        <f t="shared" si="120"/>
        <v>0</v>
      </c>
      <c r="V482" s="58">
        <f t="shared" si="122"/>
        <v>0</v>
      </c>
      <c r="W482" s="121"/>
      <c r="X482" s="57" t="str">
        <f t="shared" si="105"/>
        <v>PS254865</v>
      </c>
      <c r="Y482" s="58" t="str">
        <f t="shared" si="105"/>
        <v>O2-2508-00084</v>
      </c>
      <c r="Z482" s="59">
        <f t="shared" si="121"/>
        <v>0</v>
      </c>
      <c r="AA482" s="58"/>
      <c r="AB482" s="58"/>
      <c r="AC482" s="58"/>
      <c r="AD482" s="58">
        <f t="shared" si="123"/>
        <v>0</v>
      </c>
      <c r="AE482" s="58"/>
      <c r="AF482" s="58"/>
      <c r="AG482" s="58"/>
      <c r="AH482" s="58"/>
      <c r="AI482" s="58"/>
      <c r="AJ482" s="58"/>
      <c r="AK482" s="58"/>
      <c r="AL482" s="58"/>
      <c r="AM482" s="58">
        <f t="shared" si="115"/>
        <v>0</v>
      </c>
      <c r="AN482" s="58">
        <f t="shared" si="116"/>
        <v>0</v>
      </c>
      <c r="AO482" s="58">
        <f t="shared" si="117"/>
        <v>0</v>
      </c>
      <c r="AP482" s="58">
        <f t="shared" si="118"/>
        <v>0</v>
      </c>
      <c r="AQ482" s="74"/>
    </row>
    <row r="483" spans="1:43" s="60" customFormat="1" ht="23.25" customHeight="1">
      <c r="A483" s="113" t="s">
        <v>916</v>
      </c>
      <c r="B483" s="141" t="s">
        <v>1190</v>
      </c>
      <c r="C483" s="145" t="s">
        <v>1270</v>
      </c>
      <c r="D483" s="114"/>
      <c r="E483" s="119"/>
      <c r="F483" s="119"/>
      <c r="G483" s="120"/>
      <c r="H483" s="61"/>
      <c r="I483" s="62"/>
      <c r="J483" s="56"/>
      <c r="K483" s="58"/>
      <c r="L483" s="56"/>
      <c r="M483" s="56"/>
      <c r="N483" s="56"/>
      <c r="O483" s="56"/>
      <c r="P483" s="56"/>
      <c r="Q483" s="56"/>
      <c r="R483" s="56"/>
      <c r="S483" s="56"/>
      <c r="T483" s="56">
        <f t="shared" si="119"/>
        <v>0</v>
      </c>
      <c r="U483" s="62">
        <f t="shared" si="120"/>
        <v>0</v>
      </c>
      <c r="V483" s="58">
        <f t="shared" si="122"/>
        <v>0</v>
      </c>
      <c r="W483" s="121"/>
      <c r="X483" s="57" t="str">
        <f t="shared" si="105"/>
        <v>PS254865</v>
      </c>
      <c r="Y483" s="58" t="str">
        <f t="shared" si="105"/>
        <v>O2-2508-00084</v>
      </c>
      <c r="Z483" s="59">
        <f t="shared" si="121"/>
        <v>0</v>
      </c>
      <c r="AA483" s="58"/>
      <c r="AB483" s="58"/>
      <c r="AC483" s="58"/>
      <c r="AD483" s="58">
        <f t="shared" si="123"/>
        <v>0</v>
      </c>
      <c r="AE483" s="58"/>
      <c r="AF483" s="58"/>
      <c r="AG483" s="58"/>
      <c r="AH483" s="58"/>
      <c r="AI483" s="58"/>
      <c r="AJ483" s="58"/>
      <c r="AK483" s="58"/>
      <c r="AL483" s="58"/>
      <c r="AM483" s="58">
        <f t="shared" si="115"/>
        <v>0</v>
      </c>
      <c r="AN483" s="58">
        <f t="shared" si="116"/>
        <v>0</v>
      </c>
      <c r="AO483" s="58">
        <f t="shared" si="117"/>
        <v>0</v>
      </c>
      <c r="AP483" s="58">
        <f t="shared" si="118"/>
        <v>0</v>
      </c>
      <c r="AQ483" s="74"/>
    </row>
    <row r="484" spans="1:43" s="60" customFormat="1" ht="23.25" customHeight="1">
      <c r="A484" s="113" t="s">
        <v>916</v>
      </c>
      <c r="B484" s="141" t="s">
        <v>1190</v>
      </c>
      <c r="C484" s="145" t="s">
        <v>1270</v>
      </c>
      <c r="D484" s="114"/>
      <c r="E484" s="119"/>
      <c r="F484" s="119"/>
      <c r="G484" s="120"/>
      <c r="H484" s="61"/>
      <c r="I484" s="62"/>
      <c r="J484" s="56"/>
      <c r="K484" s="58"/>
      <c r="L484" s="56"/>
      <c r="M484" s="56"/>
      <c r="N484" s="56"/>
      <c r="O484" s="56"/>
      <c r="P484" s="56"/>
      <c r="Q484" s="56"/>
      <c r="R484" s="56"/>
      <c r="S484" s="56"/>
      <c r="T484" s="56">
        <f t="shared" si="119"/>
        <v>0</v>
      </c>
      <c r="U484" s="62">
        <f t="shared" si="120"/>
        <v>0</v>
      </c>
      <c r="V484" s="58">
        <f t="shared" si="122"/>
        <v>0</v>
      </c>
      <c r="W484" s="121"/>
      <c r="X484" s="57" t="str">
        <f t="shared" si="105"/>
        <v>PS254865</v>
      </c>
      <c r="Y484" s="58" t="str">
        <f t="shared" si="105"/>
        <v>O2-2508-00084</v>
      </c>
      <c r="Z484" s="59">
        <f t="shared" si="121"/>
        <v>0</v>
      </c>
      <c r="AA484" s="58"/>
      <c r="AB484" s="58"/>
      <c r="AC484" s="58"/>
      <c r="AD484" s="58">
        <f t="shared" si="123"/>
        <v>0</v>
      </c>
      <c r="AE484" s="58"/>
      <c r="AF484" s="58"/>
      <c r="AG484" s="58"/>
      <c r="AH484" s="58"/>
      <c r="AI484" s="58"/>
      <c r="AJ484" s="58"/>
      <c r="AK484" s="58"/>
      <c r="AL484" s="58"/>
      <c r="AM484" s="58">
        <f t="shared" si="115"/>
        <v>0</v>
      </c>
      <c r="AN484" s="58">
        <f t="shared" si="116"/>
        <v>0</v>
      </c>
      <c r="AO484" s="58">
        <f t="shared" si="117"/>
        <v>0</v>
      </c>
      <c r="AP484" s="58">
        <f t="shared" si="118"/>
        <v>0</v>
      </c>
      <c r="AQ484" s="74"/>
    </row>
    <row r="485" spans="1:43" s="60" customFormat="1" ht="23.25" customHeight="1">
      <c r="A485" s="113" t="s">
        <v>916</v>
      </c>
      <c r="B485" s="141" t="s">
        <v>1190</v>
      </c>
      <c r="C485" s="145" t="s">
        <v>1270</v>
      </c>
      <c r="D485" s="114"/>
      <c r="E485" s="119"/>
      <c r="F485" s="119"/>
      <c r="G485" s="120"/>
      <c r="H485" s="61"/>
      <c r="I485" s="62"/>
      <c r="J485" s="56"/>
      <c r="K485" s="58"/>
      <c r="L485" s="56"/>
      <c r="M485" s="56"/>
      <c r="N485" s="56"/>
      <c r="O485" s="56"/>
      <c r="P485" s="56"/>
      <c r="Q485" s="56"/>
      <c r="R485" s="56"/>
      <c r="S485" s="56"/>
      <c r="T485" s="56">
        <f t="shared" si="119"/>
        <v>0</v>
      </c>
      <c r="U485" s="62">
        <f t="shared" si="120"/>
        <v>0</v>
      </c>
      <c r="V485" s="58">
        <f t="shared" si="122"/>
        <v>0</v>
      </c>
      <c r="W485" s="121"/>
      <c r="X485" s="57" t="str">
        <f t="shared" si="105"/>
        <v>PS254865</v>
      </c>
      <c r="Y485" s="58" t="str">
        <f t="shared" si="105"/>
        <v>O2-2508-00084</v>
      </c>
      <c r="Z485" s="59">
        <f t="shared" si="121"/>
        <v>0</v>
      </c>
      <c r="AA485" s="58"/>
      <c r="AB485" s="58"/>
      <c r="AC485" s="58"/>
      <c r="AD485" s="58">
        <f t="shared" si="123"/>
        <v>0</v>
      </c>
      <c r="AE485" s="58"/>
      <c r="AF485" s="58"/>
      <c r="AG485" s="58"/>
      <c r="AH485" s="58"/>
      <c r="AI485" s="58"/>
      <c r="AJ485" s="58"/>
      <c r="AK485" s="58"/>
      <c r="AL485" s="58"/>
      <c r="AM485" s="58">
        <f t="shared" si="115"/>
        <v>0</v>
      </c>
      <c r="AN485" s="58">
        <f t="shared" si="116"/>
        <v>0</v>
      </c>
      <c r="AO485" s="58">
        <f t="shared" si="117"/>
        <v>0</v>
      </c>
      <c r="AP485" s="58">
        <f t="shared" si="118"/>
        <v>0</v>
      </c>
      <c r="AQ485" s="74"/>
    </row>
    <row r="486" spans="1:43" s="60" customFormat="1" ht="23.25" customHeight="1">
      <c r="A486" s="113" t="s">
        <v>916</v>
      </c>
      <c r="B486" s="141" t="s">
        <v>1190</v>
      </c>
      <c r="C486" s="145" t="s">
        <v>1270</v>
      </c>
      <c r="D486" s="114"/>
      <c r="E486" s="119"/>
      <c r="F486" s="119"/>
      <c r="G486" s="120"/>
      <c r="H486" s="61"/>
      <c r="I486" s="62"/>
      <c r="J486" s="56"/>
      <c r="K486" s="58"/>
      <c r="L486" s="56"/>
      <c r="M486" s="56"/>
      <c r="N486" s="56"/>
      <c r="O486" s="56"/>
      <c r="P486" s="56"/>
      <c r="Q486" s="56"/>
      <c r="R486" s="56"/>
      <c r="S486" s="56"/>
      <c r="T486" s="56">
        <f t="shared" si="119"/>
        <v>0</v>
      </c>
      <c r="U486" s="62">
        <f t="shared" si="120"/>
        <v>0</v>
      </c>
      <c r="V486" s="58">
        <f t="shared" si="122"/>
        <v>0</v>
      </c>
      <c r="W486" s="121"/>
      <c r="X486" s="57" t="str">
        <f t="shared" si="105"/>
        <v>PS254865</v>
      </c>
      <c r="Y486" s="58" t="str">
        <f t="shared" si="105"/>
        <v>O2-2508-00084</v>
      </c>
      <c r="Z486" s="59">
        <f t="shared" si="121"/>
        <v>0</v>
      </c>
      <c r="AA486" s="58"/>
      <c r="AB486" s="58"/>
      <c r="AC486" s="58"/>
      <c r="AD486" s="58">
        <f t="shared" si="123"/>
        <v>0</v>
      </c>
      <c r="AE486" s="58"/>
      <c r="AF486" s="58"/>
      <c r="AG486" s="58"/>
      <c r="AH486" s="58"/>
      <c r="AI486" s="58"/>
      <c r="AJ486" s="58"/>
      <c r="AK486" s="58"/>
      <c r="AL486" s="58"/>
      <c r="AM486" s="58">
        <f t="shared" si="115"/>
        <v>0</v>
      </c>
      <c r="AN486" s="58">
        <f t="shared" si="116"/>
        <v>0</v>
      </c>
      <c r="AO486" s="58">
        <f t="shared" si="117"/>
        <v>0</v>
      </c>
      <c r="AP486" s="58">
        <f t="shared" si="118"/>
        <v>0</v>
      </c>
      <c r="AQ486" s="74"/>
    </row>
    <row r="487" spans="1:43" s="60" customFormat="1" ht="23.25" customHeight="1">
      <c r="A487" s="113" t="s">
        <v>916</v>
      </c>
      <c r="B487" s="141" t="s">
        <v>1190</v>
      </c>
      <c r="C487" s="145" t="s">
        <v>1270</v>
      </c>
      <c r="D487" s="114"/>
      <c r="E487" s="119"/>
      <c r="F487" s="119"/>
      <c r="G487" s="120"/>
      <c r="H487" s="61"/>
      <c r="I487" s="62"/>
      <c r="J487" s="56"/>
      <c r="K487" s="58"/>
      <c r="L487" s="56"/>
      <c r="M487" s="56"/>
      <c r="N487" s="56"/>
      <c r="O487" s="56"/>
      <c r="P487" s="56"/>
      <c r="Q487" s="56"/>
      <c r="R487" s="56"/>
      <c r="S487" s="56"/>
      <c r="T487" s="56">
        <f t="shared" si="119"/>
        <v>0</v>
      </c>
      <c r="U487" s="62">
        <f t="shared" si="120"/>
        <v>0</v>
      </c>
      <c r="V487" s="58">
        <f t="shared" si="122"/>
        <v>0</v>
      </c>
      <c r="W487" s="121"/>
      <c r="X487" s="57" t="str">
        <f t="shared" si="105"/>
        <v>PS254865</v>
      </c>
      <c r="Y487" s="58" t="str">
        <f t="shared" si="105"/>
        <v>O2-2508-00084</v>
      </c>
      <c r="Z487" s="59">
        <f t="shared" si="121"/>
        <v>0</v>
      </c>
      <c r="AA487" s="58"/>
      <c r="AB487" s="58"/>
      <c r="AC487" s="58"/>
      <c r="AD487" s="58">
        <f t="shared" si="123"/>
        <v>0</v>
      </c>
      <c r="AE487" s="58"/>
      <c r="AF487" s="58"/>
      <c r="AG487" s="58"/>
      <c r="AH487" s="58"/>
      <c r="AI487" s="58"/>
      <c r="AJ487" s="58"/>
      <c r="AK487" s="58"/>
      <c r="AL487" s="58"/>
      <c r="AM487" s="58">
        <f t="shared" si="115"/>
        <v>0</v>
      </c>
      <c r="AN487" s="58">
        <f t="shared" si="116"/>
        <v>0</v>
      </c>
      <c r="AO487" s="58">
        <f t="shared" si="117"/>
        <v>0</v>
      </c>
      <c r="AP487" s="58">
        <f t="shared" si="118"/>
        <v>0</v>
      </c>
      <c r="AQ487" s="74"/>
    </row>
    <row r="488" spans="1:43" s="60" customFormat="1" ht="23.25" customHeight="1">
      <c r="A488" s="113" t="s">
        <v>917</v>
      </c>
      <c r="B488" s="141" t="s">
        <v>1191</v>
      </c>
      <c r="C488" s="145" t="s">
        <v>1270</v>
      </c>
      <c r="D488" s="114"/>
      <c r="E488" s="119"/>
      <c r="F488" s="119"/>
      <c r="G488" s="120"/>
      <c r="H488" s="61"/>
      <c r="I488" s="62"/>
      <c r="J488" s="56"/>
      <c r="K488" s="58">
        <v>480000</v>
      </c>
      <c r="L488" s="56"/>
      <c r="M488" s="56"/>
      <c r="N488" s="56"/>
      <c r="O488" s="56"/>
      <c r="P488" s="56"/>
      <c r="Q488" s="56"/>
      <c r="R488" s="56"/>
      <c r="S488" s="56"/>
      <c r="T488" s="56">
        <f t="shared" si="119"/>
        <v>38400</v>
      </c>
      <c r="U488" s="62">
        <f t="shared" si="120"/>
        <v>518400</v>
      </c>
      <c r="V488" s="58">
        <f t="shared" si="122"/>
        <v>518400</v>
      </c>
      <c r="W488" s="121"/>
      <c r="X488" s="57" t="str">
        <f t="shared" si="105"/>
        <v>PS254863</v>
      </c>
      <c r="Y488" s="58" t="str">
        <f t="shared" si="105"/>
        <v>O2-2508-00085</v>
      </c>
      <c r="Z488" s="59">
        <f t="shared" si="121"/>
        <v>0</v>
      </c>
      <c r="AA488" s="58"/>
      <c r="AB488" s="58"/>
      <c r="AC488" s="58"/>
      <c r="AD488" s="58">
        <f t="shared" si="123"/>
        <v>480000</v>
      </c>
      <c r="AE488" s="58"/>
      <c r="AF488" s="58"/>
      <c r="AG488" s="58"/>
      <c r="AH488" s="58"/>
      <c r="AI488" s="58"/>
      <c r="AJ488" s="58"/>
      <c r="AK488" s="58"/>
      <c r="AL488" s="58"/>
      <c r="AM488" s="58">
        <f t="shared" si="115"/>
        <v>38400</v>
      </c>
      <c r="AN488" s="58">
        <f t="shared" si="116"/>
        <v>518400</v>
      </c>
      <c r="AO488" s="58">
        <f t="shared" si="117"/>
        <v>518400</v>
      </c>
      <c r="AP488" s="58">
        <f t="shared" si="118"/>
        <v>0</v>
      </c>
      <c r="AQ488" s="74"/>
    </row>
    <row r="489" spans="1:43" s="60" customFormat="1" ht="23.25" customHeight="1">
      <c r="A489" s="113" t="s">
        <v>917</v>
      </c>
      <c r="B489" s="141" t="s">
        <v>1191</v>
      </c>
      <c r="C489" s="145" t="s">
        <v>1270</v>
      </c>
      <c r="D489" s="114"/>
      <c r="E489" s="119"/>
      <c r="F489" s="119"/>
      <c r="G489" s="120"/>
      <c r="H489" s="61"/>
      <c r="I489" s="62"/>
      <c r="J489" s="56"/>
      <c r="K489" s="58"/>
      <c r="L489" s="56"/>
      <c r="M489" s="56"/>
      <c r="N489" s="56"/>
      <c r="O489" s="56"/>
      <c r="P489" s="56"/>
      <c r="Q489" s="56"/>
      <c r="R489" s="56"/>
      <c r="S489" s="56"/>
      <c r="T489" s="56">
        <f t="shared" si="119"/>
        <v>0</v>
      </c>
      <c r="U489" s="62">
        <f t="shared" si="120"/>
        <v>0</v>
      </c>
      <c r="V489" s="58">
        <f t="shared" si="122"/>
        <v>0</v>
      </c>
      <c r="W489" s="121"/>
      <c r="X489" s="57" t="str">
        <f t="shared" si="105"/>
        <v>PS254863</v>
      </c>
      <c r="Y489" s="58" t="str">
        <f t="shared" si="105"/>
        <v>O2-2508-00085</v>
      </c>
      <c r="Z489" s="59">
        <f t="shared" si="121"/>
        <v>0</v>
      </c>
      <c r="AA489" s="58"/>
      <c r="AB489" s="58"/>
      <c r="AC489" s="58"/>
      <c r="AD489" s="58">
        <f t="shared" si="123"/>
        <v>0</v>
      </c>
      <c r="AE489" s="58"/>
      <c r="AF489" s="58"/>
      <c r="AG489" s="58"/>
      <c r="AH489" s="58"/>
      <c r="AI489" s="58"/>
      <c r="AJ489" s="58"/>
      <c r="AK489" s="58"/>
      <c r="AL489" s="58"/>
      <c r="AM489" s="58">
        <f t="shared" si="115"/>
        <v>0</v>
      </c>
      <c r="AN489" s="58">
        <f t="shared" si="116"/>
        <v>0</v>
      </c>
      <c r="AO489" s="58">
        <f t="shared" si="117"/>
        <v>0</v>
      </c>
      <c r="AP489" s="58">
        <f t="shared" si="118"/>
        <v>0</v>
      </c>
      <c r="AQ489" s="74"/>
    </row>
    <row r="490" spans="1:43" s="60" customFormat="1" ht="23.25" customHeight="1">
      <c r="A490" s="113" t="s">
        <v>918</v>
      </c>
      <c r="B490" s="141" t="s">
        <v>1192</v>
      </c>
      <c r="C490" s="145" t="s">
        <v>1270</v>
      </c>
      <c r="D490" s="114"/>
      <c r="E490" s="119"/>
      <c r="F490" s="119"/>
      <c r="G490" s="120"/>
      <c r="H490" s="61"/>
      <c r="I490" s="62"/>
      <c r="J490" s="56"/>
      <c r="K490" s="58">
        <v>410000</v>
      </c>
      <c r="L490" s="56"/>
      <c r="M490" s="56"/>
      <c r="N490" s="56"/>
      <c r="O490" s="56"/>
      <c r="P490" s="56"/>
      <c r="Q490" s="56"/>
      <c r="R490" s="56"/>
      <c r="S490" s="56"/>
      <c r="T490" s="56">
        <f t="shared" si="119"/>
        <v>32800</v>
      </c>
      <c r="U490" s="62">
        <f t="shared" si="120"/>
        <v>442800</v>
      </c>
      <c r="V490" s="58">
        <f t="shared" si="122"/>
        <v>442800</v>
      </c>
      <c r="W490" s="121"/>
      <c r="X490" s="57" t="str">
        <f t="shared" si="105"/>
        <v>PS254883</v>
      </c>
      <c r="Y490" s="58" t="str">
        <f t="shared" si="105"/>
        <v>O2-2508-00118</v>
      </c>
      <c r="Z490" s="59">
        <f t="shared" si="121"/>
        <v>0</v>
      </c>
      <c r="AA490" s="58"/>
      <c r="AB490" s="58"/>
      <c r="AC490" s="58"/>
      <c r="AD490" s="58">
        <f t="shared" si="123"/>
        <v>410000</v>
      </c>
      <c r="AE490" s="58"/>
      <c r="AF490" s="58"/>
      <c r="AG490" s="58"/>
      <c r="AH490" s="58"/>
      <c r="AI490" s="58"/>
      <c r="AJ490" s="58"/>
      <c r="AK490" s="58"/>
      <c r="AL490" s="58"/>
      <c r="AM490" s="58">
        <f t="shared" si="115"/>
        <v>32800</v>
      </c>
      <c r="AN490" s="58">
        <f t="shared" si="116"/>
        <v>442800</v>
      </c>
      <c r="AO490" s="58">
        <f t="shared" si="117"/>
        <v>442800</v>
      </c>
      <c r="AP490" s="58">
        <f t="shared" si="118"/>
        <v>0</v>
      </c>
      <c r="AQ490" s="74"/>
    </row>
    <row r="491" spans="1:43" s="60" customFormat="1" ht="23.25" customHeight="1">
      <c r="A491" s="113" t="s">
        <v>919</v>
      </c>
      <c r="B491" s="141" t="s">
        <v>1193</v>
      </c>
      <c r="C491" s="145" t="s">
        <v>1270</v>
      </c>
      <c r="D491" s="114"/>
      <c r="E491" s="119"/>
      <c r="F491" s="119"/>
      <c r="G491" s="120"/>
      <c r="H491" s="61"/>
      <c r="I491" s="62"/>
      <c r="J491" s="56"/>
      <c r="K491" s="58">
        <v>410000</v>
      </c>
      <c r="L491" s="56"/>
      <c r="M491" s="56"/>
      <c r="N491" s="56"/>
      <c r="O491" s="56"/>
      <c r="P491" s="56"/>
      <c r="Q491" s="56"/>
      <c r="R491" s="56"/>
      <c r="S491" s="56"/>
      <c r="T491" s="56">
        <f t="shared" si="119"/>
        <v>32800</v>
      </c>
      <c r="U491" s="62">
        <f t="shared" si="120"/>
        <v>442800</v>
      </c>
      <c r="V491" s="58">
        <f t="shared" si="122"/>
        <v>442800</v>
      </c>
      <c r="W491" s="121"/>
      <c r="X491" s="57" t="str">
        <f t="shared" si="105"/>
        <v>PS254894</v>
      </c>
      <c r="Y491" s="58" t="str">
        <f t="shared" si="105"/>
        <v>O2-2508-00138</v>
      </c>
      <c r="Z491" s="59">
        <f t="shared" si="121"/>
        <v>0</v>
      </c>
      <c r="AA491" s="58"/>
      <c r="AB491" s="58"/>
      <c r="AC491" s="58"/>
      <c r="AD491" s="58">
        <f t="shared" si="123"/>
        <v>410000</v>
      </c>
      <c r="AE491" s="58"/>
      <c r="AF491" s="58"/>
      <c r="AG491" s="58"/>
      <c r="AH491" s="58"/>
      <c r="AI491" s="58"/>
      <c r="AJ491" s="58"/>
      <c r="AK491" s="58"/>
      <c r="AL491" s="58"/>
      <c r="AM491" s="58">
        <f t="shared" si="115"/>
        <v>32800</v>
      </c>
      <c r="AN491" s="58">
        <f t="shared" si="116"/>
        <v>442800</v>
      </c>
      <c r="AO491" s="58">
        <f t="shared" si="117"/>
        <v>442800</v>
      </c>
      <c r="AP491" s="58">
        <f t="shared" si="118"/>
        <v>0</v>
      </c>
      <c r="AQ491" s="74"/>
    </row>
    <row r="492" spans="1:43" s="60" customFormat="1" ht="23.25" customHeight="1">
      <c r="A492" s="113" t="s">
        <v>920</v>
      </c>
      <c r="B492" s="141" t="s">
        <v>1194</v>
      </c>
      <c r="C492" s="145" t="s">
        <v>1270</v>
      </c>
      <c r="D492" s="114"/>
      <c r="E492" s="119"/>
      <c r="F492" s="119"/>
      <c r="G492" s="120"/>
      <c r="H492" s="61"/>
      <c r="I492" s="62"/>
      <c r="J492" s="56"/>
      <c r="K492" s="58">
        <v>410000</v>
      </c>
      <c r="L492" s="56"/>
      <c r="M492" s="56"/>
      <c r="N492" s="56"/>
      <c r="O492" s="56"/>
      <c r="P492" s="56"/>
      <c r="Q492" s="56"/>
      <c r="R492" s="56"/>
      <c r="S492" s="56"/>
      <c r="T492" s="56">
        <f t="shared" si="119"/>
        <v>32800</v>
      </c>
      <c r="U492" s="62">
        <f t="shared" si="120"/>
        <v>442800</v>
      </c>
      <c r="V492" s="58">
        <f t="shared" si="122"/>
        <v>442800</v>
      </c>
      <c r="W492" s="121"/>
      <c r="X492" s="57" t="str">
        <f t="shared" si="105"/>
        <v>PS254892</v>
      </c>
      <c r="Y492" s="58" t="str">
        <f t="shared" si="105"/>
        <v>4834332</v>
      </c>
      <c r="Z492" s="59">
        <f t="shared" si="121"/>
        <v>0</v>
      </c>
      <c r="AA492" s="58"/>
      <c r="AB492" s="58"/>
      <c r="AC492" s="58"/>
      <c r="AD492" s="58">
        <f t="shared" si="123"/>
        <v>410000</v>
      </c>
      <c r="AE492" s="58"/>
      <c r="AF492" s="58"/>
      <c r="AG492" s="58"/>
      <c r="AH492" s="58"/>
      <c r="AI492" s="58"/>
      <c r="AJ492" s="58"/>
      <c r="AK492" s="58"/>
      <c r="AL492" s="58"/>
      <c r="AM492" s="58">
        <f t="shared" si="115"/>
        <v>32800</v>
      </c>
      <c r="AN492" s="58">
        <f t="shared" si="116"/>
        <v>442800</v>
      </c>
      <c r="AO492" s="58">
        <f t="shared" si="117"/>
        <v>442800</v>
      </c>
      <c r="AP492" s="58">
        <f t="shared" si="118"/>
        <v>0</v>
      </c>
      <c r="AQ492" s="74"/>
    </row>
    <row r="493" spans="1:43" s="60" customFormat="1" ht="23.25" customHeight="1">
      <c r="A493" s="113" t="s">
        <v>921</v>
      </c>
      <c r="B493" s="141" t="s">
        <v>1195</v>
      </c>
      <c r="C493" s="145" t="s">
        <v>1270</v>
      </c>
      <c r="D493" s="114"/>
      <c r="E493" s="119"/>
      <c r="F493" s="119"/>
      <c r="G493" s="120"/>
      <c r="H493" s="61"/>
      <c r="I493" s="62"/>
      <c r="J493" s="56"/>
      <c r="K493" s="58">
        <v>410000</v>
      </c>
      <c r="L493" s="56"/>
      <c r="M493" s="56"/>
      <c r="N493" s="56"/>
      <c r="O493" s="56"/>
      <c r="P493" s="56"/>
      <c r="Q493" s="56"/>
      <c r="R493" s="56"/>
      <c r="S493" s="56"/>
      <c r="T493" s="56">
        <f t="shared" si="119"/>
        <v>32800</v>
      </c>
      <c r="U493" s="62">
        <f t="shared" si="120"/>
        <v>442800</v>
      </c>
      <c r="V493" s="58">
        <f t="shared" si="122"/>
        <v>442800</v>
      </c>
      <c r="W493" s="121"/>
      <c r="X493" s="57" t="str">
        <f t="shared" si="105"/>
        <v>PS254812</v>
      </c>
      <c r="Y493" s="58" t="str">
        <f t="shared" si="105"/>
        <v>VP25028/RE</v>
      </c>
      <c r="Z493" s="59">
        <f t="shared" si="121"/>
        <v>0</v>
      </c>
      <c r="AA493" s="58"/>
      <c r="AB493" s="58"/>
      <c r="AC493" s="58"/>
      <c r="AD493" s="58">
        <f t="shared" si="123"/>
        <v>410000</v>
      </c>
      <c r="AE493" s="58"/>
      <c r="AF493" s="58"/>
      <c r="AG493" s="58"/>
      <c r="AH493" s="58"/>
      <c r="AI493" s="58"/>
      <c r="AJ493" s="58"/>
      <c r="AK493" s="58"/>
      <c r="AL493" s="58"/>
      <c r="AM493" s="58">
        <f t="shared" si="115"/>
        <v>32800</v>
      </c>
      <c r="AN493" s="58">
        <f t="shared" si="116"/>
        <v>442800</v>
      </c>
      <c r="AO493" s="58">
        <f t="shared" si="117"/>
        <v>442800</v>
      </c>
      <c r="AP493" s="58">
        <f t="shared" si="118"/>
        <v>0</v>
      </c>
      <c r="AQ493" s="74"/>
    </row>
    <row r="494" spans="1:43" s="60" customFormat="1" ht="23.25" customHeight="1">
      <c r="A494" s="113" t="s">
        <v>922</v>
      </c>
      <c r="B494" s="141" t="s">
        <v>1196</v>
      </c>
      <c r="C494" s="145" t="s">
        <v>1270</v>
      </c>
      <c r="D494" s="114"/>
      <c r="E494" s="119"/>
      <c r="F494" s="119"/>
      <c r="G494" s="120"/>
      <c r="H494" s="61"/>
      <c r="I494" s="62"/>
      <c r="J494" s="56"/>
      <c r="K494" s="58">
        <v>410000</v>
      </c>
      <c r="L494" s="56"/>
      <c r="M494" s="56"/>
      <c r="N494" s="56"/>
      <c r="O494" s="56"/>
      <c r="P494" s="56"/>
      <c r="Q494" s="56"/>
      <c r="R494" s="56"/>
      <c r="S494" s="56"/>
      <c r="T494" s="56">
        <f t="shared" si="119"/>
        <v>32800</v>
      </c>
      <c r="U494" s="62">
        <f t="shared" si="120"/>
        <v>442800</v>
      </c>
      <c r="V494" s="58">
        <f t="shared" si="122"/>
        <v>442800</v>
      </c>
      <c r="W494" s="121"/>
      <c r="X494" s="57" t="str">
        <f t="shared" si="105"/>
        <v>PS254904</v>
      </c>
      <c r="Y494" s="58" t="str">
        <f t="shared" si="105"/>
        <v>4833289</v>
      </c>
      <c r="Z494" s="59">
        <f t="shared" si="121"/>
        <v>0</v>
      </c>
      <c r="AA494" s="58"/>
      <c r="AB494" s="58"/>
      <c r="AC494" s="58"/>
      <c r="AD494" s="58">
        <f t="shared" si="123"/>
        <v>410000</v>
      </c>
      <c r="AE494" s="58"/>
      <c r="AF494" s="58"/>
      <c r="AG494" s="58"/>
      <c r="AH494" s="58"/>
      <c r="AI494" s="58"/>
      <c r="AJ494" s="58"/>
      <c r="AK494" s="58"/>
      <c r="AL494" s="58"/>
      <c r="AM494" s="58">
        <f t="shared" si="115"/>
        <v>32800</v>
      </c>
      <c r="AN494" s="58">
        <f t="shared" si="116"/>
        <v>442800</v>
      </c>
      <c r="AO494" s="58">
        <f t="shared" si="117"/>
        <v>442800</v>
      </c>
      <c r="AP494" s="58">
        <f t="shared" si="118"/>
        <v>0</v>
      </c>
      <c r="AQ494" s="74"/>
    </row>
    <row r="495" spans="1:43" s="60" customFormat="1" ht="23.25" customHeight="1">
      <c r="A495" s="113" t="s">
        <v>923</v>
      </c>
      <c r="B495" s="141" t="s">
        <v>1197</v>
      </c>
      <c r="C495" s="145" t="s">
        <v>1270</v>
      </c>
      <c r="D495" s="114"/>
      <c r="E495" s="119"/>
      <c r="F495" s="119"/>
      <c r="G495" s="120"/>
      <c r="H495" s="61"/>
      <c r="I495" s="62"/>
      <c r="J495" s="56"/>
      <c r="K495" s="58">
        <v>410000</v>
      </c>
      <c r="L495" s="56"/>
      <c r="M495" s="56"/>
      <c r="N495" s="56"/>
      <c r="O495" s="56"/>
      <c r="P495" s="56"/>
      <c r="Q495" s="56"/>
      <c r="R495" s="56"/>
      <c r="S495" s="56"/>
      <c r="T495" s="56">
        <f t="shared" si="119"/>
        <v>32800</v>
      </c>
      <c r="U495" s="62">
        <f t="shared" si="120"/>
        <v>442800</v>
      </c>
      <c r="V495" s="58">
        <f t="shared" si="122"/>
        <v>442800</v>
      </c>
      <c r="W495" s="121"/>
      <c r="X495" s="57" t="str">
        <f t="shared" si="105"/>
        <v>PS254916</v>
      </c>
      <c r="Y495" s="58" t="str">
        <f t="shared" si="105"/>
        <v>850C250800359</v>
      </c>
      <c r="Z495" s="59">
        <f t="shared" si="121"/>
        <v>0</v>
      </c>
      <c r="AA495" s="58"/>
      <c r="AB495" s="58"/>
      <c r="AC495" s="58"/>
      <c r="AD495" s="58">
        <f t="shared" si="123"/>
        <v>410000</v>
      </c>
      <c r="AE495" s="58"/>
      <c r="AF495" s="58"/>
      <c r="AG495" s="58"/>
      <c r="AH495" s="58"/>
      <c r="AI495" s="58"/>
      <c r="AJ495" s="58"/>
      <c r="AK495" s="58"/>
      <c r="AL495" s="58"/>
      <c r="AM495" s="58">
        <f t="shared" si="115"/>
        <v>32800</v>
      </c>
      <c r="AN495" s="58">
        <f t="shared" si="116"/>
        <v>442800</v>
      </c>
      <c r="AO495" s="58">
        <f t="shared" si="117"/>
        <v>442800</v>
      </c>
      <c r="AP495" s="58">
        <f t="shared" si="118"/>
        <v>0</v>
      </c>
      <c r="AQ495" s="74"/>
    </row>
    <row r="496" spans="1:43" s="60" customFormat="1" ht="23.25" customHeight="1">
      <c r="A496" s="113" t="s">
        <v>924</v>
      </c>
      <c r="B496" s="141" t="s">
        <v>1198</v>
      </c>
      <c r="C496" s="145" t="s">
        <v>1270</v>
      </c>
      <c r="D496" s="114"/>
      <c r="E496" s="119"/>
      <c r="F496" s="119"/>
      <c r="G496" s="120"/>
      <c r="H496" s="61"/>
      <c r="I496" s="62"/>
      <c r="J496" s="56"/>
      <c r="K496" s="58">
        <v>410000</v>
      </c>
      <c r="L496" s="56"/>
      <c r="M496" s="56"/>
      <c r="N496" s="56"/>
      <c r="O496" s="56"/>
      <c r="P496" s="56"/>
      <c r="Q496" s="56"/>
      <c r="R496" s="56"/>
      <c r="S496" s="56"/>
      <c r="T496" s="56">
        <f t="shared" si="119"/>
        <v>32800</v>
      </c>
      <c r="U496" s="62">
        <f t="shared" si="120"/>
        <v>442800</v>
      </c>
      <c r="V496" s="58">
        <f t="shared" si="122"/>
        <v>442800</v>
      </c>
      <c r="W496" s="121"/>
      <c r="X496" s="57" t="str">
        <f t="shared" si="105"/>
        <v>PS254915</v>
      </c>
      <c r="Y496" s="58" t="str">
        <f t="shared" si="105"/>
        <v>4821934</v>
      </c>
      <c r="Z496" s="59">
        <f t="shared" si="121"/>
        <v>0</v>
      </c>
      <c r="AA496" s="58"/>
      <c r="AB496" s="58"/>
      <c r="AC496" s="58"/>
      <c r="AD496" s="58">
        <f t="shared" si="123"/>
        <v>410000</v>
      </c>
      <c r="AE496" s="58"/>
      <c r="AF496" s="58"/>
      <c r="AG496" s="58"/>
      <c r="AH496" s="58"/>
      <c r="AI496" s="58"/>
      <c r="AJ496" s="58"/>
      <c r="AK496" s="58"/>
      <c r="AL496" s="58"/>
      <c r="AM496" s="58">
        <f t="shared" si="115"/>
        <v>32800</v>
      </c>
      <c r="AN496" s="58">
        <f t="shared" si="116"/>
        <v>442800</v>
      </c>
      <c r="AO496" s="58">
        <f t="shared" si="117"/>
        <v>442800</v>
      </c>
      <c r="AP496" s="58">
        <f t="shared" si="118"/>
        <v>0</v>
      </c>
      <c r="AQ496" s="74"/>
    </row>
    <row r="497" spans="1:43" s="60" customFormat="1" ht="23.25" customHeight="1">
      <c r="A497" s="113" t="s">
        <v>925</v>
      </c>
      <c r="B497" s="141" t="s">
        <v>1199</v>
      </c>
      <c r="C497" s="145" t="s">
        <v>1270</v>
      </c>
      <c r="D497" s="114"/>
      <c r="E497" s="119"/>
      <c r="F497" s="119"/>
      <c r="G497" s="120"/>
      <c r="H497" s="61"/>
      <c r="I497" s="62"/>
      <c r="J497" s="56"/>
      <c r="K497" s="58">
        <v>410000</v>
      </c>
      <c r="L497" s="56"/>
      <c r="M497" s="56"/>
      <c r="N497" s="56"/>
      <c r="O497" s="56"/>
      <c r="P497" s="56"/>
      <c r="Q497" s="56"/>
      <c r="R497" s="56"/>
      <c r="S497" s="56"/>
      <c r="T497" s="56">
        <f t="shared" si="119"/>
        <v>32800</v>
      </c>
      <c r="U497" s="62">
        <f t="shared" si="120"/>
        <v>442800</v>
      </c>
      <c r="V497" s="58">
        <f t="shared" si="122"/>
        <v>442800</v>
      </c>
      <c r="W497" s="121"/>
      <c r="X497" s="57" t="str">
        <f t="shared" si="105"/>
        <v>PS254914</v>
      </c>
      <c r="Y497" s="58" t="str">
        <f t="shared" si="105"/>
        <v>4834109</v>
      </c>
      <c r="Z497" s="59">
        <f t="shared" si="121"/>
        <v>0</v>
      </c>
      <c r="AA497" s="58"/>
      <c r="AB497" s="58"/>
      <c r="AC497" s="58"/>
      <c r="AD497" s="58">
        <f t="shared" si="123"/>
        <v>410000</v>
      </c>
      <c r="AE497" s="58"/>
      <c r="AF497" s="58"/>
      <c r="AG497" s="58"/>
      <c r="AH497" s="58"/>
      <c r="AI497" s="58"/>
      <c r="AJ497" s="58"/>
      <c r="AK497" s="58"/>
      <c r="AL497" s="58"/>
      <c r="AM497" s="58">
        <f t="shared" si="115"/>
        <v>32800</v>
      </c>
      <c r="AN497" s="58">
        <f t="shared" si="116"/>
        <v>442800</v>
      </c>
      <c r="AO497" s="58">
        <f t="shared" si="117"/>
        <v>442800</v>
      </c>
      <c r="AP497" s="58">
        <f t="shared" si="118"/>
        <v>0</v>
      </c>
      <c r="AQ497" s="74"/>
    </row>
    <row r="498" spans="1:43" s="60" customFormat="1" ht="23.25" customHeight="1">
      <c r="A498" s="113" t="s">
        <v>926</v>
      </c>
      <c r="B498" s="141" t="s">
        <v>1200</v>
      </c>
      <c r="C498" s="145" t="s">
        <v>1270</v>
      </c>
      <c r="D498" s="114"/>
      <c r="E498" s="119"/>
      <c r="F498" s="119"/>
      <c r="G498" s="120"/>
      <c r="H498" s="61"/>
      <c r="I498" s="62"/>
      <c r="J498" s="56"/>
      <c r="K498" s="58">
        <v>410000</v>
      </c>
      <c r="L498" s="56"/>
      <c r="M498" s="56"/>
      <c r="N498" s="56"/>
      <c r="O498" s="56"/>
      <c r="P498" s="56"/>
      <c r="Q498" s="56"/>
      <c r="R498" s="56"/>
      <c r="S498" s="56"/>
      <c r="T498" s="56">
        <f t="shared" si="119"/>
        <v>32800</v>
      </c>
      <c r="U498" s="62">
        <f t="shared" si="120"/>
        <v>442800</v>
      </c>
      <c r="V498" s="58">
        <f t="shared" si="122"/>
        <v>442800</v>
      </c>
      <c r="W498" s="121"/>
      <c r="X498" s="57" t="str">
        <f t="shared" si="105"/>
        <v>PS254931</v>
      </c>
      <c r="Y498" s="58" t="str">
        <f t="shared" si="105"/>
        <v>HT-PS25084068</v>
      </c>
      <c r="Z498" s="59">
        <f t="shared" si="121"/>
        <v>0</v>
      </c>
      <c r="AA498" s="58"/>
      <c r="AB498" s="58"/>
      <c r="AC498" s="58"/>
      <c r="AD498" s="58">
        <f t="shared" si="123"/>
        <v>410000</v>
      </c>
      <c r="AE498" s="58"/>
      <c r="AF498" s="58"/>
      <c r="AG498" s="58"/>
      <c r="AH498" s="58"/>
      <c r="AI498" s="58"/>
      <c r="AJ498" s="58"/>
      <c r="AK498" s="58"/>
      <c r="AL498" s="58"/>
      <c r="AM498" s="58">
        <f t="shared" si="115"/>
        <v>32800</v>
      </c>
      <c r="AN498" s="58">
        <f t="shared" si="116"/>
        <v>442800</v>
      </c>
      <c r="AO498" s="58">
        <f t="shared" si="117"/>
        <v>442800</v>
      </c>
      <c r="AP498" s="58">
        <f t="shared" si="118"/>
        <v>0</v>
      </c>
      <c r="AQ498" s="74"/>
    </row>
    <row r="499" spans="1:43" s="60" customFormat="1" ht="23.25" customHeight="1">
      <c r="A499" s="113" t="s">
        <v>927</v>
      </c>
      <c r="B499" s="141" t="s">
        <v>1201</v>
      </c>
      <c r="C499" s="145" t="s">
        <v>1270</v>
      </c>
      <c r="D499" s="114"/>
      <c r="E499" s="119"/>
      <c r="F499" s="119"/>
      <c r="G499" s="120"/>
      <c r="H499" s="61"/>
      <c r="I499" s="62"/>
      <c r="J499" s="56"/>
      <c r="K499" s="58">
        <v>410000</v>
      </c>
      <c r="L499" s="56"/>
      <c r="M499" s="56"/>
      <c r="N499" s="56"/>
      <c r="O499" s="56"/>
      <c r="P499" s="56"/>
      <c r="Q499" s="56"/>
      <c r="R499" s="56"/>
      <c r="S499" s="56"/>
      <c r="T499" s="56">
        <f t="shared" si="119"/>
        <v>32800</v>
      </c>
      <c r="U499" s="62">
        <f t="shared" si="120"/>
        <v>442800</v>
      </c>
      <c r="V499" s="58">
        <f t="shared" si="122"/>
        <v>442800</v>
      </c>
      <c r="W499" s="121"/>
      <c r="X499" s="57" t="str">
        <f t="shared" si="105"/>
        <v>PS254932</v>
      </c>
      <c r="Y499" s="58" t="str">
        <f t="shared" si="105"/>
        <v>O2-2508-00185</v>
      </c>
      <c r="Z499" s="59">
        <f t="shared" si="121"/>
        <v>0</v>
      </c>
      <c r="AA499" s="58"/>
      <c r="AB499" s="58"/>
      <c r="AC499" s="58"/>
      <c r="AD499" s="58">
        <f t="shared" si="123"/>
        <v>410000</v>
      </c>
      <c r="AE499" s="58"/>
      <c r="AF499" s="58"/>
      <c r="AG499" s="58"/>
      <c r="AH499" s="58"/>
      <c r="AI499" s="58"/>
      <c r="AJ499" s="58"/>
      <c r="AK499" s="58"/>
      <c r="AL499" s="58"/>
      <c r="AM499" s="58">
        <f t="shared" si="115"/>
        <v>32800</v>
      </c>
      <c r="AN499" s="58">
        <f t="shared" si="116"/>
        <v>442800</v>
      </c>
      <c r="AO499" s="58">
        <f t="shared" si="117"/>
        <v>442800</v>
      </c>
      <c r="AP499" s="58">
        <f t="shared" si="118"/>
        <v>0</v>
      </c>
      <c r="AQ499" s="74"/>
    </row>
    <row r="500" spans="1:43" s="60" customFormat="1" ht="23.25" customHeight="1">
      <c r="A500" s="113" t="s">
        <v>928</v>
      </c>
      <c r="B500" s="141" t="s">
        <v>1202</v>
      </c>
      <c r="C500" s="145" t="s">
        <v>1270</v>
      </c>
      <c r="D500" s="114"/>
      <c r="E500" s="119"/>
      <c r="F500" s="119"/>
      <c r="G500" s="120"/>
      <c r="H500" s="61"/>
      <c r="I500" s="62"/>
      <c r="J500" s="56"/>
      <c r="K500" s="58">
        <v>410000</v>
      </c>
      <c r="L500" s="56"/>
      <c r="M500" s="56"/>
      <c r="N500" s="56"/>
      <c r="O500" s="56"/>
      <c r="P500" s="56"/>
      <c r="Q500" s="56"/>
      <c r="R500" s="56"/>
      <c r="S500" s="56"/>
      <c r="T500" s="56">
        <f t="shared" si="119"/>
        <v>32800</v>
      </c>
      <c r="U500" s="62">
        <f t="shared" si="120"/>
        <v>442800</v>
      </c>
      <c r="V500" s="58">
        <f t="shared" si="122"/>
        <v>442800</v>
      </c>
      <c r="W500" s="121"/>
      <c r="X500" s="57" t="str">
        <f t="shared" si="105"/>
        <v>PS254927</v>
      </c>
      <c r="Y500" s="58" t="str">
        <f t="shared" si="105"/>
        <v>33/BG-PS-34</v>
      </c>
      <c r="Z500" s="59">
        <f t="shared" si="121"/>
        <v>0</v>
      </c>
      <c r="AA500" s="58"/>
      <c r="AB500" s="58"/>
      <c r="AC500" s="58"/>
      <c r="AD500" s="58">
        <f t="shared" si="123"/>
        <v>410000</v>
      </c>
      <c r="AE500" s="58"/>
      <c r="AF500" s="58"/>
      <c r="AG500" s="58"/>
      <c r="AH500" s="58"/>
      <c r="AI500" s="58"/>
      <c r="AJ500" s="58"/>
      <c r="AK500" s="58"/>
      <c r="AL500" s="58"/>
      <c r="AM500" s="58">
        <f t="shared" si="115"/>
        <v>32800</v>
      </c>
      <c r="AN500" s="58">
        <f t="shared" si="116"/>
        <v>442800</v>
      </c>
      <c r="AO500" s="58">
        <f t="shared" si="117"/>
        <v>442800</v>
      </c>
      <c r="AP500" s="58">
        <f t="shared" si="118"/>
        <v>0</v>
      </c>
      <c r="AQ500" s="74"/>
    </row>
    <row r="501" spans="1:43" s="60" customFormat="1" ht="23.25" customHeight="1">
      <c r="A501" s="113" t="s">
        <v>929</v>
      </c>
      <c r="B501" s="141" t="s">
        <v>1203</v>
      </c>
      <c r="C501" s="145" t="s">
        <v>1270</v>
      </c>
      <c r="D501" s="114"/>
      <c r="E501" s="119"/>
      <c r="F501" s="119"/>
      <c r="G501" s="120"/>
      <c r="H501" s="61"/>
      <c r="I501" s="62"/>
      <c r="J501" s="56"/>
      <c r="K501" s="58">
        <v>1110000</v>
      </c>
      <c r="L501" s="56"/>
      <c r="M501" s="56"/>
      <c r="N501" s="56"/>
      <c r="O501" s="56"/>
      <c r="P501" s="56"/>
      <c r="Q501" s="56"/>
      <c r="R501" s="56"/>
      <c r="S501" s="56"/>
      <c r="T501" s="56">
        <f t="shared" si="119"/>
        <v>88800</v>
      </c>
      <c r="U501" s="62">
        <f t="shared" si="120"/>
        <v>1198800</v>
      </c>
      <c r="V501" s="58">
        <f t="shared" si="122"/>
        <v>1198800</v>
      </c>
      <c r="W501" s="121"/>
      <c r="X501" s="57" t="str">
        <f t="shared" si="105"/>
        <v>PS254929</v>
      </c>
      <c r="Y501" s="58" t="str">
        <f t="shared" si="105"/>
        <v>B34X25080604VY</v>
      </c>
      <c r="Z501" s="59">
        <f t="shared" si="121"/>
        <v>0</v>
      </c>
      <c r="AA501" s="58"/>
      <c r="AB501" s="58"/>
      <c r="AC501" s="58"/>
      <c r="AD501" s="58">
        <f t="shared" si="123"/>
        <v>1110000</v>
      </c>
      <c r="AE501" s="58"/>
      <c r="AF501" s="58"/>
      <c r="AG501" s="58"/>
      <c r="AH501" s="58"/>
      <c r="AI501" s="58"/>
      <c r="AJ501" s="58"/>
      <c r="AK501" s="58"/>
      <c r="AL501" s="58"/>
      <c r="AM501" s="58">
        <f t="shared" si="115"/>
        <v>88800</v>
      </c>
      <c r="AN501" s="58">
        <f t="shared" si="116"/>
        <v>1198800</v>
      </c>
      <c r="AO501" s="58">
        <f t="shared" si="117"/>
        <v>1198800</v>
      </c>
      <c r="AP501" s="58">
        <f t="shared" si="118"/>
        <v>0</v>
      </c>
      <c r="AQ501" s="74"/>
    </row>
    <row r="502" spans="1:43" s="60" customFormat="1" ht="23.25" customHeight="1">
      <c r="A502" s="113" t="s">
        <v>929</v>
      </c>
      <c r="B502" s="141" t="s">
        <v>1203</v>
      </c>
      <c r="C502" s="145" t="s">
        <v>1270</v>
      </c>
      <c r="D502" s="114"/>
      <c r="E502" s="119"/>
      <c r="F502" s="119"/>
      <c r="G502" s="120"/>
      <c r="H502" s="61"/>
      <c r="I502" s="62"/>
      <c r="J502" s="56"/>
      <c r="K502" s="58"/>
      <c r="L502" s="56"/>
      <c r="M502" s="56"/>
      <c r="N502" s="56"/>
      <c r="O502" s="56"/>
      <c r="P502" s="56"/>
      <c r="Q502" s="56"/>
      <c r="R502" s="56"/>
      <c r="S502" s="56"/>
      <c r="T502" s="56">
        <f t="shared" si="119"/>
        <v>0</v>
      </c>
      <c r="U502" s="62">
        <f t="shared" si="120"/>
        <v>0</v>
      </c>
      <c r="V502" s="58">
        <f t="shared" si="122"/>
        <v>0</v>
      </c>
      <c r="W502" s="121"/>
      <c r="X502" s="57" t="str">
        <f t="shared" si="105"/>
        <v>PS254929</v>
      </c>
      <c r="Y502" s="58" t="str">
        <f t="shared" si="105"/>
        <v>B34X25080604VY</v>
      </c>
      <c r="Z502" s="59">
        <f t="shared" si="121"/>
        <v>0</v>
      </c>
      <c r="AA502" s="58"/>
      <c r="AB502" s="58"/>
      <c r="AC502" s="58"/>
      <c r="AD502" s="58">
        <f t="shared" si="123"/>
        <v>0</v>
      </c>
      <c r="AE502" s="58"/>
      <c r="AF502" s="58"/>
      <c r="AG502" s="58"/>
      <c r="AH502" s="58"/>
      <c r="AI502" s="58"/>
      <c r="AJ502" s="58"/>
      <c r="AK502" s="58"/>
      <c r="AL502" s="58"/>
      <c r="AM502" s="58">
        <f t="shared" si="115"/>
        <v>0</v>
      </c>
      <c r="AN502" s="58">
        <f t="shared" si="116"/>
        <v>0</v>
      </c>
      <c r="AO502" s="58">
        <f t="shared" si="117"/>
        <v>0</v>
      </c>
      <c r="AP502" s="58">
        <f t="shared" si="118"/>
        <v>0</v>
      </c>
      <c r="AQ502" s="74"/>
    </row>
    <row r="503" spans="1:43" s="60" customFormat="1" ht="23.25" customHeight="1">
      <c r="A503" s="113" t="s">
        <v>929</v>
      </c>
      <c r="B503" s="141" t="s">
        <v>1203</v>
      </c>
      <c r="C503" s="145" t="s">
        <v>1270</v>
      </c>
      <c r="D503" s="114"/>
      <c r="E503" s="119"/>
      <c r="F503" s="119"/>
      <c r="G503" s="120"/>
      <c r="H503" s="61"/>
      <c r="I503" s="62"/>
      <c r="J503" s="56"/>
      <c r="K503" s="58"/>
      <c r="L503" s="56"/>
      <c r="M503" s="56"/>
      <c r="N503" s="56"/>
      <c r="O503" s="56"/>
      <c r="P503" s="56"/>
      <c r="Q503" s="56"/>
      <c r="R503" s="56"/>
      <c r="S503" s="56"/>
      <c r="T503" s="56">
        <f t="shared" si="119"/>
        <v>0</v>
      </c>
      <c r="U503" s="62">
        <f t="shared" si="120"/>
        <v>0</v>
      </c>
      <c r="V503" s="58">
        <f t="shared" si="122"/>
        <v>0</v>
      </c>
      <c r="W503" s="121"/>
      <c r="X503" s="57" t="str">
        <f t="shared" si="105"/>
        <v>PS254929</v>
      </c>
      <c r="Y503" s="58" t="str">
        <f t="shared" si="105"/>
        <v>B34X25080604VY</v>
      </c>
      <c r="Z503" s="59">
        <f t="shared" si="121"/>
        <v>0</v>
      </c>
      <c r="AA503" s="58"/>
      <c r="AB503" s="58"/>
      <c r="AC503" s="58"/>
      <c r="AD503" s="58">
        <f t="shared" si="123"/>
        <v>0</v>
      </c>
      <c r="AE503" s="58"/>
      <c r="AF503" s="58"/>
      <c r="AG503" s="58"/>
      <c r="AH503" s="58"/>
      <c r="AI503" s="58"/>
      <c r="AJ503" s="58"/>
      <c r="AK503" s="58"/>
      <c r="AL503" s="58"/>
      <c r="AM503" s="58">
        <f t="shared" si="115"/>
        <v>0</v>
      </c>
      <c r="AN503" s="58">
        <f t="shared" si="116"/>
        <v>0</v>
      </c>
      <c r="AO503" s="58">
        <f t="shared" si="117"/>
        <v>0</v>
      </c>
      <c r="AP503" s="58">
        <f t="shared" si="118"/>
        <v>0</v>
      </c>
      <c r="AQ503" s="74"/>
    </row>
    <row r="504" spans="1:43" s="60" customFormat="1" ht="23.25" customHeight="1">
      <c r="A504" s="113" t="s">
        <v>929</v>
      </c>
      <c r="B504" s="141" t="s">
        <v>1203</v>
      </c>
      <c r="C504" s="145" t="s">
        <v>1270</v>
      </c>
      <c r="D504" s="114"/>
      <c r="E504" s="119"/>
      <c r="F504" s="119"/>
      <c r="G504" s="120"/>
      <c r="H504" s="61"/>
      <c r="I504" s="62"/>
      <c r="J504" s="56"/>
      <c r="K504" s="58"/>
      <c r="L504" s="56"/>
      <c r="M504" s="56"/>
      <c r="N504" s="56"/>
      <c r="O504" s="56"/>
      <c r="P504" s="56"/>
      <c r="Q504" s="56"/>
      <c r="R504" s="56"/>
      <c r="S504" s="56"/>
      <c r="T504" s="56">
        <f t="shared" si="119"/>
        <v>0</v>
      </c>
      <c r="U504" s="62">
        <f t="shared" si="120"/>
        <v>0</v>
      </c>
      <c r="V504" s="58">
        <f t="shared" si="122"/>
        <v>0</v>
      </c>
      <c r="W504" s="121"/>
      <c r="X504" s="57" t="str">
        <f t="shared" si="105"/>
        <v>PS254929</v>
      </c>
      <c r="Y504" s="58" t="str">
        <f t="shared" si="105"/>
        <v>B34X25080604VY</v>
      </c>
      <c r="Z504" s="59">
        <f t="shared" si="121"/>
        <v>0</v>
      </c>
      <c r="AA504" s="58"/>
      <c r="AB504" s="58"/>
      <c r="AC504" s="58"/>
      <c r="AD504" s="58">
        <f t="shared" si="123"/>
        <v>0</v>
      </c>
      <c r="AE504" s="58"/>
      <c r="AF504" s="58"/>
      <c r="AG504" s="58"/>
      <c r="AH504" s="58"/>
      <c r="AI504" s="58"/>
      <c r="AJ504" s="58"/>
      <c r="AK504" s="58"/>
      <c r="AL504" s="58"/>
      <c r="AM504" s="58">
        <f t="shared" si="115"/>
        <v>0</v>
      </c>
      <c r="AN504" s="58">
        <f t="shared" si="116"/>
        <v>0</v>
      </c>
      <c r="AO504" s="58">
        <f t="shared" si="117"/>
        <v>0</v>
      </c>
      <c r="AP504" s="58">
        <f t="shared" si="118"/>
        <v>0</v>
      </c>
      <c r="AQ504" s="74"/>
    </row>
    <row r="505" spans="1:43" s="60" customFormat="1" ht="23.25" customHeight="1">
      <c r="A505" s="113" t="s">
        <v>929</v>
      </c>
      <c r="B505" s="141" t="s">
        <v>1203</v>
      </c>
      <c r="C505" s="145" t="s">
        <v>1270</v>
      </c>
      <c r="D505" s="114"/>
      <c r="E505" s="119"/>
      <c r="F505" s="119"/>
      <c r="G505" s="120"/>
      <c r="H505" s="61"/>
      <c r="I505" s="62"/>
      <c r="J505" s="56"/>
      <c r="K505" s="58"/>
      <c r="L505" s="56"/>
      <c r="M505" s="56"/>
      <c r="N505" s="56"/>
      <c r="O505" s="56"/>
      <c r="P505" s="56"/>
      <c r="Q505" s="56"/>
      <c r="R505" s="56"/>
      <c r="S505" s="56"/>
      <c r="T505" s="56">
        <f t="shared" si="119"/>
        <v>0</v>
      </c>
      <c r="U505" s="62">
        <f t="shared" si="120"/>
        <v>0</v>
      </c>
      <c r="V505" s="58">
        <f t="shared" si="122"/>
        <v>0</v>
      </c>
      <c r="W505" s="121"/>
      <c r="X505" s="57" t="str">
        <f t="shared" si="105"/>
        <v>PS254929</v>
      </c>
      <c r="Y505" s="58" t="str">
        <f t="shared" si="105"/>
        <v>B34X25080604VY</v>
      </c>
      <c r="Z505" s="59">
        <f t="shared" si="121"/>
        <v>0</v>
      </c>
      <c r="AA505" s="58"/>
      <c r="AB505" s="58"/>
      <c r="AC505" s="58"/>
      <c r="AD505" s="58">
        <f t="shared" si="123"/>
        <v>0</v>
      </c>
      <c r="AE505" s="58"/>
      <c r="AF505" s="58"/>
      <c r="AG505" s="58"/>
      <c r="AH505" s="58"/>
      <c r="AI505" s="58"/>
      <c r="AJ505" s="58"/>
      <c r="AK505" s="58"/>
      <c r="AL505" s="58"/>
      <c r="AM505" s="58">
        <f t="shared" si="115"/>
        <v>0</v>
      </c>
      <c r="AN505" s="58">
        <f t="shared" si="116"/>
        <v>0</v>
      </c>
      <c r="AO505" s="58">
        <f t="shared" si="117"/>
        <v>0</v>
      </c>
      <c r="AP505" s="58">
        <f t="shared" si="118"/>
        <v>0</v>
      </c>
      <c r="AQ505" s="74"/>
    </row>
    <row r="506" spans="1:43" s="60" customFormat="1" ht="23.25" customHeight="1">
      <c r="A506" s="113" t="s">
        <v>929</v>
      </c>
      <c r="B506" s="141" t="s">
        <v>1203</v>
      </c>
      <c r="C506" s="145" t="s">
        <v>1270</v>
      </c>
      <c r="D506" s="114"/>
      <c r="E506" s="119"/>
      <c r="F506" s="119"/>
      <c r="G506" s="120"/>
      <c r="H506" s="61"/>
      <c r="I506" s="62"/>
      <c r="J506" s="56"/>
      <c r="K506" s="58"/>
      <c r="L506" s="56"/>
      <c r="M506" s="56"/>
      <c r="N506" s="56"/>
      <c r="O506" s="56"/>
      <c r="P506" s="56"/>
      <c r="Q506" s="56"/>
      <c r="R506" s="56"/>
      <c r="S506" s="56"/>
      <c r="T506" s="56">
        <f t="shared" si="119"/>
        <v>0</v>
      </c>
      <c r="U506" s="62">
        <f t="shared" si="120"/>
        <v>0</v>
      </c>
      <c r="V506" s="58">
        <f t="shared" si="122"/>
        <v>0</v>
      </c>
      <c r="W506" s="121"/>
      <c r="X506" s="57" t="str">
        <f t="shared" si="105"/>
        <v>PS254929</v>
      </c>
      <c r="Y506" s="58" t="str">
        <f t="shared" si="105"/>
        <v>B34X25080604VY</v>
      </c>
      <c r="Z506" s="59">
        <f t="shared" si="121"/>
        <v>0</v>
      </c>
      <c r="AA506" s="58"/>
      <c r="AB506" s="58"/>
      <c r="AC506" s="58"/>
      <c r="AD506" s="58">
        <f t="shared" si="123"/>
        <v>0</v>
      </c>
      <c r="AE506" s="58"/>
      <c r="AF506" s="58"/>
      <c r="AG506" s="58"/>
      <c r="AH506" s="58"/>
      <c r="AI506" s="58"/>
      <c r="AJ506" s="58"/>
      <c r="AK506" s="58"/>
      <c r="AL506" s="58"/>
      <c r="AM506" s="58">
        <f t="shared" si="115"/>
        <v>0</v>
      </c>
      <c r="AN506" s="58">
        <f t="shared" si="116"/>
        <v>0</v>
      </c>
      <c r="AO506" s="58">
        <f t="shared" si="117"/>
        <v>0</v>
      </c>
      <c r="AP506" s="58">
        <f t="shared" si="118"/>
        <v>0</v>
      </c>
      <c r="AQ506" s="74"/>
    </row>
    <row r="507" spans="1:43" s="60" customFormat="1" ht="23.25" customHeight="1">
      <c r="A507" s="113" t="s">
        <v>929</v>
      </c>
      <c r="B507" s="141" t="s">
        <v>1203</v>
      </c>
      <c r="C507" s="145" t="s">
        <v>1270</v>
      </c>
      <c r="D507" s="114"/>
      <c r="E507" s="119"/>
      <c r="F507" s="119"/>
      <c r="G507" s="120"/>
      <c r="H507" s="61"/>
      <c r="I507" s="62"/>
      <c r="J507" s="56"/>
      <c r="K507" s="58"/>
      <c r="L507" s="56"/>
      <c r="M507" s="56"/>
      <c r="N507" s="56"/>
      <c r="O507" s="56"/>
      <c r="P507" s="56"/>
      <c r="Q507" s="56"/>
      <c r="R507" s="56"/>
      <c r="S507" s="56"/>
      <c r="T507" s="56">
        <f t="shared" si="119"/>
        <v>0</v>
      </c>
      <c r="U507" s="62">
        <f t="shared" si="120"/>
        <v>0</v>
      </c>
      <c r="V507" s="58">
        <f t="shared" si="122"/>
        <v>0</v>
      </c>
      <c r="W507" s="121"/>
      <c r="X507" s="57" t="str">
        <f t="shared" si="105"/>
        <v>PS254929</v>
      </c>
      <c r="Y507" s="58" t="str">
        <f t="shared" ref="Y507:Y570" si="124">B507</f>
        <v>B34X25080604VY</v>
      </c>
      <c r="Z507" s="59">
        <f t="shared" si="121"/>
        <v>0</v>
      </c>
      <c r="AA507" s="58"/>
      <c r="AB507" s="58"/>
      <c r="AC507" s="58"/>
      <c r="AD507" s="58">
        <f t="shared" si="123"/>
        <v>0</v>
      </c>
      <c r="AE507" s="58"/>
      <c r="AF507" s="58"/>
      <c r="AG507" s="58"/>
      <c r="AH507" s="58"/>
      <c r="AI507" s="58"/>
      <c r="AJ507" s="58"/>
      <c r="AK507" s="58"/>
      <c r="AL507" s="58"/>
      <c r="AM507" s="58">
        <f t="shared" si="115"/>
        <v>0</v>
      </c>
      <c r="AN507" s="58">
        <f t="shared" si="116"/>
        <v>0</v>
      </c>
      <c r="AO507" s="58">
        <f t="shared" si="117"/>
        <v>0</v>
      </c>
      <c r="AP507" s="58">
        <f t="shared" si="118"/>
        <v>0</v>
      </c>
      <c r="AQ507" s="74"/>
    </row>
    <row r="508" spans="1:43" s="60" customFormat="1" ht="23.25" customHeight="1">
      <c r="A508" s="113" t="s">
        <v>929</v>
      </c>
      <c r="B508" s="141" t="s">
        <v>1203</v>
      </c>
      <c r="C508" s="145" t="s">
        <v>1270</v>
      </c>
      <c r="D508" s="114"/>
      <c r="E508" s="119"/>
      <c r="F508" s="119"/>
      <c r="G508" s="120"/>
      <c r="H508" s="61"/>
      <c r="I508" s="62"/>
      <c r="J508" s="56"/>
      <c r="K508" s="58"/>
      <c r="L508" s="56"/>
      <c r="M508" s="56"/>
      <c r="N508" s="56"/>
      <c r="O508" s="56"/>
      <c r="P508" s="56"/>
      <c r="Q508" s="56"/>
      <c r="R508" s="56"/>
      <c r="S508" s="56"/>
      <c r="T508" s="56">
        <f t="shared" si="119"/>
        <v>0</v>
      </c>
      <c r="U508" s="62">
        <f t="shared" si="120"/>
        <v>0</v>
      </c>
      <c r="V508" s="58">
        <f t="shared" si="122"/>
        <v>0</v>
      </c>
      <c r="W508" s="121"/>
      <c r="X508" s="57" t="str">
        <f t="shared" ref="X508:Y571" si="125">A508</f>
        <v>PS254929</v>
      </c>
      <c r="Y508" s="58" t="str">
        <f t="shared" si="124"/>
        <v>B34X25080604VY</v>
      </c>
      <c r="Z508" s="59">
        <f t="shared" si="121"/>
        <v>0</v>
      </c>
      <c r="AA508" s="58"/>
      <c r="AB508" s="58"/>
      <c r="AC508" s="58"/>
      <c r="AD508" s="58">
        <f t="shared" si="123"/>
        <v>0</v>
      </c>
      <c r="AE508" s="58"/>
      <c r="AF508" s="58"/>
      <c r="AG508" s="58"/>
      <c r="AH508" s="58"/>
      <c r="AI508" s="58"/>
      <c r="AJ508" s="58"/>
      <c r="AK508" s="58"/>
      <c r="AL508" s="58"/>
      <c r="AM508" s="58">
        <f t="shared" ref="AM508:AM571" si="126">SUM(AC508:AL508)*0.08</f>
        <v>0</v>
      </c>
      <c r="AN508" s="58">
        <f t="shared" ref="AN508:AN571" si="127">SUM(AC508:AM508)</f>
        <v>0</v>
      </c>
      <c r="AO508" s="58">
        <f t="shared" ref="AO508:AO571" si="128">AN508</f>
        <v>0</v>
      </c>
      <c r="AP508" s="58">
        <f t="shared" ref="AP508:AP571" si="129">W508</f>
        <v>0</v>
      </c>
      <c r="AQ508" s="74"/>
    </row>
    <row r="509" spans="1:43" s="60" customFormat="1" ht="23.25" customHeight="1">
      <c r="A509" s="113" t="s">
        <v>929</v>
      </c>
      <c r="B509" s="141" t="s">
        <v>1203</v>
      </c>
      <c r="C509" s="145" t="s">
        <v>1270</v>
      </c>
      <c r="D509" s="114"/>
      <c r="E509" s="119"/>
      <c r="F509" s="119"/>
      <c r="G509" s="120"/>
      <c r="H509" s="61"/>
      <c r="I509" s="62"/>
      <c r="J509" s="56"/>
      <c r="K509" s="58"/>
      <c r="L509" s="56"/>
      <c r="M509" s="56"/>
      <c r="N509" s="56"/>
      <c r="O509" s="56"/>
      <c r="P509" s="56"/>
      <c r="Q509" s="56"/>
      <c r="R509" s="56"/>
      <c r="S509" s="56"/>
      <c r="T509" s="56">
        <f t="shared" si="119"/>
        <v>0</v>
      </c>
      <c r="U509" s="62">
        <f t="shared" si="120"/>
        <v>0</v>
      </c>
      <c r="V509" s="58">
        <f t="shared" si="122"/>
        <v>0</v>
      </c>
      <c r="W509" s="121"/>
      <c r="X509" s="57" t="str">
        <f t="shared" si="125"/>
        <v>PS254929</v>
      </c>
      <c r="Y509" s="58" t="str">
        <f t="shared" si="124"/>
        <v>B34X25080604VY</v>
      </c>
      <c r="Z509" s="59">
        <f t="shared" si="121"/>
        <v>0</v>
      </c>
      <c r="AA509" s="58"/>
      <c r="AB509" s="58"/>
      <c r="AC509" s="58"/>
      <c r="AD509" s="58">
        <f t="shared" si="123"/>
        <v>0</v>
      </c>
      <c r="AE509" s="58"/>
      <c r="AF509" s="58"/>
      <c r="AG509" s="58"/>
      <c r="AH509" s="58"/>
      <c r="AI509" s="58"/>
      <c r="AJ509" s="58"/>
      <c r="AK509" s="58"/>
      <c r="AL509" s="58"/>
      <c r="AM509" s="58">
        <f t="shared" si="126"/>
        <v>0</v>
      </c>
      <c r="AN509" s="58">
        <f t="shared" si="127"/>
        <v>0</v>
      </c>
      <c r="AO509" s="58">
        <f t="shared" si="128"/>
        <v>0</v>
      </c>
      <c r="AP509" s="58">
        <f t="shared" si="129"/>
        <v>0</v>
      </c>
      <c r="AQ509" s="74"/>
    </row>
    <row r="510" spans="1:43" s="60" customFormat="1" ht="23.25" customHeight="1">
      <c r="A510" s="113" t="s">
        <v>929</v>
      </c>
      <c r="B510" s="141" t="s">
        <v>1203</v>
      </c>
      <c r="C510" s="145" t="s">
        <v>1270</v>
      </c>
      <c r="D510" s="114"/>
      <c r="E510" s="119"/>
      <c r="F510" s="119"/>
      <c r="G510" s="120"/>
      <c r="H510" s="61"/>
      <c r="I510" s="62"/>
      <c r="J510" s="56"/>
      <c r="K510" s="58"/>
      <c r="L510" s="56"/>
      <c r="M510" s="56"/>
      <c r="N510" s="56"/>
      <c r="O510" s="56"/>
      <c r="P510" s="56"/>
      <c r="Q510" s="56"/>
      <c r="R510" s="56"/>
      <c r="S510" s="56"/>
      <c r="T510" s="56">
        <f t="shared" si="119"/>
        <v>0</v>
      </c>
      <c r="U510" s="62">
        <f t="shared" si="120"/>
        <v>0</v>
      </c>
      <c r="V510" s="58">
        <f t="shared" si="122"/>
        <v>0</v>
      </c>
      <c r="W510" s="121"/>
      <c r="X510" s="57" t="str">
        <f t="shared" si="125"/>
        <v>PS254929</v>
      </c>
      <c r="Y510" s="58" t="str">
        <f t="shared" si="124"/>
        <v>B34X25080604VY</v>
      </c>
      <c r="Z510" s="59">
        <f t="shared" si="121"/>
        <v>0</v>
      </c>
      <c r="AA510" s="58"/>
      <c r="AB510" s="58"/>
      <c r="AC510" s="58"/>
      <c r="AD510" s="58">
        <f t="shared" si="123"/>
        <v>0</v>
      </c>
      <c r="AE510" s="58"/>
      <c r="AF510" s="58"/>
      <c r="AG510" s="58"/>
      <c r="AH510" s="58"/>
      <c r="AI510" s="58"/>
      <c r="AJ510" s="58"/>
      <c r="AK510" s="58"/>
      <c r="AL510" s="58"/>
      <c r="AM510" s="58">
        <f t="shared" si="126"/>
        <v>0</v>
      </c>
      <c r="AN510" s="58">
        <f t="shared" si="127"/>
        <v>0</v>
      </c>
      <c r="AO510" s="58">
        <f t="shared" si="128"/>
        <v>0</v>
      </c>
      <c r="AP510" s="58">
        <f t="shared" si="129"/>
        <v>0</v>
      </c>
      <c r="AQ510" s="74"/>
    </row>
    <row r="511" spans="1:43" s="60" customFormat="1" ht="23.25" customHeight="1">
      <c r="A511" s="113" t="s">
        <v>929</v>
      </c>
      <c r="B511" s="141" t="s">
        <v>1203</v>
      </c>
      <c r="C511" s="145" t="s">
        <v>1270</v>
      </c>
      <c r="D511" s="114"/>
      <c r="E511" s="119"/>
      <c r="F511" s="119"/>
      <c r="G511" s="120"/>
      <c r="H511" s="61"/>
      <c r="I511" s="62"/>
      <c r="J511" s="56"/>
      <c r="K511" s="58"/>
      <c r="L511" s="56"/>
      <c r="M511" s="56"/>
      <c r="N511" s="56"/>
      <c r="O511" s="56"/>
      <c r="P511" s="56"/>
      <c r="Q511" s="56"/>
      <c r="R511" s="56"/>
      <c r="S511" s="56"/>
      <c r="T511" s="56">
        <f t="shared" si="119"/>
        <v>0</v>
      </c>
      <c r="U511" s="62">
        <f t="shared" si="120"/>
        <v>0</v>
      </c>
      <c r="V511" s="58">
        <f t="shared" si="122"/>
        <v>0</v>
      </c>
      <c r="W511" s="121"/>
      <c r="X511" s="57" t="str">
        <f t="shared" si="125"/>
        <v>PS254929</v>
      </c>
      <c r="Y511" s="58" t="str">
        <f t="shared" si="124"/>
        <v>B34X25080604VY</v>
      </c>
      <c r="Z511" s="59">
        <f t="shared" si="121"/>
        <v>0</v>
      </c>
      <c r="AA511" s="58"/>
      <c r="AB511" s="58"/>
      <c r="AC511" s="58"/>
      <c r="AD511" s="58">
        <f t="shared" si="123"/>
        <v>0</v>
      </c>
      <c r="AE511" s="58"/>
      <c r="AF511" s="58"/>
      <c r="AG511" s="58"/>
      <c r="AH511" s="58"/>
      <c r="AI511" s="58"/>
      <c r="AJ511" s="58"/>
      <c r="AK511" s="58"/>
      <c r="AL511" s="58"/>
      <c r="AM511" s="58">
        <f t="shared" si="126"/>
        <v>0</v>
      </c>
      <c r="AN511" s="58">
        <f t="shared" si="127"/>
        <v>0</v>
      </c>
      <c r="AO511" s="58">
        <f t="shared" si="128"/>
        <v>0</v>
      </c>
      <c r="AP511" s="58">
        <f t="shared" si="129"/>
        <v>0</v>
      </c>
      <c r="AQ511" s="74"/>
    </row>
    <row r="512" spans="1:43" s="60" customFormat="1" ht="23.25" customHeight="1">
      <c r="A512" s="113" t="s">
        <v>930</v>
      </c>
      <c r="B512" s="141" t="s">
        <v>1204</v>
      </c>
      <c r="C512" s="145" t="s">
        <v>1270</v>
      </c>
      <c r="D512" s="114"/>
      <c r="E512" s="119"/>
      <c r="F512" s="119"/>
      <c r="G512" s="120"/>
      <c r="H512" s="61"/>
      <c r="I512" s="62"/>
      <c r="J512" s="56"/>
      <c r="K512" s="58">
        <v>410000</v>
      </c>
      <c r="L512" s="56"/>
      <c r="M512" s="56"/>
      <c r="N512" s="56"/>
      <c r="O512" s="56"/>
      <c r="P512" s="56"/>
      <c r="Q512" s="56"/>
      <c r="R512" s="56"/>
      <c r="S512" s="56"/>
      <c r="T512" s="56">
        <f t="shared" si="119"/>
        <v>32800</v>
      </c>
      <c r="U512" s="62">
        <f t="shared" si="120"/>
        <v>442800</v>
      </c>
      <c r="V512" s="58">
        <f t="shared" si="122"/>
        <v>442800</v>
      </c>
      <c r="W512" s="121"/>
      <c r="X512" s="57" t="str">
        <f t="shared" si="125"/>
        <v>PS254909</v>
      </c>
      <c r="Y512" s="58" t="str">
        <f t="shared" si="124"/>
        <v>VPSI2025080504</v>
      </c>
      <c r="Z512" s="59">
        <f t="shared" si="121"/>
        <v>0</v>
      </c>
      <c r="AA512" s="58"/>
      <c r="AB512" s="58"/>
      <c r="AC512" s="58"/>
      <c r="AD512" s="58">
        <f t="shared" si="123"/>
        <v>410000</v>
      </c>
      <c r="AE512" s="58"/>
      <c r="AF512" s="58"/>
      <c r="AG512" s="58"/>
      <c r="AH512" s="58"/>
      <c r="AI512" s="58"/>
      <c r="AJ512" s="58"/>
      <c r="AK512" s="58"/>
      <c r="AL512" s="58"/>
      <c r="AM512" s="58">
        <f t="shared" si="126"/>
        <v>32800</v>
      </c>
      <c r="AN512" s="58">
        <f t="shared" si="127"/>
        <v>442800</v>
      </c>
      <c r="AO512" s="58">
        <f t="shared" si="128"/>
        <v>442800</v>
      </c>
      <c r="AP512" s="58">
        <f t="shared" si="129"/>
        <v>0</v>
      </c>
      <c r="AQ512" s="74"/>
    </row>
    <row r="513" spans="1:43" s="60" customFormat="1" ht="23.25" customHeight="1">
      <c r="A513" s="113" t="s">
        <v>931</v>
      </c>
      <c r="B513" s="141" t="s">
        <v>1205</v>
      </c>
      <c r="C513" s="145" t="s">
        <v>1270</v>
      </c>
      <c r="D513" s="114"/>
      <c r="E513" s="119"/>
      <c r="F513" s="119"/>
      <c r="G513" s="120"/>
      <c r="H513" s="61"/>
      <c r="I513" s="62"/>
      <c r="J513" s="56"/>
      <c r="K513" s="58">
        <v>480000</v>
      </c>
      <c r="L513" s="56"/>
      <c r="M513" s="56"/>
      <c r="N513" s="56"/>
      <c r="O513" s="56"/>
      <c r="P513" s="56"/>
      <c r="Q513" s="56"/>
      <c r="R513" s="56"/>
      <c r="S513" s="56"/>
      <c r="T513" s="56">
        <f t="shared" si="119"/>
        <v>38400</v>
      </c>
      <c r="U513" s="62">
        <f t="shared" si="120"/>
        <v>518400</v>
      </c>
      <c r="V513" s="58">
        <f t="shared" si="122"/>
        <v>518400</v>
      </c>
      <c r="W513" s="121"/>
      <c r="X513" s="57" t="str">
        <f t="shared" si="125"/>
        <v>PS254930</v>
      </c>
      <c r="Y513" s="58" t="str">
        <f t="shared" si="124"/>
        <v>166/PSHK/25</v>
      </c>
      <c r="Z513" s="59">
        <f t="shared" si="121"/>
        <v>0</v>
      </c>
      <c r="AA513" s="58"/>
      <c r="AB513" s="58"/>
      <c r="AC513" s="58"/>
      <c r="AD513" s="58">
        <f t="shared" si="123"/>
        <v>480000</v>
      </c>
      <c r="AE513" s="58"/>
      <c r="AF513" s="58"/>
      <c r="AG513" s="58"/>
      <c r="AH513" s="58"/>
      <c r="AI513" s="58"/>
      <c r="AJ513" s="58"/>
      <c r="AK513" s="58"/>
      <c r="AL513" s="58"/>
      <c r="AM513" s="58">
        <f t="shared" si="126"/>
        <v>38400</v>
      </c>
      <c r="AN513" s="58">
        <f t="shared" si="127"/>
        <v>518400</v>
      </c>
      <c r="AO513" s="58">
        <f t="shared" si="128"/>
        <v>518400</v>
      </c>
      <c r="AP513" s="58">
        <f t="shared" si="129"/>
        <v>0</v>
      </c>
      <c r="AQ513" s="74"/>
    </row>
    <row r="514" spans="1:43" s="60" customFormat="1" ht="23.25" customHeight="1">
      <c r="A514" s="113" t="s">
        <v>931</v>
      </c>
      <c r="B514" s="141" t="s">
        <v>1205</v>
      </c>
      <c r="C514" s="145" t="s">
        <v>1270</v>
      </c>
      <c r="D514" s="114"/>
      <c r="E514" s="119"/>
      <c r="F514" s="119"/>
      <c r="G514" s="120"/>
      <c r="H514" s="61"/>
      <c r="I514" s="62"/>
      <c r="J514" s="56"/>
      <c r="K514" s="58"/>
      <c r="L514" s="56"/>
      <c r="M514" s="56"/>
      <c r="N514" s="56"/>
      <c r="O514" s="56"/>
      <c r="P514" s="56"/>
      <c r="Q514" s="56"/>
      <c r="R514" s="56"/>
      <c r="S514" s="56"/>
      <c r="T514" s="56">
        <f t="shared" si="119"/>
        <v>0</v>
      </c>
      <c r="U514" s="62">
        <f t="shared" si="120"/>
        <v>0</v>
      </c>
      <c r="V514" s="58">
        <f t="shared" si="122"/>
        <v>0</v>
      </c>
      <c r="W514" s="121"/>
      <c r="X514" s="57" t="str">
        <f t="shared" si="125"/>
        <v>PS254930</v>
      </c>
      <c r="Y514" s="58" t="str">
        <f t="shared" si="124"/>
        <v>166/PSHK/25</v>
      </c>
      <c r="Z514" s="59">
        <f t="shared" si="121"/>
        <v>0</v>
      </c>
      <c r="AA514" s="58"/>
      <c r="AB514" s="58"/>
      <c r="AC514" s="58"/>
      <c r="AD514" s="58">
        <f t="shared" si="123"/>
        <v>0</v>
      </c>
      <c r="AE514" s="58"/>
      <c r="AF514" s="58"/>
      <c r="AG514" s="58"/>
      <c r="AH514" s="58"/>
      <c r="AI514" s="58"/>
      <c r="AJ514" s="58"/>
      <c r="AK514" s="58"/>
      <c r="AL514" s="58"/>
      <c r="AM514" s="58">
        <f t="shared" si="126"/>
        <v>0</v>
      </c>
      <c r="AN514" s="58">
        <f t="shared" si="127"/>
        <v>0</v>
      </c>
      <c r="AO514" s="58">
        <f t="shared" si="128"/>
        <v>0</v>
      </c>
      <c r="AP514" s="58">
        <f t="shared" si="129"/>
        <v>0</v>
      </c>
      <c r="AQ514" s="74"/>
    </row>
    <row r="515" spans="1:43" s="60" customFormat="1" ht="23.25" customHeight="1">
      <c r="A515" s="113" t="s">
        <v>932</v>
      </c>
      <c r="B515" s="141" t="s">
        <v>1206</v>
      </c>
      <c r="C515" s="145" t="s">
        <v>1270</v>
      </c>
      <c r="D515" s="114"/>
      <c r="E515" s="119"/>
      <c r="F515" s="119"/>
      <c r="G515" s="120"/>
      <c r="H515" s="61"/>
      <c r="I515" s="62"/>
      <c r="J515" s="56"/>
      <c r="K515" s="58">
        <v>410000</v>
      </c>
      <c r="L515" s="56"/>
      <c r="M515" s="56"/>
      <c r="N515" s="56"/>
      <c r="O515" s="56"/>
      <c r="P515" s="56"/>
      <c r="Q515" s="56"/>
      <c r="R515" s="56"/>
      <c r="S515" s="56"/>
      <c r="T515" s="56">
        <f t="shared" si="119"/>
        <v>32800</v>
      </c>
      <c r="U515" s="62">
        <f t="shared" si="120"/>
        <v>442800</v>
      </c>
      <c r="V515" s="58">
        <f t="shared" si="122"/>
        <v>442800</v>
      </c>
      <c r="W515" s="121"/>
      <c r="X515" s="57" t="str">
        <f t="shared" si="125"/>
        <v>PS254924</v>
      </c>
      <c r="Y515" s="58" t="str">
        <f t="shared" si="124"/>
        <v>4824329</v>
      </c>
      <c r="Z515" s="59">
        <f t="shared" si="121"/>
        <v>0</v>
      </c>
      <c r="AA515" s="58"/>
      <c r="AB515" s="58"/>
      <c r="AC515" s="58"/>
      <c r="AD515" s="58">
        <f t="shared" si="123"/>
        <v>410000</v>
      </c>
      <c r="AE515" s="58"/>
      <c r="AF515" s="58"/>
      <c r="AG515" s="58"/>
      <c r="AH515" s="58"/>
      <c r="AI515" s="58"/>
      <c r="AJ515" s="58"/>
      <c r="AK515" s="58"/>
      <c r="AL515" s="58"/>
      <c r="AM515" s="58">
        <f t="shared" si="126"/>
        <v>32800</v>
      </c>
      <c r="AN515" s="58">
        <f t="shared" si="127"/>
        <v>442800</v>
      </c>
      <c r="AO515" s="58">
        <f t="shared" si="128"/>
        <v>442800</v>
      </c>
      <c r="AP515" s="58">
        <f t="shared" si="129"/>
        <v>0</v>
      </c>
      <c r="AQ515" s="74"/>
    </row>
    <row r="516" spans="1:43" s="60" customFormat="1" ht="23.25" customHeight="1">
      <c r="A516" s="113" t="s">
        <v>933</v>
      </c>
      <c r="B516" s="141" t="s">
        <v>1207</v>
      </c>
      <c r="C516" s="145" t="s">
        <v>1270</v>
      </c>
      <c r="D516" s="114"/>
      <c r="E516" s="119"/>
      <c r="F516" s="119"/>
      <c r="G516" s="120"/>
      <c r="H516" s="61"/>
      <c r="I516" s="62"/>
      <c r="J516" s="56"/>
      <c r="K516" s="58">
        <v>480000</v>
      </c>
      <c r="L516" s="56"/>
      <c r="M516" s="56"/>
      <c r="N516" s="56"/>
      <c r="O516" s="56"/>
      <c r="P516" s="56"/>
      <c r="Q516" s="56"/>
      <c r="R516" s="56"/>
      <c r="S516" s="56"/>
      <c r="T516" s="56">
        <f t="shared" ref="T516:T579" si="130">SUM(J516:S516)*0.08</f>
        <v>38400</v>
      </c>
      <c r="U516" s="62">
        <f t="shared" ref="U516:U579" si="131">SUM(J516:T516)</f>
        <v>518400</v>
      </c>
      <c r="V516" s="58">
        <f t="shared" si="122"/>
        <v>518400</v>
      </c>
      <c r="W516" s="121"/>
      <c r="X516" s="57" t="str">
        <f t="shared" si="125"/>
        <v>PS254918</v>
      </c>
      <c r="Y516" s="58" t="str">
        <f t="shared" si="124"/>
        <v>VY/171-2025</v>
      </c>
      <c r="Z516" s="59">
        <f t="shared" ref="Z516:Z579" si="132">D516</f>
        <v>0</v>
      </c>
      <c r="AA516" s="58"/>
      <c r="AB516" s="58"/>
      <c r="AC516" s="58"/>
      <c r="AD516" s="58">
        <f t="shared" si="123"/>
        <v>480000</v>
      </c>
      <c r="AE516" s="58"/>
      <c r="AF516" s="58"/>
      <c r="AG516" s="58"/>
      <c r="AH516" s="58"/>
      <c r="AI516" s="58"/>
      <c r="AJ516" s="58"/>
      <c r="AK516" s="58"/>
      <c r="AL516" s="58"/>
      <c r="AM516" s="58">
        <f t="shared" si="126"/>
        <v>38400</v>
      </c>
      <c r="AN516" s="58">
        <f t="shared" si="127"/>
        <v>518400</v>
      </c>
      <c r="AO516" s="58">
        <f t="shared" si="128"/>
        <v>518400</v>
      </c>
      <c r="AP516" s="58">
        <f t="shared" si="129"/>
        <v>0</v>
      </c>
      <c r="AQ516" s="74"/>
    </row>
    <row r="517" spans="1:43" s="60" customFormat="1" ht="23.25" customHeight="1">
      <c r="A517" s="113" t="s">
        <v>933</v>
      </c>
      <c r="B517" s="141" t="s">
        <v>1207</v>
      </c>
      <c r="C517" s="145" t="s">
        <v>1270</v>
      </c>
      <c r="D517" s="114"/>
      <c r="E517" s="119"/>
      <c r="F517" s="119"/>
      <c r="G517" s="120"/>
      <c r="H517" s="61"/>
      <c r="I517" s="62"/>
      <c r="J517" s="56"/>
      <c r="K517" s="58"/>
      <c r="L517" s="56"/>
      <c r="M517" s="56"/>
      <c r="N517" s="56"/>
      <c r="O517" s="56"/>
      <c r="P517" s="56"/>
      <c r="Q517" s="56"/>
      <c r="R517" s="56"/>
      <c r="S517" s="56"/>
      <c r="T517" s="56">
        <f t="shared" si="130"/>
        <v>0</v>
      </c>
      <c r="U517" s="62">
        <f t="shared" si="131"/>
        <v>0</v>
      </c>
      <c r="V517" s="58">
        <f t="shared" si="122"/>
        <v>0</v>
      </c>
      <c r="W517" s="121"/>
      <c r="X517" s="57" t="str">
        <f t="shared" si="125"/>
        <v>PS254918</v>
      </c>
      <c r="Y517" s="58" t="str">
        <f t="shared" si="124"/>
        <v>VY/171-2025</v>
      </c>
      <c r="Z517" s="59">
        <f t="shared" si="132"/>
        <v>0</v>
      </c>
      <c r="AA517" s="58"/>
      <c r="AB517" s="58"/>
      <c r="AC517" s="58"/>
      <c r="AD517" s="58">
        <f t="shared" si="123"/>
        <v>0</v>
      </c>
      <c r="AE517" s="58"/>
      <c r="AF517" s="58"/>
      <c r="AG517" s="58"/>
      <c r="AH517" s="58"/>
      <c r="AI517" s="58"/>
      <c r="AJ517" s="58"/>
      <c r="AK517" s="58"/>
      <c r="AL517" s="58"/>
      <c r="AM517" s="58">
        <f t="shared" si="126"/>
        <v>0</v>
      </c>
      <c r="AN517" s="58">
        <f t="shared" si="127"/>
        <v>0</v>
      </c>
      <c r="AO517" s="58">
        <f t="shared" si="128"/>
        <v>0</v>
      </c>
      <c r="AP517" s="58">
        <f t="shared" si="129"/>
        <v>0</v>
      </c>
      <c r="AQ517" s="74"/>
    </row>
    <row r="518" spans="1:43" s="60" customFormat="1" ht="23.25" customHeight="1">
      <c r="A518" s="113" t="s">
        <v>934</v>
      </c>
      <c r="B518" s="141" t="s">
        <v>1208</v>
      </c>
      <c r="C518" s="145" t="s">
        <v>1270</v>
      </c>
      <c r="D518" s="114"/>
      <c r="E518" s="119"/>
      <c r="F518" s="119"/>
      <c r="G518" s="120"/>
      <c r="H518" s="61"/>
      <c r="I518" s="62"/>
      <c r="J518" s="56"/>
      <c r="K518" s="58">
        <v>410000</v>
      </c>
      <c r="L518" s="56"/>
      <c r="M518" s="56"/>
      <c r="N518" s="56"/>
      <c r="O518" s="56"/>
      <c r="P518" s="56"/>
      <c r="Q518" s="56"/>
      <c r="R518" s="56"/>
      <c r="S518" s="56"/>
      <c r="T518" s="56">
        <f t="shared" si="130"/>
        <v>32800</v>
      </c>
      <c r="U518" s="62">
        <f t="shared" si="131"/>
        <v>442800</v>
      </c>
      <c r="V518" s="58">
        <f t="shared" si="122"/>
        <v>442800</v>
      </c>
      <c r="W518" s="121"/>
      <c r="X518" s="57" t="str">
        <f t="shared" si="125"/>
        <v>PS254906</v>
      </c>
      <c r="Y518" s="58" t="str">
        <f t="shared" si="124"/>
        <v>DWVN-25-27PS</v>
      </c>
      <c r="Z518" s="59">
        <f t="shared" si="132"/>
        <v>0</v>
      </c>
      <c r="AA518" s="58"/>
      <c r="AB518" s="58"/>
      <c r="AC518" s="58"/>
      <c r="AD518" s="58">
        <f t="shared" si="123"/>
        <v>410000</v>
      </c>
      <c r="AE518" s="58"/>
      <c r="AF518" s="58"/>
      <c r="AG518" s="58"/>
      <c r="AH518" s="58"/>
      <c r="AI518" s="58"/>
      <c r="AJ518" s="58"/>
      <c r="AK518" s="58"/>
      <c r="AL518" s="58"/>
      <c r="AM518" s="58">
        <f t="shared" si="126"/>
        <v>32800</v>
      </c>
      <c r="AN518" s="58">
        <f t="shared" si="127"/>
        <v>442800</v>
      </c>
      <c r="AO518" s="58">
        <f t="shared" si="128"/>
        <v>442800</v>
      </c>
      <c r="AP518" s="58">
        <f t="shared" si="129"/>
        <v>0</v>
      </c>
      <c r="AQ518" s="74"/>
    </row>
    <row r="519" spans="1:43" s="60" customFormat="1" ht="23.25" customHeight="1">
      <c r="A519" s="113" t="s">
        <v>935</v>
      </c>
      <c r="B519" s="141" t="s">
        <v>1209</v>
      </c>
      <c r="C519" s="145" t="s">
        <v>1270</v>
      </c>
      <c r="D519" s="114"/>
      <c r="E519" s="119"/>
      <c r="F519" s="119"/>
      <c r="G519" s="120"/>
      <c r="H519" s="61"/>
      <c r="I519" s="62"/>
      <c r="J519" s="56"/>
      <c r="K519" s="58">
        <v>410000</v>
      </c>
      <c r="L519" s="56"/>
      <c r="M519" s="56"/>
      <c r="N519" s="56"/>
      <c r="O519" s="56"/>
      <c r="P519" s="56"/>
      <c r="Q519" s="56"/>
      <c r="R519" s="56"/>
      <c r="S519" s="56"/>
      <c r="T519" s="56">
        <f t="shared" si="130"/>
        <v>32800</v>
      </c>
      <c r="U519" s="62">
        <f t="shared" si="131"/>
        <v>442800</v>
      </c>
      <c r="V519" s="58">
        <f t="shared" si="122"/>
        <v>442800</v>
      </c>
      <c r="W519" s="121"/>
      <c r="X519" s="57" t="str">
        <f t="shared" si="125"/>
        <v>PS254934</v>
      </c>
      <c r="Y519" s="58" t="str">
        <f t="shared" si="124"/>
        <v>EBD-PSTPU250807</v>
      </c>
      <c r="Z519" s="59">
        <f t="shared" si="132"/>
        <v>0</v>
      </c>
      <c r="AA519" s="58"/>
      <c r="AB519" s="58"/>
      <c r="AC519" s="58"/>
      <c r="AD519" s="58">
        <f t="shared" si="123"/>
        <v>410000</v>
      </c>
      <c r="AE519" s="58"/>
      <c r="AF519" s="58"/>
      <c r="AG519" s="58"/>
      <c r="AH519" s="58"/>
      <c r="AI519" s="58"/>
      <c r="AJ519" s="58"/>
      <c r="AK519" s="58"/>
      <c r="AL519" s="58"/>
      <c r="AM519" s="58">
        <f t="shared" si="126"/>
        <v>32800</v>
      </c>
      <c r="AN519" s="58">
        <f t="shared" si="127"/>
        <v>442800</v>
      </c>
      <c r="AO519" s="58">
        <f t="shared" si="128"/>
        <v>442800</v>
      </c>
      <c r="AP519" s="58">
        <f t="shared" si="129"/>
        <v>0</v>
      </c>
      <c r="AQ519" s="74"/>
    </row>
    <row r="520" spans="1:43" s="60" customFormat="1" ht="23.25" customHeight="1">
      <c r="A520" s="113" t="s">
        <v>936</v>
      </c>
      <c r="B520" s="141" t="s">
        <v>1210</v>
      </c>
      <c r="C520" s="145" t="s">
        <v>1270</v>
      </c>
      <c r="D520" s="114"/>
      <c r="E520" s="119"/>
      <c r="F520" s="119"/>
      <c r="G520" s="120"/>
      <c r="H520" s="61"/>
      <c r="I520" s="62"/>
      <c r="J520" s="56"/>
      <c r="K520" s="58">
        <v>550000</v>
      </c>
      <c r="L520" s="56"/>
      <c r="M520" s="56"/>
      <c r="N520" s="56"/>
      <c r="O520" s="56"/>
      <c r="P520" s="56"/>
      <c r="Q520" s="56"/>
      <c r="R520" s="56"/>
      <c r="S520" s="56"/>
      <c r="T520" s="56">
        <f t="shared" si="130"/>
        <v>44000</v>
      </c>
      <c r="U520" s="62">
        <f t="shared" si="131"/>
        <v>594000</v>
      </c>
      <c r="V520" s="58">
        <f t="shared" si="122"/>
        <v>594000</v>
      </c>
      <c r="W520" s="121"/>
      <c r="X520" s="57" t="str">
        <f t="shared" si="125"/>
        <v>PS254917</v>
      </c>
      <c r="Y520" s="58" t="str">
        <f t="shared" si="124"/>
        <v>4838041</v>
      </c>
      <c r="Z520" s="59">
        <f t="shared" si="132"/>
        <v>0</v>
      </c>
      <c r="AA520" s="58"/>
      <c r="AB520" s="58"/>
      <c r="AC520" s="58"/>
      <c r="AD520" s="58">
        <f t="shared" si="123"/>
        <v>550000</v>
      </c>
      <c r="AE520" s="58"/>
      <c r="AF520" s="58"/>
      <c r="AG520" s="58"/>
      <c r="AH520" s="58"/>
      <c r="AI520" s="58"/>
      <c r="AJ520" s="58"/>
      <c r="AK520" s="58"/>
      <c r="AL520" s="58"/>
      <c r="AM520" s="58">
        <f t="shared" si="126"/>
        <v>44000</v>
      </c>
      <c r="AN520" s="58">
        <f t="shared" si="127"/>
        <v>594000</v>
      </c>
      <c r="AO520" s="58">
        <f t="shared" si="128"/>
        <v>594000</v>
      </c>
      <c r="AP520" s="58">
        <f t="shared" si="129"/>
        <v>0</v>
      </c>
      <c r="AQ520" s="74"/>
    </row>
    <row r="521" spans="1:43" s="60" customFormat="1" ht="23.25" customHeight="1">
      <c r="A521" s="113" t="s">
        <v>936</v>
      </c>
      <c r="B521" s="141" t="s">
        <v>1210</v>
      </c>
      <c r="C521" s="145" t="s">
        <v>1270</v>
      </c>
      <c r="D521" s="114"/>
      <c r="E521" s="119"/>
      <c r="F521" s="119"/>
      <c r="G521" s="120"/>
      <c r="H521" s="61"/>
      <c r="I521" s="62"/>
      <c r="J521" s="56"/>
      <c r="K521" s="58"/>
      <c r="L521" s="56"/>
      <c r="M521" s="56"/>
      <c r="N521" s="56"/>
      <c r="O521" s="56"/>
      <c r="P521" s="56"/>
      <c r="Q521" s="56"/>
      <c r="R521" s="56"/>
      <c r="S521" s="56"/>
      <c r="T521" s="56">
        <f t="shared" si="130"/>
        <v>0</v>
      </c>
      <c r="U521" s="62">
        <f t="shared" si="131"/>
        <v>0</v>
      </c>
      <c r="V521" s="58">
        <f t="shared" si="122"/>
        <v>0</v>
      </c>
      <c r="W521" s="121"/>
      <c r="X521" s="57" t="str">
        <f t="shared" si="125"/>
        <v>PS254917</v>
      </c>
      <c r="Y521" s="58" t="str">
        <f t="shared" si="124"/>
        <v>4838041</v>
      </c>
      <c r="Z521" s="59">
        <f t="shared" si="132"/>
        <v>0</v>
      </c>
      <c r="AA521" s="58"/>
      <c r="AB521" s="58"/>
      <c r="AC521" s="58"/>
      <c r="AD521" s="58">
        <f t="shared" si="123"/>
        <v>0</v>
      </c>
      <c r="AE521" s="58"/>
      <c r="AF521" s="58"/>
      <c r="AG521" s="58"/>
      <c r="AH521" s="58"/>
      <c r="AI521" s="58"/>
      <c r="AJ521" s="58"/>
      <c r="AK521" s="58"/>
      <c r="AL521" s="58"/>
      <c r="AM521" s="58">
        <f t="shared" si="126"/>
        <v>0</v>
      </c>
      <c r="AN521" s="58">
        <f t="shared" si="127"/>
        <v>0</v>
      </c>
      <c r="AO521" s="58">
        <f t="shared" si="128"/>
        <v>0</v>
      </c>
      <c r="AP521" s="58">
        <f t="shared" si="129"/>
        <v>0</v>
      </c>
      <c r="AQ521" s="74"/>
    </row>
    <row r="522" spans="1:43" s="60" customFormat="1" ht="23.25" customHeight="1">
      <c r="A522" s="113" t="s">
        <v>936</v>
      </c>
      <c r="B522" s="141" t="s">
        <v>1210</v>
      </c>
      <c r="C522" s="145" t="s">
        <v>1270</v>
      </c>
      <c r="D522" s="114"/>
      <c r="E522" s="119"/>
      <c r="F522" s="119"/>
      <c r="G522" s="120"/>
      <c r="H522" s="61"/>
      <c r="I522" s="62"/>
      <c r="J522" s="56"/>
      <c r="K522" s="58"/>
      <c r="L522" s="56"/>
      <c r="M522" s="56"/>
      <c r="N522" s="56"/>
      <c r="O522" s="56"/>
      <c r="P522" s="56"/>
      <c r="Q522" s="56"/>
      <c r="R522" s="56"/>
      <c r="S522" s="56"/>
      <c r="T522" s="56">
        <f t="shared" si="130"/>
        <v>0</v>
      </c>
      <c r="U522" s="62">
        <f t="shared" si="131"/>
        <v>0</v>
      </c>
      <c r="V522" s="58">
        <f t="shared" si="122"/>
        <v>0</v>
      </c>
      <c r="W522" s="121"/>
      <c r="X522" s="57" t="str">
        <f t="shared" si="125"/>
        <v>PS254917</v>
      </c>
      <c r="Y522" s="58" t="str">
        <f t="shared" si="124"/>
        <v>4838041</v>
      </c>
      <c r="Z522" s="59">
        <f t="shared" si="132"/>
        <v>0</v>
      </c>
      <c r="AA522" s="58"/>
      <c r="AB522" s="58"/>
      <c r="AC522" s="58"/>
      <c r="AD522" s="58">
        <f t="shared" si="123"/>
        <v>0</v>
      </c>
      <c r="AE522" s="58"/>
      <c r="AF522" s="58"/>
      <c r="AG522" s="58"/>
      <c r="AH522" s="58"/>
      <c r="AI522" s="58"/>
      <c r="AJ522" s="58"/>
      <c r="AK522" s="58"/>
      <c r="AL522" s="58"/>
      <c r="AM522" s="58">
        <f t="shared" si="126"/>
        <v>0</v>
      </c>
      <c r="AN522" s="58">
        <f t="shared" si="127"/>
        <v>0</v>
      </c>
      <c r="AO522" s="58">
        <f t="shared" si="128"/>
        <v>0</v>
      </c>
      <c r="AP522" s="58">
        <f t="shared" si="129"/>
        <v>0</v>
      </c>
      <c r="AQ522" s="74"/>
    </row>
    <row r="523" spans="1:43" s="60" customFormat="1" ht="23.25" customHeight="1">
      <c r="A523" s="113" t="s">
        <v>937</v>
      </c>
      <c r="B523" s="141" t="s">
        <v>1211</v>
      </c>
      <c r="C523" s="145" t="s">
        <v>1270</v>
      </c>
      <c r="D523" s="114"/>
      <c r="E523" s="119"/>
      <c r="F523" s="119"/>
      <c r="G523" s="120"/>
      <c r="H523" s="61"/>
      <c r="I523" s="62"/>
      <c r="J523" s="56"/>
      <c r="K523" s="58">
        <v>410000</v>
      </c>
      <c r="L523" s="56"/>
      <c r="M523" s="56"/>
      <c r="N523" s="56"/>
      <c r="O523" s="56"/>
      <c r="P523" s="56"/>
      <c r="Q523" s="56"/>
      <c r="R523" s="56"/>
      <c r="S523" s="56"/>
      <c r="T523" s="56">
        <f t="shared" si="130"/>
        <v>32800</v>
      </c>
      <c r="U523" s="62">
        <f t="shared" si="131"/>
        <v>442800</v>
      </c>
      <c r="V523" s="58">
        <f t="shared" si="122"/>
        <v>442800</v>
      </c>
      <c r="W523" s="121"/>
      <c r="X523" s="57" t="str">
        <f t="shared" si="125"/>
        <v>PS254928</v>
      </c>
      <c r="Y523" s="58" t="str">
        <f t="shared" si="124"/>
        <v>2025/GLJVY 105</v>
      </c>
      <c r="Z523" s="59">
        <f t="shared" si="132"/>
        <v>0</v>
      </c>
      <c r="AA523" s="58"/>
      <c r="AB523" s="58"/>
      <c r="AC523" s="58"/>
      <c r="AD523" s="58">
        <f t="shared" si="123"/>
        <v>410000</v>
      </c>
      <c r="AE523" s="58"/>
      <c r="AF523" s="58"/>
      <c r="AG523" s="58"/>
      <c r="AH523" s="58"/>
      <c r="AI523" s="58"/>
      <c r="AJ523" s="58"/>
      <c r="AK523" s="58"/>
      <c r="AL523" s="58"/>
      <c r="AM523" s="58">
        <f t="shared" si="126"/>
        <v>32800</v>
      </c>
      <c r="AN523" s="58">
        <f t="shared" si="127"/>
        <v>442800</v>
      </c>
      <c r="AO523" s="58">
        <f t="shared" si="128"/>
        <v>442800</v>
      </c>
      <c r="AP523" s="58">
        <f t="shared" si="129"/>
        <v>0</v>
      </c>
      <c r="AQ523" s="74"/>
    </row>
    <row r="524" spans="1:43" s="60" customFormat="1" ht="23.25" customHeight="1">
      <c r="A524" s="113" t="s">
        <v>938</v>
      </c>
      <c r="B524" s="141" t="s">
        <v>1212</v>
      </c>
      <c r="C524" s="145" t="s">
        <v>1270</v>
      </c>
      <c r="D524" s="114"/>
      <c r="E524" s="119"/>
      <c r="F524" s="119"/>
      <c r="G524" s="120"/>
      <c r="H524" s="61"/>
      <c r="I524" s="62"/>
      <c r="J524" s="56"/>
      <c r="K524" s="58">
        <v>410000</v>
      </c>
      <c r="L524" s="56"/>
      <c r="M524" s="56"/>
      <c r="N524" s="56"/>
      <c r="O524" s="56"/>
      <c r="P524" s="56"/>
      <c r="Q524" s="56"/>
      <c r="R524" s="56"/>
      <c r="S524" s="56"/>
      <c r="T524" s="56">
        <f t="shared" si="130"/>
        <v>32800</v>
      </c>
      <c r="U524" s="62">
        <f t="shared" si="131"/>
        <v>442800</v>
      </c>
      <c r="V524" s="58">
        <f t="shared" si="122"/>
        <v>442800</v>
      </c>
      <c r="W524" s="121"/>
      <c r="X524" s="57" t="str">
        <f t="shared" si="125"/>
        <v>PS254912</v>
      </c>
      <c r="Y524" s="58" t="str">
        <f t="shared" si="124"/>
        <v>IV25080207</v>
      </c>
      <c r="Z524" s="59">
        <f t="shared" si="132"/>
        <v>0</v>
      </c>
      <c r="AA524" s="58"/>
      <c r="AB524" s="58"/>
      <c r="AC524" s="58"/>
      <c r="AD524" s="58">
        <f t="shared" si="123"/>
        <v>410000</v>
      </c>
      <c r="AE524" s="58"/>
      <c r="AF524" s="58"/>
      <c r="AG524" s="58"/>
      <c r="AH524" s="58"/>
      <c r="AI524" s="58"/>
      <c r="AJ524" s="58"/>
      <c r="AK524" s="58"/>
      <c r="AL524" s="58"/>
      <c r="AM524" s="58">
        <f t="shared" si="126"/>
        <v>32800</v>
      </c>
      <c r="AN524" s="58">
        <f t="shared" si="127"/>
        <v>442800</v>
      </c>
      <c r="AO524" s="58">
        <f t="shared" si="128"/>
        <v>442800</v>
      </c>
      <c r="AP524" s="58">
        <f t="shared" si="129"/>
        <v>0</v>
      </c>
      <c r="AQ524" s="74"/>
    </row>
    <row r="525" spans="1:43" s="60" customFormat="1" ht="23.25" customHeight="1">
      <c r="A525" s="113" t="s">
        <v>939</v>
      </c>
      <c r="B525" s="141" t="s">
        <v>1213</v>
      </c>
      <c r="C525" s="145" t="s">
        <v>1270</v>
      </c>
      <c r="D525" s="114"/>
      <c r="E525" s="119"/>
      <c r="F525" s="119"/>
      <c r="G525" s="120"/>
      <c r="H525" s="61"/>
      <c r="I525" s="62"/>
      <c r="J525" s="56"/>
      <c r="K525" s="58">
        <v>410000</v>
      </c>
      <c r="L525" s="56"/>
      <c r="M525" s="56"/>
      <c r="N525" s="56"/>
      <c r="O525" s="56"/>
      <c r="P525" s="56"/>
      <c r="Q525" s="56"/>
      <c r="R525" s="56"/>
      <c r="S525" s="56"/>
      <c r="T525" s="56">
        <f t="shared" si="130"/>
        <v>32800</v>
      </c>
      <c r="U525" s="62">
        <f t="shared" si="131"/>
        <v>442800</v>
      </c>
      <c r="V525" s="58">
        <f t="shared" si="122"/>
        <v>442800</v>
      </c>
      <c r="W525" s="121"/>
      <c r="X525" s="57" t="str">
        <f t="shared" si="125"/>
        <v>PS254911</v>
      </c>
      <c r="Y525" s="58" t="str">
        <f t="shared" si="124"/>
        <v>2025/GLJVY 104</v>
      </c>
      <c r="Z525" s="59">
        <f t="shared" si="132"/>
        <v>0</v>
      </c>
      <c r="AA525" s="58"/>
      <c r="AB525" s="58"/>
      <c r="AC525" s="58"/>
      <c r="AD525" s="58">
        <f t="shared" si="123"/>
        <v>410000</v>
      </c>
      <c r="AE525" s="58"/>
      <c r="AF525" s="58"/>
      <c r="AG525" s="58"/>
      <c r="AH525" s="58"/>
      <c r="AI525" s="58"/>
      <c r="AJ525" s="58"/>
      <c r="AK525" s="58"/>
      <c r="AL525" s="58"/>
      <c r="AM525" s="58">
        <f t="shared" si="126"/>
        <v>32800</v>
      </c>
      <c r="AN525" s="58">
        <f t="shared" si="127"/>
        <v>442800</v>
      </c>
      <c r="AO525" s="58">
        <f t="shared" si="128"/>
        <v>442800</v>
      </c>
      <c r="AP525" s="58">
        <f t="shared" si="129"/>
        <v>0</v>
      </c>
      <c r="AQ525" s="74"/>
    </row>
    <row r="526" spans="1:43" s="60" customFormat="1" ht="23.25" customHeight="1">
      <c r="A526" s="113" t="s">
        <v>940</v>
      </c>
      <c r="B526" s="141" t="s">
        <v>1214</v>
      </c>
      <c r="C526" s="145" t="s">
        <v>1270</v>
      </c>
      <c r="D526" s="114"/>
      <c r="E526" s="119"/>
      <c r="F526" s="119"/>
      <c r="G526" s="120"/>
      <c r="H526" s="61"/>
      <c r="I526" s="62"/>
      <c r="J526" s="56"/>
      <c r="K526" s="58">
        <v>410000</v>
      </c>
      <c r="L526" s="56"/>
      <c r="M526" s="56"/>
      <c r="N526" s="56"/>
      <c r="O526" s="56"/>
      <c r="P526" s="56"/>
      <c r="Q526" s="56"/>
      <c r="R526" s="56"/>
      <c r="S526" s="56"/>
      <c r="T526" s="56">
        <f t="shared" si="130"/>
        <v>32800</v>
      </c>
      <c r="U526" s="62">
        <f t="shared" si="131"/>
        <v>442800</v>
      </c>
      <c r="V526" s="58">
        <f t="shared" si="122"/>
        <v>442800</v>
      </c>
      <c r="W526" s="121"/>
      <c r="X526" s="57" t="str">
        <f t="shared" si="125"/>
        <v>PS254910</v>
      </c>
      <c r="Y526" s="58" t="str">
        <f t="shared" si="124"/>
        <v>2025/GLJVY 103</v>
      </c>
      <c r="Z526" s="59">
        <f t="shared" si="132"/>
        <v>0</v>
      </c>
      <c r="AA526" s="58"/>
      <c r="AB526" s="58"/>
      <c r="AC526" s="58"/>
      <c r="AD526" s="58">
        <f t="shared" si="123"/>
        <v>410000</v>
      </c>
      <c r="AE526" s="58"/>
      <c r="AF526" s="58"/>
      <c r="AG526" s="58"/>
      <c r="AH526" s="58"/>
      <c r="AI526" s="58"/>
      <c r="AJ526" s="58"/>
      <c r="AK526" s="58"/>
      <c r="AL526" s="58"/>
      <c r="AM526" s="58">
        <f t="shared" si="126"/>
        <v>32800</v>
      </c>
      <c r="AN526" s="58">
        <f t="shared" si="127"/>
        <v>442800</v>
      </c>
      <c r="AO526" s="58">
        <f t="shared" si="128"/>
        <v>442800</v>
      </c>
      <c r="AP526" s="58">
        <f t="shared" si="129"/>
        <v>0</v>
      </c>
      <c r="AQ526" s="74"/>
    </row>
    <row r="527" spans="1:43" s="60" customFormat="1" ht="23.25" customHeight="1">
      <c r="A527" s="113" t="s">
        <v>941</v>
      </c>
      <c r="B527" s="141" t="s">
        <v>1215</v>
      </c>
      <c r="C527" s="145" t="s">
        <v>1270</v>
      </c>
      <c r="D527" s="114"/>
      <c r="E527" s="119"/>
      <c r="F527" s="119"/>
      <c r="G527" s="120"/>
      <c r="H527" s="61"/>
      <c r="I527" s="62"/>
      <c r="J527" s="56"/>
      <c r="K527" s="58">
        <v>410000</v>
      </c>
      <c r="L527" s="56"/>
      <c r="M527" s="56"/>
      <c r="N527" s="56"/>
      <c r="O527" s="56"/>
      <c r="P527" s="56"/>
      <c r="Q527" s="56"/>
      <c r="R527" s="56"/>
      <c r="S527" s="56"/>
      <c r="T527" s="56">
        <f t="shared" si="130"/>
        <v>32800</v>
      </c>
      <c r="U527" s="62">
        <f t="shared" si="131"/>
        <v>442800</v>
      </c>
      <c r="V527" s="58">
        <f t="shared" si="122"/>
        <v>442800</v>
      </c>
      <c r="W527" s="121"/>
      <c r="X527" s="57" t="str">
        <f t="shared" si="125"/>
        <v>PS254941</v>
      </c>
      <c r="Y527" s="58" t="str">
        <f t="shared" si="124"/>
        <v>BSV250806209146</v>
      </c>
      <c r="Z527" s="59">
        <f t="shared" si="132"/>
        <v>0</v>
      </c>
      <c r="AA527" s="58"/>
      <c r="AB527" s="58"/>
      <c r="AC527" s="58"/>
      <c r="AD527" s="58">
        <f t="shared" ref="AD527:AD590" si="133">+K527</f>
        <v>410000</v>
      </c>
      <c r="AE527" s="58"/>
      <c r="AF527" s="58"/>
      <c r="AG527" s="58"/>
      <c r="AH527" s="58"/>
      <c r="AI527" s="58"/>
      <c r="AJ527" s="58"/>
      <c r="AK527" s="58"/>
      <c r="AL527" s="58"/>
      <c r="AM527" s="58">
        <f t="shared" si="126"/>
        <v>32800</v>
      </c>
      <c r="AN527" s="58">
        <f t="shared" si="127"/>
        <v>442800</v>
      </c>
      <c r="AO527" s="58">
        <f t="shared" si="128"/>
        <v>442800</v>
      </c>
      <c r="AP527" s="58">
        <f t="shared" si="129"/>
        <v>0</v>
      </c>
      <c r="AQ527" s="74"/>
    </row>
    <row r="528" spans="1:43" s="60" customFormat="1" ht="23.25" customHeight="1">
      <c r="A528" s="113" t="s">
        <v>942</v>
      </c>
      <c r="B528" s="141" t="s">
        <v>1216</v>
      </c>
      <c r="C528" s="145" t="s">
        <v>1270</v>
      </c>
      <c r="D528" s="114"/>
      <c r="E528" s="119"/>
      <c r="F528" s="119"/>
      <c r="G528" s="120"/>
      <c r="H528" s="61"/>
      <c r="I528" s="62"/>
      <c r="J528" s="56"/>
      <c r="K528" s="58">
        <v>410000</v>
      </c>
      <c r="L528" s="56"/>
      <c r="M528" s="56"/>
      <c r="N528" s="56"/>
      <c r="O528" s="56"/>
      <c r="P528" s="56"/>
      <c r="Q528" s="56"/>
      <c r="R528" s="56"/>
      <c r="S528" s="56"/>
      <c r="T528" s="56">
        <f t="shared" si="130"/>
        <v>32800</v>
      </c>
      <c r="U528" s="62">
        <f t="shared" si="131"/>
        <v>442800</v>
      </c>
      <c r="V528" s="58">
        <f t="shared" si="122"/>
        <v>442800</v>
      </c>
      <c r="W528" s="121"/>
      <c r="X528" s="57" t="str">
        <f t="shared" si="125"/>
        <v>PS254935</v>
      </c>
      <c r="Y528" s="58" t="str">
        <f t="shared" si="124"/>
        <v>BL250807/PS</v>
      </c>
      <c r="Z528" s="59">
        <f t="shared" si="132"/>
        <v>0</v>
      </c>
      <c r="AA528" s="58"/>
      <c r="AB528" s="58"/>
      <c r="AC528" s="58"/>
      <c r="AD528" s="58">
        <f t="shared" si="133"/>
        <v>410000</v>
      </c>
      <c r="AE528" s="58"/>
      <c r="AF528" s="58"/>
      <c r="AG528" s="58"/>
      <c r="AH528" s="58"/>
      <c r="AI528" s="58"/>
      <c r="AJ528" s="58"/>
      <c r="AK528" s="58"/>
      <c r="AL528" s="58"/>
      <c r="AM528" s="58">
        <f t="shared" si="126"/>
        <v>32800</v>
      </c>
      <c r="AN528" s="58">
        <f t="shared" si="127"/>
        <v>442800</v>
      </c>
      <c r="AO528" s="58">
        <f t="shared" si="128"/>
        <v>442800</v>
      </c>
      <c r="AP528" s="58">
        <f t="shared" si="129"/>
        <v>0</v>
      </c>
      <c r="AQ528" s="74"/>
    </row>
    <row r="529" spans="1:43" s="60" customFormat="1" ht="23.25" customHeight="1">
      <c r="A529" s="113" t="s">
        <v>943</v>
      </c>
      <c r="B529" s="141" t="s">
        <v>1217</v>
      </c>
      <c r="C529" s="145" t="s">
        <v>1270</v>
      </c>
      <c r="D529" s="114"/>
      <c r="E529" s="119"/>
      <c r="F529" s="119"/>
      <c r="G529" s="120"/>
      <c r="H529" s="61"/>
      <c r="I529" s="62"/>
      <c r="J529" s="56"/>
      <c r="K529" s="58">
        <v>410000</v>
      </c>
      <c r="L529" s="56"/>
      <c r="M529" s="56"/>
      <c r="N529" s="56"/>
      <c r="O529" s="56"/>
      <c r="P529" s="56"/>
      <c r="Q529" s="56"/>
      <c r="R529" s="56"/>
      <c r="S529" s="56"/>
      <c r="T529" s="56">
        <f t="shared" si="130"/>
        <v>32800</v>
      </c>
      <c r="U529" s="62">
        <f t="shared" si="131"/>
        <v>442800</v>
      </c>
      <c r="V529" s="58">
        <f t="shared" si="122"/>
        <v>442800</v>
      </c>
      <c r="W529" s="121"/>
      <c r="X529" s="57" t="str">
        <f t="shared" si="125"/>
        <v>PS254913</v>
      </c>
      <c r="Y529" s="58" t="str">
        <f t="shared" si="124"/>
        <v>XJVY20250806</v>
      </c>
      <c r="Z529" s="59">
        <f t="shared" si="132"/>
        <v>0</v>
      </c>
      <c r="AA529" s="58"/>
      <c r="AB529" s="58"/>
      <c r="AC529" s="58"/>
      <c r="AD529" s="58">
        <f t="shared" si="133"/>
        <v>410000</v>
      </c>
      <c r="AE529" s="58"/>
      <c r="AF529" s="58"/>
      <c r="AG529" s="58"/>
      <c r="AH529" s="58"/>
      <c r="AI529" s="58"/>
      <c r="AJ529" s="58"/>
      <c r="AK529" s="58"/>
      <c r="AL529" s="58"/>
      <c r="AM529" s="58">
        <f t="shared" si="126"/>
        <v>32800</v>
      </c>
      <c r="AN529" s="58">
        <f t="shared" si="127"/>
        <v>442800</v>
      </c>
      <c r="AO529" s="58">
        <f t="shared" si="128"/>
        <v>442800</v>
      </c>
      <c r="AP529" s="58">
        <f t="shared" si="129"/>
        <v>0</v>
      </c>
      <c r="AQ529" s="74"/>
    </row>
    <row r="530" spans="1:43" s="60" customFormat="1" ht="23.25" customHeight="1">
      <c r="A530" s="113" t="s">
        <v>944</v>
      </c>
      <c r="B530" s="141" t="s">
        <v>1218</v>
      </c>
      <c r="C530" s="145" t="s">
        <v>1270</v>
      </c>
      <c r="D530" s="114"/>
      <c r="E530" s="119"/>
      <c r="F530" s="119"/>
      <c r="G530" s="120"/>
      <c r="H530" s="61"/>
      <c r="I530" s="62"/>
      <c r="J530" s="56"/>
      <c r="K530" s="58">
        <v>410000</v>
      </c>
      <c r="L530" s="56"/>
      <c r="M530" s="56"/>
      <c r="N530" s="56"/>
      <c r="O530" s="56"/>
      <c r="P530" s="56"/>
      <c r="Q530" s="56"/>
      <c r="R530" s="56"/>
      <c r="S530" s="56"/>
      <c r="T530" s="56">
        <f t="shared" si="130"/>
        <v>32800</v>
      </c>
      <c r="U530" s="62">
        <f t="shared" si="131"/>
        <v>442800</v>
      </c>
      <c r="V530" s="58">
        <f t="shared" si="122"/>
        <v>442800</v>
      </c>
      <c r="W530" s="121"/>
      <c r="X530" s="57" t="str">
        <f t="shared" si="125"/>
        <v>PS254943</v>
      </c>
      <c r="Y530" s="58" t="str">
        <f t="shared" si="124"/>
        <v>VY/1722025</v>
      </c>
      <c r="Z530" s="59">
        <f t="shared" si="132"/>
        <v>0</v>
      </c>
      <c r="AA530" s="58"/>
      <c r="AB530" s="58"/>
      <c r="AC530" s="58"/>
      <c r="AD530" s="58">
        <f t="shared" si="133"/>
        <v>410000</v>
      </c>
      <c r="AE530" s="58"/>
      <c r="AF530" s="58"/>
      <c r="AG530" s="58"/>
      <c r="AH530" s="58"/>
      <c r="AI530" s="58"/>
      <c r="AJ530" s="58"/>
      <c r="AK530" s="58"/>
      <c r="AL530" s="58"/>
      <c r="AM530" s="58">
        <f t="shared" si="126"/>
        <v>32800</v>
      </c>
      <c r="AN530" s="58">
        <f t="shared" si="127"/>
        <v>442800</v>
      </c>
      <c r="AO530" s="58">
        <f t="shared" si="128"/>
        <v>442800</v>
      </c>
      <c r="AP530" s="58">
        <f t="shared" si="129"/>
        <v>0</v>
      </c>
      <c r="AQ530" s="74"/>
    </row>
    <row r="531" spans="1:43" s="60" customFormat="1" ht="23.25" customHeight="1">
      <c r="A531" s="113" t="s">
        <v>945</v>
      </c>
      <c r="B531" s="141" t="s">
        <v>1219</v>
      </c>
      <c r="C531" s="145" t="s">
        <v>1270</v>
      </c>
      <c r="D531" s="114"/>
      <c r="E531" s="119"/>
      <c r="F531" s="119"/>
      <c r="G531" s="120"/>
      <c r="H531" s="61"/>
      <c r="I531" s="62"/>
      <c r="J531" s="56"/>
      <c r="K531" s="58">
        <v>480000</v>
      </c>
      <c r="L531" s="56"/>
      <c r="M531" s="56"/>
      <c r="N531" s="56"/>
      <c r="O531" s="56"/>
      <c r="P531" s="56"/>
      <c r="Q531" s="56"/>
      <c r="R531" s="56"/>
      <c r="S531" s="56"/>
      <c r="T531" s="56">
        <f t="shared" si="130"/>
        <v>38400</v>
      </c>
      <c r="U531" s="62">
        <f t="shared" si="131"/>
        <v>518400</v>
      </c>
      <c r="V531" s="58">
        <f t="shared" si="122"/>
        <v>518400</v>
      </c>
      <c r="W531" s="121"/>
      <c r="X531" s="57" t="str">
        <f t="shared" si="125"/>
        <v>PS254942</v>
      </c>
      <c r="Y531" s="58" t="str">
        <f t="shared" si="124"/>
        <v>167/PSHK/25</v>
      </c>
      <c r="Z531" s="59">
        <f t="shared" si="132"/>
        <v>0</v>
      </c>
      <c r="AA531" s="58"/>
      <c r="AB531" s="58"/>
      <c r="AC531" s="58"/>
      <c r="AD531" s="58">
        <f t="shared" si="133"/>
        <v>480000</v>
      </c>
      <c r="AE531" s="58"/>
      <c r="AF531" s="58"/>
      <c r="AG531" s="58"/>
      <c r="AH531" s="58"/>
      <c r="AI531" s="58"/>
      <c r="AJ531" s="58"/>
      <c r="AK531" s="58"/>
      <c r="AL531" s="58"/>
      <c r="AM531" s="58">
        <f t="shared" si="126"/>
        <v>38400</v>
      </c>
      <c r="AN531" s="58">
        <f t="shared" si="127"/>
        <v>518400</v>
      </c>
      <c r="AO531" s="58">
        <f t="shared" si="128"/>
        <v>518400</v>
      </c>
      <c r="AP531" s="58">
        <f t="shared" si="129"/>
        <v>0</v>
      </c>
      <c r="AQ531" s="74"/>
    </row>
    <row r="532" spans="1:43" s="60" customFormat="1" ht="23.25" customHeight="1">
      <c r="A532" s="113" t="s">
        <v>945</v>
      </c>
      <c r="B532" s="141" t="s">
        <v>1219</v>
      </c>
      <c r="C532" s="145" t="s">
        <v>1270</v>
      </c>
      <c r="D532" s="114"/>
      <c r="E532" s="119"/>
      <c r="F532" s="119"/>
      <c r="G532" s="120"/>
      <c r="H532" s="61"/>
      <c r="I532" s="62"/>
      <c r="J532" s="56"/>
      <c r="K532" s="58"/>
      <c r="L532" s="56"/>
      <c r="M532" s="56"/>
      <c r="N532" s="56"/>
      <c r="O532" s="56"/>
      <c r="P532" s="56"/>
      <c r="Q532" s="56"/>
      <c r="R532" s="56"/>
      <c r="S532" s="56"/>
      <c r="T532" s="56">
        <f t="shared" si="130"/>
        <v>0</v>
      </c>
      <c r="U532" s="62">
        <f t="shared" si="131"/>
        <v>0</v>
      </c>
      <c r="V532" s="58">
        <f t="shared" si="122"/>
        <v>0</v>
      </c>
      <c r="W532" s="121"/>
      <c r="X532" s="57" t="str">
        <f t="shared" si="125"/>
        <v>PS254942</v>
      </c>
      <c r="Y532" s="58" t="str">
        <f t="shared" si="124"/>
        <v>167/PSHK/25</v>
      </c>
      <c r="Z532" s="59">
        <f t="shared" si="132"/>
        <v>0</v>
      </c>
      <c r="AA532" s="58"/>
      <c r="AB532" s="58"/>
      <c r="AC532" s="58"/>
      <c r="AD532" s="58">
        <f t="shared" si="133"/>
        <v>0</v>
      </c>
      <c r="AE532" s="58"/>
      <c r="AF532" s="58"/>
      <c r="AG532" s="58"/>
      <c r="AH532" s="58"/>
      <c r="AI532" s="58"/>
      <c r="AJ532" s="58"/>
      <c r="AK532" s="58"/>
      <c r="AL532" s="58"/>
      <c r="AM532" s="58">
        <f t="shared" si="126"/>
        <v>0</v>
      </c>
      <c r="AN532" s="58">
        <f t="shared" si="127"/>
        <v>0</v>
      </c>
      <c r="AO532" s="58">
        <f t="shared" si="128"/>
        <v>0</v>
      </c>
      <c r="AP532" s="58">
        <f t="shared" si="129"/>
        <v>0</v>
      </c>
      <c r="AQ532" s="74"/>
    </row>
    <row r="533" spans="1:43" s="60" customFormat="1" ht="23.25" customHeight="1">
      <c r="A533" s="113" t="s">
        <v>946</v>
      </c>
      <c r="B533" s="141" t="s">
        <v>1220</v>
      </c>
      <c r="C533" s="145" t="s">
        <v>1270</v>
      </c>
      <c r="D533" s="114"/>
      <c r="E533" s="119"/>
      <c r="F533" s="119"/>
      <c r="G533" s="120"/>
      <c r="H533" s="61"/>
      <c r="I533" s="62"/>
      <c r="J533" s="56"/>
      <c r="K533" s="58">
        <v>690000</v>
      </c>
      <c r="L533" s="56"/>
      <c r="M533" s="56"/>
      <c r="N533" s="56"/>
      <c r="O533" s="56"/>
      <c r="P533" s="56"/>
      <c r="Q533" s="56"/>
      <c r="R533" s="56"/>
      <c r="S533" s="56"/>
      <c r="T533" s="56">
        <f t="shared" si="130"/>
        <v>55200</v>
      </c>
      <c r="U533" s="62">
        <f t="shared" si="131"/>
        <v>745200</v>
      </c>
      <c r="V533" s="58">
        <f t="shared" si="122"/>
        <v>745200</v>
      </c>
      <c r="W533" s="121"/>
      <c r="X533" s="57" t="str">
        <f t="shared" si="125"/>
        <v>PS254957</v>
      </c>
      <c r="Y533" s="58" t="str">
        <f t="shared" si="124"/>
        <v>EBDPSINJ250811</v>
      </c>
      <c r="Z533" s="59">
        <f t="shared" si="132"/>
        <v>0</v>
      </c>
      <c r="AA533" s="58"/>
      <c r="AB533" s="58"/>
      <c r="AC533" s="58"/>
      <c r="AD533" s="58">
        <f t="shared" si="133"/>
        <v>690000</v>
      </c>
      <c r="AE533" s="58"/>
      <c r="AF533" s="58"/>
      <c r="AG533" s="58"/>
      <c r="AH533" s="58"/>
      <c r="AI533" s="58"/>
      <c r="AJ533" s="58"/>
      <c r="AK533" s="58"/>
      <c r="AL533" s="58"/>
      <c r="AM533" s="58">
        <f t="shared" si="126"/>
        <v>55200</v>
      </c>
      <c r="AN533" s="58">
        <f t="shared" si="127"/>
        <v>745200</v>
      </c>
      <c r="AO533" s="58">
        <f t="shared" si="128"/>
        <v>745200</v>
      </c>
      <c r="AP533" s="58">
        <f t="shared" si="129"/>
        <v>0</v>
      </c>
      <c r="AQ533" s="74"/>
    </row>
    <row r="534" spans="1:43" s="60" customFormat="1" ht="23.25" customHeight="1">
      <c r="A534" s="113" t="s">
        <v>946</v>
      </c>
      <c r="B534" s="141" t="s">
        <v>1220</v>
      </c>
      <c r="C534" s="145" t="s">
        <v>1270</v>
      </c>
      <c r="D534" s="114"/>
      <c r="E534" s="119"/>
      <c r="F534" s="119"/>
      <c r="G534" s="120"/>
      <c r="H534" s="61"/>
      <c r="I534" s="62"/>
      <c r="J534" s="56"/>
      <c r="K534" s="58"/>
      <c r="L534" s="56"/>
      <c r="M534" s="56"/>
      <c r="N534" s="56"/>
      <c r="O534" s="56"/>
      <c r="P534" s="56"/>
      <c r="Q534" s="56"/>
      <c r="R534" s="56"/>
      <c r="S534" s="56"/>
      <c r="T534" s="56">
        <f t="shared" si="130"/>
        <v>0</v>
      </c>
      <c r="U534" s="62">
        <f t="shared" si="131"/>
        <v>0</v>
      </c>
      <c r="V534" s="58">
        <f t="shared" si="122"/>
        <v>0</v>
      </c>
      <c r="W534" s="121"/>
      <c r="X534" s="57" t="str">
        <f t="shared" si="125"/>
        <v>PS254957</v>
      </c>
      <c r="Y534" s="58" t="str">
        <f t="shared" si="124"/>
        <v>EBDPSINJ250811</v>
      </c>
      <c r="Z534" s="59">
        <f t="shared" si="132"/>
        <v>0</v>
      </c>
      <c r="AA534" s="58"/>
      <c r="AB534" s="58"/>
      <c r="AC534" s="58"/>
      <c r="AD534" s="58">
        <f t="shared" si="133"/>
        <v>0</v>
      </c>
      <c r="AE534" s="58"/>
      <c r="AF534" s="58"/>
      <c r="AG534" s="58"/>
      <c r="AH534" s="58"/>
      <c r="AI534" s="58"/>
      <c r="AJ534" s="58"/>
      <c r="AK534" s="58"/>
      <c r="AL534" s="58"/>
      <c r="AM534" s="58">
        <f t="shared" si="126"/>
        <v>0</v>
      </c>
      <c r="AN534" s="58">
        <f t="shared" si="127"/>
        <v>0</v>
      </c>
      <c r="AO534" s="58">
        <f t="shared" si="128"/>
        <v>0</v>
      </c>
      <c r="AP534" s="58">
        <f t="shared" si="129"/>
        <v>0</v>
      </c>
      <c r="AQ534" s="74"/>
    </row>
    <row r="535" spans="1:43" s="60" customFormat="1" ht="23.25" customHeight="1">
      <c r="A535" s="113" t="s">
        <v>946</v>
      </c>
      <c r="B535" s="141" t="s">
        <v>1220</v>
      </c>
      <c r="C535" s="145" t="s">
        <v>1270</v>
      </c>
      <c r="D535" s="114"/>
      <c r="E535" s="119"/>
      <c r="F535" s="119"/>
      <c r="G535" s="120"/>
      <c r="H535" s="61"/>
      <c r="I535" s="62"/>
      <c r="J535" s="56"/>
      <c r="K535" s="58"/>
      <c r="L535" s="56"/>
      <c r="M535" s="56"/>
      <c r="N535" s="56"/>
      <c r="O535" s="56"/>
      <c r="P535" s="56"/>
      <c r="Q535" s="56"/>
      <c r="R535" s="56"/>
      <c r="S535" s="56"/>
      <c r="T535" s="56">
        <f t="shared" si="130"/>
        <v>0</v>
      </c>
      <c r="U535" s="62">
        <f t="shared" si="131"/>
        <v>0</v>
      </c>
      <c r="V535" s="58">
        <f t="shared" si="122"/>
        <v>0</v>
      </c>
      <c r="W535" s="121"/>
      <c r="X535" s="57" t="str">
        <f t="shared" si="125"/>
        <v>PS254957</v>
      </c>
      <c r="Y535" s="58" t="str">
        <f t="shared" si="124"/>
        <v>EBDPSINJ250811</v>
      </c>
      <c r="Z535" s="59">
        <f t="shared" si="132"/>
        <v>0</v>
      </c>
      <c r="AA535" s="58"/>
      <c r="AB535" s="58"/>
      <c r="AC535" s="58"/>
      <c r="AD535" s="58">
        <f t="shared" si="133"/>
        <v>0</v>
      </c>
      <c r="AE535" s="58"/>
      <c r="AF535" s="58"/>
      <c r="AG535" s="58"/>
      <c r="AH535" s="58"/>
      <c r="AI535" s="58"/>
      <c r="AJ535" s="58"/>
      <c r="AK535" s="58"/>
      <c r="AL535" s="58"/>
      <c r="AM535" s="58">
        <f t="shared" si="126"/>
        <v>0</v>
      </c>
      <c r="AN535" s="58">
        <f t="shared" si="127"/>
        <v>0</v>
      </c>
      <c r="AO535" s="58">
        <f t="shared" si="128"/>
        <v>0</v>
      </c>
      <c r="AP535" s="58">
        <f t="shared" si="129"/>
        <v>0</v>
      </c>
      <c r="AQ535" s="74"/>
    </row>
    <row r="536" spans="1:43" s="60" customFormat="1" ht="23.25" customHeight="1">
      <c r="A536" s="113" t="s">
        <v>946</v>
      </c>
      <c r="B536" s="141" t="s">
        <v>1220</v>
      </c>
      <c r="C536" s="145" t="s">
        <v>1270</v>
      </c>
      <c r="D536" s="114"/>
      <c r="E536" s="119"/>
      <c r="F536" s="119"/>
      <c r="G536" s="120"/>
      <c r="H536" s="61"/>
      <c r="I536" s="62"/>
      <c r="J536" s="56"/>
      <c r="K536" s="58"/>
      <c r="L536" s="56"/>
      <c r="M536" s="56"/>
      <c r="N536" s="56"/>
      <c r="O536" s="56"/>
      <c r="P536" s="56"/>
      <c r="Q536" s="56"/>
      <c r="R536" s="56"/>
      <c r="S536" s="56"/>
      <c r="T536" s="56">
        <f t="shared" si="130"/>
        <v>0</v>
      </c>
      <c r="U536" s="62">
        <f t="shared" si="131"/>
        <v>0</v>
      </c>
      <c r="V536" s="58">
        <f t="shared" si="122"/>
        <v>0</v>
      </c>
      <c r="W536" s="121"/>
      <c r="X536" s="57" t="str">
        <f t="shared" si="125"/>
        <v>PS254957</v>
      </c>
      <c r="Y536" s="58" t="str">
        <f t="shared" si="124"/>
        <v>EBDPSINJ250811</v>
      </c>
      <c r="Z536" s="59">
        <f t="shared" si="132"/>
        <v>0</v>
      </c>
      <c r="AA536" s="58"/>
      <c r="AB536" s="58"/>
      <c r="AC536" s="58"/>
      <c r="AD536" s="58">
        <f t="shared" si="133"/>
        <v>0</v>
      </c>
      <c r="AE536" s="58"/>
      <c r="AF536" s="58"/>
      <c r="AG536" s="58"/>
      <c r="AH536" s="58"/>
      <c r="AI536" s="58"/>
      <c r="AJ536" s="58"/>
      <c r="AK536" s="58"/>
      <c r="AL536" s="58"/>
      <c r="AM536" s="58">
        <f t="shared" si="126"/>
        <v>0</v>
      </c>
      <c r="AN536" s="58">
        <f t="shared" si="127"/>
        <v>0</v>
      </c>
      <c r="AO536" s="58">
        <f t="shared" si="128"/>
        <v>0</v>
      </c>
      <c r="AP536" s="58">
        <f t="shared" si="129"/>
        <v>0</v>
      </c>
      <c r="AQ536" s="74"/>
    </row>
    <row r="537" spans="1:43" s="60" customFormat="1" ht="23.25" customHeight="1">
      <c r="A537" s="113" t="s">
        <v>946</v>
      </c>
      <c r="B537" s="141" t="s">
        <v>1220</v>
      </c>
      <c r="C537" s="145" t="s">
        <v>1270</v>
      </c>
      <c r="D537" s="114"/>
      <c r="E537" s="119"/>
      <c r="F537" s="119"/>
      <c r="G537" s="120"/>
      <c r="H537" s="61"/>
      <c r="I537" s="62"/>
      <c r="J537" s="56"/>
      <c r="K537" s="58"/>
      <c r="L537" s="56"/>
      <c r="M537" s="56"/>
      <c r="N537" s="56"/>
      <c r="O537" s="56"/>
      <c r="P537" s="56"/>
      <c r="Q537" s="56"/>
      <c r="R537" s="56"/>
      <c r="S537" s="56"/>
      <c r="T537" s="56">
        <f t="shared" si="130"/>
        <v>0</v>
      </c>
      <c r="U537" s="62">
        <f t="shared" si="131"/>
        <v>0</v>
      </c>
      <c r="V537" s="58">
        <f t="shared" si="122"/>
        <v>0</v>
      </c>
      <c r="W537" s="121"/>
      <c r="X537" s="57" t="str">
        <f t="shared" si="125"/>
        <v>PS254957</v>
      </c>
      <c r="Y537" s="58" t="str">
        <f t="shared" si="124"/>
        <v>EBDPSINJ250811</v>
      </c>
      <c r="Z537" s="59">
        <f t="shared" si="132"/>
        <v>0</v>
      </c>
      <c r="AA537" s="58"/>
      <c r="AB537" s="58"/>
      <c r="AC537" s="58"/>
      <c r="AD537" s="58">
        <f t="shared" si="133"/>
        <v>0</v>
      </c>
      <c r="AE537" s="58"/>
      <c r="AF537" s="58"/>
      <c r="AG537" s="58"/>
      <c r="AH537" s="58"/>
      <c r="AI537" s="58"/>
      <c r="AJ537" s="58"/>
      <c r="AK537" s="58"/>
      <c r="AL537" s="58"/>
      <c r="AM537" s="58">
        <f t="shared" si="126"/>
        <v>0</v>
      </c>
      <c r="AN537" s="58">
        <f t="shared" si="127"/>
        <v>0</v>
      </c>
      <c r="AO537" s="58">
        <f t="shared" si="128"/>
        <v>0</v>
      </c>
      <c r="AP537" s="58">
        <f t="shared" si="129"/>
        <v>0</v>
      </c>
      <c r="AQ537" s="74"/>
    </row>
    <row r="538" spans="1:43" s="60" customFormat="1" ht="23.25" customHeight="1">
      <c r="A538" s="113" t="s">
        <v>947</v>
      </c>
      <c r="B538" s="141" t="s">
        <v>1221</v>
      </c>
      <c r="C538" s="145" t="s">
        <v>1270</v>
      </c>
      <c r="D538" s="114"/>
      <c r="E538" s="119"/>
      <c r="F538" s="119"/>
      <c r="G538" s="120"/>
      <c r="H538" s="61"/>
      <c r="I538" s="62"/>
      <c r="J538" s="56"/>
      <c r="K538" s="58">
        <v>410000</v>
      </c>
      <c r="L538" s="56"/>
      <c r="M538" s="56"/>
      <c r="N538" s="56"/>
      <c r="O538" s="56"/>
      <c r="P538" s="56"/>
      <c r="Q538" s="56"/>
      <c r="R538" s="56"/>
      <c r="S538" s="56"/>
      <c r="T538" s="56">
        <f t="shared" si="130"/>
        <v>32800</v>
      </c>
      <c r="U538" s="62">
        <f t="shared" si="131"/>
        <v>442800</v>
      </c>
      <c r="V538" s="58">
        <f t="shared" si="122"/>
        <v>442800</v>
      </c>
      <c r="W538" s="121"/>
      <c r="X538" s="57" t="str">
        <f t="shared" si="125"/>
        <v>PS254958</v>
      </c>
      <c r="Y538" s="58" t="str">
        <f t="shared" si="124"/>
        <v>KJVY250803</v>
      </c>
      <c r="Z538" s="59">
        <f t="shared" si="132"/>
        <v>0</v>
      </c>
      <c r="AA538" s="58"/>
      <c r="AB538" s="58"/>
      <c r="AC538" s="58"/>
      <c r="AD538" s="58">
        <f t="shared" si="133"/>
        <v>410000</v>
      </c>
      <c r="AE538" s="58"/>
      <c r="AF538" s="58"/>
      <c r="AG538" s="58"/>
      <c r="AH538" s="58"/>
      <c r="AI538" s="58"/>
      <c r="AJ538" s="58"/>
      <c r="AK538" s="58"/>
      <c r="AL538" s="58"/>
      <c r="AM538" s="58">
        <f t="shared" si="126"/>
        <v>32800</v>
      </c>
      <c r="AN538" s="58">
        <f t="shared" si="127"/>
        <v>442800</v>
      </c>
      <c r="AO538" s="58">
        <f t="shared" si="128"/>
        <v>442800</v>
      </c>
      <c r="AP538" s="58">
        <f t="shared" si="129"/>
        <v>0</v>
      </c>
      <c r="AQ538" s="74"/>
    </row>
    <row r="539" spans="1:43" s="60" customFormat="1" ht="23.25" customHeight="1">
      <c r="A539" s="113" t="s">
        <v>948</v>
      </c>
      <c r="B539" s="141" t="s">
        <v>1222</v>
      </c>
      <c r="C539" s="145" t="s">
        <v>1270</v>
      </c>
      <c r="D539" s="114"/>
      <c r="E539" s="119"/>
      <c r="F539" s="119"/>
      <c r="G539" s="120"/>
      <c r="H539" s="61"/>
      <c r="I539" s="62"/>
      <c r="J539" s="56"/>
      <c r="K539" s="58">
        <v>410000</v>
      </c>
      <c r="L539" s="56"/>
      <c r="M539" s="56"/>
      <c r="N539" s="56"/>
      <c r="O539" s="56"/>
      <c r="P539" s="56"/>
      <c r="Q539" s="56"/>
      <c r="R539" s="56"/>
      <c r="S539" s="56"/>
      <c r="T539" s="56">
        <f t="shared" si="130"/>
        <v>32800</v>
      </c>
      <c r="U539" s="62">
        <f t="shared" si="131"/>
        <v>442800</v>
      </c>
      <c r="V539" s="58">
        <f t="shared" si="122"/>
        <v>442800</v>
      </c>
      <c r="W539" s="121"/>
      <c r="X539" s="57" t="str">
        <f t="shared" si="125"/>
        <v>PS254959</v>
      </c>
      <c r="Y539" s="58" t="str">
        <f t="shared" si="124"/>
        <v>4840798</v>
      </c>
      <c r="Z539" s="59">
        <f t="shared" si="132"/>
        <v>0</v>
      </c>
      <c r="AA539" s="58"/>
      <c r="AB539" s="58"/>
      <c r="AC539" s="58"/>
      <c r="AD539" s="58">
        <f t="shared" si="133"/>
        <v>410000</v>
      </c>
      <c r="AE539" s="58"/>
      <c r="AF539" s="58"/>
      <c r="AG539" s="58"/>
      <c r="AH539" s="58"/>
      <c r="AI539" s="58"/>
      <c r="AJ539" s="58"/>
      <c r="AK539" s="58"/>
      <c r="AL539" s="58"/>
      <c r="AM539" s="58">
        <f t="shared" si="126"/>
        <v>32800</v>
      </c>
      <c r="AN539" s="58">
        <f t="shared" si="127"/>
        <v>442800</v>
      </c>
      <c r="AO539" s="58">
        <f t="shared" si="128"/>
        <v>442800</v>
      </c>
      <c r="AP539" s="58">
        <f t="shared" si="129"/>
        <v>0</v>
      </c>
      <c r="AQ539" s="74"/>
    </row>
    <row r="540" spans="1:43" s="60" customFormat="1" ht="23.25" customHeight="1">
      <c r="A540" s="113" t="s">
        <v>949</v>
      </c>
      <c r="B540" s="141" t="s">
        <v>1223</v>
      </c>
      <c r="C540" s="145" t="s">
        <v>1270</v>
      </c>
      <c r="D540" s="114"/>
      <c r="E540" s="119"/>
      <c r="F540" s="119"/>
      <c r="G540" s="120"/>
      <c r="H540" s="61"/>
      <c r="I540" s="62"/>
      <c r="J540" s="56"/>
      <c r="K540" s="58">
        <v>690000</v>
      </c>
      <c r="L540" s="56"/>
      <c r="M540" s="56"/>
      <c r="N540" s="56"/>
      <c r="O540" s="56"/>
      <c r="P540" s="56"/>
      <c r="Q540" s="56"/>
      <c r="R540" s="56"/>
      <c r="S540" s="56"/>
      <c r="T540" s="56">
        <f t="shared" si="130"/>
        <v>55200</v>
      </c>
      <c r="U540" s="62">
        <f t="shared" si="131"/>
        <v>745200</v>
      </c>
      <c r="V540" s="58">
        <f t="shared" si="122"/>
        <v>745200</v>
      </c>
      <c r="W540" s="121"/>
      <c r="X540" s="57" t="str">
        <f t="shared" si="125"/>
        <v>PS254960</v>
      </c>
      <c r="Y540" s="58" t="str">
        <f t="shared" si="124"/>
        <v>VY/1732025</v>
      </c>
      <c r="Z540" s="59">
        <f t="shared" si="132"/>
        <v>0</v>
      </c>
      <c r="AA540" s="58"/>
      <c r="AB540" s="58"/>
      <c r="AC540" s="58"/>
      <c r="AD540" s="58">
        <f t="shared" si="133"/>
        <v>690000</v>
      </c>
      <c r="AE540" s="58"/>
      <c r="AF540" s="58"/>
      <c r="AG540" s="58"/>
      <c r="AH540" s="58"/>
      <c r="AI540" s="58"/>
      <c r="AJ540" s="58"/>
      <c r="AK540" s="58"/>
      <c r="AL540" s="58"/>
      <c r="AM540" s="58">
        <f t="shared" si="126"/>
        <v>55200</v>
      </c>
      <c r="AN540" s="58">
        <f t="shared" si="127"/>
        <v>745200</v>
      </c>
      <c r="AO540" s="58">
        <f t="shared" si="128"/>
        <v>745200</v>
      </c>
      <c r="AP540" s="58">
        <f t="shared" si="129"/>
        <v>0</v>
      </c>
      <c r="AQ540" s="74"/>
    </row>
    <row r="541" spans="1:43" s="60" customFormat="1" ht="23.25" customHeight="1">
      <c r="A541" s="113" t="s">
        <v>949</v>
      </c>
      <c r="B541" s="141" t="s">
        <v>1223</v>
      </c>
      <c r="C541" s="145" t="s">
        <v>1270</v>
      </c>
      <c r="D541" s="114"/>
      <c r="E541" s="119"/>
      <c r="F541" s="119"/>
      <c r="G541" s="120"/>
      <c r="H541" s="61"/>
      <c r="I541" s="62"/>
      <c r="J541" s="56"/>
      <c r="K541" s="58"/>
      <c r="L541" s="56"/>
      <c r="M541" s="56"/>
      <c r="N541" s="56"/>
      <c r="O541" s="56"/>
      <c r="P541" s="56"/>
      <c r="Q541" s="56"/>
      <c r="R541" s="56"/>
      <c r="S541" s="56"/>
      <c r="T541" s="56">
        <f t="shared" si="130"/>
        <v>0</v>
      </c>
      <c r="U541" s="62">
        <f t="shared" si="131"/>
        <v>0</v>
      </c>
      <c r="V541" s="58">
        <f t="shared" si="122"/>
        <v>0</v>
      </c>
      <c r="W541" s="121"/>
      <c r="X541" s="57" t="str">
        <f t="shared" si="125"/>
        <v>PS254960</v>
      </c>
      <c r="Y541" s="58" t="str">
        <f t="shared" si="124"/>
        <v>VY/1732025</v>
      </c>
      <c r="Z541" s="59">
        <f t="shared" si="132"/>
        <v>0</v>
      </c>
      <c r="AA541" s="58"/>
      <c r="AB541" s="58"/>
      <c r="AC541" s="58"/>
      <c r="AD541" s="58">
        <f t="shared" si="133"/>
        <v>0</v>
      </c>
      <c r="AE541" s="58"/>
      <c r="AF541" s="58"/>
      <c r="AG541" s="58"/>
      <c r="AH541" s="58"/>
      <c r="AI541" s="58"/>
      <c r="AJ541" s="58"/>
      <c r="AK541" s="58"/>
      <c r="AL541" s="58"/>
      <c r="AM541" s="58">
        <f t="shared" si="126"/>
        <v>0</v>
      </c>
      <c r="AN541" s="58">
        <f t="shared" si="127"/>
        <v>0</v>
      </c>
      <c r="AO541" s="58">
        <f t="shared" si="128"/>
        <v>0</v>
      </c>
      <c r="AP541" s="58">
        <f t="shared" si="129"/>
        <v>0</v>
      </c>
      <c r="AQ541" s="74"/>
    </row>
    <row r="542" spans="1:43" s="60" customFormat="1" ht="23.25" customHeight="1">
      <c r="A542" s="113" t="s">
        <v>949</v>
      </c>
      <c r="B542" s="141" t="s">
        <v>1223</v>
      </c>
      <c r="C542" s="145" t="s">
        <v>1270</v>
      </c>
      <c r="D542" s="114"/>
      <c r="E542" s="119"/>
      <c r="F542" s="119"/>
      <c r="G542" s="120"/>
      <c r="H542" s="61"/>
      <c r="I542" s="62"/>
      <c r="J542" s="56"/>
      <c r="K542" s="58"/>
      <c r="L542" s="56"/>
      <c r="M542" s="56"/>
      <c r="N542" s="56"/>
      <c r="O542" s="56"/>
      <c r="P542" s="56"/>
      <c r="Q542" s="56"/>
      <c r="R542" s="56"/>
      <c r="S542" s="56"/>
      <c r="T542" s="56">
        <f t="shared" si="130"/>
        <v>0</v>
      </c>
      <c r="U542" s="62">
        <f t="shared" si="131"/>
        <v>0</v>
      </c>
      <c r="V542" s="58">
        <f t="shared" si="122"/>
        <v>0</v>
      </c>
      <c r="W542" s="121"/>
      <c r="X542" s="57" t="str">
        <f t="shared" si="125"/>
        <v>PS254960</v>
      </c>
      <c r="Y542" s="58" t="str">
        <f t="shared" si="124"/>
        <v>VY/1732025</v>
      </c>
      <c r="Z542" s="59">
        <f t="shared" si="132"/>
        <v>0</v>
      </c>
      <c r="AA542" s="58"/>
      <c r="AB542" s="58"/>
      <c r="AC542" s="58"/>
      <c r="AD542" s="58">
        <f t="shared" si="133"/>
        <v>0</v>
      </c>
      <c r="AE542" s="58"/>
      <c r="AF542" s="58"/>
      <c r="AG542" s="58"/>
      <c r="AH542" s="58"/>
      <c r="AI542" s="58"/>
      <c r="AJ542" s="58"/>
      <c r="AK542" s="58"/>
      <c r="AL542" s="58"/>
      <c r="AM542" s="58">
        <f t="shared" si="126"/>
        <v>0</v>
      </c>
      <c r="AN542" s="58">
        <f t="shared" si="127"/>
        <v>0</v>
      </c>
      <c r="AO542" s="58">
        <f t="shared" si="128"/>
        <v>0</v>
      </c>
      <c r="AP542" s="58">
        <f t="shared" si="129"/>
        <v>0</v>
      </c>
      <c r="AQ542" s="74"/>
    </row>
    <row r="543" spans="1:43" s="60" customFormat="1" ht="23.25" customHeight="1">
      <c r="A543" s="113" t="s">
        <v>949</v>
      </c>
      <c r="B543" s="141" t="s">
        <v>1223</v>
      </c>
      <c r="C543" s="145" t="s">
        <v>1270</v>
      </c>
      <c r="D543" s="114"/>
      <c r="E543" s="119"/>
      <c r="F543" s="119"/>
      <c r="G543" s="120"/>
      <c r="H543" s="61"/>
      <c r="I543" s="62"/>
      <c r="J543" s="56"/>
      <c r="K543" s="58"/>
      <c r="L543" s="56"/>
      <c r="M543" s="56"/>
      <c r="N543" s="56"/>
      <c r="O543" s="56"/>
      <c r="P543" s="56"/>
      <c r="Q543" s="56"/>
      <c r="R543" s="56"/>
      <c r="S543" s="56"/>
      <c r="T543" s="56">
        <f t="shared" si="130"/>
        <v>0</v>
      </c>
      <c r="U543" s="62">
        <f t="shared" si="131"/>
        <v>0</v>
      </c>
      <c r="V543" s="58">
        <f t="shared" si="122"/>
        <v>0</v>
      </c>
      <c r="W543" s="121"/>
      <c r="X543" s="57" t="str">
        <f t="shared" si="125"/>
        <v>PS254960</v>
      </c>
      <c r="Y543" s="58" t="str">
        <f t="shared" si="124"/>
        <v>VY/1732025</v>
      </c>
      <c r="Z543" s="59">
        <f t="shared" si="132"/>
        <v>0</v>
      </c>
      <c r="AA543" s="58"/>
      <c r="AB543" s="58"/>
      <c r="AC543" s="58"/>
      <c r="AD543" s="58">
        <f t="shared" si="133"/>
        <v>0</v>
      </c>
      <c r="AE543" s="58"/>
      <c r="AF543" s="58"/>
      <c r="AG543" s="58"/>
      <c r="AH543" s="58"/>
      <c r="AI543" s="58"/>
      <c r="AJ543" s="58"/>
      <c r="AK543" s="58"/>
      <c r="AL543" s="58"/>
      <c r="AM543" s="58">
        <f t="shared" si="126"/>
        <v>0</v>
      </c>
      <c r="AN543" s="58">
        <f t="shared" si="127"/>
        <v>0</v>
      </c>
      <c r="AO543" s="58">
        <f t="shared" si="128"/>
        <v>0</v>
      </c>
      <c r="AP543" s="58">
        <f t="shared" si="129"/>
        <v>0</v>
      </c>
      <c r="AQ543" s="74"/>
    </row>
    <row r="544" spans="1:43" s="60" customFormat="1" ht="23.25" customHeight="1">
      <c r="A544" s="113" t="s">
        <v>949</v>
      </c>
      <c r="B544" s="141" t="s">
        <v>1223</v>
      </c>
      <c r="C544" s="145" t="s">
        <v>1270</v>
      </c>
      <c r="D544" s="114"/>
      <c r="E544" s="119"/>
      <c r="F544" s="119"/>
      <c r="G544" s="120"/>
      <c r="H544" s="61"/>
      <c r="I544" s="62"/>
      <c r="J544" s="56"/>
      <c r="K544" s="58"/>
      <c r="L544" s="56"/>
      <c r="M544" s="56"/>
      <c r="N544" s="56"/>
      <c r="O544" s="56"/>
      <c r="P544" s="56"/>
      <c r="Q544" s="56"/>
      <c r="R544" s="56"/>
      <c r="S544" s="56"/>
      <c r="T544" s="56">
        <f t="shared" si="130"/>
        <v>0</v>
      </c>
      <c r="U544" s="62">
        <f t="shared" si="131"/>
        <v>0</v>
      </c>
      <c r="V544" s="58">
        <f t="shared" si="122"/>
        <v>0</v>
      </c>
      <c r="W544" s="121"/>
      <c r="X544" s="57" t="str">
        <f t="shared" si="125"/>
        <v>PS254960</v>
      </c>
      <c r="Y544" s="58" t="str">
        <f t="shared" si="124"/>
        <v>VY/1732025</v>
      </c>
      <c r="Z544" s="59">
        <f t="shared" si="132"/>
        <v>0</v>
      </c>
      <c r="AA544" s="58"/>
      <c r="AB544" s="58"/>
      <c r="AC544" s="58"/>
      <c r="AD544" s="58">
        <f t="shared" si="133"/>
        <v>0</v>
      </c>
      <c r="AE544" s="58"/>
      <c r="AF544" s="58"/>
      <c r="AG544" s="58"/>
      <c r="AH544" s="58"/>
      <c r="AI544" s="58"/>
      <c r="AJ544" s="58"/>
      <c r="AK544" s="58"/>
      <c r="AL544" s="58"/>
      <c r="AM544" s="58">
        <f t="shared" si="126"/>
        <v>0</v>
      </c>
      <c r="AN544" s="58">
        <f t="shared" si="127"/>
        <v>0</v>
      </c>
      <c r="AO544" s="58">
        <f t="shared" si="128"/>
        <v>0</v>
      </c>
      <c r="AP544" s="58">
        <f t="shared" si="129"/>
        <v>0</v>
      </c>
      <c r="AQ544" s="74"/>
    </row>
    <row r="545" spans="1:43" s="60" customFormat="1" ht="23.25" customHeight="1">
      <c r="A545" s="113" t="s">
        <v>950</v>
      </c>
      <c r="B545" s="141" t="s">
        <v>1224</v>
      </c>
      <c r="C545" s="145" t="s">
        <v>1270</v>
      </c>
      <c r="D545" s="114"/>
      <c r="E545" s="119"/>
      <c r="F545" s="119"/>
      <c r="G545" s="120"/>
      <c r="H545" s="61"/>
      <c r="I545" s="62"/>
      <c r="J545" s="56"/>
      <c r="K545" s="58">
        <v>480000</v>
      </c>
      <c r="L545" s="56"/>
      <c r="M545" s="56"/>
      <c r="N545" s="56"/>
      <c r="O545" s="56"/>
      <c r="P545" s="56"/>
      <c r="Q545" s="56"/>
      <c r="R545" s="56"/>
      <c r="S545" s="56"/>
      <c r="T545" s="56">
        <f t="shared" si="130"/>
        <v>38400</v>
      </c>
      <c r="U545" s="62">
        <f t="shared" si="131"/>
        <v>518400</v>
      </c>
      <c r="V545" s="58">
        <f t="shared" si="122"/>
        <v>518400</v>
      </c>
      <c r="W545" s="121"/>
      <c r="X545" s="57" t="str">
        <f t="shared" si="125"/>
        <v>PS254961</v>
      </c>
      <c r="Y545" s="58" t="str">
        <f t="shared" si="124"/>
        <v>4844591</v>
      </c>
      <c r="Z545" s="59">
        <f t="shared" si="132"/>
        <v>0</v>
      </c>
      <c r="AA545" s="58"/>
      <c r="AB545" s="58"/>
      <c r="AC545" s="58"/>
      <c r="AD545" s="58">
        <f t="shared" si="133"/>
        <v>480000</v>
      </c>
      <c r="AE545" s="58"/>
      <c r="AF545" s="58"/>
      <c r="AG545" s="58"/>
      <c r="AH545" s="58"/>
      <c r="AI545" s="58"/>
      <c r="AJ545" s="58"/>
      <c r="AK545" s="58"/>
      <c r="AL545" s="58"/>
      <c r="AM545" s="58">
        <f t="shared" si="126"/>
        <v>38400</v>
      </c>
      <c r="AN545" s="58">
        <f t="shared" si="127"/>
        <v>518400</v>
      </c>
      <c r="AO545" s="58">
        <f t="shared" si="128"/>
        <v>518400</v>
      </c>
      <c r="AP545" s="58">
        <f t="shared" si="129"/>
        <v>0</v>
      </c>
      <c r="AQ545" s="74"/>
    </row>
    <row r="546" spans="1:43" s="60" customFormat="1" ht="23.25" customHeight="1">
      <c r="A546" s="113" t="s">
        <v>950</v>
      </c>
      <c r="B546" s="141" t="s">
        <v>1224</v>
      </c>
      <c r="C546" s="145" t="s">
        <v>1270</v>
      </c>
      <c r="D546" s="114"/>
      <c r="E546" s="119"/>
      <c r="F546" s="119"/>
      <c r="G546" s="120"/>
      <c r="H546" s="61"/>
      <c r="I546" s="62"/>
      <c r="J546" s="56"/>
      <c r="K546" s="58"/>
      <c r="L546" s="56"/>
      <c r="M546" s="56"/>
      <c r="N546" s="56"/>
      <c r="O546" s="56"/>
      <c r="P546" s="56"/>
      <c r="Q546" s="56"/>
      <c r="R546" s="56"/>
      <c r="S546" s="56"/>
      <c r="T546" s="56">
        <f t="shared" si="130"/>
        <v>0</v>
      </c>
      <c r="U546" s="62">
        <f t="shared" si="131"/>
        <v>0</v>
      </c>
      <c r="V546" s="58">
        <f t="shared" si="122"/>
        <v>0</v>
      </c>
      <c r="W546" s="121"/>
      <c r="X546" s="57" t="str">
        <f t="shared" si="125"/>
        <v>PS254961</v>
      </c>
      <c r="Y546" s="58" t="str">
        <f t="shared" si="124"/>
        <v>4844591</v>
      </c>
      <c r="Z546" s="59">
        <f t="shared" si="132"/>
        <v>0</v>
      </c>
      <c r="AA546" s="58"/>
      <c r="AB546" s="58"/>
      <c r="AC546" s="58"/>
      <c r="AD546" s="58">
        <f t="shared" si="133"/>
        <v>0</v>
      </c>
      <c r="AE546" s="58"/>
      <c r="AF546" s="58"/>
      <c r="AG546" s="58"/>
      <c r="AH546" s="58"/>
      <c r="AI546" s="58"/>
      <c r="AJ546" s="58"/>
      <c r="AK546" s="58"/>
      <c r="AL546" s="58"/>
      <c r="AM546" s="58">
        <f t="shared" si="126"/>
        <v>0</v>
      </c>
      <c r="AN546" s="58">
        <f t="shared" si="127"/>
        <v>0</v>
      </c>
      <c r="AO546" s="58">
        <f t="shared" si="128"/>
        <v>0</v>
      </c>
      <c r="AP546" s="58">
        <f t="shared" si="129"/>
        <v>0</v>
      </c>
      <c r="AQ546" s="74"/>
    </row>
    <row r="547" spans="1:43" s="60" customFormat="1" ht="23.25" customHeight="1">
      <c r="A547" s="113" t="s">
        <v>951</v>
      </c>
      <c r="B547" s="141" t="s">
        <v>1225</v>
      </c>
      <c r="C547" s="145" t="s">
        <v>1270</v>
      </c>
      <c r="D547" s="114"/>
      <c r="E547" s="119"/>
      <c r="F547" s="119"/>
      <c r="G547" s="120"/>
      <c r="H547" s="61"/>
      <c r="I547" s="62"/>
      <c r="J547" s="56"/>
      <c r="K547" s="58">
        <v>410000</v>
      </c>
      <c r="L547" s="56"/>
      <c r="M547" s="56"/>
      <c r="N547" s="56"/>
      <c r="O547" s="56"/>
      <c r="P547" s="56"/>
      <c r="Q547" s="56"/>
      <c r="R547" s="56"/>
      <c r="S547" s="56"/>
      <c r="T547" s="56">
        <f t="shared" si="130"/>
        <v>32800</v>
      </c>
      <c r="U547" s="62">
        <f t="shared" si="131"/>
        <v>442800</v>
      </c>
      <c r="V547" s="58">
        <f t="shared" si="122"/>
        <v>442800</v>
      </c>
      <c r="W547" s="121"/>
      <c r="X547" s="57" t="str">
        <f t="shared" si="125"/>
        <v>PS254962</v>
      </c>
      <c r="Y547" s="58" t="str">
        <f t="shared" si="124"/>
        <v>4840806</v>
      </c>
      <c r="Z547" s="59">
        <f t="shared" si="132"/>
        <v>0</v>
      </c>
      <c r="AA547" s="58"/>
      <c r="AB547" s="58"/>
      <c r="AC547" s="58"/>
      <c r="AD547" s="58">
        <f t="shared" si="133"/>
        <v>410000</v>
      </c>
      <c r="AE547" s="58"/>
      <c r="AF547" s="58"/>
      <c r="AG547" s="58"/>
      <c r="AH547" s="58"/>
      <c r="AI547" s="58"/>
      <c r="AJ547" s="58"/>
      <c r="AK547" s="58"/>
      <c r="AL547" s="58"/>
      <c r="AM547" s="58">
        <f t="shared" si="126"/>
        <v>32800</v>
      </c>
      <c r="AN547" s="58">
        <f t="shared" si="127"/>
        <v>442800</v>
      </c>
      <c r="AO547" s="58">
        <f t="shared" si="128"/>
        <v>442800</v>
      </c>
      <c r="AP547" s="58">
        <f t="shared" si="129"/>
        <v>0</v>
      </c>
      <c r="AQ547" s="74"/>
    </row>
    <row r="548" spans="1:43" s="60" customFormat="1" ht="23.25" customHeight="1">
      <c r="A548" s="113" t="s">
        <v>952</v>
      </c>
      <c r="B548" s="141" t="s">
        <v>952</v>
      </c>
      <c r="C548" s="145" t="s">
        <v>1270</v>
      </c>
      <c r="D548" s="114"/>
      <c r="E548" s="119"/>
      <c r="F548" s="119"/>
      <c r="G548" s="120"/>
      <c r="H548" s="61"/>
      <c r="I548" s="62"/>
      <c r="J548" s="56"/>
      <c r="K548" s="58">
        <v>410000</v>
      </c>
      <c r="L548" s="56"/>
      <c r="M548" s="56"/>
      <c r="N548" s="56"/>
      <c r="O548" s="56"/>
      <c r="P548" s="56"/>
      <c r="Q548" s="56"/>
      <c r="R548" s="56"/>
      <c r="S548" s="56"/>
      <c r="T548" s="56">
        <f t="shared" si="130"/>
        <v>32800</v>
      </c>
      <c r="U548" s="62">
        <f t="shared" si="131"/>
        <v>442800</v>
      </c>
      <c r="V548" s="58">
        <f t="shared" si="122"/>
        <v>442800</v>
      </c>
      <c r="W548" s="121"/>
      <c r="X548" s="57" t="str">
        <f t="shared" si="125"/>
        <v>PS255001</v>
      </c>
      <c r="Y548" s="58" t="str">
        <f t="shared" si="124"/>
        <v>PS255001</v>
      </c>
      <c r="Z548" s="59">
        <f t="shared" si="132"/>
        <v>0</v>
      </c>
      <c r="AA548" s="58"/>
      <c r="AB548" s="58"/>
      <c r="AC548" s="58"/>
      <c r="AD548" s="58">
        <f t="shared" si="133"/>
        <v>410000</v>
      </c>
      <c r="AE548" s="58"/>
      <c r="AF548" s="58"/>
      <c r="AG548" s="58"/>
      <c r="AH548" s="58"/>
      <c r="AI548" s="58"/>
      <c r="AJ548" s="58"/>
      <c r="AK548" s="58"/>
      <c r="AL548" s="58"/>
      <c r="AM548" s="58">
        <f t="shared" si="126"/>
        <v>32800</v>
      </c>
      <c r="AN548" s="58">
        <f t="shared" si="127"/>
        <v>442800</v>
      </c>
      <c r="AO548" s="58">
        <f t="shared" si="128"/>
        <v>442800</v>
      </c>
      <c r="AP548" s="58">
        <f t="shared" si="129"/>
        <v>0</v>
      </c>
      <c r="AQ548" s="74"/>
    </row>
    <row r="549" spans="1:43" s="60" customFormat="1" ht="23.25" customHeight="1">
      <c r="A549" s="113" t="s">
        <v>953</v>
      </c>
      <c r="B549" s="141" t="s">
        <v>1226</v>
      </c>
      <c r="C549" s="145" t="s">
        <v>1270</v>
      </c>
      <c r="D549" s="114"/>
      <c r="E549" s="119"/>
      <c r="F549" s="119"/>
      <c r="G549" s="120"/>
      <c r="H549" s="61"/>
      <c r="I549" s="62"/>
      <c r="J549" s="56"/>
      <c r="K549" s="58">
        <v>410000</v>
      </c>
      <c r="L549" s="56"/>
      <c r="M549" s="56"/>
      <c r="N549" s="56"/>
      <c r="O549" s="56"/>
      <c r="P549" s="56"/>
      <c r="Q549" s="56"/>
      <c r="R549" s="56"/>
      <c r="S549" s="56"/>
      <c r="T549" s="56">
        <f t="shared" si="130"/>
        <v>32800</v>
      </c>
      <c r="U549" s="62">
        <f t="shared" si="131"/>
        <v>442800</v>
      </c>
      <c r="V549" s="58">
        <f t="shared" si="122"/>
        <v>442800</v>
      </c>
      <c r="W549" s="121"/>
      <c r="X549" s="57" t="str">
        <f t="shared" si="125"/>
        <v>PS255009</v>
      </c>
      <c r="Y549" s="58" t="str">
        <f t="shared" si="124"/>
        <v>36/BGPS34</v>
      </c>
      <c r="Z549" s="59">
        <f t="shared" si="132"/>
        <v>0</v>
      </c>
      <c r="AA549" s="58"/>
      <c r="AB549" s="58"/>
      <c r="AC549" s="58"/>
      <c r="AD549" s="58">
        <f t="shared" si="133"/>
        <v>410000</v>
      </c>
      <c r="AE549" s="58"/>
      <c r="AF549" s="58"/>
      <c r="AG549" s="58"/>
      <c r="AH549" s="58"/>
      <c r="AI549" s="58"/>
      <c r="AJ549" s="58"/>
      <c r="AK549" s="58"/>
      <c r="AL549" s="58"/>
      <c r="AM549" s="58">
        <f t="shared" si="126"/>
        <v>32800</v>
      </c>
      <c r="AN549" s="58">
        <f t="shared" si="127"/>
        <v>442800</v>
      </c>
      <c r="AO549" s="58">
        <f t="shared" si="128"/>
        <v>442800</v>
      </c>
      <c r="AP549" s="58">
        <f t="shared" si="129"/>
        <v>0</v>
      </c>
      <c r="AQ549" s="74"/>
    </row>
    <row r="550" spans="1:43" s="60" customFormat="1" ht="23.25" customHeight="1">
      <c r="A550" s="113" t="s">
        <v>954</v>
      </c>
      <c r="B550" s="141" t="s">
        <v>1227</v>
      </c>
      <c r="C550" s="145" t="s">
        <v>1270</v>
      </c>
      <c r="D550" s="114"/>
      <c r="E550" s="119"/>
      <c r="F550" s="119"/>
      <c r="G550" s="120"/>
      <c r="H550" s="61"/>
      <c r="I550" s="62"/>
      <c r="J550" s="56"/>
      <c r="K550" s="58">
        <v>410000</v>
      </c>
      <c r="L550" s="56"/>
      <c r="M550" s="56"/>
      <c r="N550" s="56"/>
      <c r="O550" s="56"/>
      <c r="P550" s="56"/>
      <c r="Q550" s="56"/>
      <c r="R550" s="56"/>
      <c r="S550" s="56"/>
      <c r="T550" s="56">
        <f t="shared" si="130"/>
        <v>32800</v>
      </c>
      <c r="U550" s="62">
        <f t="shared" si="131"/>
        <v>442800</v>
      </c>
      <c r="V550" s="58">
        <f t="shared" si="122"/>
        <v>442800</v>
      </c>
      <c r="W550" s="121"/>
      <c r="X550" s="57" t="str">
        <f t="shared" si="125"/>
        <v>PS254987</v>
      </c>
      <c r="Y550" s="58" t="str">
        <f t="shared" si="124"/>
        <v>35/BGPS34</v>
      </c>
      <c r="Z550" s="59">
        <f t="shared" si="132"/>
        <v>0</v>
      </c>
      <c r="AA550" s="58"/>
      <c r="AB550" s="58"/>
      <c r="AC550" s="58"/>
      <c r="AD550" s="58">
        <f t="shared" si="133"/>
        <v>410000</v>
      </c>
      <c r="AE550" s="58"/>
      <c r="AF550" s="58"/>
      <c r="AG550" s="58"/>
      <c r="AH550" s="58"/>
      <c r="AI550" s="58"/>
      <c r="AJ550" s="58"/>
      <c r="AK550" s="58"/>
      <c r="AL550" s="58"/>
      <c r="AM550" s="58">
        <f t="shared" si="126"/>
        <v>32800</v>
      </c>
      <c r="AN550" s="58">
        <f t="shared" si="127"/>
        <v>442800</v>
      </c>
      <c r="AO550" s="58">
        <f t="shared" si="128"/>
        <v>442800</v>
      </c>
      <c r="AP550" s="58">
        <f t="shared" si="129"/>
        <v>0</v>
      </c>
      <c r="AQ550" s="74"/>
    </row>
    <row r="551" spans="1:43" s="60" customFormat="1" ht="23.25" customHeight="1">
      <c r="A551" s="113" t="s">
        <v>955</v>
      </c>
      <c r="B551" s="141" t="s">
        <v>1228</v>
      </c>
      <c r="C551" s="145" t="s">
        <v>1270</v>
      </c>
      <c r="D551" s="114"/>
      <c r="E551" s="119"/>
      <c r="F551" s="119"/>
      <c r="G551" s="120"/>
      <c r="H551" s="61"/>
      <c r="I551" s="62"/>
      <c r="J551" s="56"/>
      <c r="K551" s="58">
        <v>410000</v>
      </c>
      <c r="L551" s="56"/>
      <c r="M551" s="56"/>
      <c r="N551" s="56"/>
      <c r="O551" s="56"/>
      <c r="P551" s="56"/>
      <c r="Q551" s="56"/>
      <c r="R551" s="56"/>
      <c r="S551" s="56"/>
      <c r="T551" s="56">
        <f t="shared" si="130"/>
        <v>32800</v>
      </c>
      <c r="U551" s="62">
        <f t="shared" si="131"/>
        <v>442800</v>
      </c>
      <c r="V551" s="58">
        <f t="shared" si="122"/>
        <v>442800</v>
      </c>
      <c r="W551" s="121"/>
      <c r="X551" s="57" t="str">
        <f t="shared" si="125"/>
        <v>PS254953</v>
      </c>
      <c r="Y551" s="58" t="str">
        <f t="shared" si="124"/>
        <v>34/BGPS34</v>
      </c>
      <c r="Z551" s="59">
        <f t="shared" si="132"/>
        <v>0</v>
      </c>
      <c r="AA551" s="58"/>
      <c r="AB551" s="58"/>
      <c r="AC551" s="58"/>
      <c r="AD551" s="58">
        <f t="shared" si="133"/>
        <v>410000</v>
      </c>
      <c r="AE551" s="58"/>
      <c r="AF551" s="58"/>
      <c r="AG551" s="58"/>
      <c r="AH551" s="58"/>
      <c r="AI551" s="58"/>
      <c r="AJ551" s="58"/>
      <c r="AK551" s="58"/>
      <c r="AL551" s="58"/>
      <c r="AM551" s="58">
        <f t="shared" si="126"/>
        <v>32800</v>
      </c>
      <c r="AN551" s="58">
        <f t="shared" si="127"/>
        <v>442800</v>
      </c>
      <c r="AO551" s="58">
        <f t="shared" si="128"/>
        <v>442800</v>
      </c>
      <c r="AP551" s="58">
        <f t="shared" si="129"/>
        <v>0</v>
      </c>
      <c r="AQ551" s="74"/>
    </row>
    <row r="552" spans="1:43" s="60" customFormat="1" ht="23.25" customHeight="1">
      <c r="A552" s="113" t="s">
        <v>956</v>
      </c>
      <c r="B552" s="141" t="s">
        <v>1229</v>
      </c>
      <c r="C552" s="145" t="s">
        <v>1270</v>
      </c>
      <c r="D552" s="114"/>
      <c r="E552" s="119"/>
      <c r="F552" s="119"/>
      <c r="G552" s="120"/>
      <c r="H552" s="61"/>
      <c r="I552" s="62"/>
      <c r="J552" s="56"/>
      <c r="K552" s="58">
        <v>410000</v>
      </c>
      <c r="L552" s="56"/>
      <c r="M552" s="56"/>
      <c r="N552" s="56"/>
      <c r="O552" s="56"/>
      <c r="P552" s="56"/>
      <c r="Q552" s="56"/>
      <c r="R552" s="56"/>
      <c r="S552" s="56"/>
      <c r="T552" s="56">
        <f t="shared" si="130"/>
        <v>32800</v>
      </c>
      <c r="U552" s="62">
        <f t="shared" si="131"/>
        <v>442800</v>
      </c>
      <c r="V552" s="58">
        <f t="shared" si="122"/>
        <v>442800</v>
      </c>
      <c r="W552" s="121"/>
      <c r="X552" s="57" t="str">
        <f t="shared" si="125"/>
        <v>PS254986</v>
      </c>
      <c r="Y552" s="58" t="str">
        <f t="shared" si="124"/>
        <v>4834269</v>
      </c>
      <c r="Z552" s="59">
        <f t="shared" si="132"/>
        <v>0</v>
      </c>
      <c r="AA552" s="58"/>
      <c r="AB552" s="58"/>
      <c r="AC552" s="58"/>
      <c r="AD552" s="58">
        <f t="shared" si="133"/>
        <v>410000</v>
      </c>
      <c r="AE552" s="58"/>
      <c r="AF552" s="58"/>
      <c r="AG552" s="58"/>
      <c r="AH552" s="58"/>
      <c r="AI552" s="58"/>
      <c r="AJ552" s="58"/>
      <c r="AK552" s="58"/>
      <c r="AL552" s="58"/>
      <c r="AM552" s="58">
        <f t="shared" si="126"/>
        <v>32800</v>
      </c>
      <c r="AN552" s="58">
        <f t="shared" si="127"/>
        <v>442800</v>
      </c>
      <c r="AO552" s="58">
        <f t="shared" si="128"/>
        <v>442800</v>
      </c>
      <c r="AP552" s="58">
        <f t="shared" si="129"/>
        <v>0</v>
      </c>
      <c r="AQ552" s="74"/>
    </row>
    <row r="553" spans="1:43" s="60" customFormat="1" ht="23.25" customHeight="1">
      <c r="A553" s="113" t="s">
        <v>957</v>
      </c>
      <c r="B553" s="141" t="s">
        <v>1230</v>
      </c>
      <c r="C553" s="145" t="s">
        <v>1270</v>
      </c>
      <c r="D553" s="114"/>
      <c r="E553" s="119"/>
      <c r="F553" s="119"/>
      <c r="G553" s="120"/>
      <c r="H553" s="61"/>
      <c r="I553" s="62"/>
      <c r="J553" s="56"/>
      <c r="K553" s="58">
        <v>410000</v>
      </c>
      <c r="L553" s="56"/>
      <c r="M553" s="56"/>
      <c r="N553" s="56"/>
      <c r="O553" s="56"/>
      <c r="P553" s="56"/>
      <c r="Q553" s="56"/>
      <c r="R553" s="56"/>
      <c r="S553" s="56"/>
      <c r="T553" s="56">
        <f t="shared" si="130"/>
        <v>32800</v>
      </c>
      <c r="U553" s="62">
        <f t="shared" si="131"/>
        <v>442800</v>
      </c>
      <c r="V553" s="58">
        <f t="shared" si="122"/>
        <v>442800</v>
      </c>
      <c r="W553" s="121"/>
      <c r="X553" s="57" t="str">
        <f t="shared" si="125"/>
        <v>PS254985</v>
      </c>
      <c r="Y553" s="58" t="str">
        <f t="shared" si="124"/>
        <v>4846579</v>
      </c>
      <c r="Z553" s="59">
        <f t="shared" si="132"/>
        <v>0</v>
      </c>
      <c r="AA553" s="58"/>
      <c r="AB553" s="58"/>
      <c r="AC553" s="58"/>
      <c r="AD553" s="58">
        <f t="shared" si="133"/>
        <v>410000</v>
      </c>
      <c r="AE553" s="58"/>
      <c r="AF553" s="58"/>
      <c r="AG553" s="58"/>
      <c r="AH553" s="58"/>
      <c r="AI553" s="58"/>
      <c r="AJ553" s="58"/>
      <c r="AK553" s="58"/>
      <c r="AL553" s="58"/>
      <c r="AM553" s="58">
        <f t="shared" si="126"/>
        <v>32800</v>
      </c>
      <c r="AN553" s="58">
        <f t="shared" si="127"/>
        <v>442800</v>
      </c>
      <c r="AO553" s="58">
        <f t="shared" si="128"/>
        <v>442800</v>
      </c>
      <c r="AP553" s="58">
        <f t="shared" si="129"/>
        <v>0</v>
      </c>
      <c r="AQ553" s="74"/>
    </row>
    <row r="554" spans="1:43" s="60" customFormat="1" ht="23.25" customHeight="1">
      <c r="A554" s="113" t="s">
        <v>958</v>
      </c>
      <c r="B554" s="141" t="s">
        <v>1231</v>
      </c>
      <c r="C554" s="145" t="s">
        <v>1270</v>
      </c>
      <c r="D554" s="114"/>
      <c r="E554" s="119"/>
      <c r="F554" s="119"/>
      <c r="G554" s="120"/>
      <c r="H554" s="61"/>
      <c r="I554" s="62"/>
      <c r="J554" s="56"/>
      <c r="K554" s="58">
        <v>410000</v>
      </c>
      <c r="L554" s="56"/>
      <c r="M554" s="56"/>
      <c r="N554" s="56"/>
      <c r="O554" s="56"/>
      <c r="P554" s="56"/>
      <c r="Q554" s="56"/>
      <c r="R554" s="56"/>
      <c r="S554" s="56"/>
      <c r="T554" s="56">
        <f t="shared" si="130"/>
        <v>32800</v>
      </c>
      <c r="U554" s="62">
        <f t="shared" si="131"/>
        <v>442800</v>
      </c>
      <c r="V554" s="58">
        <f t="shared" si="122"/>
        <v>442800</v>
      </c>
      <c r="W554" s="121"/>
      <c r="X554" s="57" t="str">
        <f t="shared" si="125"/>
        <v>PS254946</v>
      </c>
      <c r="Y554" s="58" t="str">
        <f t="shared" si="124"/>
        <v>THVNMIN2508013</v>
      </c>
      <c r="Z554" s="59">
        <f t="shared" si="132"/>
        <v>0</v>
      </c>
      <c r="AA554" s="58"/>
      <c r="AB554" s="58"/>
      <c r="AC554" s="58"/>
      <c r="AD554" s="58">
        <f t="shared" si="133"/>
        <v>410000</v>
      </c>
      <c r="AE554" s="58"/>
      <c r="AF554" s="58"/>
      <c r="AG554" s="58"/>
      <c r="AH554" s="58"/>
      <c r="AI554" s="58"/>
      <c r="AJ554" s="58"/>
      <c r="AK554" s="58"/>
      <c r="AL554" s="58"/>
      <c r="AM554" s="58">
        <f t="shared" si="126"/>
        <v>32800</v>
      </c>
      <c r="AN554" s="58">
        <f t="shared" si="127"/>
        <v>442800</v>
      </c>
      <c r="AO554" s="58">
        <f t="shared" si="128"/>
        <v>442800</v>
      </c>
      <c r="AP554" s="58">
        <f t="shared" si="129"/>
        <v>0</v>
      </c>
      <c r="AQ554" s="74"/>
    </row>
    <row r="555" spans="1:43" s="60" customFormat="1" ht="23.25" customHeight="1">
      <c r="A555" s="113" t="s">
        <v>959</v>
      </c>
      <c r="B555" s="141" t="s">
        <v>1232</v>
      </c>
      <c r="C555" s="145" t="s">
        <v>1270</v>
      </c>
      <c r="D555" s="114"/>
      <c r="E555" s="119"/>
      <c r="F555" s="119"/>
      <c r="G555" s="120"/>
      <c r="H555" s="61"/>
      <c r="I555" s="62"/>
      <c r="J555" s="56"/>
      <c r="K555" s="58">
        <v>410000</v>
      </c>
      <c r="L555" s="56"/>
      <c r="M555" s="56"/>
      <c r="N555" s="56"/>
      <c r="O555" s="56"/>
      <c r="P555" s="56"/>
      <c r="Q555" s="56"/>
      <c r="R555" s="56"/>
      <c r="S555" s="56"/>
      <c r="T555" s="56">
        <f t="shared" si="130"/>
        <v>32800</v>
      </c>
      <c r="U555" s="62">
        <f t="shared" si="131"/>
        <v>442800</v>
      </c>
      <c r="V555" s="58">
        <f t="shared" si="122"/>
        <v>442800</v>
      </c>
      <c r="W555" s="121"/>
      <c r="X555" s="57" t="str">
        <f t="shared" si="125"/>
        <v>PS254945</v>
      </c>
      <c r="Y555" s="58" t="str">
        <f t="shared" si="124"/>
        <v>4841413</v>
      </c>
      <c r="Z555" s="59">
        <f t="shared" si="132"/>
        <v>0</v>
      </c>
      <c r="AA555" s="58"/>
      <c r="AB555" s="58"/>
      <c r="AC555" s="58"/>
      <c r="AD555" s="58">
        <f t="shared" si="133"/>
        <v>410000</v>
      </c>
      <c r="AE555" s="58"/>
      <c r="AF555" s="58"/>
      <c r="AG555" s="58"/>
      <c r="AH555" s="58"/>
      <c r="AI555" s="58"/>
      <c r="AJ555" s="58"/>
      <c r="AK555" s="58"/>
      <c r="AL555" s="58"/>
      <c r="AM555" s="58">
        <f t="shared" si="126"/>
        <v>32800</v>
      </c>
      <c r="AN555" s="58">
        <f t="shared" si="127"/>
        <v>442800</v>
      </c>
      <c r="AO555" s="58">
        <f t="shared" si="128"/>
        <v>442800</v>
      </c>
      <c r="AP555" s="58">
        <f t="shared" si="129"/>
        <v>0</v>
      </c>
      <c r="AQ555" s="74"/>
    </row>
    <row r="556" spans="1:43" s="60" customFormat="1" ht="23.25" customHeight="1">
      <c r="A556" s="113" t="s">
        <v>960</v>
      </c>
      <c r="B556" s="141" t="s">
        <v>1233</v>
      </c>
      <c r="C556" s="145" t="s">
        <v>1270</v>
      </c>
      <c r="D556" s="114"/>
      <c r="E556" s="119"/>
      <c r="F556" s="119"/>
      <c r="G556" s="120"/>
      <c r="H556" s="61"/>
      <c r="I556" s="62"/>
      <c r="J556" s="56"/>
      <c r="K556" s="58">
        <v>410000</v>
      </c>
      <c r="L556" s="56"/>
      <c r="M556" s="56"/>
      <c r="N556" s="56"/>
      <c r="O556" s="56"/>
      <c r="P556" s="56"/>
      <c r="Q556" s="56"/>
      <c r="R556" s="56"/>
      <c r="S556" s="56"/>
      <c r="T556" s="56">
        <f t="shared" si="130"/>
        <v>32800</v>
      </c>
      <c r="U556" s="62">
        <f t="shared" si="131"/>
        <v>442800</v>
      </c>
      <c r="V556" s="58">
        <f t="shared" si="122"/>
        <v>442800</v>
      </c>
      <c r="W556" s="121"/>
      <c r="X556" s="57" t="str">
        <f t="shared" si="125"/>
        <v>PS254952</v>
      </c>
      <c r="Y556" s="58" t="str">
        <f t="shared" si="124"/>
        <v>4843949</v>
      </c>
      <c r="Z556" s="59">
        <f t="shared" si="132"/>
        <v>0</v>
      </c>
      <c r="AA556" s="58"/>
      <c r="AB556" s="58"/>
      <c r="AC556" s="58"/>
      <c r="AD556" s="58">
        <f t="shared" si="133"/>
        <v>410000</v>
      </c>
      <c r="AE556" s="58"/>
      <c r="AF556" s="58"/>
      <c r="AG556" s="58"/>
      <c r="AH556" s="58"/>
      <c r="AI556" s="58"/>
      <c r="AJ556" s="58"/>
      <c r="AK556" s="58"/>
      <c r="AL556" s="58"/>
      <c r="AM556" s="58">
        <f t="shared" si="126"/>
        <v>32800</v>
      </c>
      <c r="AN556" s="58">
        <f t="shared" si="127"/>
        <v>442800</v>
      </c>
      <c r="AO556" s="58">
        <f t="shared" si="128"/>
        <v>442800</v>
      </c>
      <c r="AP556" s="58">
        <f t="shared" si="129"/>
        <v>0</v>
      </c>
      <c r="AQ556" s="74"/>
    </row>
    <row r="557" spans="1:43" s="60" customFormat="1" ht="23.25" customHeight="1">
      <c r="A557" s="113" t="s">
        <v>961</v>
      </c>
      <c r="B557" s="141" t="s">
        <v>1234</v>
      </c>
      <c r="C557" s="145" t="s">
        <v>1270</v>
      </c>
      <c r="D557" s="114"/>
      <c r="E557" s="119"/>
      <c r="F557" s="119"/>
      <c r="G557" s="120"/>
      <c r="H557" s="61"/>
      <c r="I557" s="62"/>
      <c r="J557" s="56"/>
      <c r="K557" s="58">
        <v>410000</v>
      </c>
      <c r="L557" s="56"/>
      <c r="M557" s="56"/>
      <c r="N557" s="56"/>
      <c r="O557" s="56"/>
      <c r="P557" s="56"/>
      <c r="Q557" s="56"/>
      <c r="R557" s="56"/>
      <c r="S557" s="56"/>
      <c r="T557" s="56">
        <f t="shared" si="130"/>
        <v>32800</v>
      </c>
      <c r="U557" s="62">
        <f t="shared" si="131"/>
        <v>442800</v>
      </c>
      <c r="V557" s="58">
        <f t="shared" si="122"/>
        <v>442800</v>
      </c>
      <c r="W557" s="121"/>
      <c r="X557" s="57" t="str">
        <f t="shared" si="125"/>
        <v>PS254944</v>
      </c>
      <c r="Y557" s="58" t="str">
        <f t="shared" si="124"/>
        <v>4841093</v>
      </c>
      <c r="Z557" s="59">
        <f t="shared" si="132"/>
        <v>0</v>
      </c>
      <c r="AA557" s="58"/>
      <c r="AB557" s="58"/>
      <c r="AC557" s="58"/>
      <c r="AD557" s="58">
        <f t="shared" si="133"/>
        <v>410000</v>
      </c>
      <c r="AE557" s="58"/>
      <c r="AF557" s="58"/>
      <c r="AG557" s="58"/>
      <c r="AH557" s="58"/>
      <c r="AI557" s="58"/>
      <c r="AJ557" s="58"/>
      <c r="AK557" s="58"/>
      <c r="AL557" s="58"/>
      <c r="AM557" s="58">
        <f t="shared" si="126"/>
        <v>32800</v>
      </c>
      <c r="AN557" s="58">
        <f t="shared" si="127"/>
        <v>442800</v>
      </c>
      <c r="AO557" s="58">
        <f t="shared" si="128"/>
        <v>442800</v>
      </c>
      <c r="AP557" s="58">
        <f t="shared" si="129"/>
        <v>0</v>
      </c>
      <c r="AQ557" s="74"/>
    </row>
    <row r="558" spans="1:43" s="60" customFormat="1" ht="23.25" customHeight="1">
      <c r="A558" s="113" t="s">
        <v>962</v>
      </c>
      <c r="B558" s="141" t="s">
        <v>1235</v>
      </c>
      <c r="C558" s="145" t="s">
        <v>1270</v>
      </c>
      <c r="D558" s="114"/>
      <c r="E558" s="119"/>
      <c r="F558" s="119"/>
      <c r="G558" s="120"/>
      <c r="H558" s="61"/>
      <c r="I558" s="62"/>
      <c r="J558" s="56"/>
      <c r="K558" s="58">
        <v>410000</v>
      </c>
      <c r="L558" s="56"/>
      <c r="M558" s="56"/>
      <c r="N558" s="56"/>
      <c r="O558" s="56"/>
      <c r="P558" s="56"/>
      <c r="Q558" s="56"/>
      <c r="R558" s="56"/>
      <c r="S558" s="56"/>
      <c r="T558" s="56">
        <f t="shared" si="130"/>
        <v>32800</v>
      </c>
      <c r="U558" s="62">
        <f t="shared" si="131"/>
        <v>442800</v>
      </c>
      <c r="V558" s="58">
        <f t="shared" si="122"/>
        <v>442800</v>
      </c>
      <c r="W558" s="121"/>
      <c r="X558" s="57" t="str">
        <f t="shared" si="125"/>
        <v>PS255000</v>
      </c>
      <c r="Y558" s="58" t="str">
        <f t="shared" si="124"/>
        <v>4816974</v>
      </c>
      <c r="Z558" s="59">
        <f t="shared" si="132"/>
        <v>0</v>
      </c>
      <c r="AA558" s="58"/>
      <c r="AB558" s="58"/>
      <c r="AC558" s="58"/>
      <c r="AD558" s="58">
        <f t="shared" si="133"/>
        <v>410000</v>
      </c>
      <c r="AE558" s="58"/>
      <c r="AF558" s="58"/>
      <c r="AG558" s="58"/>
      <c r="AH558" s="58"/>
      <c r="AI558" s="58"/>
      <c r="AJ558" s="58"/>
      <c r="AK558" s="58"/>
      <c r="AL558" s="58"/>
      <c r="AM558" s="58">
        <f t="shared" si="126"/>
        <v>32800</v>
      </c>
      <c r="AN558" s="58">
        <f t="shared" si="127"/>
        <v>442800</v>
      </c>
      <c r="AO558" s="58">
        <f t="shared" si="128"/>
        <v>442800</v>
      </c>
      <c r="AP558" s="58">
        <f t="shared" si="129"/>
        <v>0</v>
      </c>
      <c r="AQ558" s="74"/>
    </row>
    <row r="559" spans="1:43" s="60" customFormat="1" ht="23.25" customHeight="1">
      <c r="A559" s="113" t="s">
        <v>963</v>
      </c>
      <c r="B559" s="141" t="s">
        <v>1236</v>
      </c>
      <c r="C559" s="145" t="s">
        <v>1270</v>
      </c>
      <c r="D559" s="114"/>
      <c r="E559" s="119"/>
      <c r="F559" s="119"/>
      <c r="G559" s="120"/>
      <c r="H559" s="61"/>
      <c r="I559" s="62"/>
      <c r="J559" s="56"/>
      <c r="K559" s="58">
        <v>410000</v>
      </c>
      <c r="L559" s="56"/>
      <c r="M559" s="56"/>
      <c r="N559" s="56"/>
      <c r="O559" s="56"/>
      <c r="P559" s="56"/>
      <c r="Q559" s="56"/>
      <c r="R559" s="56"/>
      <c r="S559" s="56"/>
      <c r="T559" s="56">
        <f t="shared" si="130"/>
        <v>32800</v>
      </c>
      <c r="U559" s="62">
        <f t="shared" si="131"/>
        <v>442800</v>
      </c>
      <c r="V559" s="58">
        <f t="shared" si="122"/>
        <v>442800</v>
      </c>
      <c r="W559" s="121"/>
      <c r="X559" s="57" t="str">
        <f t="shared" si="125"/>
        <v>PS254983</v>
      </c>
      <c r="Y559" s="58" t="str">
        <f t="shared" si="124"/>
        <v>4834115</v>
      </c>
      <c r="Z559" s="59">
        <f t="shared" si="132"/>
        <v>0</v>
      </c>
      <c r="AA559" s="58"/>
      <c r="AB559" s="58"/>
      <c r="AC559" s="58"/>
      <c r="AD559" s="58">
        <f t="shared" si="133"/>
        <v>410000</v>
      </c>
      <c r="AE559" s="58"/>
      <c r="AF559" s="58"/>
      <c r="AG559" s="58"/>
      <c r="AH559" s="58"/>
      <c r="AI559" s="58"/>
      <c r="AJ559" s="58"/>
      <c r="AK559" s="58"/>
      <c r="AL559" s="58"/>
      <c r="AM559" s="58">
        <f t="shared" si="126"/>
        <v>32800</v>
      </c>
      <c r="AN559" s="58">
        <f t="shared" si="127"/>
        <v>442800</v>
      </c>
      <c r="AO559" s="58">
        <f t="shared" si="128"/>
        <v>442800</v>
      </c>
      <c r="AP559" s="58">
        <f t="shared" si="129"/>
        <v>0</v>
      </c>
      <c r="AQ559" s="74"/>
    </row>
    <row r="560" spans="1:43" s="60" customFormat="1" ht="23.25" customHeight="1">
      <c r="A560" s="113" t="s">
        <v>964</v>
      </c>
      <c r="B560" s="141" t="s">
        <v>1237</v>
      </c>
      <c r="C560" s="145" t="s">
        <v>1270</v>
      </c>
      <c r="D560" s="114"/>
      <c r="E560" s="119"/>
      <c r="F560" s="119"/>
      <c r="G560" s="120"/>
      <c r="H560" s="61"/>
      <c r="I560" s="62"/>
      <c r="J560" s="56"/>
      <c r="K560" s="58">
        <v>410000</v>
      </c>
      <c r="L560" s="56"/>
      <c r="M560" s="56"/>
      <c r="N560" s="56"/>
      <c r="O560" s="56"/>
      <c r="P560" s="56"/>
      <c r="Q560" s="56"/>
      <c r="R560" s="56"/>
      <c r="S560" s="56"/>
      <c r="T560" s="56">
        <f t="shared" si="130"/>
        <v>32800</v>
      </c>
      <c r="U560" s="62">
        <f t="shared" si="131"/>
        <v>442800</v>
      </c>
      <c r="V560" s="58">
        <f t="shared" si="122"/>
        <v>442800</v>
      </c>
      <c r="W560" s="121"/>
      <c r="X560" s="57" t="str">
        <f t="shared" si="125"/>
        <v>PS254982</v>
      </c>
      <c r="Y560" s="58" t="str">
        <f t="shared" si="124"/>
        <v>4836411</v>
      </c>
      <c r="Z560" s="59">
        <f t="shared" si="132"/>
        <v>0</v>
      </c>
      <c r="AA560" s="58"/>
      <c r="AB560" s="58"/>
      <c r="AC560" s="58"/>
      <c r="AD560" s="58">
        <f t="shared" si="133"/>
        <v>410000</v>
      </c>
      <c r="AE560" s="58"/>
      <c r="AF560" s="58"/>
      <c r="AG560" s="58"/>
      <c r="AH560" s="58"/>
      <c r="AI560" s="58"/>
      <c r="AJ560" s="58"/>
      <c r="AK560" s="58"/>
      <c r="AL560" s="58"/>
      <c r="AM560" s="58">
        <f t="shared" si="126"/>
        <v>32800</v>
      </c>
      <c r="AN560" s="58">
        <f t="shared" si="127"/>
        <v>442800</v>
      </c>
      <c r="AO560" s="58">
        <f t="shared" si="128"/>
        <v>442800</v>
      </c>
      <c r="AP560" s="58">
        <f t="shared" si="129"/>
        <v>0</v>
      </c>
      <c r="AQ560" s="74"/>
    </row>
    <row r="561" spans="1:43" s="60" customFormat="1" ht="23.25" customHeight="1">
      <c r="A561" s="113" t="s">
        <v>965</v>
      </c>
      <c r="B561" s="141" t="s">
        <v>1238</v>
      </c>
      <c r="C561" s="145" t="s">
        <v>1270</v>
      </c>
      <c r="D561" s="114"/>
      <c r="E561" s="119"/>
      <c r="F561" s="119"/>
      <c r="G561" s="120"/>
      <c r="H561" s="61"/>
      <c r="I561" s="62"/>
      <c r="J561" s="56"/>
      <c r="K561" s="58">
        <v>410000</v>
      </c>
      <c r="L561" s="56"/>
      <c r="M561" s="56"/>
      <c r="N561" s="56"/>
      <c r="O561" s="56"/>
      <c r="P561" s="56"/>
      <c r="Q561" s="56"/>
      <c r="R561" s="56"/>
      <c r="S561" s="56"/>
      <c r="T561" s="56">
        <f t="shared" si="130"/>
        <v>32800</v>
      </c>
      <c r="U561" s="62">
        <f t="shared" si="131"/>
        <v>442800</v>
      </c>
      <c r="V561" s="58">
        <f t="shared" si="122"/>
        <v>442800</v>
      </c>
      <c r="W561" s="121"/>
      <c r="X561" s="57" t="str">
        <f t="shared" si="125"/>
        <v>PS254981</v>
      </c>
      <c r="Y561" s="58" t="str">
        <f t="shared" si="124"/>
        <v>4840707</v>
      </c>
      <c r="Z561" s="59">
        <f t="shared" si="132"/>
        <v>0</v>
      </c>
      <c r="AA561" s="58"/>
      <c r="AB561" s="58"/>
      <c r="AC561" s="58"/>
      <c r="AD561" s="58">
        <f t="shared" si="133"/>
        <v>410000</v>
      </c>
      <c r="AE561" s="58"/>
      <c r="AF561" s="58"/>
      <c r="AG561" s="58"/>
      <c r="AH561" s="58"/>
      <c r="AI561" s="58"/>
      <c r="AJ561" s="58"/>
      <c r="AK561" s="58"/>
      <c r="AL561" s="58"/>
      <c r="AM561" s="58">
        <f t="shared" si="126"/>
        <v>32800</v>
      </c>
      <c r="AN561" s="58">
        <f t="shared" si="127"/>
        <v>442800</v>
      </c>
      <c r="AO561" s="58">
        <f t="shared" si="128"/>
        <v>442800</v>
      </c>
      <c r="AP561" s="58">
        <f t="shared" si="129"/>
        <v>0</v>
      </c>
      <c r="AQ561" s="74"/>
    </row>
    <row r="562" spans="1:43" s="60" customFormat="1" ht="23.25" customHeight="1">
      <c r="A562" s="113" t="s">
        <v>966</v>
      </c>
      <c r="B562" s="141" t="s">
        <v>1239</v>
      </c>
      <c r="C562" s="145" t="s">
        <v>1270</v>
      </c>
      <c r="D562" s="114"/>
      <c r="E562" s="119"/>
      <c r="F562" s="119"/>
      <c r="G562" s="120"/>
      <c r="H562" s="61"/>
      <c r="I562" s="62"/>
      <c r="J562" s="56"/>
      <c r="K562" s="58">
        <v>410000</v>
      </c>
      <c r="L562" s="56"/>
      <c r="M562" s="56"/>
      <c r="N562" s="56"/>
      <c r="O562" s="56"/>
      <c r="P562" s="56"/>
      <c r="Q562" s="56"/>
      <c r="R562" s="56"/>
      <c r="S562" s="56"/>
      <c r="T562" s="56">
        <f t="shared" si="130"/>
        <v>32800</v>
      </c>
      <c r="U562" s="62">
        <f t="shared" si="131"/>
        <v>442800</v>
      </c>
      <c r="V562" s="58">
        <f t="shared" si="122"/>
        <v>442800</v>
      </c>
      <c r="W562" s="121"/>
      <c r="X562" s="57" t="str">
        <f t="shared" si="125"/>
        <v>PS255007</v>
      </c>
      <c r="Y562" s="58" t="str">
        <f t="shared" si="124"/>
        <v>4846641</v>
      </c>
      <c r="Z562" s="59">
        <f t="shared" si="132"/>
        <v>0</v>
      </c>
      <c r="AA562" s="58"/>
      <c r="AB562" s="58"/>
      <c r="AC562" s="58"/>
      <c r="AD562" s="58">
        <f t="shared" si="133"/>
        <v>410000</v>
      </c>
      <c r="AE562" s="58"/>
      <c r="AF562" s="58"/>
      <c r="AG562" s="58"/>
      <c r="AH562" s="58"/>
      <c r="AI562" s="58"/>
      <c r="AJ562" s="58"/>
      <c r="AK562" s="58"/>
      <c r="AL562" s="58"/>
      <c r="AM562" s="58">
        <f t="shared" si="126"/>
        <v>32800</v>
      </c>
      <c r="AN562" s="58">
        <f t="shared" si="127"/>
        <v>442800</v>
      </c>
      <c r="AO562" s="58">
        <f t="shared" si="128"/>
        <v>442800</v>
      </c>
      <c r="AP562" s="58">
        <f t="shared" si="129"/>
        <v>0</v>
      </c>
      <c r="AQ562" s="74"/>
    </row>
    <row r="563" spans="1:43" s="60" customFormat="1" ht="23.25" customHeight="1">
      <c r="A563" s="113" t="s">
        <v>967</v>
      </c>
      <c r="B563" s="141" t="s">
        <v>1240</v>
      </c>
      <c r="C563" s="145" t="s">
        <v>1270</v>
      </c>
      <c r="D563" s="114"/>
      <c r="E563" s="119"/>
      <c r="F563" s="119"/>
      <c r="G563" s="120"/>
      <c r="H563" s="61"/>
      <c r="I563" s="62"/>
      <c r="J563" s="56"/>
      <c r="K563" s="58">
        <v>410000</v>
      </c>
      <c r="L563" s="56"/>
      <c r="M563" s="56"/>
      <c r="N563" s="56"/>
      <c r="O563" s="56"/>
      <c r="P563" s="56"/>
      <c r="Q563" s="56"/>
      <c r="R563" s="56"/>
      <c r="S563" s="56"/>
      <c r="T563" s="56">
        <f t="shared" si="130"/>
        <v>32800</v>
      </c>
      <c r="U563" s="62">
        <f t="shared" si="131"/>
        <v>442800</v>
      </c>
      <c r="V563" s="58">
        <f t="shared" si="122"/>
        <v>442800</v>
      </c>
      <c r="W563" s="121"/>
      <c r="X563" s="57" t="str">
        <f t="shared" si="125"/>
        <v>PS254890</v>
      </c>
      <c r="Y563" s="58" t="str">
        <f t="shared" si="124"/>
        <v>PS0107/25</v>
      </c>
      <c r="Z563" s="59">
        <f t="shared" si="132"/>
        <v>0</v>
      </c>
      <c r="AA563" s="58"/>
      <c r="AB563" s="58"/>
      <c r="AC563" s="58"/>
      <c r="AD563" s="58">
        <f t="shared" si="133"/>
        <v>410000</v>
      </c>
      <c r="AE563" s="58"/>
      <c r="AF563" s="58"/>
      <c r="AG563" s="58"/>
      <c r="AH563" s="58"/>
      <c r="AI563" s="58"/>
      <c r="AJ563" s="58"/>
      <c r="AK563" s="58"/>
      <c r="AL563" s="58"/>
      <c r="AM563" s="58">
        <f t="shared" si="126"/>
        <v>32800</v>
      </c>
      <c r="AN563" s="58">
        <f t="shared" si="127"/>
        <v>442800</v>
      </c>
      <c r="AO563" s="58">
        <f t="shared" si="128"/>
        <v>442800</v>
      </c>
      <c r="AP563" s="58">
        <f t="shared" si="129"/>
        <v>0</v>
      </c>
      <c r="AQ563" s="74"/>
    </row>
    <row r="564" spans="1:43" s="60" customFormat="1" ht="23.25" customHeight="1">
      <c r="A564" s="113" t="s">
        <v>968</v>
      </c>
      <c r="B564" s="141" t="s">
        <v>1241</v>
      </c>
      <c r="C564" s="145" t="s">
        <v>1270</v>
      </c>
      <c r="D564" s="114"/>
      <c r="E564" s="119"/>
      <c r="F564" s="119"/>
      <c r="G564" s="120"/>
      <c r="H564" s="61"/>
      <c r="I564" s="62"/>
      <c r="J564" s="56"/>
      <c r="K564" s="58">
        <v>410000</v>
      </c>
      <c r="L564" s="56"/>
      <c r="M564" s="56"/>
      <c r="N564" s="56"/>
      <c r="O564" s="56"/>
      <c r="P564" s="56"/>
      <c r="Q564" s="56"/>
      <c r="R564" s="56"/>
      <c r="S564" s="56"/>
      <c r="T564" s="56">
        <f t="shared" si="130"/>
        <v>32800</v>
      </c>
      <c r="U564" s="62">
        <f t="shared" si="131"/>
        <v>442800</v>
      </c>
      <c r="V564" s="58">
        <f t="shared" si="122"/>
        <v>442800</v>
      </c>
      <c r="W564" s="121"/>
      <c r="X564" s="57" t="str">
        <f t="shared" si="125"/>
        <v>PS254974</v>
      </c>
      <c r="Y564" s="58" t="str">
        <f t="shared" si="124"/>
        <v>2025/GLJVY 106</v>
      </c>
      <c r="Z564" s="59">
        <f t="shared" si="132"/>
        <v>0</v>
      </c>
      <c r="AA564" s="58"/>
      <c r="AB564" s="58"/>
      <c r="AC564" s="58"/>
      <c r="AD564" s="58">
        <f t="shared" si="133"/>
        <v>410000</v>
      </c>
      <c r="AE564" s="58"/>
      <c r="AF564" s="58"/>
      <c r="AG564" s="58"/>
      <c r="AH564" s="58"/>
      <c r="AI564" s="58"/>
      <c r="AJ564" s="58"/>
      <c r="AK564" s="58"/>
      <c r="AL564" s="58"/>
      <c r="AM564" s="58">
        <f t="shared" si="126"/>
        <v>32800</v>
      </c>
      <c r="AN564" s="58">
        <f t="shared" si="127"/>
        <v>442800</v>
      </c>
      <c r="AO564" s="58">
        <f t="shared" si="128"/>
        <v>442800</v>
      </c>
      <c r="AP564" s="58">
        <f t="shared" si="129"/>
        <v>0</v>
      </c>
      <c r="AQ564" s="74"/>
    </row>
    <row r="565" spans="1:43" s="60" customFormat="1" ht="23.25" customHeight="1">
      <c r="A565" s="113" t="s">
        <v>969</v>
      </c>
      <c r="B565" s="141" t="s">
        <v>1242</v>
      </c>
      <c r="C565" s="145" t="s">
        <v>1270</v>
      </c>
      <c r="D565" s="114"/>
      <c r="E565" s="119"/>
      <c r="F565" s="119"/>
      <c r="G565" s="120"/>
      <c r="H565" s="61"/>
      <c r="I565" s="62"/>
      <c r="J565" s="56"/>
      <c r="K565" s="58">
        <v>410000</v>
      </c>
      <c r="L565" s="56"/>
      <c r="M565" s="56"/>
      <c r="N565" s="56"/>
      <c r="O565" s="56"/>
      <c r="P565" s="56"/>
      <c r="Q565" s="56"/>
      <c r="R565" s="56"/>
      <c r="S565" s="56"/>
      <c r="T565" s="56">
        <f t="shared" si="130"/>
        <v>32800</v>
      </c>
      <c r="U565" s="62">
        <f t="shared" si="131"/>
        <v>442800</v>
      </c>
      <c r="V565" s="58">
        <f t="shared" si="122"/>
        <v>442800</v>
      </c>
      <c r="W565" s="121"/>
      <c r="X565" s="57" t="str">
        <f t="shared" si="125"/>
        <v>PS254975</v>
      </c>
      <c r="Y565" s="58" t="str">
        <f t="shared" si="124"/>
        <v>2025/GLJVY 107</v>
      </c>
      <c r="Z565" s="59">
        <f t="shared" si="132"/>
        <v>0</v>
      </c>
      <c r="AA565" s="58"/>
      <c r="AB565" s="58"/>
      <c r="AC565" s="58"/>
      <c r="AD565" s="58">
        <f t="shared" si="133"/>
        <v>410000</v>
      </c>
      <c r="AE565" s="58"/>
      <c r="AF565" s="58"/>
      <c r="AG565" s="58"/>
      <c r="AH565" s="58"/>
      <c r="AI565" s="58"/>
      <c r="AJ565" s="58"/>
      <c r="AK565" s="58"/>
      <c r="AL565" s="58"/>
      <c r="AM565" s="58">
        <f t="shared" si="126"/>
        <v>32800</v>
      </c>
      <c r="AN565" s="58">
        <f t="shared" si="127"/>
        <v>442800</v>
      </c>
      <c r="AO565" s="58">
        <f t="shared" si="128"/>
        <v>442800</v>
      </c>
      <c r="AP565" s="58">
        <f t="shared" si="129"/>
        <v>0</v>
      </c>
      <c r="AQ565" s="74"/>
    </row>
    <row r="566" spans="1:43" s="60" customFormat="1" ht="23.25" customHeight="1">
      <c r="A566" s="113" t="s">
        <v>970</v>
      </c>
      <c r="B566" s="141" t="s">
        <v>1243</v>
      </c>
      <c r="C566" s="145" t="s">
        <v>1270</v>
      </c>
      <c r="D566" s="114"/>
      <c r="E566" s="119"/>
      <c r="F566" s="119"/>
      <c r="G566" s="120"/>
      <c r="H566" s="61"/>
      <c r="I566" s="62"/>
      <c r="J566" s="56"/>
      <c r="K566" s="58">
        <v>410000</v>
      </c>
      <c r="L566" s="56"/>
      <c r="M566" s="56"/>
      <c r="N566" s="56"/>
      <c r="O566" s="56"/>
      <c r="P566" s="56"/>
      <c r="Q566" s="56"/>
      <c r="R566" s="56"/>
      <c r="S566" s="56"/>
      <c r="T566" s="56">
        <f t="shared" si="130"/>
        <v>32800</v>
      </c>
      <c r="U566" s="62">
        <f t="shared" si="131"/>
        <v>442800</v>
      </c>
      <c r="V566" s="58">
        <f t="shared" si="122"/>
        <v>442800</v>
      </c>
      <c r="W566" s="121"/>
      <c r="X566" s="57" t="str">
        <f t="shared" si="125"/>
        <v>PS254976</v>
      </c>
      <c r="Y566" s="58" t="str">
        <f t="shared" si="124"/>
        <v>2025/GLJVY 108</v>
      </c>
      <c r="Z566" s="59">
        <f t="shared" si="132"/>
        <v>0</v>
      </c>
      <c r="AA566" s="58"/>
      <c r="AB566" s="58"/>
      <c r="AC566" s="58"/>
      <c r="AD566" s="58">
        <f t="shared" si="133"/>
        <v>410000</v>
      </c>
      <c r="AE566" s="58"/>
      <c r="AF566" s="58"/>
      <c r="AG566" s="58"/>
      <c r="AH566" s="58"/>
      <c r="AI566" s="58"/>
      <c r="AJ566" s="58"/>
      <c r="AK566" s="58"/>
      <c r="AL566" s="58"/>
      <c r="AM566" s="58">
        <f t="shared" si="126"/>
        <v>32800</v>
      </c>
      <c r="AN566" s="58">
        <f t="shared" si="127"/>
        <v>442800</v>
      </c>
      <c r="AO566" s="58">
        <f t="shared" si="128"/>
        <v>442800</v>
      </c>
      <c r="AP566" s="58">
        <f t="shared" si="129"/>
        <v>0</v>
      </c>
      <c r="AQ566" s="74"/>
    </row>
    <row r="567" spans="1:43" s="60" customFormat="1" ht="23.25" customHeight="1">
      <c r="A567" s="113" t="s">
        <v>971</v>
      </c>
      <c r="B567" s="141" t="s">
        <v>1244</v>
      </c>
      <c r="C567" s="145" t="s">
        <v>1270</v>
      </c>
      <c r="D567" s="114"/>
      <c r="E567" s="119"/>
      <c r="F567" s="119"/>
      <c r="G567" s="120"/>
      <c r="H567" s="61"/>
      <c r="I567" s="62"/>
      <c r="J567" s="56"/>
      <c r="K567" s="58">
        <v>410000</v>
      </c>
      <c r="L567" s="56"/>
      <c r="M567" s="56"/>
      <c r="N567" s="56"/>
      <c r="O567" s="56"/>
      <c r="P567" s="56"/>
      <c r="Q567" s="56"/>
      <c r="R567" s="56"/>
      <c r="S567" s="56"/>
      <c r="T567" s="56">
        <f t="shared" si="130"/>
        <v>32800</v>
      </c>
      <c r="U567" s="62">
        <f t="shared" si="131"/>
        <v>442800</v>
      </c>
      <c r="V567" s="58">
        <f t="shared" si="122"/>
        <v>442800</v>
      </c>
      <c r="W567" s="121"/>
      <c r="X567" s="57" t="str">
        <f t="shared" si="125"/>
        <v>PS254977</v>
      </c>
      <c r="Y567" s="58" t="str">
        <f t="shared" si="124"/>
        <v>IV25080363</v>
      </c>
      <c r="Z567" s="59">
        <f t="shared" si="132"/>
        <v>0</v>
      </c>
      <c r="AA567" s="58"/>
      <c r="AB567" s="58"/>
      <c r="AC567" s="58"/>
      <c r="AD567" s="58">
        <f t="shared" si="133"/>
        <v>410000</v>
      </c>
      <c r="AE567" s="58"/>
      <c r="AF567" s="58"/>
      <c r="AG567" s="58"/>
      <c r="AH567" s="58"/>
      <c r="AI567" s="58"/>
      <c r="AJ567" s="58"/>
      <c r="AK567" s="58"/>
      <c r="AL567" s="58"/>
      <c r="AM567" s="58">
        <f t="shared" si="126"/>
        <v>32800</v>
      </c>
      <c r="AN567" s="58">
        <f t="shared" si="127"/>
        <v>442800</v>
      </c>
      <c r="AO567" s="58">
        <f t="shared" si="128"/>
        <v>442800</v>
      </c>
      <c r="AP567" s="58">
        <f t="shared" si="129"/>
        <v>0</v>
      </c>
      <c r="AQ567" s="74"/>
    </row>
    <row r="568" spans="1:43" s="60" customFormat="1" ht="23.25" customHeight="1">
      <c r="A568" s="113" t="s">
        <v>972</v>
      </c>
      <c r="B568" s="141" t="s">
        <v>1245</v>
      </c>
      <c r="C568" s="145" t="s">
        <v>1270</v>
      </c>
      <c r="D568" s="114"/>
      <c r="E568" s="119"/>
      <c r="F568" s="119"/>
      <c r="G568" s="120"/>
      <c r="H568" s="61"/>
      <c r="I568" s="62"/>
      <c r="J568" s="56"/>
      <c r="K568" s="58">
        <v>410000</v>
      </c>
      <c r="L568" s="56"/>
      <c r="M568" s="56"/>
      <c r="N568" s="56"/>
      <c r="O568" s="56"/>
      <c r="P568" s="56"/>
      <c r="Q568" s="56"/>
      <c r="R568" s="56"/>
      <c r="S568" s="56"/>
      <c r="T568" s="56">
        <f t="shared" si="130"/>
        <v>32800</v>
      </c>
      <c r="U568" s="62">
        <f t="shared" si="131"/>
        <v>442800</v>
      </c>
      <c r="V568" s="58">
        <f t="shared" si="122"/>
        <v>442800</v>
      </c>
      <c r="W568" s="121"/>
      <c r="X568" s="57" t="str">
        <f t="shared" si="125"/>
        <v>PS254978</v>
      </c>
      <c r="Y568" s="58" t="str">
        <f t="shared" si="124"/>
        <v>ICPS250807</v>
      </c>
      <c r="Z568" s="59">
        <f t="shared" si="132"/>
        <v>0</v>
      </c>
      <c r="AA568" s="58"/>
      <c r="AB568" s="58"/>
      <c r="AC568" s="58"/>
      <c r="AD568" s="58">
        <f t="shared" si="133"/>
        <v>410000</v>
      </c>
      <c r="AE568" s="58"/>
      <c r="AF568" s="58"/>
      <c r="AG568" s="58"/>
      <c r="AH568" s="58"/>
      <c r="AI568" s="58"/>
      <c r="AJ568" s="58"/>
      <c r="AK568" s="58"/>
      <c r="AL568" s="58"/>
      <c r="AM568" s="58">
        <f t="shared" si="126"/>
        <v>32800</v>
      </c>
      <c r="AN568" s="58">
        <f t="shared" si="127"/>
        <v>442800</v>
      </c>
      <c r="AO568" s="58">
        <f t="shared" si="128"/>
        <v>442800</v>
      </c>
      <c r="AP568" s="58">
        <f t="shared" si="129"/>
        <v>0</v>
      </c>
      <c r="AQ568" s="74"/>
    </row>
    <row r="569" spans="1:43" s="60" customFormat="1" ht="23.25" customHeight="1">
      <c r="A569" s="113" t="s">
        <v>973</v>
      </c>
      <c r="B569" s="141" t="s">
        <v>1246</v>
      </c>
      <c r="C569" s="145" t="s">
        <v>1270</v>
      </c>
      <c r="D569" s="114"/>
      <c r="E569" s="119"/>
      <c r="F569" s="119"/>
      <c r="G569" s="120"/>
      <c r="H569" s="61"/>
      <c r="I569" s="62"/>
      <c r="J569" s="56"/>
      <c r="K569" s="58">
        <v>410000</v>
      </c>
      <c r="L569" s="56"/>
      <c r="M569" s="56"/>
      <c r="N569" s="56"/>
      <c r="O569" s="56"/>
      <c r="P569" s="56"/>
      <c r="Q569" s="56"/>
      <c r="R569" s="56"/>
      <c r="S569" s="56"/>
      <c r="T569" s="56">
        <f t="shared" si="130"/>
        <v>32800</v>
      </c>
      <c r="U569" s="62">
        <f t="shared" si="131"/>
        <v>442800</v>
      </c>
      <c r="V569" s="58">
        <f t="shared" si="122"/>
        <v>442800</v>
      </c>
      <c r="W569" s="121"/>
      <c r="X569" s="57" t="str">
        <f t="shared" si="125"/>
        <v>PS254979</v>
      </c>
      <c r="Y569" s="58" t="str">
        <f t="shared" si="124"/>
        <v>4840879</v>
      </c>
      <c r="Z569" s="59">
        <f t="shared" si="132"/>
        <v>0</v>
      </c>
      <c r="AA569" s="58"/>
      <c r="AB569" s="58"/>
      <c r="AC569" s="58"/>
      <c r="AD569" s="58">
        <f t="shared" si="133"/>
        <v>410000</v>
      </c>
      <c r="AE569" s="58"/>
      <c r="AF569" s="58"/>
      <c r="AG569" s="58"/>
      <c r="AH569" s="58"/>
      <c r="AI569" s="58"/>
      <c r="AJ569" s="58"/>
      <c r="AK569" s="58"/>
      <c r="AL569" s="58"/>
      <c r="AM569" s="58">
        <f t="shared" si="126"/>
        <v>32800</v>
      </c>
      <c r="AN569" s="58">
        <f t="shared" si="127"/>
        <v>442800</v>
      </c>
      <c r="AO569" s="58">
        <f t="shared" si="128"/>
        <v>442800</v>
      </c>
      <c r="AP569" s="58">
        <f t="shared" si="129"/>
        <v>0</v>
      </c>
      <c r="AQ569" s="74"/>
    </row>
    <row r="570" spans="1:43" s="60" customFormat="1" ht="23.25" customHeight="1">
      <c r="A570" s="113" t="s">
        <v>974</v>
      </c>
      <c r="B570" s="141" t="s">
        <v>1247</v>
      </c>
      <c r="C570" s="145" t="s">
        <v>1270</v>
      </c>
      <c r="D570" s="114"/>
      <c r="E570" s="119"/>
      <c r="F570" s="119"/>
      <c r="G570" s="120"/>
      <c r="H570" s="61"/>
      <c r="I570" s="62"/>
      <c r="J570" s="56"/>
      <c r="K570" s="58">
        <v>410000</v>
      </c>
      <c r="L570" s="56"/>
      <c r="M570" s="56"/>
      <c r="N570" s="56"/>
      <c r="O570" s="56"/>
      <c r="P570" s="56"/>
      <c r="Q570" s="56"/>
      <c r="R570" s="56"/>
      <c r="S570" s="56"/>
      <c r="T570" s="56">
        <f t="shared" si="130"/>
        <v>32800</v>
      </c>
      <c r="U570" s="62">
        <f t="shared" si="131"/>
        <v>442800</v>
      </c>
      <c r="V570" s="58">
        <f t="shared" si="122"/>
        <v>442800</v>
      </c>
      <c r="W570" s="121"/>
      <c r="X570" s="57" t="str">
        <f t="shared" si="125"/>
        <v>PS254980</v>
      </c>
      <c r="Y570" s="58" t="str">
        <f t="shared" si="124"/>
        <v>4840869</v>
      </c>
      <c r="Z570" s="59">
        <f t="shared" si="132"/>
        <v>0</v>
      </c>
      <c r="AA570" s="58"/>
      <c r="AB570" s="58"/>
      <c r="AC570" s="58"/>
      <c r="AD570" s="58">
        <f t="shared" si="133"/>
        <v>410000</v>
      </c>
      <c r="AE570" s="58"/>
      <c r="AF570" s="58"/>
      <c r="AG570" s="58"/>
      <c r="AH570" s="58"/>
      <c r="AI570" s="58"/>
      <c r="AJ570" s="58"/>
      <c r="AK570" s="58"/>
      <c r="AL570" s="58"/>
      <c r="AM570" s="58">
        <f t="shared" si="126"/>
        <v>32800</v>
      </c>
      <c r="AN570" s="58">
        <f t="shared" si="127"/>
        <v>442800</v>
      </c>
      <c r="AO570" s="58">
        <f t="shared" si="128"/>
        <v>442800</v>
      </c>
      <c r="AP570" s="58">
        <f t="shared" si="129"/>
        <v>0</v>
      </c>
      <c r="AQ570" s="74"/>
    </row>
    <row r="571" spans="1:43" s="60" customFormat="1" ht="23.25" customHeight="1">
      <c r="A571" s="113" t="s">
        <v>975</v>
      </c>
      <c r="B571" s="141" t="s">
        <v>1248</v>
      </c>
      <c r="C571" s="145" t="s">
        <v>1270</v>
      </c>
      <c r="D571" s="114"/>
      <c r="E571" s="119"/>
      <c r="F571" s="119"/>
      <c r="G571" s="120"/>
      <c r="H571" s="61"/>
      <c r="I571" s="62"/>
      <c r="J571" s="56"/>
      <c r="K571" s="58">
        <v>830000</v>
      </c>
      <c r="L571" s="56"/>
      <c r="M571" s="56"/>
      <c r="N571" s="56"/>
      <c r="O571" s="56"/>
      <c r="P571" s="56"/>
      <c r="Q571" s="56"/>
      <c r="R571" s="56"/>
      <c r="S571" s="56"/>
      <c r="T571" s="56">
        <f t="shared" si="130"/>
        <v>66400</v>
      </c>
      <c r="U571" s="62">
        <f t="shared" si="131"/>
        <v>896400</v>
      </c>
      <c r="V571" s="58">
        <f t="shared" si="122"/>
        <v>896400</v>
      </c>
      <c r="W571" s="121"/>
      <c r="X571" s="57" t="str">
        <f t="shared" si="125"/>
        <v>PS255005</v>
      </c>
      <c r="Y571" s="58" t="str">
        <f t="shared" si="125"/>
        <v>EBDPSSP250812</v>
      </c>
      <c r="Z571" s="59">
        <f t="shared" si="132"/>
        <v>0</v>
      </c>
      <c r="AA571" s="58"/>
      <c r="AB571" s="58"/>
      <c r="AC571" s="58"/>
      <c r="AD571" s="58">
        <f t="shared" si="133"/>
        <v>830000</v>
      </c>
      <c r="AE571" s="58"/>
      <c r="AF571" s="58"/>
      <c r="AG571" s="58"/>
      <c r="AH571" s="58"/>
      <c r="AI571" s="58"/>
      <c r="AJ571" s="58"/>
      <c r="AK571" s="58"/>
      <c r="AL571" s="58"/>
      <c r="AM571" s="58">
        <f t="shared" si="126"/>
        <v>66400</v>
      </c>
      <c r="AN571" s="58">
        <f t="shared" si="127"/>
        <v>896400</v>
      </c>
      <c r="AO571" s="58">
        <f t="shared" si="128"/>
        <v>896400</v>
      </c>
      <c r="AP571" s="58">
        <f t="shared" si="129"/>
        <v>0</v>
      </c>
      <c r="AQ571" s="74"/>
    </row>
    <row r="572" spans="1:43" s="60" customFormat="1" ht="23.25" customHeight="1">
      <c r="A572" s="113" t="s">
        <v>975</v>
      </c>
      <c r="B572" s="141" t="s">
        <v>1248</v>
      </c>
      <c r="C572" s="145" t="s">
        <v>1270</v>
      </c>
      <c r="D572" s="114"/>
      <c r="E572" s="119"/>
      <c r="F572" s="119"/>
      <c r="G572" s="120"/>
      <c r="H572" s="61"/>
      <c r="I572" s="62"/>
      <c r="J572" s="56"/>
      <c r="K572" s="58"/>
      <c r="L572" s="56"/>
      <c r="M572" s="56"/>
      <c r="N572" s="56"/>
      <c r="O572" s="56"/>
      <c r="P572" s="56"/>
      <c r="Q572" s="56"/>
      <c r="R572" s="56"/>
      <c r="S572" s="56"/>
      <c r="T572" s="56">
        <f t="shared" si="130"/>
        <v>0</v>
      </c>
      <c r="U572" s="62">
        <f t="shared" si="131"/>
        <v>0</v>
      </c>
      <c r="V572" s="58">
        <f t="shared" si="122"/>
        <v>0</v>
      </c>
      <c r="W572" s="121"/>
      <c r="X572" s="57" t="str">
        <f t="shared" ref="X572:Y609" si="134">A572</f>
        <v>PS255005</v>
      </c>
      <c r="Y572" s="58" t="str">
        <f t="shared" si="134"/>
        <v>EBDPSSP250812</v>
      </c>
      <c r="Z572" s="59">
        <f t="shared" si="132"/>
        <v>0</v>
      </c>
      <c r="AA572" s="58"/>
      <c r="AB572" s="58"/>
      <c r="AC572" s="58"/>
      <c r="AD572" s="58">
        <f t="shared" si="133"/>
        <v>0</v>
      </c>
      <c r="AE572" s="58"/>
      <c r="AF572" s="58"/>
      <c r="AG572" s="58"/>
      <c r="AH572" s="58"/>
      <c r="AI572" s="58"/>
      <c r="AJ572" s="58"/>
      <c r="AK572" s="58"/>
      <c r="AL572" s="58"/>
      <c r="AM572" s="58">
        <f t="shared" ref="AM572:AM609" si="135">SUM(AC572:AL572)*0.08</f>
        <v>0</v>
      </c>
      <c r="AN572" s="58">
        <f t="shared" ref="AN572:AN609" si="136">SUM(AC572:AM572)</f>
        <v>0</v>
      </c>
      <c r="AO572" s="58">
        <f t="shared" ref="AO572:AO609" si="137">AN572</f>
        <v>0</v>
      </c>
      <c r="AP572" s="58">
        <f t="shared" ref="AP572:AP609" si="138">W572</f>
        <v>0</v>
      </c>
      <c r="AQ572" s="74"/>
    </row>
    <row r="573" spans="1:43" s="60" customFormat="1" ht="23.25" customHeight="1">
      <c r="A573" s="113" t="s">
        <v>975</v>
      </c>
      <c r="B573" s="141" t="s">
        <v>1248</v>
      </c>
      <c r="C573" s="145" t="s">
        <v>1270</v>
      </c>
      <c r="D573" s="114"/>
      <c r="E573" s="119"/>
      <c r="F573" s="119"/>
      <c r="G573" s="120"/>
      <c r="H573" s="61"/>
      <c r="I573" s="62"/>
      <c r="J573" s="56"/>
      <c r="K573" s="58"/>
      <c r="L573" s="56"/>
      <c r="M573" s="56"/>
      <c r="N573" s="56"/>
      <c r="O573" s="56"/>
      <c r="P573" s="56"/>
      <c r="Q573" s="56"/>
      <c r="R573" s="56"/>
      <c r="S573" s="56"/>
      <c r="T573" s="56">
        <f t="shared" si="130"/>
        <v>0</v>
      </c>
      <c r="U573" s="62">
        <f t="shared" si="131"/>
        <v>0</v>
      </c>
      <c r="V573" s="58">
        <f t="shared" si="122"/>
        <v>0</v>
      </c>
      <c r="W573" s="121"/>
      <c r="X573" s="57" t="str">
        <f t="shared" si="134"/>
        <v>PS255005</v>
      </c>
      <c r="Y573" s="58" t="str">
        <f t="shared" si="134"/>
        <v>EBDPSSP250812</v>
      </c>
      <c r="Z573" s="59">
        <f t="shared" si="132"/>
        <v>0</v>
      </c>
      <c r="AA573" s="58"/>
      <c r="AB573" s="58"/>
      <c r="AC573" s="58"/>
      <c r="AD573" s="58">
        <f t="shared" si="133"/>
        <v>0</v>
      </c>
      <c r="AE573" s="58"/>
      <c r="AF573" s="58"/>
      <c r="AG573" s="58"/>
      <c r="AH573" s="58"/>
      <c r="AI573" s="58"/>
      <c r="AJ573" s="58"/>
      <c r="AK573" s="58"/>
      <c r="AL573" s="58"/>
      <c r="AM573" s="58">
        <f t="shared" si="135"/>
        <v>0</v>
      </c>
      <c r="AN573" s="58">
        <f t="shared" si="136"/>
        <v>0</v>
      </c>
      <c r="AO573" s="58">
        <f t="shared" si="137"/>
        <v>0</v>
      </c>
      <c r="AP573" s="58">
        <f t="shared" si="138"/>
        <v>0</v>
      </c>
      <c r="AQ573" s="74"/>
    </row>
    <row r="574" spans="1:43" s="60" customFormat="1" ht="23.25" customHeight="1">
      <c r="A574" s="113" t="s">
        <v>975</v>
      </c>
      <c r="B574" s="141" t="s">
        <v>1248</v>
      </c>
      <c r="C574" s="145" t="s">
        <v>1270</v>
      </c>
      <c r="D574" s="114"/>
      <c r="E574" s="119"/>
      <c r="F574" s="119"/>
      <c r="G574" s="120"/>
      <c r="H574" s="61"/>
      <c r="I574" s="62"/>
      <c r="J574" s="56"/>
      <c r="K574" s="58"/>
      <c r="L574" s="56"/>
      <c r="M574" s="56"/>
      <c r="N574" s="56"/>
      <c r="O574" s="56"/>
      <c r="P574" s="56"/>
      <c r="Q574" s="56"/>
      <c r="R574" s="56"/>
      <c r="S574" s="56"/>
      <c r="T574" s="56">
        <f t="shared" si="130"/>
        <v>0</v>
      </c>
      <c r="U574" s="62">
        <f t="shared" si="131"/>
        <v>0</v>
      </c>
      <c r="V574" s="58">
        <f t="shared" si="122"/>
        <v>0</v>
      </c>
      <c r="W574" s="121"/>
      <c r="X574" s="57" t="str">
        <f t="shared" si="134"/>
        <v>PS255005</v>
      </c>
      <c r="Y574" s="58" t="str">
        <f t="shared" si="134"/>
        <v>EBDPSSP250812</v>
      </c>
      <c r="Z574" s="59">
        <f t="shared" si="132"/>
        <v>0</v>
      </c>
      <c r="AA574" s="58"/>
      <c r="AB574" s="58"/>
      <c r="AC574" s="58"/>
      <c r="AD574" s="58">
        <f t="shared" si="133"/>
        <v>0</v>
      </c>
      <c r="AE574" s="58"/>
      <c r="AF574" s="58"/>
      <c r="AG574" s="58"/>
      <c r="AH574" s="58"/>
      <c r="AI574" s="58"/>
      <c r="AJ574" s="58"/>
      <c r="AK574" s="58"/>
      <c r="AL574" s="58"/>
      <c r="AM574" s="58">
        <f t="shared" si="135"/>
        <v>0</v>
      </c>
      <c r="AN574" s="58">
        <f t="shared" si="136"/>
        <v>0</v>
      </c>
      <c r="AO574" s="58">
        <f t="shared" si="137"/>
        <v>0</v>
      </c>
      <c r="AP574" s="58">
        <f t="shared" si="138"/>
        <v>0</v>
      </c>
      <c r="AQ574" s="74"/>
    </row>
    <row r="575" spans="1:43" s="60" customFormat="1" ht="23.25" customHeight="1">
      <c r="A575" s="113" t="s">
        <v>975</v>
      </c>
      <c r="B575" s="141" t="s">
        <v>1248</v>
      </c>
      <c r="C575" s="145" t="s">
        <v>1270</v>
      </c>
      <c r="D575" s="114"/>
      <c r="E575" s="119"/>
      <c r="F575" s="119"/>
      <c r="G575" s="120"/>
      <c r="H575" s="61"/>
      <c r="I575" s="62"/>
      <c r="J575" s="56"/>
      <c r="K575" s="58"/>
      <c r="L575" s="56"/>
      <c r="M575" s="56"/>
      <c r="N575" s="56"/>
      <c r="O575" s="56"/>
      <c r="P575" s="56"/>
      <c r="Q575" s="56"/>
      <c r="R575" s="56"/>
      <c r="S575" s="56"/>
      <c r="T575" s="56">
        <f t="shared" si="130"/>
        <v>0</v>
      </c>
      <c r="U575" s="62">
        <f t="shared" si="131"/>
        <v>0</v>
      </c>
      <c r="V575" s="58">
        <f t="shared" si="122"/>
        <v>0</v>
      </c>
      <c r="W575" s="121"/>
      <c r="X575" s="57" t="str">
        <f t="shared" si="134"/>
        <v>PS255005</v>
      </c>
      <c r="Y575" s="58" t="str">
        <f t="shared" si="134"/>
        <v>EBDPSSP250812</v>
      </c>
      <c r="Z575" s="59">
        <f t="shared" si="132"/>
        <v>0</v>
      </c>
      <c r="AA575" s="58"/>
      <c r="AB575" s="58"/>
      <c r="AC575" s="58"/>
      <c r="AD575" s="58">
        <f t="shared" si="133"/>
        <v>0</v>
      </c>
      <c r="AE575" s="58"/>
      <c r="AF575" s="58"/>
      <c r="AG575" s="58"/>
      <c r="AH575" s="58"/>
      <c r="AI575" s="58"/>
      <c r="AJ575" s="58"/>
      <c r="AK575" s="58"/>
      <c r="AL575" s="58"/>
      <c r="AM575" s="58">
        <f t="shared" si="135"/>
        <v>0</v>
      </c>
      <c r="AN575" s="58">
        <f t="shared" si="136"/>
        <v>0</v>
      </c>
      <c r="AO575" s="58">
        <f t="shared" si="137"/>
        <v>0</v>
      </c>
      <c r="AP575" s="58">
        <f t="shared" si="138"/>
        <v>0</v>
      </c>
      <c r="AQ575" s="74"/>
    </row>
    <row r="576" spans="1:43" s="60" customFormat="1" ht="23.25" customHeight="1">
      <c r="A576" s="113" t="s">
        <v>975</v>
      </c>
      <c r="B576" s="141" t="s">
        <v>1248</v>
      </c>
      <c r="C576" s="145" t="s">
        <v>1270</v>
      </c>
      <c r="D576" s="114"/>
      <c r="E576" s="119"/>
      <c r="F576" s="119"/>
      <c r="G576" s="120"/>
      <c r="H576" s="61"/>
      <c r="I576" s="62"/>
      <c r="J576" s="56"/>
      <c r="K576" s="58"/>
      <c r="L576" s="56"/>
      <c r="M576" s="56"/>
      <c r="N576" s="56"/>
      <c r="O576" s="56"/>
      <c r="P576" s="56"/>
      <c r="Q576" s="56"/>
      <c r="R576" s="56"/>
      <c r="S576" s="56"/>
      <c r="T576" s="56">
        <f t="shared" si="130"/>
        <v>0</v>
      </c>
      <c r="U576" s="62">
        <f t="shared" si="131"/>
        <v>0</v>
      </c>
      <c r="V576" s="58">
        <f t="shared" si="122"/>
        <v>0</v>
      </c>
      <c r="W576" s="121"/>
      <c r="X576" s="57" t="str">
        <f t="shared" si="134"/>
        <v>PS255005</v>
      </c>
      <c r="Y576" s="58" t="str">
        <f t="shared" si="134"/>
        <v>EBDPSSP250812</v>
      </c>
      <c r="Z576" s="59">
        <f t="shared" si="132"/>
        <v>0</v>
      </c>
      <c r="AA576" s="58"/>
      <c r="AB576" s="58"/>
      <c r="AC576" s="58"/>
      <c r="AD576" s="58">
        <f t="shared" si="133"/>
        <v>0</v>
      </c>
      <c r="AE576" s="58"/>
      <c r="AF576" s="58"/>
      <c r="AG576" s="58"/>
      <c r="AH576" s="58"/>
      <c r="AI576" s="58"/>
      <c r="AJ576" s="58"/>
      <c r="AK576" s="58"/>
      <c r="AL576" s="58"/>
      <c r="AM576" s="58">
        <f t="shared" si="135"/>
        <v>0</v>
      </c>
      <c r="AN576" s="58">
        <f t="shared" si="136"/>
        <v>0</v>
      </c>
      <c r="AO576" s="58">
        <f t="shared" si="137"/>
        <v>0</v>
      </c>
      <c r="AP576" s="58">
        <f t="shared" si="138"/>
        <v>0</v>
      </c>
      <c r="AQ576" s="74"/>
    </row>
    <row r="577" spans="1:43" s="60" customFormat="1" ht="23.25" customHeight="1">
      <c r="A577" s="113" t="s">
        <v>975</v>
      </c>
      <c r="B577" s="141" t="s">
        <v>1248</v>
      </c>
      <c r="C577" s="145" t="s">
        <v>1270</v>
      </c>
      <c r="D577" s="114"/>
      <c r="E577" s="119"/>
      <c r="F577" s="119"/>
      <c r="G577" s="120"/>
      <c r="H577" s="61"/>
      <c r="I577" s="62"/>
      <c r="J577" s="56"/>
      <c r="K577" s="58"/>
      <c r="L577" s="56"/>
      <c r="M577" s="56"/>
      <c r="N577" s="56"/>
      <c r="O577" s="56"/>
      <c r="P577" s="56"/>
      <c r="Q577" s="56"/>
      <c r="R577" s="56"/>
      <c r="S577" s="56"/>
      <c r="T577" s="56">
        <f t="shared" si="130"/>
        <v>0</v>
      </c>
      <c r="U577" s="62">
        <f t="shared" si="131"/>
        <v>0</v>
      </c>
      <c r="V577" s="58">
        <f t="shared" si="122"/>
        <v>0</v>
      </c>
      <c r="W577" s="121"/>
      <c r="X577" s="57" t="str">
        <f t="shared" si="134"/>
        <v>PS255005</v>
      </c>
      <c r="Y577" s="58" t="str">
        <f t="shared" si="134"/>
        <v>EBDPSSP250812</v>
      </c>
      <c r="Z577" s="59">
        <f t="shared" si="132"/>
        <v>0</v>
      </c>
      <c r="AA577" s="58"/>
      <c r="AB577" s="58"/>
      <c r="AC577" s="58"/>
      <c r="AD577" s="58">
        <f t="shared" si="133"/>
        <v>0</v>
      </c>
      <c r="AE577" s="58"/>
      <c r="AF577" s="58"/>
      <c r="AG577" s="58"/>
      <c r="AH577" s="58"/>
      <c r="AI577" s="58"/>
      <c r="AJ577" s="58"/>
      <c r="AK577" s="58"/>
      <c r="AL577" s="58"/>
      <c r="AM577" s="58">
        <f t="shared" si="135"/>
        <v>0</v>
      </c>
      <c r="AN577" s="58">
        <f t="shared" si="136"/>
        <v>0</v>
      </c>
      <c r="AO577" s="58">
        <f t="shared" si="137"/>
        <v>0</v>
      </c>
      <c r="AP577" s="58">
        <f t="shared" si="138"/>
        <v>0</v>
      </c>
      <c r="AQ577" s="74"/>
    </row>
    <row r="578" spans="1:43" s="60" customFormat="1" ht="23.25" customHeight="1">
      <c r="A578" s="113" t="s">
        <v>976</v>
      </c>
      <c r="B578" s="141" t="s">
        <v>1249</v>
      </c>
      <c r="C578" s="145" t="s">
        <v>1270</v>
      </c>
      <c r="D578" s="114"/>
      <c r="E578" s="119"/>
      <c r="F578" s="119"/>
      <c r="G578" s="120"/>
      <c r="H578" s="61"/>
      <c r="I578" s="62"/>
      <c r="J578" s="56"/>
      <c r="K578" s="58">
        <v>550000</v>
      </c>
      <c r="L578" s="56"/>
      <c r="M578" s="56"/>
      <c r="N578" s="56"/>
      <c r="O578" s="56"/>
      <c r="P578" s="56"/>
      <c r="Q578" s="56"/>
      <c r="R578" s="56"/>
      <c r="S578" s="56"/>
      <c r="T578" s="56">
        <f t="shared" si="130"/>
        <v>44000</v>
      </c>
      <c r="U578" s="62">
        <f t="shared" si="131"/>
        <v>594000</v>
      </c>
      <c r="V578" s="58">
        <f t="shared" si="122"/>
        <v>594000</v>
      </c>
      <c r="W578" s="121"/>
      <c r="X578" s="57" t="str">
        <f t="shared" si="134"/>
        <v>PS255004</v>
      </c>
      <c r="Y578" s="58" t="str">
        <f t="shared" si="134"/>
        <v>EBDPSINJ250816</v>
      </c>
      <c r="Z578" s="59">
        <f t="shared" si="132"/>
        <v>0</v>
      </c>
      <c r="AA578" s="58"/>
      <c r="AB578" s="58"/>
      <c r="AC578" s="58"/>
      <c r="AD578" s="58">
        <f t="shared" si="133"/>
        <v>550000</v>
      </c>
      <c r="AE578" s="58"/>
      <c r="AF578" s="58"/>
      <c r="AG578" s="58"/>
      <c r="AH578" s="58"/>
      <c r="AI578" s="58"/>
      <c r="AJ578" s="58"/>
      <c r="AK578" s="58"/>
      <c r="AL578" s="58"/>
      <c r="AM578" s="58">
        <f t="shared" si="135"/>
        <v>44000</v>
      </c>
      <c r="AN578" s="58">
        <f t="shared" si="136"/>
        <v>594000</v>
      </c>
      <c r="AO578" s="58">
        <f t="shared" si="137"/>
        <v>594000</v>
      </c>
      <c r="AP578" s="58">
        <f t="shared" si="138"/>
        <v>0</v>
      </c>
      <c r="AQ578" s="74"/>
    </row>
    <row r="579" spans="1:43" s="60" customFormat="1" ht="23.25" customHeight="1">
      <c r="A579" s="113" t="s">
        <v>976</v>
      </c>
      <c r="B579" s="141" t="s">
        <v>1249</v>
      </c>
      <c r="C579" s="145" t="s">
        <v>1270</v>
      </c>
      <c r="D579" s="114"/>
      <c r="E579" s="119"/>
      <c r="F579" s="119"/>
      <c r="G579" s="120"/>
      <c r="H579" s="61"/>
      <c r="I579" s="62"/>
      <c r="J579" s="56"/>
      <c r="K579" s="58"/>
      <c r="L579" s="56"/>
      <c r="M579" s="56"/>
      <c r="N579" s="56"/>
      <c r="O579" s="56"/>
      <c r="P579" s="56"/>
      <c r="Q579" s="56"/>
      <c r="R579" s="56"/>
      <c r="S579" s="56"/>
      <c r="T579" s="56">
        <f t="shared" si="130"/>
        <v>0</v>
      </c>
      <c r="U579" s="62">
        <f t="shared" si="131"/>
        <v>0</v>
      </c>
      <c r="V579" s="58">
        <f t="shared" si="122"/>
        <v>0</v>
      </c>
      <c r="W579" s="121"/>
      <c r="X579" s="57" t="str">
        <f t="shared" si="134"/>
        <v>PS255004</v>
      </c>
      <c r="Y579" s="58" t="str">
        <f t="shared" si="134"/>
        <v>EBDPSINJ250816</v>
      </c>
      <c r="Z579" s="59">
        <f t="shared" si="132"/>
        <v>0</v>
      </c>
      <c r="AA579" s="58"/>
      <c r="AB579" s="58"/>
      <c r="AC579" s="58"/>
      <c r="AD579" s="58">
        <f t="shared" si="133"/>
        <v>0</v>
      </c>
      <c r="AE579" s="58"/>
      <c r="AF579" s="58"/>
      <c r="AG579" s="58"/>
      <c r="AH579" s="58"/>
      <c r="AI579" s="58"/>
      <c r="AJ579" s="58"/>
      <c r="AK579" s="58"/>
      <c r="AL579" s="58"/>
      <c r="AM579" s="58">
        <f t="shared" si="135"/>
        <v>0</v>
      </c>
      <c r="AN579" s="58">
        <f t="shared" si="136"/>
        <v>0</v>
      </c>
      <c r="AO579" s="58">
        <f t="shared" si="137"/>
        <v>0</v>
      </c>
      <c r="AP579" s="58">
        <f t="shared" si="138"/>
        <v>0</v>
      </c>
      <c r="AQ579" s="74"/>
    </row>
    <row r="580" spans="1:43" s="60" customFormat="1" ht="23.25" customHeight="1">
      <c r="A580" s="113" t="s">
        <v>976</v>
      </c>
      <c r="B580" s="141" t="s">
        <v>1249</v>
      </c>
      <c r="C580" s="145" t="s">
        <v>1270</v>
      </c>
      <c r="D580" s="114"/>
      <c r="E580" s="119"/>
      <c r="F580" s="119"/>
      <c r="G580" s="120"/>
      <c r="H580" s="61"/>
      <c r="I580" s="62"/>
      <c r="J580" s="56"/>
      <c r="K580" s="58"/>
      <c r="L580" s="56"/>
      <c r="M580" s="56"/>
      <c r="N580" s="56"/>
      <c r="O580" s="56"/>
      <c r="P580" s="56"/>
      <c r="Q580" s="56"/>
      <c r="R580" s="56"/>
      <c r="S580" s="56"/>
      <c r="T580" s="56">
        <f t="shared" ref="T580:T609" si="139">SUM(J580:S580)*0.08</f>
        <v>0</v>
      </c>
      <c r="U580" s="62">
        <f t="shared" ref="U580:U609" si="140">SUM(J580:T580)</f>
        <v>0</v>
      </c>
      <c r="V580" s="58">
        <f t="shared" si="122"/>
        <v>0</v>
      </c>
      <c r="W580" s="121"/>
      <c r="X580" s="57" t="str">
        <f t="shared" si="134"/>
        <v>PS255004</v>
      </c>
      <c r="Y580" s="58" t="str">
        <f t="shared" si="134"/>
        <v>EBDPSINJ250816</v>
      </c>
      <c r="Z580" s="59">
        <f t="shared" ref="Z580:Z609" si="141">D580</f>
        <v>0</v>
      </c>
      <c r="AA580" s="58"/>
      <c r="AB580" s="58"/>
      <c r="AC580" s="58"/>
      <c r="AD580" s="58">
        <f t="shared" si="133"/>
        <v>0</v>
      </c>
      <c r="AE580" s="58"/>
      <c r="AF580" s="58"/>
      <c r="AG580" s="58"/>
      <c r="AH580" s="58"/>
      <c r="AI580" s="58"/>
      <c r="AJ580" s="58"/>
      <c r="AK580" s="58"/>
      <c r="AL580" s="58"/>
      <c r="AM580" s="58">
        <f t="shared" si="135"/>
        <v>0</v>
      </c>
      <c r="AN580" s="58">
        <f t="shared" si="136"/>
        <v>0</v>
      </c>
      <c r="AO580" s="58">
        <f t="shared" si="137"/>
        <v>0</v>
      </c>
      <c r="AP580" s="58">
        <f t="shared" si="138"/>
        <v>0</v>
      </c>
      <c r="AQ580" s="74"/>
    </row>
    <row r="581" spans="1:43" s="60" customFormat="1" ht="23.25" customHeight="1">
      <c r="A581" s="113" t="s">
        <v>977</v>
      </c>
      <c r="B581" s="141" t="s">
        <v>1250</v>
      </c>
      <c r="C581" s="145" t="s">
        <v>1270</v>
      </c>
      <c r="D581" s="114"/>
      <c r="E581" s="119"/>
      <c r="F581" s="119"/>
      <c r="G581" s="120"/>
      <c r="H581" s="61"/>
      <c r="I581" s="62"/>
      <c r="J581" s="56"/>
      <c r="K581" s="58">
        <v>480000</v>
      </c>
      <c r="L581" s="56"/>
      <c r="M581" s="56"/>
      <c r="N581" s="56"/>
      <c r="O581" s="56"/>
      <c r="P581" s="56"/>
      <c r="Q581" s="56"/>
      <c r="R581" s="56"/>
      <c r="S581" s="56"/>
      <c r="T581" s="56">
        <f t="shared" si="139"/>
        <v>38400</v>
      </c>
      <c r="U581" s="62">
        <f t="shared" si="140"/>
        <v>518400</v>
      </c>
      <c r="V581" s="58">
        <f t="shared" si="122"/>
        <v>518400</v>
      </c>
      <c r="W581" s="121"/>
      <c r="X581" s="57" t="str">
        <f t="shared" si="134"/>
        <v>PS254988</v>
      </c>
      <c r="Y581" s="58" t="str">
        <f t="shared" si="134"/>
        <v>VY/1742025</v>
      </c>
      <c r="Z581" s="59">
        <f t="shared" si="141"/>
        <v>0</v>
      </c>
      <c r="AA581" s="58"/>
      <c r="AB581" s="58"/>
      <c r="AC581" s="58"/>
      <c r="AD581" s="58">
        <f t="shared" si="133"/>
        <v>480000</v>
      </c>
      <c r="AE581" s="58"/>
      <c r="AF581" s="58"/>
      <c r="AG581" s="58"/>
      <c r="AH581" s="58"/>
      <c r="AI581" s="58"/>
      <c r="AJ581" s="58"/>
      <c r="AK581" s="58"/>
      <c r="AL581" s="58"/>
      <c r="AM581" s="58">
        <f t="shared" si="135"/>
        <v>38400</v>
      </c>
      <c r="AN581" s="58">
        <f t="shared" si="136"/>
        <v>518400</v>
      </c>
      <c r="AO581" s="58">
        <f t="shared" si="137"/>
        <v>518400</v>
      </c>
      <c r="AP581" s="58">
        <f t="shared" si="138"/>
        <v>0</v>
      </c>
      <c r="AQ581" s="74"/>
    </row>
    <row r="582" spans="1:43" s="60" customFormat="1" ht="23.25" customHeight="1">
      <c r="A582" s="113" t="s">
        <v>977</v>
      </c>
      <c r="B582" s="141" t="s">
        <v>1250</v>
      </c>
      <c r="C582" s="145" t="s">
        <v>1270</v>
      </c>
      <c r="D582" s="114"/>
      <c r="E582" s="119"/>
      <c r="F582" s="119"/>
      <c r="G582" s="120"/>
      <c r="H582" s="61"/>
      <c r="I582" s="62"/>
      <c r="J582" s="56"/>
      <c r="K582" s="58"/>
      <c r="L582" s="56"/>
      <c r="M582" s="56"/>
      <c r="N582" s="56"/>
      <c r="O582" s="56"/>
      <c r="P582" s="56"/>
      <c r="Q582" s="56"/>
      <c r="R582" s="56"/>
      <c r="S582" s="56"/>
      <c r="T582" s="56">
        <f t="shared" si="139"/>
        <v>0</v>
      </c>
      <c r="U582" s="62">
        <f t="shared" si="140"/>
        <v>0</v>
      </c>
      <c r="V582" s="58">
        <f t="shared" si="122"/>
        <v>0</v>
      </c>
      <c r="W582" s="121"/>
      <c r="X582" s="57" t="str">
        <f t="shared" si="134"/>
        <v>PS254988</v>
      </c>
      <c r="Y582" s="58" t="str">
        <f t="shared" si="134"/>
        <v>VY/1742025</v>
      </c>
      <c r="Z582" s="59">
        <f t="shared" si="141"/>
        <v>0</v>
      </c>
      <c r="AA582" s="58"/>
      <c r="AB582" s="58"/>
      <c r="AC582" s="58"/>
      <c r="AD582" s="58">
        <f t="shared" si="133"/>
        <v>0</v>
      </c>
      <c r="AE582" s="58"/>
      <c r="AF582" s="58"/>
      <c r="AG582" s="58"/>
      <c r="AH582" s="58"/>
      <c r="AI582" s="58"/>
      <c r="AJ582" s="58"/>
      <c r="AK582" s="58"/>
      <c r="AL582" s="58"/>
      <c r="AM582" s="58">
        <f t="shared" si="135"/>
        <v>0</v>
      </c>
      <c r="AN582" s="58">
        <f t="shared" si="136"/>
        <v>0</v>
      </c>
      <c r="AO582" s="58">
        <f t="shared" si="137"/>
        <v>0</v>
      </c>
      <c r="AP582" s="58">
        <f t="shared" si="138"/>
        <v>0</v>
      </c>
      <c r="AQ582" s="74"/>
    </row>
    <row r="583" spans="1:43" s="60" customFormat="1" ht="23.25" customHeight="1">
      <c r="A583" s="113" t="s">
        <v>978</v>
      </c>
      <c r="B583" s="141" t="s">
        <v>1251</v>
      </c>
      <c r="C583" s="145" t="s">
        <v>1270</v>
      </c>
      <c r="D583" s="114"/>
      <c r="E583" s="119"/>
      <c r="F583" s="119"/>
      <c r="G583" s="120"/>
      <c r="H583" s="61"/>
      <c r="I583" s="62"/>
      <c r="J583" s="56"/>
      <c r="K583" s="58">
        <v>550000</v>
      </c>
      <c r="L583" s="56"/>
      <c r="M583" s="56"/>
      <c r="N583" s="56"/>
      <c r="O583" s="56"/>
      <c r="P583" s="56"/>
      <c r="Q583" s="56"/>
      <c r="R583" s="56"/>
      <c r="S583" s="56"/>
      <c r="T583" s="56">
        <f t="shared" si="139"/>
        <v>44000</v>
      </c>
      <c r="U583" s="62">
        <f t="shared" si="140"/>
        <v>594000</v>
      </c>
      <c r="V583" s="58">
        <f t="shared" si="122"/>
        <v>594000</v>
      </c>
      <c r="W583" s="121"/>
      <c r="X583" s="57" t="str">
        <f t="shared" si="134"/>
        <v>PS254973</v>
      </c>
      <c r="Y583" s="58" t="str">
        <f t="shared" si="134"/>
        <v>B34X25080805VY</v>
      </c>
      <c r="Z583" s="59">
        <f t="shared" si="141"/>
        <v>0</v>
      </c>
      <c r="AA583" s="58"/>
      <c r="AB583" s="58"/>
      <c r="AC583" s="58"/>
      <c r="AD583" s="58">
        <f t="shared" si="133"/>
        <v>550000</v>
      </c>
      <c r="AE583" s="58"/>
      <c r="AF583" s="58"/>
      <c r="AG583" s="58"/>
      <c r="AH583" s="58"/>
      <c r="AI583" s="58"/>
      <c r="AJ583" s="58"/>
      <c r="AK583" s="58"/>
      <c r="AL583" s="58"/>
      <c r="AM583" s="58">
        <f t="shared" si="135"/>
        <v>44000</v>
      </c>
      <c r="AN583" s="58">
        <f t="shared" si="136"/>
        <v>594000</v>
      </c>
      <c r="AO583" s="58">
        <f t="shared" si="137"/>
        <v>594000</v>
      </c>
      <c r="AP583" s="58">
        <f t="shared" si="138"/>
        <v>0</v>
      </c>
      <c r="AQ583" s="74"/>
    </row>
    <row r="584" spans="1:43" s="60" customFormat="1" ht="23.25" customHeight="1">
      <c r="A584" s="113" t="s">
        <v>978</v>
      </c>
      <c r="B584" s="141" t="s">
        <v>1251</v>
      </c>
      <c r="C584" s="145" t="s">
        <v>1270</v>
      </c>
      <c r="D584" s="114"/>
      <c r="E584" s="119"/>
      <c r="F584" s="119"/>
      <c r="G584" s="120"/>
      <c r="H584" s="61"/>
      <c r="I584" s="62"/>
      <c r="J584" s="56"/>
      <c r="K584" s="58"/>
      <c r="L584" s="56"/>
      <c r="M584" s="56"/>
      <c r="N584" s="56"/>
      <c r="O584" s="56"/>
      <c r="P584" s="56"/>
      <c r="Q584" s="56"/>
      <c r="R584" s="56"/>
      <c r="S584" s="56"/>
      <c r="T584" s="56">
        <f t="shared" si="139"/>
        <v>0</v>
      </c>
      <c r="U584" s="62">
        <f t="shared" si="140"/>
        <v>0</v>
      </c>
      <c r="V584" s="58">
        <f t="shared" si="122"/>
        <v>0</v>
      </c>
      <c r="W584" s="121"/>
      <c r="X584" s="57" t="str">
        <f t="shared" si="134"/>
        <v>PS254973</v>
      </c>
      <c r="Y584" s="58" t="str">
        <f t="shared" si="134"/>
        <v>B34X25080805VY</v>
      </c>
      <c r="Z584" s="59">
        <f t="shared" si="141"/>
        <v>0</v>
      </c>
      <c r="AA584" s="58"/>
      <c r="AB584" s="58"/>
      <c r="AC584" s="58"/>
      <c r="AD584" s="58">
        <f t="shared" si="133"/>
        <v>0</v>
      </c>
      <c r="AE584" s="58"/>
      <c r="AF584" s="58"/>
      <c r="AG584" s="58"/>
      <c r="AH584" s="58"/>
      <c r="AI584" s="58"/>
      <c r="AJ584" s="58"/>
      <c r="AK584" s="58"/>
      <c r="AL584" s="58"/>
      <c r="AM584" s="58">
        <f t="shared" si="135"/>
        <v>0</v>
      </c>
      <c r="AN584" s="58">
        <f t="shared" si="136"/>
        <v>0</v>
      </c>
      <c r="AO584" s="58">
        <f t="shared" si="137"/>
        <v>0</v>
      </c>
      <c r="AP584" s="58">
        <f t="shared" si="138"/>
        <v>0</v>
      </c>
      <c r="AQ584" s="74"/>
    </row>
    <row r="585" spans="1:43" s="60" customFormat="1" ht="23.25" customHeight="1">
      <c r="A585" s="113" t="s">
        <v>978</v>
      </c>
      <c r="B585" s="141" t="s">
        <v>1251</v>
      </c>
      <c r="C585" s="145" t="s">
        <v>1270</v>
      </c>
      <c r="D585" s="114"/>
      <c r="E585" s="119"/>
      <c r="F585" s="119"/>
      <c r="G585" s="120"/>
      <c r="H585" s="61"/>
      <c r="I585" s="62"/>
      <c r="J585" s="56"/>
      <c r="K585" s="58"/>
      <c r="L585" s="56"/>
      <c r="M585" s="56"/>
      <c r="N585" s="56"/>
      <c r="O585" s="56"/>
      <c r="P585" s="56"/>
      <c r="Q585" s="56"/>
      <c r="R585" s="56"/>
      <c r="S585" s="56"/>
      <c r="T585" s="56">
        <f t="shared" si="139"/>
        <v>0</v>
      </c>
      <c r="U585" s="62">
        <f t="shared" si="140"/>
        <v>0</v>
      </c>
      <c r="V585" s="58">
        <f t="shared" si="122"/>
        <v>0</v>
      </c>
      <c r="W585" s="121"/>
      <c r="X585" s="57" t="str">
        <f t="shared" si="134"/>
        <v>PS254973</v>
      </c>
      <c r="Y585" s="58" t="str">
        <f t="shared" si="134"/>
        <v>B34X25080805VY</v>
      </c>
      <c r="Z585" s="59">
        <f t="shared" si="141"/>
        <v>0</v>
      </c>
      <c r="AA585" s="58"/>
      <c r="AB585" s="58"/>
      <c r="AC585" s="58"/>
      <c r="AD585" s="58">
        <f t="shared" si="133"/>
        <v>0</v>
      </c>
      <c r="AE585" s="58"/>
      <c r="AF585" s="58"/>
      <c r="AG585" s="58"/>
      <c r="AH585" s="58"/>
      <c r="AI585" s="58"/>
      <c r="AJ585" s="58"/>
      <c r="AK585" s="58"/>
      <c r="AL585" s="58"/>
      <c r="AM585" s="58">
        <f t="shared" si="135"/>
        <v>0</v>
      </c>
      <c r="AN585" s="58">
        <f t="shared" si="136"/>
        <v>0</v>
      </c>
      <c r="AO585" s="58">
        <f t="shared" si="137"/>
        <v>0</v>
      </c>
      <c r="AP585" s="58">
        <f t="shared" si="138"/>
        <v>0</v>
      </c>
      <c r="AQ585" s="74"/>
    </row>
    <row r="586" spans="1:43" s="60" customFormat="1" ht="23.25" customHeight="1">
      <c r="A586" s="113" t="s">
        <v>979</v>
      </c>
      <c r="B586" s="141" t="s">
        <v>1252</v>
      </c>
      <c r="C586" s="145" t="s">
        <v>1270</v>
      </c>
      <c r="D586" s="114"/>
      <c r="E586" s="119"/>
      <c r="F586" s="119"/>
      <c r="G586" s="120"/>
      <c r="H586" s="61"/>
      <c r="I586" s="62"/>
      <c r="J586" s="56"/>
      <c r="K586" s="58">
        <v>410000</v>
      </c>
      <c r="L586" s="56"/>
      <c r="M586" s="56"/>
      <c r="N586" s="56"/>
      <c r="O586" s="56"/>
      <c r="P586" s="56"/>
      <c r="Q586" s="56"/>
      <c r="R586" s="56"/>
      <c r="S586" s="56"/>
      <c r="T586" s="56">
        <f t="shared" si="139"/>
        <v>32800</v>
      </c>
      <c r="U586" s="62">
        <f t="shared" si="140"/>
        <v>442800</v>
      </c>
      <c r="V586" s="58">
        <f t="shared" si="122"/>
        <v>442800</v>
      </c>
      <c r="W586" s="121"/>
      <c r="X586" s="57" t="str">
        <f t="shared" si="134"/>
        <v>PS255010</v>
      </c>
      <c r="Y586" s="58" t="str">
        <f t="shared" si="134"/>
        <v>VY250811</v>
      </c>
      <c r="Z586" s="59">
        <f t="shared" si="141"/>
        <v>0</v>
      </c>
      <c r="AA586" s="58"/>
      <c r="AB586" s="58"/>
      <c r="AC586" s="58"/>
      <c r="AD586" s="58">
        <f t="shared" si="133"/>
        <v>410000</v>
      </c>
      <c r="AE586" s="58"/>
      <c r="AF586" s="58"/>
      <c r="AG586" s="58"/>
      <c r="AH586" s="58"/>
      <c r="AI586" s="58"/>
      <c r="AJ586" s="58"/>
      <c r="AK586" s="58"/>
      <c r="AL586" s="58"/>
      <c r="AM586" s="58">
        <f t="shared" si="135"/>
        <v>32800</v>
      </c>
      <c r="AN586" s="58">
        <f t="shared" si="136"/>
        <v>442800</v>
      </c>
      <c r="AO586" s="58">
        <f t="shared" si="137"/>
        <v>442800</v>
      </c>
      <c r="AP586" s="58">
        <f t="shared" si="138"/>
        <v>0</v>
      </c>
      <c r="AQ586" s="74"/>
    </row>
    <row r="587" spans="1:43" s="60" customFormat="1" ht="23.25" customHeight="1">
      <c r="A587" s="113" t="s">
        <v>980</v>
      </c>
      <c r="B587" s="141" t="s">
        <v>1253</v>
      </c>
      <c r="C587" s="145" t="s">
        <v>1270</v>
      </c>
      <c r="D587" s="114"/>
      <c r="E587" s="119"/>
      <c r="F587" s="119"/>
      <c r="G587" s="120"/>
      <c r="H587" s="61"/>
      <c r="I587" s="62"/>
      <c r="J587" s="56"/>
      <c r="K587" s="58">
        <v>410000</v>
      </c>
      <c r="L587" s="56"/>
      <c r="M587" s="56"/>
      <c r="N587" s="56"/>
      <c r="O587" s="56"/>
      <c r="P587" s="56"/>
      <c r="Q587" s="56"/>
      <c r="R587" s="56"/>
      <c r="S587" s="56"/>
      <c r="T587" s="56">
        <f t="shared" si="139"/>
        <v>32800</v>
      </c>
      <c r="U587" s="62">
        <f t="shared" si="140"/>
        <v>442800</v>
      </c>
      <c r="V587" s="58">
        <f t="shared" si="122"/>
        <v>442800</v>
      </c>
      <c r="W587" s="121"/>
      <c r="X587" s="57" t="str">
        <f t="shared" si="134"/>
        <v>PS255025</v>
      </c>
      <c r="Y587" s="58" t="str">
        <f t="shared" si="134"/>
        <v>4845444</v>
      </c>
      <c r="Z587" s="59">
        <f t="shared" si="141"/>
        <v>0</v>
      </c>
      <c r="AA587" s="58"/>
      <c r="AB587" s="58"/>
      <c r="AC587" s="58"/>
      <c r="AD587" s="58">
        <f t="shared" si="133"/>
        <v>410000</v>
      </c>
      <c r="AE587" s="58"/>
      <c r="AF587" s="58"/>
      <c r="AG587" s="58"/>
      <c r="AH587" s="58"/>
      <c r="AI587" s="58"/>
      <c r="AJ587" s="58"/>
      <c r="AK587" s="58"/>
      <c r="AL587" s="58"/>
      <c r="AM587" s="58">
        <f t="shared" si="135"/>
        <v>32800</v>
      </c>
      <c r="AN587" s="58">
        <f t="shared" si="136"/>
        <v>442800</v>
      </c>
      <c r="AO587" s="58">
        <f t="shared" si="137"/>
        <v>442800</v>
      </c>
      <c r="AP587" s="58">
        <f t="shared" si="138"/>
        <v>0</v>
      </c>
      <c r="AQ587" s="74"/>
    </row>
    <row r="588" spans="1:43" s="60" customFormat="1" ht="23.25" customHeight="1">
      <c r="A588" s="113" t="s">
        <v>981</v>
      </c>
      <c r="B588" s="141" t="s">
        <v>1254</v>
      </c>
      <c r="C588" s="145" t="s">
        <v>1270</v>
      </c>
      <c r="D588" s="114"/>
      <c r="E588" s="119"/>
      <c r="F588" s="119"/>
      <c r="G588" s="120"/>
      <c r="H588" s="61"/>
      <c r="I588" s="62"/>
      <c r="J588" s="56"/>
      <c r="K588" s="58">
        <v>410000</v>
      </c>
      <c r="L588" s="56"/>
      <c r="M588" s="56"/>
      <c r="N588" s="56"/>
      <c r="O588" s="56"/>
      <c r="P588" s="56"/>
      <c r="Q588" s="56"/>
      <c r="R588" s="56"/>
      <c r="S588" s="56"/>
      <c r="T588" s="56">
        <f t="shared" si="139"/>
        <v>32800</v>
      </c>
      <c r="U588" s="62">
        <f t="shared" si="140"/>
        <v>442800</v>
      </c>
      <c r="V588" s="58">
        <f t="shared" si="122"/>
        <v>442800</v>
      </c>
      <c r="W588" s="121"/>
      <c r="X588" s="57" t="str">
        <f t="shared" si="134"/>
        <v>PS255026</v>
      </c>
      <c r="Y588" s="58" t="str">
        <f t="shared" si="134"/>
        <v>4845431</v>
      </c>
      <c r="Z588" s="59">
        <f t="shared" si="141"/>
        <v>0</v>
      </c>
      <c r="AA588" s="58"/>
      <c r="AB588" s="58"/>
      <c r="AC588" s="58"/>
      <c r="AD588" s="58">
        <f t="shared" si="133"/>
        <v>410000</v>
      </c>
      <c r="AE588" s="58"/>
      <c r="AF588" s="58"/>
      <c r="AG588" s="58"/>
      <c r="AH588" s="58"/>
      <c r="AI588" s="58"/>
      <c r="AJ588" s="58"/>
      <c r="AK588" s="58"/>
      <c r="AL588" s="58"/>
      <c r="AM588" s="58">
        <f t="shared" si="135"/>
        <v>32800</v>
      </c>
      <c r="AN588" s="58">
        <f t="shared" si="136"/>
        <v>442800</v>
      </c>
      <c r="AO588" s="58">
        <f t="shared" si="137"/>
        <v>442800</v>
      </c>
      <c r="AP588" s="58">
        <f t="shared" si="138"/>
        <v>0</v>
      </c>
      <c r="AQ588" s="74"/>
    </row>
    <row r="589" spans="1:43" s="60" customFormat="1" ht="23.25" customHeight="1">
      <c r="A589" s="113" t="s">
        <v>982</v>
      </c>
      <c r="B589" s="141" t="s">
        <v>1255</v>
      </c>
      <c r="C589" s="145" t="s">
        <v>1270</v>
      </c>
      <c r="D589" s="114"/>
      <c r="E589" s="119"/>
      <c r="F589" s="119"/>
      <c r="G589" s="120"/>
      <c r="H589" s="61"/>
      <c r="I589" s="62"/>
      <c r="J589" s="56"/>
      <c r="K589" s="58">
        <v>410000</v>
      </c>
      <c r="L589" s="56"/>
      <c r="M589" s="56"/>
      <c r="N589" s="56"/>
      <c r="O589" s="56"/>
      <c r="P589" s="56"/>
      <c r="Q589" s="56"/>
      <c r="R589" s="56"/>
      <c r="S589" s="56"/>
      <c r="T589" s="56">
        <f t="shared" si="139"/>
        <v>32800</v>
      </c>
      <c r="U589" s="62">
        <f t="shared" si="140"/>
        <v>442800</v>
      </c>
      <c r="V589" s="58">
        <f t="shared" si="122"/>
        <v>442800</v>
      </c>
      <c r="W589" s="121"/>
      <c r="X589" s="57" t="str">
        <f t="shared" si="134"/>
        <v>PS255024</v>
      </c>
      <c r="Y589" s="58" t="str">
        <f t="shared" si="134"/>
        <v>37/BGPS34</v>
      </c>
      <c r="Z589" s="59">
        <f t="shared" si="141"/>
        <v>0</v>
      </c>
      <c r="AA589" s="58"/>
      <c r="AB589" s="58"/>
      <c r="AC589" s="58"/>
      <c r="AD589" s="58">
        <f t="shared" si="133"/>
        <v>410000</v>
      </c>
      <c r="AE589" s="58"/>
      <c r="AF589" s="58"/>
      <c r="AG589" s="58"/>
      <c r="AH589" s="58"/>
      <c r="AI589" s="58"/>
      <c r="AJ589" s="58"/>
      <c r="AK589" s="58"/>
      <c r="AL589" s="58"/>
      <c r="AM589" s="58">
        <f t="shared" si="135"/>
        <v>32800</v>
      </c>
      <c r="AN589" s="58">
        <f t="shared" si="136"/>
        <v>442800</v>
      </c>
      <c r="AO589" s="58">
        <f t="shared" si="137"/>
        <v>442800</v>
      </c>
      <c r="AP589" s="58">
        <f t="shared" si="138"/>
        <v>0</v>
      </c>
      <c r="AQ589" s="74"/>
    </row>
    <row r="590" spans="1:43" s="60" customFormat="1" ht="23.25" customHeight="1">
      <c r="A590" s="113" t="s">
        <v>983</v>
      </c>
      <c r="B590" s="141" t="s">
        <v>1256</v>
      </c>
      <c r="C590" s="145" t="s">
        <v>1270</v>
      </c>
      <c r="D590" s="114"/>
      <c r="E590" s="119"/>
      <c r="F590" s="119"/>
      <c r="G590" s="120"/>
      <c r="H590" s="61"/>
      <c r="I590" s="62"/>
      <c r="J590" s="56"/>
      <c r="K590" s="58">
        <v>410000</v>
      </c>
      <c r="L590" s="56"/>
      <c r="M590" s="56"/>
      <c r="N590" s="56"/>
      <c r="O590" s="56"/>
      <c r="P590" s="56"/>
      <c r="Q590" s="56"/>
      <c r="R590" s="56"/>
      <c r="S590" s="56"/>
      <c r="T590" s="56">
        <f t="shared" si="139"/>
        <v>32800</v>
      </c>
      <c r="U590" s="62">
        <f t="shared" si="140"/>
        <v>442800</v>
      </c>
      <c r="V590" s="58">
        <f t="shared" si="122"/>
        <v>442800</v>
      </c>
      <c r="W590" s="121"/>
      <c r="X590" s="57" t="str">
        <f t="shared" si="134"/>
        <v>PS255029</v>
      </c>
      <c r="Y590" s="58" t="str">
        <f t="shared" si="134"/>
        <v>4849750</v>
      </c>
      <c r="Z590" s="59">
        <f t="shared" si="141"/>
        <v>0</v>
      </c>
      <c r="AA590" s="58"/>
      <c r="AB590" s="58"/>
      <c r="AC590" s="58"/>
      <c r="AD590" s="58">
        <f t="shared" si="133"/>
        <v>410000</v>
      </c>
      <c r="AE590" s="58"/>
      <c r="AF590" s="58"/>
      <c r="AG590" s="58"/>
      <c r="AH590" s="58"/>
      <c r="AI590" s="58"/>
      <c r="AJ590" s="58"/>
      <c r="AK590" s="58"/>
      <c r="AL590" s="58"/>
      <c r="AM590" s="58">
        <f t="shared" si="135"/>
        <v>32800</v>
      </c>
      <c r="AN590" s="58">
        <f t="shared" si="136"/>
        <v>442800</v>
      </c>
      <c r="AO590" s="58">
        <f t="shared" si="137"/>
        <v>442800</v>
      </c>
      <c r="AP590" s="58">
        <f t="shared" si="138"/>
        <v>0</v>
      </c>
      <c r="AQ590" s="74"/>
    </row>
    <row r="591" spans="1:43" s="60" customFormat="1" ht="23.25" customHeight="1">
      <c r="A591" s="113" t="s">
        <v>984</v>
      </c>
      <c r="B591" s="141" t="s">
        <v>1257</v>
      </c>
      <c r="C591" s="145" t="s">
        <v>1270</v>
      </c>
      <c r="D591" s="114"/>
      <c r="E591" s="119"/>
      <c r="F591" s="119"/>
      <c r="G591" s="120"/>
      <c r="H591" s="61"/>
      <c r="I591" s="62"/>
      <c r="J591" s="56"/>
      <c r="K591" s="58">
        <v>410000</v>
      </c>
      <c r="L591" s="56"/>
      <c r="M591" s="56"/>
      <c r="N591" s="56"/>
      <c r="O591" s="56"/>
      <c r="P591" s="56"/>
      <c r="Q591" s="56"/>
      <c r="R591" s="56"/>
      <c r="S591" s="56"/>
      <c r="T591" s="56">
        <f t="shared" si="139"/>
        <v>32800</v>
      </c>
      <c r="U591" s="62">
        <f t="shared" si="140"/>
        <v>442800</v>
      </c>
      <c r="V591" s="58">
        <f t="shared" si="122"/>
        <v>442800</v>
      </c>
      <c r="W591" s="121"/>
      <c r="X591" s="57" t="str">
        <f t="shared" si="134"/>
        <v>PS254990</v>
      </c>
      <c r="Y591" s="58" t="str">
        <f t="shared" si="134"/>
        <v>KSPS02110825</v>
      </c>
      <c r="Z591" s="59">
        <f t="shared" si="141"/>
        <v>0</v>
      </c>
      <c r="AA591" s="58"/>
      <c r="AB591" s="58"/>
      <c r="AC591" s="58"/>
      <c r="AD591" s="58">
        <f t="shared" ref="AD591:AD609" si="142">+K591</f>
        <v>410000</v>
      </c>
      <c r="AE591" s="58"/>
      <c r="AF591" s="58"/>
      <c r="AG591" s="58"/>
      <c r="AH591" s="58"/>
      <c r="AI591" s="58"/>
      <c r="AJ591" s="58"/>
      <c r="AK591" s="58"/>
      <c r="AL591" s="58"/>
      <c r="AM591" s="58">
        <f t="shared" si="135"/>
        <v>32800</v>
      </c>
      <c r="AN591" s="58">
        <f t="shared" si="136"/>
        <v>442800</v>
      </c>
      <c r="AO591" s="58">
        <f t="shared" si="137"/>
        <v>442800</v>
      </c>
      <c r="AP591" s="58">
        <f t="shared" si="138"/>
        <v>0</v>
      </c>
      <c r="AQ591" s="74"/>
    </row>
    <row r="592" spans="1:43" s="60" customFormat="1" ht="23.25" customHeight="1">
      <c r="A592" s="113" t="s">
        <v>985</v>
      </c>
      <c r="B592" s="141" t="s">
        <v>1258</v>
      </c>
      <c r="C592" s="145" t="s">
        <v>1270</v>
      </c>
      <c r="D592" s="114"/>
      <c r="E592" s="119"/>
      <c r="F592" s="119"/>
      <c r="G592" s="120"/>
      <c r="H592" s="61"/>
      <c r="I592" s="62"/>
      <c r="J592" s="56"/>
      <c r="K592" s="58">
        <v>620000</v>
      </c>
      <c r="L592" s="56"/>
      <c r="M592" s="56"/>
      <c r="N592" s="56"/>
      <c r="O592" s="56"/>
      <c r="P592" s="56"/>
      <c r="Q592" s="56"/>
      <c r="R592" s="56"/>
      <c r="S592" s="56"/>
      <c r="T592" s="56">
        <f t="shared" si="139"/>
        <v>49600</v>
      </c>
      <c r="U592" s="62">
        <f t="shared" si="140"/>
        <v>669600</v>
      </c>
      <c r="V592" s="58">
        <f t="shared" si="122"/>
        <v>669600</v>
      </c>
      <c r="W592" s="121"/>
      <c r="X592" s="57" t="str">
        <f t="shared" si="134"/>
        <v>PS255008</v>
      </c>
      <c r="Y592" s="58" t="str">
        <f t="shared" si="134"/>
        <v>O2250800282</v>
      </c>
      <c r="Z592" s="59">
        <f t="shared" si="141"/>
        <v>0</v>
      </c>
      <c r="AA592" s="58"/>
      <c r="AB592" s="58"/>
      <c r="AC592" s="58"/>
      <c r="AD592" s="58">
        <f t="shared" si="142"/>
        <v>620000</v>
      </c>
      <c r="AE592" s="58"/>
      <c r="AF592" s="58"/>
      <c r="AG592" s="58"/>
      <c r="AH592" s="58"/>
      <c r="AI592" s="58"/>
      <c r="AJ592" s="58"/>
      <c r="AK592" s="58"/>
      <c r="AL592" s="58"/>
      <c r="AM592" s="58">
        <f t="shared" si="135"/>
        <v>49600</v>
      </c>
      <c r="AN592" s="58">
        <f t="shared" si="136"/>
        <v>669600</v>
      </c>
      <c r="AO592" s="58">
        <f t="shared" si="137"/>
        <v>669600</v>
      </c>
      <c r="AP592" s="58">
        <f t="shared" si="138"/>
        <v>0</v>
      </c>
      <c r="AQ592" s="74"/>
    </row>
    <row r="593" spans="1:43" s="60" customFormat="1" ht="23.25" customHeight="1">
      <c r="A593" s="113" t="s">
        <v>985</v>
      </c>
      <c r="B593" s="141" t="s">
        <v>1258</v>
      </c>
      <c r="C593" s="145" t="s">
        <v>1270</v>
      </c>
      <c r="D593" s="114"/>
      <c r="E593" s="119"/>
      <c r="F593" s="119"/>
      <c r="G593" s="120"/>
      <c r="H593" s="61"/>
      <c r="I593" s="62"/>
      <c r="J593" s="56"/>
      <c r="K593" s="58"/>
      <c r="L593" s="56"/>
      <c r="M593" s="56"/>
      <c r="N593" s="56"/>
      <c r="O593" s="56"/>
      <c r="P593" s="56"/>
      <c r="Q593" s="56"/>
      <c r="R593" s="56"/>
      <c r="S593" s="56"/>
      <c r="T593" s="56">
        <f t="shared" si="139"/>
        <v>0</v>
      </c>
      <c r="U593" s="62">
        <f t="shared" si="140"/>
        <v>0</v>
      </c>
      <c r="V593" s="58">
        <f t="shared" si="122"/>
        <v>0</v>
      </c>
      <c r="W593" s="121"/>
      <c r="X593" s="57" t="str">
        <f t="shared" si="134"/>
        <v>PS255008</v>
      </c>
      <c r="Y593" s="58" t="str">
        <f t="shared" si="134"/>
        <v>O2250800282</v>
      </c>
      <c r="Z593" s="59">
        <f t="shared" si="141"/>
        <v>0</v>
      </c>
      <c r="AA593" s="58"/>
      <c r="AB593" s="58"/>
      <c r="AC593" s="58"/>
      <c r="AD593" s="58">
        <f t="shared" si="142"/>
        <v>0</v>
      </c>
      <c r="AE593" s="58"/>
      <c r="AF593" s="58"/>
      <c r="AG593" s="58"/>
      <c r="AH593" s="58"/>
      <c r="AI593" s="58"/>
      <c r="AJ593" s="58"/>
      <c r="AK593" s="58"/>
      <c r="AL593" s="58"/>
      <c r="AM593" s="58">
        <f t="shared" si="135"/>
        <v>0</v>
      </c>
      <c r="AN593" s="58">
        <f t="shared" si="136"/>
        <v>0</v>
      </c>
      <c r="AO593" s="58">
        <f t="shared" si="137"/>
        <v>0</v>
      </c>
      <c r="AP593" s="58">
        <f t="shared" si="138"/>
        <v>0</v>
      </c>
      <c r="AQ593" s="74"/>
    </row>
    <row r="594" spans="1:43" s="60" customFormat="1" ht="23.25" customHeight="1">
      <c r="A594" s="113" t="s">
        <v>985</v>
      </c>
      <c r="B594" s="141" t="s">
        <v>1258</v>
      </c>
      <c r="C594" s="145" t="s">
        <v>1270</v>
      </c>
      <c r="D594" s="114"/>
      <c r="E594" s="119"/>
      <c r="F594" s="119"/>
      <c r="G594" s="120"/>
      <c r="H594" s="61"/>
      <c r="I594" s="62"/>
      <c r="J594" s="56"/>
      <c r="K594" s="58"/>
      <c r="L594" s="56"/>
      <c r="M594" s="56"/>
      <c r="N594" s="56"/>
      <c r="O594" s="56"/>
      <c r="P594" s="56"/>
      <c r="Q594" s="56"/>
      <c r="R594" s="56"/>
      <c r="S594" s="56"/>
      <c r="T594" s="56">
        <f t="shared" si="139"/>
        <v>0</v>
      </c>
      <c r="U594" s="62">
        <f t="shared" si="140"/>
        <v>0</v>
      </c>
      <c r="V594" s="58">
        <f t="shared" si="122"/>
        <v>0</v>
      </c>
      <c r="W594" s="121"/>
      <c r="X594" s="57" t="str">
        <f t="shared" si="134"/>
        <v>PS255008</v>
      </c>
      <c r="Y594" s="58" t="str">
        <f t="shared" si="134"/>
        <v>O2250800282</v>
      </c>
      <c r="Z594" s="59">
        <f t="shared" si="141"/>
        <v>0</v>
      </c>
      <c r="AA594" s="58"/>
      <c r="AB594" s="58"/>
      <c r="AC594" s="58"/>
      <c r="AD594" s="58">
        <f t="shared" si="142"/>
        <v>0</v>
      </c>
      <c r="AE594" s="58"/>
      <c r="AF594" s="58"/>
      <c r="AG594" s="58"/>
      <c r="AH594" s="58"/>
      <c r="AI594" s="58"/>
      <c r="AJ594" s="58"/>
      <c r="AK594" s="58"/>
      <c r="AL594" s="58"/>
      <c r="AM594" s="58">
        <f t="shared" si="135"/>
        <v>0</v>
      </c>
      <c r="AN594" s="58">
        <f t="shared" si="136"/>
        <v>0</v>
      </c>
      <c r="AO594" s="58">
        <f t="shared" si="137"/>
        <v>0</v>
      </c>
      <c r="AP594" s="58">
        <f t="shared" si="138"/>
        <v>0</v>
      </c>
      <c r="AQ594" s="74"/>
    </row>
    <row r="595" spans="1:43" s="60" customFormat="1" ht="23.25" customHeight="1">
      <c r="A595" s="113" t="s">
        <v>985</v>
      </c>
      <c r="B595" s="141" t="s">
        <v>1258</v>
      </c>
      <c r="C595" s="145" t="s">
        <v>1270</v>
      </c>
      <c r="D595" s="114"/>
      <c r="E595" s="119"/>
      <c r="F595" s="119"/>
      <c r="G595" s="120"/>
      <c r="H595" s="61"/>
      <c r="I595" s="62"/>
      <c r="J595" s="56"/>
      <c r="K595" s="58"/>
      <c r="L595" s="56"/>
      <c r="M595" s="56"/>
      <c r="N595" s="56"/>
      <c r="O595" s="56"/>
      <c r="P595" s="56"/>
      <c r="Q595" s="56"/>
      <c r="R595" s="56"/>
      <c r="S595" s="56"/>
      <c r="T595" s="56">
        <f t="shared" si="139"/>
        <v>0</v>
      </c>
      <c r="U595" s="62">
        <f t="shared" si="140"/>
        <v>0</v>
      </c>
      <c r="V595" s="58">
        <f t="shared" si="122"/>
        <v>0</v>
      </c>
      <c r="W595" s="121"/>
      <c r="X595" s="57" t="str">
        <f t="shared" si="134"/>
        <v>PS255008</v>
      </c>
      <c r="Y595" s="58" t="str">
        <f t="shared" si="134"/>
        <v>O2250800282</v>
      </c>
      <c r="Z595" s="59">
        <f t="shared" si="141"/>
        <v>0</v>
      </c>
      <c r="AA595" s="58"/>
      <c r="AB595" s="58"/>
      <c r="AC595" s="58"/>
      <c r="AD595" s="58">
        <f t="shared" si="142"/>
        <v>0</v>
      </c>
      <c r="AE595" s="58"/>
      <c r="AF595" s="58"/>
      <c r="AG595" s="58"/>
      <c r="AH595" s="58"/>
      <c r="AI595" s="58"/>
      <c r="AJ595" s="58"/>
      <c r="AK595" s="58"/>
      <c r="AL595" s="58"/>
      <c r="AM595" s="58">
        <f t="shared" si="135"/>
        <v>0</v>
      </c>
      <c r="AN595" s="58">
        <f t="shared" si="136"/>
        <v>0</v>
      </c>
      <c r="AO595" s="58">
        <f t="shared" si="137"/>
        <v>0</v>
      </c>
      <c r="AP595" s="58">
        <f t="shared" si="138"/>
        <v>0</v>
      </c>
      <c r="AQ595" s="74"/>
    </row>
    <row r="596" spans="1:43" s="60" customFormat="1" ht="23.25" customHeight="1">
      <c r="A596" s="113" t="s">
        <v>986</v>
      </c>
      <c r="B596" s="141" t="s">
        <v>1259</v>
      </c>
      <c r="C596" s="145" t="s">
        <v>1270</v>
      </c>
      <c r="D596" s="114"/>
      <c r="E596" s="119"/>
      <c r="F596" s="119"/>
      <c r="G596" s="120"/>
      <c r="H596" s="61"/>
      <c r="I596" s="62"/>
      <c r="J596" s="56"/>
      <c r="K596" s="58">
        <v>410000</v>
      </c>
      <c r="L596" s="56"/>
      <c r="M596" s="56"/>
      <c r="N596" s="56"/>
      <c r="O596" s="56"/>
      <c r="P596" s="56"/>
      <c r="Q596" s="56"/>
      <c r="R596" s="56"/>
      <c r="S596" s="56"/>
      <c r="T596" s="56">
        <f t="shared" si="139"/>
        <v>32800</v>
      </c>
      <c r="U596" s="62">
        <f t="shared" si="140"/>
        <v>442800</v>
      </c>
      <c r="V596" s="58">
        <f t="shared" si="122"/>
        <v>442800</v>
      </c>
      <c r="W596" s="121"/>
      <c r="X596" s="57" t="str">
        <f t="shared" si="134"/>
        <v>PS254984</v>
      </c>
      <c r="Y596" s="58" t="str">
        <f t="shared" si="134"/>
        <v>850C250800559</v>
      </c>
      <c r="Z596" s="59">
        <f t="shared" si="141"/>
        <v>0</v>
      </c>
      <c r="AA596" s="58"/>
      <c r="AB596" s="58"/>
      <c r="AC596" s="58"/>
      <c r="AD596" s="58">
        <f t="shared" si="142"/>
        <v>410000</v>
      </c>
      <c r="AE596" s="58"/>
      <c r="AF596" s="58"/>
      <c r="AG596" s="58"/>
      <c r="AH596" s="58"/>
      <c r="AI596" s="58"/>
      <c r="AJ596" s="58"/>
      <c r="AK596" s="58"/>
      <c r="AL596" s="58"/>
      <c r="AM596" s="58">
        <f t="shared" si="135"/>
        <v>32800</v>
      </c>
      <c r="AN596" s="58">
        <f t="shared" si="136"/>
        <v>442800</v>
      </c>
      <c r="AO596" s="58">
        <f t="shared" si="137"/>
        <v>442800</v>
      </c>
      <c r="AP596" s="58">
        <f t="shared" si="138"/>
        <v>0</v>
      </c>
      <c r="AQ596" s="74"/>
    </row>
    <row r="597" spans="1:43" s="60" customFormat="1" ht="23.25" customHeight="1">
      <c r="A597" s="113" t="s">
        <v>987</v>
      </c>
      <c r="B597" s="141" t="s">
        <v>1260</v>
      </c>
      <c r="C597" s="145" t="s">
        <v>1270</v>
      </c>
      <c r="D597" s="114"/>
      <c r="E597" s="119"/>
      <c r="F597" s="119"/>
      <c r="G597" s="120"/>
      <c r="H597" s="61"/>
      <c r="I597" s="62"/>
      <c r="J597" s="56"/>
      <c r="K597" s="58">
        <v>410000</v>
      </c>
      <c r="L597" s="56"/>
      <c r="M597" s="56"/>
      <c r="N597" s="56"/>
      <c r="O597" s="56"/>
      <c r="P597" s="56"/>
      <c r="Q597" s="56"/>
      <c r="R597" s="56"/>
      <c r="S597" s="56"/>
      <c r="T597" s="56">
        <f t="shared" si="139"/>
        <v>32800</v>
      </c>
      <c r="U597" s="62">
        <f t="shared" si="140"/>
        <v>442800</v>
      </c>
      <c r="V597" s="58">
        <f t="shared" si="122"/>
        <v>442800</v>
      </c>
      <c r="W597" s="121"/>
      <c r="X597" s="57" t="str">
        <f t="shared" si="134"/>
        <v>PS255019</v>
      </c>
      <c r="Y597" s="58" t="str">
        <f t="shared" si="134"/>
        <v>4843289</v>
      </c>
      <c r="Z597" s="59">
        <f t="shared" si="141"/>
        <v>0</v>
      </c>
      <c r="AA597" s="58"/>
      <c r="AB597" s="58"/>
      <c r="AC597" s="58"/>
      <c r="AD597" s="58">
        <f t="shared" si="142"/>
        <v>410000</v>
      </c>
      <c r="AE597" s="58"/>
      <c r="AF597" s="58"/>
      <c r="AG597" s="58"/>
      <c r="AH597" s="58"/>
      <c r="AI597" s="58"/>
      <c r="AJ597" s="58"/>
      <c r="AK597" s="58"/>
      <c r="AL597" s="58"/>
      <c r="AM597" s="58">
        <f t="shared" si="135"/>
        <v>32800</v>
      </c>
      <c r="AN597" s="58">
        <f t="shared" si="136"/>
        <v>442800</v>
      </c>
      <c r="AO597" s="58">
        <f t="shared" si="137"/>
        <v>442800</v>
      </c>
      <c r="AP597" s="58">
        <f t="shared" si="138"/>
        <v>0</v>
      </c>
      <c r="AQ597" s="74"/>
    </row>
    <row r="598" spans="1:43" s="60" customFormat="1" ht="23.25" customHeight="1">
      <c r="A598" s="113" t="s">
        <v>988</v>
      </c>
      <c r="B598" s="141" t="s">
        <v>1261</v>
      </c>
      <c r="C598" s="145" t="s">
        <v>1270</v>
      </c>
      <c r="D598" s="114"/>
      <c r="E598" s="119"/>
      <c r="F598" s="119"/>
      <c r="G598" s="120"/>
      <c r="H598" s="61"/>
      <c r="I598" s="62"/>
      <c r="J598" s="56"/>
      <c r="K598" s="58">
        <v>410000</v>
      </c>
      <c r="L598" s="56"/>
      <c r="M598" s="56"/>
      <c r="N598" s="56"/>
      <c r="O598" s="56"/>
      <c r="P598" s="56"/>
      <c r="Q598" s="56"/>
      <c r="R598" s="56"/>
      <c r="S598" s="56"/>
      <c r="T598" s="56">
        <f t="shared" si="139"/>
        <v>32800</v>
      </c>
      <c r="U598" s="62">
        <f t="shared" si="140"/>
        <v>442800</v>
      </c>
      <c r="V598" s="58">
        <f t="shared" si="122"/>
        <v>442800</v>
      </c>
      <c r="W598" s="121"/>
      <c r="X598" s="57" t="str">
        <f t="shared" si="134"/>
        <v>PS255018</v>
      </c>
      <c r="Y598" s="58" t="str">
        <f t="shared" si="134"/>
        <v>HTPS25084118</v>
      </c>
      <c r="Z598" s="59">
        <f t="shared" si="141"/>
        <v>0</v>
      </c>
      <c r="AA598" s="58"/>
      <c r="AB598" s="58"/>
      <c r="AC598" s="58"/>
      <c r="AD598" s="58">
        <f t="shared" si="142"/>
        <v>410000</v>
      </c>
      <c r="AE598" s="58"/>
      <c r="AF598" s="58"/>
      <c r="AG598" s="58"/>
      <c r="AH598" s="58"/>
      <c r="AI598" s="58"/>
      <c r="AJ598" s="58"/>
      <c r="AK598" s="58"/>
      <c r="AL598" s="58"/>
      <c r="AM598" s="58">
        <f t="shared" si="135"/>
        <v>32800</v>
      </c>
      <c r="AN598" s="58">
        <f t="shared" si="136"/>
        <v>442800</v>
      </c>
      <c r="AO598" s="58">
        <f t="shared" si="137"/>
        <v>442800</v>
      </c>
      <c r="AP598" s="58">
        <f t="shared" si="138"/>
        <v>0</v>
      </c>
      <c r="AQ598" s="74"/>
    </row>
    <row r="599" spans="1:43" s="60" customFormat="1" ht="23.25" customHeight="1">
      <c r="A599" s="113" t="s">
        <v>989</v>
      </c>
      <c r="B599" s="141" t="s">
        <v>1262</v>
      </c>
      <c r="C599" s="145" t="s">
        <v>1270</v>
      </c>
      <c r="D599" s="114"/>
      <c r="E599" s="119"/>
      <c r="F599" s="119"/>
      <c r="G599" s="120"/>
      <c r="H599" s="61"/>
      <c r="I599" s="62"/>
      <c r="J599" s="56"/>
      <c r="K599" s="58">
        <v>480000</v>
      </c>
      <c r="L599" s="56"/>
      <c r="M599" s="56"/>
      <c r="N599" s="56"/>
      <c r="O599" s="56"/>
      <c r="P599" s="56"/>
      <c r="Q599" s="56"/>
      <c r="R599" s="56"/>
      <c r="S599" s="56"/>
      <c r="T599" s="56">
        <f t="shared" si="139"/>
        <v>38400</v>
      </c>
      <c r="U599" s="62">
        <f t="shared" si="140"/>
        <v>518400</v>
      </c>
      <c r="V599" s="58">
        <f t="shared" si="122"/>
        <v>518400</v>
      </c>
      <c r="W599" s="121"/>
      <c r="X599" s="57" t="str">
        <f t="shared" si="134"/>
        <v>PS255011</v>
      </c>
      <c r="Y599" s="58" t="str">
        <f t="shared" si="134"/>
        <v>168/PSHK/25</v>
      </c>
      <c r="Z599" s="59">
        <f t="shared" si="141"/>
        <v>0</v>
      </c>
      <c r="AA599" s="58"/>
      <c r="AB599" s="58"/>
      <c r="AC599" s="58"/>
      <c r="AD599" s="58">
        <f t="shared" si="142"/>
        <v>480000</v>
      </c>
      <c r="AE599" s="58"/>
      <c r="AF599" s="58"/>
      <c r="AG599" s="58"/>
      <c r="AH599" s="58"/>
      <c r="AI599" s="58"/>
      <c r="AJ599" s="58"/>
      <c r="AK599" s="58"/>
      <c r="AL599" s="58"/>
      <c r="AM599" s="58">
        <f t="shared" si="135"/>
        <v>38400</v>
      </c>
      <c r="AN599" s="58">
        <f t="shared" si="136"/>
        <v>518400</v>
      </c>
      <c r="AO599" s="58">
        <f t="shared" si="137"/>
        <v>518400</v>
      </c>
      <c r="AP599" s="58">
        <f t="shared" si="138"/>
        <v>0</v>
      </c>
      <c r="AQ599" s="74"/>
    </row>
    <row r="600" spans="1:43" s="60" customFormat="1" ht="23.25" customHeight="1">
      <c r="A600" s="113" t="s">
        <v>989</v>
      </c>
      <c r="B600" s="141" t="s">
        <v>1262</v>
      </c>
      <c r="C600" s="145" t="s">
        <v>1270</v>
      </c>
      <c r="D600" s="114"/>
      <c r="E600" s="119"/>
      <c r="F600" s="119"/>
      <c r="G600" s="120"/>
      <c r="H600" s="61"/>
      <c r="I600" s="62"/>
      <c r="J600" s="56"/>
      <c r="K600" s="58"/>
      <c r="L600" s="56"/>
      <c r="M600" s="56"/>
      <c r="N600" s="56"/>
      <c r="O600" s="56"/>
      <c r="P600" s="56"/>
      <c r="Q600" s="56"/>
      <c r="R600" s="56"/>
      <c r="S600" s="56"/>
      <c r="T600" s="56">
        <f t="shared" si="139"/>
        <v>0</v>
      </c>
      <c r="U600" s="62">
        <f t="shared" si="140"/>
        <v>0</v>
      </c>
      <c r="V600" s="58">
        <f t="shared" si="122"/>
        <v>0</v>
      </c>
      <c r="W600" s="121"/>
      <c r="X600" s="57" t="str">
        <f t="shared" si="134"/>
        <v>PS255011</v>
      </c>
      <c r="Y600" s="58" t="str">
        <f t="shared" si="134"/>
        <v>168/PSHK/25</v>
      </c>
      <c r="Z600" s="59">
        <f t="shared" si="141"/>
        <v>0</v>
      </c>
      <c r="AA600" s="58"/>
      <c r="AB600" s="58"/>
      <c r="AC600" s="58"/>
      <c r="AD600" s="58">
        <f t="shared" si="142"/>
        <v>0</v>
      </c>
      <c r="AE600" s="58"/>
      <c r="AF600" s="58"/>
      <c r="AG600" s="58"/>
      <c r="AH600" s="58"/>
      <c r="AI600" s="58"/>
      <c r="AJ600" s="58"/>
      <c r="AK600" s="58"/>
      <c r="AL600" s="58"/>
      <c r="AM600" s="58">
        <f t="shared" si="135"/>
        <v>0</v>
      </c>
      <c r="AN600" s="58">
        <f t="shared" si="136"/>
        <v>0</v>
      </c>
      <c r="AO600" s="58">
        <f t="shared" si="137"/>
        <v>0</v>
      </c>
      <c r="AP600" s="58">
        <f t="shared" si="138"/>
        <v>0</v>
      </c>
      <c r="AQ600" s="74"/>
    </row>
    <row r="601" spans="1:43" s="60" customFormat="1" ht="23.25" customHeight="1">
      <c r="A601" s="113" t="s">
        <v>990</v>
      </c>
      <c r="B601" s="141" t="s">
        <v>1263</v>
      </c>
      <c r="C601" s="145" t="s">
        <v>1270</v>
      </c>
      <c r="D601" s="114"/>
      <c r="E601" s="119"/>
      <c r="F601" s="119"/>
      <c r="G601" s="120"/>
      <c r="H601" s="61"/>
      <c r="I601" s="62"/>
      <c r="J601" s="56"/>
      <c r="K601" s="58">
        <v>480000</v>
      </c>
      <c r="L601" s="56"/>
      <c r="M601" s="56"/>
      <c r="N601" s="56"/>
      <c r="O601" s="56"/>
      <c r="P601" s="56"/>
      <c r="Q601" s="56"/>
      <c r="R601" s="56"/>
      <c r="S601" s="56"/>
      <c r="T601" s="56">
        <f t="shared" si="139"/>
        <v>38400</v>
      </c>
      <c r="U601" s="62">
        <f t="shared" si="140"/>
        <v>518400</v>
      </c>
      <c r="V601" s="58">
        <f t="shared" si="122"/>
        <v>518400</v>
      </c>
      <c r="W601" s="121"/>
      <c r="X601" s="57" t="str">
        <f t="shared" si="134"/>
        <v>PS255012</v>
      </c>
      <c r="Y601" s="58" t="str">
        <f t="shared" si="134"/>
        <v>169/PSHK/25</v>
      </c>
      <c r="Z601" s="59">
        <f t="shared" si="141"/>
        <v>0</v>
      </c>
      <c r="AA601" s="58"/>
      <c r="AB601" s="58"/>
      <c r="AC601" s="58"/>
      <c r="AD601" s="58">
        <f t="shared" si="142"/>
        <v>480000</v>
      </c>
      <c r="AE601" s="58"/>
      <c r="AF601" s="58"/>
      <c r="AG601" s="58"/>
      <c r="AH601" s="58"/>
      <c r="AI601" s="58"/>
      <c r="AJ601" s="58"/>
      <c r="AK601" s="58"/>
      <c r="AL601" s="58"/>
      <c r="AM601" s="58">
        <f t="shared" si="135"/>
        <v>38400</v>
      </c>
      <c r="AN601" s="58">
        <f t="shared" si="136"/>
        <v>518400</v>
      </c>
      <c r="AO601" s="58">
        <f t="shared" si="137"/>
        <v>518400</v>
      </c>
      <c r="AP601" s="58">
        <f t="shared" si="138"/>
        <v>0</v>
      </c>
      <c r="AQ601" s="74"/>
    </row>
    <row r="602" spans="1:43" s="60" customFormat="1" ht="23.25" customHeight="1">
      <c r="A602" s="113" t="s">
        <v>990</v>
      </c>
      <c r="B602" s="141" t="s">
        <v>1263</v>
      </c>
      <c r="C602" s="145" t="s">
        <v>1270</v>
      </c>
      <c r="D602" s="114"/>
      <c r="E602" s="119"/>
      <c r="F602" s="119"/>
      <c r="G602" s="120"/>
      <c r="H602" s="61"/>
      <c r="I602" s="62"/>
      <c r="J602" s="56"/>
      <c r="K602" s="58"/>
      <c r="L602" s="56"/>
      <c r="M602" s="56"/>
      <c r="N602" s="56"/>
      <c r="O602" s="56"/>
      <c r="P602" s="56"/>
      <c r="Q602" s="56"/>
      <c r="R602" s="56"/>
      <c r="S602" s="56"/>
      <c r="T602" s="56">
        <f t="shared" si="139"/>
        <v>0</v>
      </c>
      <c r="U602" s="62">
        <f t="shared" si="140"/>
        <v>0</v>
      </c>
      <c r="V602" s="58">
        <f t="shared" si="122"/>
        <v>0</v>
      </c>
      <c r="W602" s="121"/>
      <c r="X602" s="57" t="str">
        <f t="shared" si="134"/>
        <v>PS255012</v>
      </c>
      <c r="Y602" s="58" t="str">
        <f t="shared" si="134"/>
        <v>169/PSHK/25</v>
      </c>
      <c r="Z602" s="59">
        <f t="shared" si="141"/>
        <v>0</v>
      </c>
      <c r="AA602" s="58"/>
      <c r="AB602" s="58"/>
      <c r="AC602" s="58"/>
      <c r="AD602" s="58">
        <f t="shared" si="142"/>
        <v>0</v>
      </c>
      <c r="AE602" s="58"/>
      <c r="AF602" s="58"/>
      <c r="AG602" s="58"/>
      <c r="AH602" s="58"/>
      <c r="AI602" s="58"/>
      <c r="AJ602" s="58"/>
      <c r="AK602" s="58"/>
      <c r="AL602" s="58"/>
      <c r="AM602" s="58">
        <f t="shared" si="135"/>
        <v>0</v>
      </c>
      <c r="AN602" s="58">
        <f t="shared" si="136"/>
        <v>0</v>
      </c>
      <c r="AO602" s="58">
        <f t="shared" si="137"/>
        <v>0</v>
      </c>
      <c r="AP602" s="58">
        <f t="shared" si="138"/>
        <v>0</v>
      </c>
      <c r="AQ602" s="74"/>
    </row>
    <row r="603" spans="1:43" s="60" customFormat="1" ht="23.25" customHeight="1">
      <c r="A603" s="113" t="s">
        <v>991</v>
      </c>
      <c r="B603" s="141" t="s">
        <v>1264</v>
      </c>
      <c r="C603" s="145" t="s">
        <v>1270</v>
      </c>
      <c r="D603" s="114"/>
      <c r="E603" s="119"/>
      <c r="F603" s="119"/>
      <c r="G603" s="120"/>
      <c r="H603" s="61"/>
      <c r="I603" s="62"/>
      <c r="J603" s="56"/>
      <c r="K603" s="58">
        <v>410000</v>
      </c>
      <c r="L603" s="56"/>
      <c r="M603" s="56"/>
      <c r="N603" s="56"/>
      <c r="O603" s="56"/>
      <c r="P603" s="56"/>
      <c r="Q603" s="56"/>
      <c r="R603" s="56"/>
      <c r="S603" s="56"/>
      <c r="T603" s="56">
        <f t="shared" si="139"/>
        <v>32800</v>
      </c>
      <c r="U603" s="62">
        <f t="shared" si="140"/>
        <v>442800</v>
      </c>
      <c r="V603" s="58">
        <f t="shared" ref="V603:V609" si="143">U603</f>
        <v>442800</v>
      </c>
      <c r="W603" s="121"/>
      <c r="X603" s="57" t="str">
        <f t="shared" si="134"/>
        <v>PS255013</v>
      </c>
      <c r="Y603" s="58" t="str">
        <f t="shared" si="134"/>
        <v>170/PSHK/25</v>
      </c>
      <c r="Z603" s="59">
        <f t="shared" si="141"/>
        <v>0</v>
      </c>
      <c r="AA603" s="58"/>
      <c r="AB603" s="58"/>
      <c r="AC603" s="58"/>
      <c r="AD603" s="58">
        <f t="shared" si="142"/>
        <v>410000</v>
      </c>
      <c r="AE603" s="58"/>
      <c r="AF603" s="58"/>
      <c r="AG603" s="58"/>
      <c r="AH603" s="58"/>
      <c r="AI603" s="58"/>
      <c r="AJ603" s="58"/>
      <c r="AK603" s="58"/>
      <c r="AL603" s="58"/>
      <c r="AM603" s="58">
        <f t="shared" si="135"/>
        <v>32800</v>
      </c>
      <c r="AN603" s="58">
        <f t="shared" si="136"/>
        <v>442800</v>
      </c>
      <c r="AO603" s="58">
        <f t="shared" si="137"/>
        <v>442800</v>
      </c>
      <c r="AP603" s="58">
        <f t="shared" si="138"/>
        <v>0</v>
      </c>
      <c r="AQ603" s="74"/>
    </row>
    <row r="604" spans="1:43" s="60" customFormat="1" ht="23.25" customHeight="1">
      <c r="A604" s="113" t="s">
        <v>992</v>
      </c>
      <c r="B604" s="141" t="s">
        <v>1265</v>
      </c>
      <c r="C604" s="145" t="s">
        <v>1270</v>
      </c>
      <c r="D604" s="114"/>
      <c r="E604" s="119"/>
      <c r="F604" s="119"/>
      <c r="G604" s="120"/>
      <c r="H604" s="61"/>
      <c r="I604" s="62"/>
      <c r="J604" s="56"/>
      <c r="K604" s="58">
        <v>410000</v>
      </c>
      <c r="L604" s="56"/>
      <c r="M604" s="56"/>
      <c r="N604" s="56"/>
      <c r="O604" s="56"/>
      <c r="P604" s="56"/>
      <c r="Q604" s="56"/>
      <c r="R604" s="56"/>
      <c r="S604" s="56"/>
      <c r="T604" s="56">
        <f t="shared" si="139"/>
        <v>32800</v>
      </c>
      <c r="U604" s="62">
        <f t="shared" si="140"/>
        <v>442800</v>
      </c>
      <c r="V604" s="58">
        <f t="shared" si="143"/>
        <v>442800</v>
      </c>
      <c r="W604" s="121"/>
      <c r="X604" s="57" t="str">
        <f t="shared" si="134"/>
        <v>PS255014</v>
      </c>
      <c r="Y604" s="58" t="str">
        <f t="shared" si="134"/>
        <v>4850046</v>
      </c>
      <c r="Z604" s="59">
        <f t="shared" si="141"/>
        <v>0</v>
      </c>
      <c r="AA604" s="58"/>
      <c r="AB604" s="58"/>
      <c r="AC604" s="58"/>
      <c r="AD604" s="58">
        <f t="shared" si="142"/>
        <v>410000</v>
      </c>
      <c r="AE604" s="58"/>
      <c r="AF604" s="58"/>
      <c r="AG604" s="58"/>
      <c r="AH604" s="58"/>
      <c r="AI604" s="58"/>
      <c r="AJ604" s="58"/>
      <c r="AK604" s="58"/>
      <c r="AL604" s="58"/>
      <c r="AM604" s="58">
        <f t="shared" si="135"/>
        <v>32800</v>
      </c>
      <c r="AN604" s="58">
        <f t="shared" si="136"/>
        <v>442800</v>
      </c>
      <c r="AO604" s="58">
        <f t="shared" si="137"/>
        <v>442800</v>
      </c>
      <c r="AP604" s="58">
        <f t="shared" si="138"/>
        <v>0</v>
      </c>
      <c r="AQ604" s="74"/>
    </row>
    <row r="605" spans="1:43" s="60" customFormat="1" ht="23.25" customHeight="1">
      <c r="A605" s="113" t="s">
        <v>993</v>
      </c>
      <c r="B605" s="141" t="s">
        <v>1266</v>
      </c>
      <c r="C605" s="145" t="s">
        <v>1270</v>
      </c>
      <c r="D605" s="114"/>
      <c r="E605" s="119"/>
      <c r="F605" s="119"/>
      <c r="G605" s="120"/>
      <c r="H605" s="61"/>
      <c r="I605" s="62"/>
      <c r="J605" s="56"/>
      <c r="K605" s="58">
        <v>410000</v>
      </c>
      <c r="L605" s="56"/>
      <c r="M605" s="56"/>
      <c r="N605" s="56"/>
      <c r="O605" s="56"/>
      <c r="P605" s="56"/>
      <c r="Q605" s="56"/>
      <c r="R605" s="56"/>
      <c r="S605" s="56"/>
      <c r="T605" s="56">
        <f t="shared" si="139"/>
        <v>32800</v>
      </c>
      <c r="U605" s="62">
        <f t="shared" si="140"/>
        <v>442800</v>
      </c>
      <c r="V605" s="58">
        <f t="shared" si="143"/>
        <v>442800</v>
      </c>
      <c r="W605" s="121"/>
      <c r="X605" s="57" t="str">
        <f t="shared" si="134"/>
        <v>PS255015</v>
      </c>
      <c r="Y605" s="58" t="str">
        <f t="shared" si="134"/>
        <v>EBDPSTPU250811</v>
      </c>
      <c r="Z605" s="59">
        <f t="shared" si="141"/>
        <v>0</v>
      </c>
      <c r="AA605" s="58"/>
      <c r="AB605" s="58"/>
      <c r="AC605" s="58"/>
      <c r="AD605" s="58">
        <f t="shared" si="142"/>
        <v>410000</v>
      </c>
      <c r="AE605" s="58"/>
      <c r="AF605" s="58"/>
      <c r="AG605" s="58"/>
      <c r="AH605" s="58"/>
      <c r="AI605" s="58"/>
      <c r="AJ605" s="58"/>
      <c r="AK605" s="58"/>
      <c r="AL605" s="58"/>
      <c r="AM605" s="58">
        <f t="shared" si="135"/>
        <v>32800</v>
      </c>
      <c r="AN605" s="58">
        <f t="shared" si="136"/>
        <v>442800</v>
      </c>
      <c r="AO605" s="58">
        <f t="shared" si="137"/>
        <v>442800</v>
      </c>
      <c r="AP605" s="58">
        <f t="shared" si="138"/>
        <v>0</v>
      </c>
      <c r="AQ605" s="74"/>
    </row>
    <row r="606" spans="1:43" s="60" customFormat="1" ht="23.25" customHeight="1">
      <c r="A606" s="113" t="s">
        <v>994</v>
      </c>
      <c r="B606" s="141" t="s">
        <v>1267</v>
      </c>
      <c r="C606" s="145" t="s">
        <v>1270</v>
      </c>
      <c r="D606" s="114"/>
      <c r="E606" s="119"/>
      <c r="F606" s="119"/>
      <c r="G606" s="120"/>
      <c r="H606" s="61"/>
      <c r="I606" s="62"/>
      <c r="J606" s="56"/>
      <c r="K606" s="58">
        <v>480000</v>
      </c>
      <c r="L606" s="56"/>
      <c r="M606" s="56"/>
      <c r="N606" s="56"/>
      <c r="O606" s="56"/>
      <c r="P606" s="56"/>
      <c r="Q606" s="56"/>
      <c r="R606" s="56"/>
      <c r="S606" s="56"/>
      <c r="T606" s="56">
        <f t="shared" si="139"/>
        <v>38400</v>
      </c>
      <c r="U606" s="62">
        <f t="shared" si="140"/>
        <v>518400</v>
      </c>
      <c r="V606" s="58">
        <f t="shared" si="143"/>
        <v>518400</v>
      </c>
      <c r="W606" s="121"/>
      <c r="X606" s="57" t="str">
        <f t="shared" si="134"/>
        <v>PS255034</v>
      </c>
      <c r="Y606" s="58" t="str">
        <f t="shared" si="134"/>
        <v>VY/1752025</v>
      </c>
      <c r="Z606" s="59">
        <f t="shared" si="141"/>
        <v>0</v>
      </c>
      <c r="AA606" s="58"/>
      <c r="AB606" s="58"/>
      <c r="AC606" s="58"/>
      <c r="AD606" s="58">
        <f t="shared" si="142"/>
        <v>480000</v>
      </c>
      <c r="AE606" s="58"/>
      <c r="AF606" s="58"/>
      <c r="AG606" s="58"/>
      <c r="AH606" s="58"/>
      <c r="AI606" s="58"/>
      <c r="AJ606" s="58"/>
      <c r="AK606" s="58"/>
      <c r="AL606" s="58"/>
      <c r="AM606" s="58">
        <f t="shared" si="135"/>
        <v>38400</v>
      </c>
      <c r="AN606" s="58">
        <f t="shared" si="136"/>
        <v>518400</v>
      </c>
      <c r="AO606" s="58">
        <f t="shared" si="137"/>
        <v>518400</v>
      </c>
      <c r="AP606" s="58">
        <f t="shared" si="138"/>
        <v>0</v>
      </c>
      <c r="AQ606" s="74"/>
    </row>
    <row r="607" spans="1:43" s="60" customFormat="1" ht="23.25" customHeight="1">
      <c r="A607" s="113" t="s">
        <v>994</v>
      </c>
      <c r="B607" s="141" t="s">
        <v>1267</v>
      </c>
      <c r="C607" s="145" t="s">
        <v>1270</v>
      </c>
      <c r="D607" s="114"/>
      <c r="E607" s="119"/>
      <c r="F607" s="119"/>
      <c r="G607" s="120"/>
      <c r="H607" s="61"/>
      <c r="I607" s="62"/>
      <c r="J607" s="56"/>
      <c r="K607" s="58"/>
      <c r="L607" s="56"/>
      <c r="M607" s="56"/>
      <c r="N607" s="56"/>
      <c r="O607" s="56"/>
      <c r="P607" s="56"/>
      <c r="Q607" s="56"/>
      <c r="R607" s="56"/>
      <c r="S607" s="56"/>
      <c r="T607" s="56">
        <f t="shared" si="139"/>
        <v>0</v>
      </c>
      <c r="U607" s="62">
        <f t="shared" si="140"/>
        <v>0</v>
      </c>
      <c r="V607" s="58">
        <f t="shared" si="143"/>
        <v>0</v>
      </c>
      <c r="W607" s="121"/>
      <c r="X607" s="57" t="str">
        <f t="shared" si="134"/>
        <v>PS255034</v>
      </c>
      <c r="Y607" s="58" t="str">
        <f t="shared" si="134"/>
        <v>VY/1752025</v>
      </c>
      <c r="Z607" s="59">
        <f t="shared" si="141"/>
        <v>0</v>
      </c>
      <c r="AA607" s="58"/>
      <c r="AB607" s="58"/>
      <c r="AC607" s="58"/>
      <c r="AD607" s="58">
        <f t="shared" si="142"/>
        <v>0</v>
      </c>
      <c r="AE607" s="58"/>
      <c r="AF607" s="58"/>
      <c r="AG607" s="58"/>
      <c r="AH607" s="58"/>
      <c r="AI607" s="58"/>
      <c r="AJ607" s="58"/>
      <c r="AK607" s="58"/>
      <c r="AL607" s="58"/>
      <c r="AM607" s="58">
        <f t="shared" si="135"/>
        <v>0</v>
      </c>
      <c r="AN607" s="58">
        <f t="shared" si="136"/>
        <v>0</v>
      </c>
      <c r="AO607" s="58">
        <f t="shared" si="137"/>
        <v>0</v>
      </c>
      <c r="AP607" s="58">
        <f t="shared" si="138"/>
        <v>0</v>
      </c>
      <c r="AQ607" s="74"/>
    </row>
    <row r="608" spans="1:43" s="60" customFormat="1" ht="23.25" customHeight="1">
      <c r="A608" s="113" t="s">
        <v>995</v>
      </c>
      <c r="B608" s="141" t="s">
        <v>1268</v>
      </c>
      <c r="C608" s="145" t="s">
        <v>1270</v>
      </c>
      <c r="D608" s="114"/>
      <c r="E608" s="119"/>
      <c r="F608" s="119"/>
      <c r="G608" s="120"/>
      <c r="H608" s="61"/>
      <c r="I608" s="62"/>
      <c r="J608" s="56"/>
      <c r="K608" s="58">
        <v>410000</v>
      </c>
      <c r="L608" s="56"/>
      <c r="M608" s="56"/>
      <c r="N608" s="56"/>
      <c r="O608" s="56"/>
      <c r="P608" s="56"/>
      <c r="Q608" s="56"/>
      <c r="R608" s="56"/>
      <c r="S608" s="56"/>
      <c r="T608" s="56">
        <f t="shared" si="139"/>
        <v>32800</v>
      </c>
      <c r="U608" s="62">
        <f t="shared" si="140"/>
        <v>442800</v>
      </c>
      <c r="V608" s="58">
        <f t="shared" si="143"/>
        <v>442800</v>
      </c>
      <c r="W608" s="121"/>
      <c r="X608" s="57" t="str">
        <f t="shared" si="134"/>
        <v>PS255028</v>
      </c>
      <c r="Y608" s="58" t="str">
        <f t="shared" si="134"/>
        <v>B33X25081203</v>
      </c>
      <c r="Z608" s="59">
        <f t="shared" si="141"/>
        <v>0</v>
      </c>
      <c r="AA608" s="58"/>
      <c r="AB608" s="58"/>
      <c r="AC608" s="58"/>
      <c r="AD608" s="58">
        <f t="shared" si="142"/>
        <v>410000</v>
      </c>
      <c r="AE608" s="58"/>
      <c r="AF608" s="58"/>
      <c r="AG608" s="58"/>
      <c r="AH608" s="58"/>
      <c r="AI608" s="58"/>
      <c r="AJ608" s="58"/>
      <c r="AK608" s="58"/>
      <c r="AL608" s="58"/>
      <c r="AM608" s="58">
        <f t="shared" si="135"/>
        <v>32800</v>
      </c>
      <c r="AN608" s="58">
        <f t="shared" si="136"/>
        <v>442800</v>
      </c>
      <c r="AO608" s="58">
        <f t="shared" si="137"/>
        <v>442800</v>
      </c>
      <c r="AP608" s="58">
        <f t="shared" si="138"/>
        <v>0</v>
      </c>
      <c r="AQ608" s="74"/>
    </row>
    <row r="609" spans="1:43" s="60" customFormat="1" ht="23.25" customHeight="1">
      <c r="A609" s="113" t="s">
        <v>996</v>
      </c>
      <c r="B609" s="141" t="s">
        <v>1269</v>
      </c>
      <c r="C609" s="145" t="s">
        <v>1270</v>
      </c>
      <c r="D609" s="114"/>
      <c r="E609" s="119"/>
      <c r="F609" s="119"/>
      <c r="G609" s="120"/>
      <c r="H609" s="61"/>
      <c r="I609" s="62"/>
      <c r="J609" s="56"/>
      <c r="K609" s="58">
        <v>410000</v>
      </c>
      <c r="L609" s="56"/>
      <c r="M609" s="56"/>
      <c r="N609" s="56"/>
      <c r="O609" s="56"/>
      <c r="P609" s="56"/>
      <c r="Q609" s="56"/>
      <c r="R609" s="56"/>
      <c r="S609" s="56"/>
      <c r="T609" s="56">
        <f t="shared" si="139"/>
        <v>32800</v>
      </c>
      <c r="U609" s="62">
        <f t="shared" si="140"/>
        <v>442800</v>
      </c>
      <c r="V609" s="58">
        <f t="shared" si="143"/>
        <v>442800</v>
      </c>
      <c r="W609" s="121"/>
      <c r="X609" s="57" t="str">
        <f t="shared" si="134"/>
        <v>PS254614</v>
      </c>
      <c r="Y609" s="58" t="str">
        <f t="shared" si="134"/>
        <v>EBD-PSTPU250725</v>
      </c>
      <c r="Z609" s="59">
        <f t="shared" si="141"/>
        <v>0</v>
      </c>
      <c r="AA609" s="58"/>
      <c r="AB609" s="58"/>
      <c r="AC609" s="58"/>
      <c r="AD609" s="58">
        <f t="shared" si="142"/>
        <v>410000</v>
      </c>
      <c r="AE609" s="58"/>
      <c r="AF609" s="58"/>
      <c r="AG609" s="58"/>
      <c r="AH609" s="58"/>
      <c r="AI609" s="58"/>
      <c r="AJ609" s="58"/>
      <c r="AK609" s="58"/>
      <c r="AL609" s="58"/>
      <c r="AM609" s="58">
        <f t="shared" si="135"/>
        <v>32800</v>
      </c>
      <c r="AN609" s="58">
        <f t="shared" si="136"/>
        <v>442800</v>
      </c>
      <c r="AO609" s="58">
        <f t="shared" si="137"/>
        <v>442800</v>
      </c>
      <c r="AP609" s="58">
        <f t="shared" si="138"/>
        <v>0</v>
      </c>
      <c r="AQ609" s="74"/>
    </row>
    <row r="610" spans="1:43" s="25" customFormat="1" ht="25.5" customHeight="1">
      <c r="A610" s="100"/>
      <c r="B610" s="142"/>
      <c r="C610" s="111"/>
      <c r="D610" s="101"/>
      <c r="E610" s="102"/>
      <c r="F610" s="102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103"/>
      <c r="R610" s="103"/>
      <c r="S610" s="64"/>
      <c r="T610" s="64"/>
      <c r="U610" s="64"/>
      <c r="V610" s="64"/>
      <c r="W610" s="64"/>
      <c r="X610" s="23"/>
      <c r="Y610" s="22"/>
      <c r="Z610" s="24"/>
      <c r="AA610" s="23"/>
      <c r="AB610" s="23"/>
      <c r="AC610" s="55">
        <f>SUM(AC3:AC609)</f>
        <v>169850000</v>
      </c>
      <c r="AD610" s="55">
        <f t="shared" ref="AD610:AP610" si="144">SUM(AD3:AD609)</f>
        <v>278380000</v>
      </c>
      <c r="AE610" s="55">
        <f t="shared" si="144"/>
        <v>260877203.84000003</v>
      </c>
      <c r="AF610" s="55">
        <f t="shared" si="144"/>
        <v>47501119.319999993</v>
      </c>
      <c r="AG610" s="55">
        <f t="shared" si="144"/>
        <v>71537024.120000005</v>
      </c>
      <c r="AH610" s="55">
        <f t="shared" si="144"/>
        <v>73876591</v>
      </c>
      <c r="AI610" s="55">
        <f t="shared" si="144"/>
        <v>47012138</v>
      </c>
      <c r="AJ610" s="55">
        <f t="shared" si="144"/>
        <v>27615424</v>
      </c>
      <c r="AK610" s="55">
        <f t="shared" si="144"/>
        <v>966129</v>
      </c>
      <c r="AL610" s="55">
        <f t="shared" si="144"/>
        <v>2670000</v>
      </c>
      <c r="AM610" s="55">
        <f t="shared" si="144"/>
        <v>78412200.022400007</v>
      </c>
      <c r="AN610" s="55">
        <f t="shared" si="144"/>
        <v>1058564700.3023999</v>
      </c>
      <c r="AO610" s="55">
        <f t="shared" si="144"/>
        <v>1058564700.3023999</v>
      </c>
      <c r="AP610" s="55">
        <f t="shared" si="144"/>
        <v>0</v>
      </c>
    </row>
    <row r="611" spans="1:43">
      <c r="A611" s="104"/>
      <c r="AL611" s="30">
        <v>2670000</v>
      </c>
      <c r="AM611" s="30"/>
      <c r="AN611" s="30"/>
      <c r="AO611" s="30"/>
      <c r="AP611" s="33"/>
    </row>
    <row r="612" spans="1:43">
      <c r="A612" s="104"/>
      <c r="J612" s="108"/>
      <c r="AD612" s="31" t="s">
        <v>29</v>
      </c>
      <c r="AE612" s="32"/>
      <c r="AF612" s="93">
        <f>AC610+AL610</f>
        <v>172520000</v>
      </c>
      <c r="AG612" s="94">
        <f>'FCL - IMPORT'!AJ29</f>
        <v>60820000</v>
      </c>
      <c r="AH612" s="94">
        <f>AF612+AG612</f>
        <v>233340000</v>
      </c>
      <c r="AI612" s="34"/>
      <c r="AJ612" s="32" t="s">
        <v>30</v>
      </c>
      <c r="AK612" s="32"/>
      <c r="AL612" s="30"/>
      <c r="AM612" s="30"/>
      <c r="AN612" s="30"/>
      <c r="AO612" s="30"/>
      <c r="AP612" s="33"/>
    </row>
    <row r="613" spans="1:43">
      <c r="A613" s="104"/>
      <c r="J613" s="108"/>
      <c r="AD613" s="31" t="s">
        <v>31</v>
      </c>
      <c r="AE613" s="32"/>
      <c r="AF613" s="93">
        <f>AD610</f>
        <v>278380000</v>
      </c>
      <c r="AG613" s="94">
        <f>'FCL - IMPORT'!AJ28</f>
        <v>19467500</v>
      </c>
      <c r="AH613" s="94">
        <f>AF613+AG613</f>
        <v>297847500</v>
      </c>
      <c r="AI613" s="34"/>
      <c r="AJ613" s="32" t="s">
        <v>30</v>
      </c>
      <c r="AK613" s="32"/>
      <c r="AL613" s="30"/>
      <c r="AM613" s="30"/>
      <c r="AN613" s="30"/>
      <c r="AO613" s="30"/>
      <c r="AP613" s="33"/>
    </row>
    <row r="614" spans="1:43">
      <c r="A614" s="104"/>
      <c r="J614" s="108"/>
      <c r="AD614" s="31" t="s">
        <v>32</v>
      </c>
      <c r="AE614" s="32"/>
      <c r="AF614" s="93">
        <f>AE610+AF610+AG610+AH610+AI610+AJ610+AK610</f>
        <v>529385629.28000003</v>
      </c>
      <c r="AG614" s="94">
        <f>'FCL - IMPORT'!AJ30</f>
        <v>0</v>
      </c>
      <c r="AH614" s="94">
        <f>AF614+AG614</f>
        <v>529385629.28000003</v>
      </c>
      <c r="AI614" s="34"/>
      <c r="AJ614" s="32" t="s">
        <v>30</v>
      </c>
      <c r="AK614" s="36"/>
      <c r="AL614" s="30"/>
      <c r="AM614" s="30"/>
      <c r="AN614" s="30"/>
      <c r="AO614" s="30"/>
      <c r="AP614" s="33"/>
    </row>
    <row r="615" spans="1:43">
      <c r="A615" s="104"/>
      <c r="AD615" s="32" t="s">
        <v>33</v>
      </c>
      <c r="AF615" s="93" t="e">
        <f>#REF!</f>
        <v>#REF!</v>
      </c>
      <c r="AG615" s="95"/>
      <c r="AH615" s="94" t="e">
        <f>AF615+AG615</f>
        <v>#REF!</v>
      </c>
      <c r="AJ615" s="32" t="s">
        <v>30</v>
      </c>
      <c r="AK615" s="67"/>
      <c r="AL615" s="30"/>
      <c r="AM615" s="30"/>
      <c r="AN615" s="30"/>
      <c r="AO615" s="30"/>
      <c r="AP615" s="33"/>
    </row>
    <row r="616" spans="1:43">
      <c r="A616" s="104"/>
      <c r="AD616" s="32" t="s">
        <v>34</v>
      </c>
      <c r="AF616" s="93" t="e">
        <f>#REF!+#REF!</f>
        <v>#REF!</v>
      </c>
      <c r="AG616" s="95"/>
      <c r="AH616" s="94" t="e">
        <f>AF616+AG616</f>
        <v>#REF!</v>
      </c>
      <c r="AI616" s="36"/>
      <c r="AJ616" s="32" t="s">
        <v>30</v>
      </c>
      <c r="AK616" s="67"/>
      <c r="AL616" s="30"/>
      <c r="AM616" s="30"/>
      <c r="AN616" s="30"/>
      <c r="AO616" s="30"/>
      <c r="AP616" s="33"/>
    </row>
    <row r="617" spans="1:43" ht="21.75" customHeight="1">
      <c r="A617" s="104"/>
      <c r="AD617" s="31"/>
      <c r="AG617" s="37"/>
      <c r="AH617" s="34"/>
      <c r="AI617" s="36"/>
      <c r="AJ617" s="32"/>
      <c r="AK617" s="36"/>
      <c r="AL617" s="30"/>
      <c r="AM617" s="30"/>
      <c r="AN617" s="30"/>
      <c r="AO617" s="30"/>
      <c r="AP617" s="33"/>
    </row>
    <row r="618" spans="1:43" ht="21.75" customHeight="1">
      <c r="L618" s="74"/>
      <c r="AF618" s="35" t="e">
        <f>SUM(AF612:AF616)</f>
        <v>#REF!</v>
      </c>
      <c r="AG618" s="35">
        <f t="shared" ref="AG618" si="145">SUM(AG612:AG616)</f>
        <v>80287500</v>
      </c>
      <c r="AH618" s="35" t="e">
        <f>SUM(AH612:AH616)</f>
        <v>#REF!</v>
      </c>
      <c r="AL618" s="30"/>
      <c r="AM618" s="30"/>
      <c r="AN618" s="30"/>
      <c r="AO618" s="30"/>
      <c r="AP618" s="33"/>
    </row>
    <row r="619" spans="1:43" ht="21.75" customHeight="1">
      <c r="AG619" s="37"/>
      <c r="AH619" s="37"/>
      <c r="AL619" s="30"/>
      <c r="AM619" s="30"/>
      <c r="AN619" s="30"/>
      <c r="AO619" s="30"/>
    </row>
    <row r="620" spans="1:43" ht="21.75" customHeight="1">
      <c r="AG620" s="27"/>
      <c r="AH620" s="65"/>
      <c r="AI620" s="37"/>
      <c r="AL620" s="30"/>
      <c r="AM620" s="30"/>
      <c r="AN620" s="30"/>
      <c r="AO620" s="30"/>
    </row>
    <row r="621" spans="1:43" ht="24" customHeight="1">
      <c r="AF621" s="96" t="e">
        <f>AF612+AF613+AF615+AF616+AG612+AG613</f>
        <v>#REF!</v>
      </c>
      <c r="AG621" s="27"/>
      <c r="AH621" s="65">
        <f>SUM(AH612:AH614)</f>
        <v>1060573129.28</v>
      </c>
      <c r="AI621" s="37"/>
    </row>
    <row r="622" spans="1:43" ht="25.5" customHeight="1">
      <c r="AF622" s="27">
        <v>666895816</v>
      </c>
      <c r="AG622" s="27"/>
      <c r="AH622" s="66"/>
      <c r="AI622" s="37"/>
    </row>
    <row r="623" spans="1:43" ht="25.5" customHeight="1">
      <c r="AG623" s="27"/>
      <c r="AH623" s="30"/>
      <c r="AI623" s="30"/>
    </row>
    <row r="624" spans="1:43" ht="25.5" customHeight="1">
      <c r="AE624" s="37"/>
      <c r="AG624" s="27"/>
      <c r="AH624" s="30"/>
      <c r="AI624" s="30"/>
      <c r="AJ624" s="37"/>
      <c r="AK624" s="37"/>
    </row>
    <row r="625" spans="31:35" ht="25.5" customHeight="1">
      <c r="AE625" s="37"/>
      <c r="AG625" s="27"/>
      <c r="AH625" s="30"/>
      <c r="AI625" s="30"/>
    </row>
    <row r="626" spans="31:35" ht="25.5" customHeight="1">
      <c r="AE626" s="37"/>
      <c r="AG626" s="27"/>
      <c r="AH626" s="30"/>
      <c r="AI626" s="30"/>
    </row>
    <row r="627" spans="31:35" ht="25.5" customHeight="1">
      <c r="AG627" s="27"/>
      <c r="AH627" s="30"/>
      <c r="AI627" s="30"/>
    </row>
    <row r="628" spans="31:35">
      <c r="AG628" s="27"/>
      <c r="AH628" s="30"/>
      <c r="AI628" s="30"/>
    </row>
    <row r="629" spans="31:35">
      <c r="AG629" s="27"/>
      <c r="AH629" s="30"/>
      <c r="AI629" s="30"/>
    </row>
    <row r="630" spans="31:35">
      <c r="AG630" s="27"/>
      <c r="AH630" s="30"/>
      <c r="AI630" s="30"/>
    </row>
    <row r="631" spans="31:35">
      <c r="AG631" s="27"/>
      <c r="AH631" s="30"/>
      <c r="AI631" s="30"/>
    </row>
    <row r="632" spans="31:35">
      <c r="AH632" s="30"/>
      <c r="AI632" s="30"/>
    </row>
    <row r="633" spans="31:35">
      <c r="AH633" s="30"/>
      <c r="AI633" s="30"/>
    </row>
  </sheetData>
  <autoFilter ref="A2:AQ616" xr:uid="{00000000-0009-0000-0000-000000000000}"/>
  <mergeCells count="3">
    <mergeCell ref="A1:AP1"/>
    <mergeCell ref="B172:B173"/>
    <mergeCell ref="C172:C173"/>
  </mergeCells>
  <phoneticPr fontId="125" type="noConversion"/>
  <conditionalFormatting sqref="A1:A1048576">
    <cfRule type="duplicateValues" dxfId="1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C178"/>
  <sheetViews>
    <sheetView zoomScale="70" zoomScaleNormal="70" workbookViewId="0">
      <pane xSplit="3" ySplit="2" topLeftCell="D55" activePane="bottomRight" state="frozenSplit"/>
      <selection pane="topRight" activeCell="D1" sqref="D1"/>
      <selection pane="bottomLeft" activeCell="A2" sqref="A2"/>
      <selection pane="bottomRight" activeCell="L3" sqref="L3:L71"/>
    </sheetView>
  </sheetViews>
  <sheetFormatPr defaultColWidth="9.140625" defaultRowHeight="19.5"/>
  <cols>
    <col min="1" max="1" width="14.140625" style="109" customWidth="1"/>
    <col min="2" max="2" width="15.28515625" style="100" customWidth="1"/>
    <col min="3" max="3" width="22.140625" style="205" customWidth="1"/>
    <col min="4" max="4" width="15" style="105" customWidth="1"/>
    <col min="5" max="5" width="20.42578125" style="105" customWidth="1"/>
    <col min="6" max="6" width="11.7109375" style="322" customWidth="1"/>
    <col min="7" max="8" width="17.28515625" style="106" customWidth="1"/>
    <col min="9" max="9" width="13.7109375" style="60" customWidth="1"/>
    <col min="10" max="11" width="17.28515625" style="60" hidden="1" customWidth="1"/>
    <col min="12" max="12" width="14.140625" style="60" customWidth="1"/>
    <col min="13" max="13" width="20.5703125" style="60" customWidth="1"/>
    <col min="14" max="18" width="16" style="60" customWidth="1"/>
    <col min="19" max="20" width="16" style="107" customWidth="1"/>
    <col min="21" max="21" width="16" style="107" hidden="1" customWidth="1"/>
    <col min="22" max="22" width="16.42578125" style="60" customWidth="1"/>
    <col min="23" max="23" width="17.28515625" style="60" hidden="1" customWidth="1"/>
    <col min="24" max="24" width="18.5703125" style="60" hidden="1" customWidth="1"/>
    <col min="25" max="25" width="19" style="60" hidden="1" customWidth="1"/>
    <col min="26" max="26" width="19" style="60" customWidth="1"/>
    <col min="27" max="27" width="19.140625" style="60" customWidth="1"/>
    <col min="28" max="28" width="18.140625" style="26" hidden="1" customWidth="1"/>
    <col min="29" max="29" width="24.140625" style="28" hidden="1" customWidth="1"/>
    <col min="30" max="30" width="13.5703125" style="29" hidden="1" customWidth="1"/>
    <col min="31" max="32" width="12" style="26" hidden="1" customWidth="1"/>
    <col min="33" max="33" width="14.85546875" style="26" customWidth="1"/>
    <col min="34" max="34" width="23.28515625" style="26" customWidth="1"/>
    <col min="35" max="35" width="21" style="26" hidden="1" customWidth="1"/>
    <col min="36" max="36" width="26.5703125" style="27" hidden="1" customWidth="1"/>
    <col min="37" max="37" width="29.140625" style="26" hidden="1" customWidth="1"/>
    <col min="38" max="38" width="26.42578125" style="26" hidden="1" customWidth="1"/>
    <col min="39" max="40" width="20.85546875" style="26" hidden="1" customWidth="1"/>
    <col min="41" max="42" width="16.5703125" style="26" hidden="1" customWidth="1"/>
    <col min="43" max="43" width="23.42578125" style="26" hidden="1" customWidth="1"/>
    <col min="44" max="44" width="22.140625" style="26" hidden="1" customWidth="1"/>
    <col min="45" max="45" width="28.28515625" style="26" hidden="1" customWidth="1"/>
    <col min="46" max="46" width="29.7109375" style="27" hidden="1" customWidth="1"/>
    <col min="47" max="47" width="14.28515625" style="26" customWidth="1"/>
    <col min="48" max="48" width="12.140625" style="26" customWidth="1"/>
    <col min="49" max="49" width="27.5703125" style="26" hidden="1" customWidth="1"/>
    <col min="50" max="50" width="16.5703125" style="26" hidden="1" customWidth="1"/>
    <col min="51" max="51" width="20.140625" style="26" customWidth="1"/>
    <col min="52" max="52" width="21" style="26" customWidth="1"/>
    <col min="53" max="53" width="17.7109375" style="26" customWidth="1"/>
    <col min="54" max="54" width="46.85546875" style="162" customWidth="1"/>
    <col min="55" max="55" width="34.7109375" style="26" customWidth="1"/>
    <col min="56" max="16384" width="9.140625" style="26"/>
  </cols>
  <sheetData>
    <row r="1" spans="1:55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</row>
    <row r="2" spans="1:55" s="21" customFormat="1" ht="45.75" customHeight="1">
      <c r="A2" s="97" t="s">
        <v>1</v>
      </c>
      <c r="B2" s="97" t="s">
        <v>2</v>
      </c>
      <c r="C2" s="97" t="s">
        <v>3</v>
      </c>
      <c r="D2" s="98" t="s">
        <v>3255</v>
      </c>
      <c r="E2" s="98" t="s">
        <v>1286</v>
      </c>
      <c r="F2" s="319" t="s">
        <v>1287</v>
      </c>
      <c r="G2" s="97" t="s">
        <v>5</v>
      </c>
      <c r="H2" s="97" t="s">
        <v>6</v>
      </c>
      <c r="I2" s="97" t="s">
        <v>7</v>
      </c>
      <c r="J2" s="63" t="s">
        <v>8</v>
      </c>
      <c r="K2" s="63" t="s">
        <v>9</v>
      </c>
      <c r="L2" s="97" t="s">
        <v>10</v>
      </c>
      <c r="M2" s="63" t="s">
        <v>11</v>
      </c>
      <c r="N2" s="63" t="s">
        <v>12</v>
      </c>
      <c r="O2" s="63" t="s">
        <v>13</v>
      </c>
      <c r="P2" s="63" t="s">
        <v>14</v>
      </c>
      <c r="Q2" s="63" t="s">
        <v>15</v>
      </c>
      <c r="R2" s="63" t="s">
        <v>16</v>
      </c>
      <c r="S2" s="63" t="s">
        <v>17</v>
      </c>
      <c r="T2" s="63" t="s">
        <v>18</v>
      </c>
      <c r="U2" s="63" t="s">
        <v>1294</v>
      </c>
      <c r="V2" s="99" t="s">
        <v>19</v>
      </c>
      <c r="W2" s="99" t="s">
        <v>20</v>
      </c>
      <c r="X2" s="99" t="s">
        <v>21</v>
      </c>
      <c r="Y2" s="63" t="s">
        <v>22</v>
      </c>
      <c r="Z2" s="63" t="s">
        <v>1278</v>
      </c>
      <c r="AA2" s="63" t="s">
        <v>23</v>
      </c>
      <c r="AB2" s="38" t="s">
        <v>1</v>
      </c>
      <c r="AC2" s="38" t="s">
        <v>2</v>
      </c>
      <c r="AD2" s="39" t="s">
        <v>4</v>
      </c>
      <c r="AE2" s="40" t="s">
        <v>24</v>
      </c>
      <c r="AF2" s="40" t="s">
        <v>25</v>
      </c>
      <c r="AG2" s="40" t="s">
        <v>10</v>
      </c>
      <c r="AH2" s="40" t="s">
        <v>11</v>
      </c>
      <c r="AI2" s="40" t="s">
        <v>26</v>
      </c>
      <c r="AJ2" s="41" t="s">
        <v>13</v>
      </c>
      <c r="AK2" s="40" t="s">
        <v>27</v>
      </c>
      <c r="AL2" s="40" t="s">
        <v>15</v>
      </c>
      <c r="AM2" s="40" t="s">
        <v>16</v>
      </c>
      <c r="AN2" s="40" t="s">
        <v>17</v>
      </c>
      <c r="AO2" s="40" t="s">
        <v>18</v>
      </c>
      <c r="AP2" s="40" t="s">
        <v>1294</v>
      </c>
      <c r="AQ2" s="40" t="s">
        <v>19</v>
      </c>
      <c r="AR2" s="40" t="s">
        <v>20</v>
      </c>
      <c r="AS2" s="40" t="s">
        <v>28</v>
      </c>
      <c r="AT2" s="42" t="s">
        <v>22</v>
      </c>
      <c r="AU2" s="38" t="s">
        <v>23</v>
      </c>
      <c r="AV2" s="73"/>
      <c r="AW2" s="209" t="s">
        <v>1280</v>
      </c>
      <c r="AX2" s="210" t="s">
        <v>685</v>
      </c>
      <c r="AY2" s="210" t="s">
        <v>1282</v>
      </c>
      <c r="BB2" s="163"/>
    </row>
    <row r="3" spans="1:55" s="212" customFormat="1" ht="35.25" customHeight="1">
      <c r="A3" s="353" t="s">
        <v>3258</v>
      </c>
      <c r="B3" s="354" t="s">
        <v>3325</v>
      </c>
      <c r="C3" s="355" t="s">
        <v>3393</v>
      </c>
      <c r="D3" s="356">
        <v>46051</v>
      </c>
      <c r="E3" s="356" t="s">
        <v>3456</v>
      </c>
      <c r="F3" s="357">
        <v>1</v>
      </c>
      <c r="G3" s="358">
        <v>194.46</v>
      </c>
      <c r="H3" s="358">
        <v>194.46</v>
      </c>
      <c r="I3" s="359" t="s">
        <v>3525</v>
      </c>
      <c r="J3" s="56"/>
      <c r="K3" s="62"/>
      <c r="L3" s="259" cm="1">
        <f t="array" ref="L3">IF(H3=0, _xleta.T, IF(H3&lt;=1000, 1290000, IF(H3&lt;=2000, 1460000, IF(H3&lt;=3000, 2186000, IF(H3&lt;=5000, 2296000, ff)))))</f>
        <v>1290000</v>
      </c>
      <c r="M3" s="259">
        <v>940500</v>
      </c>
      <c r="N3" s="259"/>
      <c r="O3" s="259"/>
      <c r="P3" s="259"/>
      <c r="Q3" s="259"/>
      <c r="R3" s="259"/>
      <c r="S3" s="259"/>
      <c r="T3" s="259"/>
      <c r="U3" s="56"/>
      <c r="V3" s="259"/>
      <c r="W3" s="56"/>
      <c r="X3" s="62"/>
      <c r="Y3" s="58"/>
      <c r="Z3" s="788" t="s">
        <v>3610</v>
      </c>
      <c r="AA3" s="362" t="s">
        <v>74</v>
      </c>
      <c r="AB3" s="57" t="str">
        <f t="shared" ref="AB3:AC71" si="0">A3</f>
        <v>PS260717</v>
      </c>
      <c r="AC3" s="58" t="str">
        <f t="shared" si="0"/>
        <v>EX-26010076</v>
      </c>
      <c r="AD3" s="59">
        <f t="shared" ref="AD3:AD71" si="1">D3</f>
        <v>46051</v>
      </c>
      <c r="AE3" s="58">
        <f t="shared" ref="AE3:AE71" si="2">G3/H3*J3</f>
        <v>0</v>
      </c>
      <c r="AF3" s="58">
        <f t="shared" ref="AF3:AF71" si="3">(G3/H3)*K3</f>
        <v>0</v>
      </c>
      <c r="AG3" s="363">
        <f t="shared" ref="AG3:AG71" si="4">(G3/H3)*L3</f>
        <v>1290000</v>
      </c>
      <c r="AH3" s="363">
        <f t="shared" ref="AH3:AH71" si="5">(G3/H3)*M3</f>
        <v>940500</v>
      </c>
      <c r="AI3" s="58">
        <f t="shared" ref="AI3:AI71" si="6">(G3/H3)*N3</f>
        <v>0</v>
      </c>
      <c r="AJ3" s="58">
        <f t="shared" ref="AJ3:AJ71" si="7">(G3/H3)*O3</f>
        <v>0</v>
      </c>
      <c r="AK3" s="58">
        <f t="shared" ref="AK3:AK71" si="8">(G3/H3)*P3</f>
        <v>0</v>
      </c>
      <c r="AL3" s="58">
        <f t="shared" ref="AL3:AL71" si="9">(G3/H3)*Q3</f>
        <v>0</v>
      </c>
      <c r="AM3" s="58">
        <f t="shared" ref="AM3:AM71" si="10">(G3/H3)*R3</f>
        <v>0</v>
      </c>
      <c r="AN3" s="58">
        <f t="shared" ref="AN3:AN71" si="11">(G3/H3)*S3</f>
        <v>0</v>
      </c>
      <c r="AO3" s="58">
        <f t="shared" ref="AO3:AO71" si="12">(G3/H3)*T3</f>
        <v>0</v>
      </c>
      <c r="AP3" s="58">
        <f>(G3/H3)*U3</f>
        <v>0</v>
      </c>
      <c r="AQ3" s="58">
        <f>(G3/H3)*V3</f>
        <v>0</v>
      </c>
      <c r="AR3" s="58">
        <f>SUM(AG3:AQ3)*0.08</f>
        <v>178440</v>
      </c>
      <c r="AS3" s="58">
        <f>SUM(AG3:AR3)</f>
        <v>2408940</v>
      </c>
      <c r="AT3" s="58">
        <f>AS3</f>
        <v>2408940</v>
      </c>
      <c r="AU3" s="363" t="str">
        <f t="shared" ref="AU3:AU71" si="13">AA3</f>
        <v>CÁT LÁI</v>
      </c>
      <c r="AV3" s="211" t="s">
        <v>80</v>
      </c>
      <c r="AW3" s="60" t="s">
        <v>3543</v>
      </c>
      <c r="AX3" s="212" t="s">
        <v>3614</v>
      </c>
      <c r="AY3" s="226">
        <v>46055</v>
      </c>
      <c r="AZ3" s="790" t="s">
        <v>3785</v>
      </c>
      <c r="BA3" s="790" t="s">
        <v>3786</v>
      </c>
      <c r="BB3" s="215"/>
      <c r="BC3" s="214"/>
    </row>
    <row r="4" spans="1:55" s="212" customFormat="1" ht="35.25" customHeight="1">
      <c r="A4" s="353" t="s">
        <v>3259</v>
      </c>
      <c r="B4" s="354" t="s">
        <v>3326</v>
      </c>
      <c r="C4" s="355" t="s">
        <v>3394</v>
      </c>
      <c r="D4" s="356">
        <v>46052</v>
      </c>
      <c r="E4" s="356" t="s">
        <v>3457</v>
      </c>
      <c r="F4" s="357">
        <v>1</v>
      </c>
      <c r="G4" s="358">
        <v>666</v>
      </c>
      <c r="H4" s="358">
        <v>666</v>
      </c>
      <c r="I4" s="359" t="s">
        <v>3526</v>
      </c>
      <c r="J4" s="56"/>
      <c r="K4" s="62"/>
      <c r="L4" s="259" cm="1">
        <f t="array" ref="L4">IF(H4=0, _xleta.T, IF(H4&lt;=1000, 1290000, IF(H4&lt;=2000, 1460000, IF(H4&lt;=3000, 2186000, IF(H4&lt;=5000, 2296000, ff)))))</f>
        <v>1290000</v>
      </c>
      <c r="M4" s="259">
        <v>940500</v>
      </c>
      <c r="N4" s="259"/>
      <c r="O4" s="259"/>
      <c r="P4" s="259"/>
      <c r="Q4" s="259"/>
      <c r="R4" s="259"/>
      <c r="S4" s="259"/>
      <c r="T4" s="259"/>
      <c r="U4" s="56"/>
      <c r="V4" s="259"/>
      <c r="W4" s="56"/>
      <c r="X4" s="62"/>
      <c r="Y4" s="58"/>
      <c r="Z4" s="789"/>
      <c r="AA4" s="362" t="s">
        <v>74</v>
      </c>
      <c r="AB4" s="57" t="str">
        <f t="shared" si="0"/>
        <v>PS260508</v>
      </c>
      <c r="AC4" s="58" t="str">
        <f t="shared" si="0"/>
        <v>OHTY260012</v>
      </c>
      <c r="AD4" s="59">
        <f t="shared" si="1"/>
        <v>46052</v>
      </c>
      <c r="AE4" s="58">
        <f t="shared" si="2"/>
        <v>0</v>
      </c>
      <c r="AF4" s="58">
        <f t="shared" si="3"/>
        <v>0</v>
      </c>
      <c r="AG4" s="363">
        <f t="shared" si="4"/>
        <v>1290000</v>
      </c>
      <c r="AH4" s="363">
        <f t="shared" si="5"/>
        <v>940500</v>
      </c>
      <c r="AI4" s="58">
        <f t="shared" si="6"/>
        <v>0</v>
      </c>
      <c r="AJ4" s="58">
        <f t="shared" si="7"/>
        <v>0</v>
      </c>
      <c r="AK4" s="58">
        <f t="shared" si="8"/>
        <v>0</v>
      </c>
      <c r="AL4" s="58">
        <f t="shared" si="9"/>
        <v>0</v>
      </c>
      <c r="AM4" s="58">
        <f t="shared" si="10"/>
        <v>0</v>
      </c>
      <c r="AN4" s="58">
        <f t="shared" si="11"/>
        <v>0</v>
      </c>
      <c r="AO4" s="58">
        <f t="shared" si="12"/>
        <v>0</v>
      </c>
      <c r="AP4" s="58">
        <f t="shared" ref="AP4:AP71" si="14">(G4/H4)*U4</f>
        <v>0</v>
      </c>
      <c r="AQ4" s="58">
        <f t="shared" ref="AQ4:AQ71" si="15">(G4/H4)*V4</f>
        <v>0</v>
      </c>
      <c r="AR4" s="58">
        <f t="shared" ref="AR4:AR71" si="16">SUM(AG4:AQ4)*0.08</f>
        <v>178440</v>
      </c>
      <c r="AS4" s="58">
        <f t="shared" ref="AS4:AS71" si="17">SUM(AG4:AR4)</f>
        <v>2408940</v>
      </c>
      <c r="AT4" s="58">
        <f t="shared" ref="AT4:AT71" si="18">AS4</f>
        <v>2408940</v>
      </c>
      <c r="AU4" s="363" t="str">
        <f t="shared" si="13"/>
        <v>CÁT LÁI</v>
      </c>
      <c r="AV4" s="211" t="s">
        <v>80</v>
      </c>
      <c r="AW4" s="60" t="s">
        <v>3544</v>
      </c>
      <c r="AX4" s="212" t="s">
        <v>3614</v>
      </c>
      <c r="AY4" s="226">
        <v>46055</v>
      </c>
      <c r="AZ4" s="791"/>
      <c r="BA4" s="791"/>
      <c r="BB4" s="215"/>
      <c r="BC4" s="214"/>
    </row>
    <row r="5" spans="1:55" s="212" customFormat="1" ht="35.25" customHeight="1">
      <c r="A5" s="353" t="s">
        <v>3260</v>
      </c>
      <c r="B5" s="354" t="s">
        <v>3327</v>
      </c>
      <c r="C5" s="355" t="s">
        <v>3395</v>
      </c>
      <c r="D5" s="356">
        <v>46051</v>
      </c>
      <c r="E5" s="356" t="s">
        <v>3458</v>
      </c>
      <c r="F5" s="357">
        <v>1</v>
      </c>
      <c r="G5" s="358">
        <v>241.98</v>
      </c>
      <c r="H5" s="360">
        <v>241.98</v>
      </c>
      <c r="I5" s="359" t="s">
        <v>3527</v>
      </c>
      <c r="J5" s="56"/>
      <c r="K5" s="62"/>
      <c r="L5" s="259" cm="1">
        <f t="array" ref="L5">IF(H5=0, _xleta.T, IF(H5&lt;=1000, 1290000, IF(H5&lt;=2000, 1460000, IF(H5&lt;=3000, 2186000, IF(H5&lt;=5000, 2296000, ff)))))</f>
        <v>1290000</v>
      </c>
      <c r="M5" s="259">
        <v>940500</v>
      </c>
      <c r="N5" s="259"/>
      <c r="O5" s="259"/>
      <c r="P5" s="259"/>
      <c r="Q5" s="259"/>
      <c r="R5" s="259"/>
      <c r="S5" s="259"/>
      <c r="T5" s="259"/>
      <c r="U5" s="56"/>
      <c r="V5" s="259"/>
      <c r="W5" s="56"/>
      <c r="X5" s="62"/>
      <c r="Y5" s="58"/>
      <c r="Z5" s="788" t="s">
        <v>3611</v>
      </c>
      <c r="AA5" s="362" t="s">
        <v>74</v>
      </c>
      <c r="AB5" s="57" t="str">
        <f t="shared" si="0"/>
        <v>PS260746</v>
      </c>
      <c r="AC5" s="58" t="str">
        <f t="shared" si="0"/>
        <v>5204969</v>
      </c>
      <c r="AD5" s="59">
        <f t="shared" si="1"/>
        <v>46051</v>
      </c>
      <c r="AE5" s="58">
        <f t="shared" si="2"/>
        <v>0</v>
      </c>
      <c r="AF5" s="58">
        <f t="shared" si="3"/>
        <v>0</v>
      </c>
      <c r="AG5" s="363">
        <f t="shared" si="4"/>
        <v>1290000</v>
      </c>
      <c r="AH5" s="363">
        <f t="shared" si="5"/>
        <v>940500</v>
      </c>
      <c r="AI5" s="58">
        <f t="shared" si="6"/>
        <v>0</v>
      </c>
      <c r="AJ5" s="58">
        <f t="shared" si="7"/>
        <v>0</v>
      </c>
      <c r="AK5" s="58">
        <f t="shared" si="8"/>
        <v>0</v>
      </c>
      <c r="AL5" s="58">
        <f t="shared" si="9"/>
        <v>0</v>
      </c>
      <c r="AM5" s="58">
        <f t="shared" si="10"/>
        <v>0</v>
      </c>
      <c r="AN5" s="58">
        <f t="shared" si="11"/>
        <v>0</v>
      </c>
      <c r="AO5" s="58">
        <f t="shared" si="12"/>
        <v>0</v>
      </c>
      <c r="AP5" s="58">
        <f t="shared" si="14"/>
        <v>0</v>
      </c>
      <c r="AQ5" s="58">
        <f t="shared" si="15"/>
        <v>0</v>
      </c>
      <c r="AR5" s="58">
        <f t="shared" si="16"/>
        <v>178440</v>
      </c>
      <c r="AS5" s="58">
        <f t="shared" si="17"/>
        <v>2408940</v>
      </c>
      <c r="AT5" s="58">
        <f t="shared" si="18"/>
        <v>2408940</v>
      </c>
      <c r="AU5" s="363" t="str">
        <f t="shared" si="13"/>
        <v>CÁT LÁI</v>
      </c>
      <c r="AV5" s="211" t="s">
        <v>80</v>
      </c>
      <c r="AW5" s="60" t="s">
        <v>3545</v>
      </c>
      <c r="AX5" s="212" t="s">
        <v>3614</v>
      </c>
      <c r="AY5" s="226">
        <v>46055</v>
      </c>
      <c r="AZ5" s="791"/>
      <c r="BA5" s="791"/>
      <c r="BB5" s="215"/>
      <c r="BC5" s="214"/>
    </row>
    <row r="6" spans="1:55" s="212" customFormat="1" ht="35.25" customHeight="1">
      <c r="A6" s="353" t="s">
        <v>3261</v>
      </c>
      <c r="B6" s="354" t="s">
        <v>3328</v>
      </c>
      <c r="C6" s="355" t="s">
        <v>3396</v>
      </c>
      <c r="D6" s="356">
        <v>46052</v>
      </c>
      <c r="E6" s="356" t="s">
        <v>3459</v>
      </c>
      <c r="F6" s="357">
        <v>1</v>
      </c>
      <c r="G6" s="358">
        <v>191.6</v>
      </c>
      <c r="H6" s="360">
        <v>191.6</v>
      </c>
      <c r="I6" s="359" t="s">
        <v>3528</v>
      </c>
      <c r="J6" s="56"/>
      <c r="K6" s="62"/>
      <c r="L6" s="259" cm="1">
        <f t="array" ref="L6">IF(H6=0, _xleta.T, IF(H6&lt;=1000, 1290000, IF(H6&lt;=2000, 1460000, IF(H6&lt;=3000, 2186000, IF(H6&lt;=5000, 2296000, ff)))))</f>
        <v>1290000</v>
      </c>
      <c r="M6" s="259">
        <v>940500</v>
      </c>
      <c r="N6" s="259"/>
      <c r="O6" s="259"/>
      <c r="P6" s="259"/>
      <c r="Q6" s="259"/>
      <c r="R6" s="259"/>
      <c r="S6" s="259"/>
      <c r="T6" s="259"/>
      <c r="U6" s="56"/>
      <c r="V6" s="259"/>
      <c r="W6" s="56"/>
      <c r="X6" s="62"/>
      <c r="Y6" s="58"/>
      <c r="Z6" s="789"/>
      <c r="AA6" s="362" t="s">
        <v>74</v>
      </c>
      <c r="AB6" s="57" t="str">
        <f t="shared" si="0"/>
        <v>PS260737</v>
      </c>
      <c r="AC6" s="58" t="str">
        <f t="shared" si="0"/>
        <v>5196209</v>
      </c>
      <c r="AD6" s="59">
        <f t="shared" si="1"/>
        <v>46052</v>
      </c>
      <c r="AE6" s="58">
        <f t="shared" si="2"/>
        <v>0</v>
      </c>
      <c r="AF6" s="58">
        <f t="shared" si="3"/>
        <v>0</v>
      </c>
      <c r="AG6" s="363">
        <f t="shared" si="4"/>
        <v>1290000</v>
      </c>
      <c r="AH6" s="363">
        <f t="shared" si="5"/>
        <v>940500</v>
      </c>
      <c r="AI6" s="58">
        <f t="shared" si="6"/>
        <v>0</v>
      </c>
      <c r="AJ6" s="58">
        <f t="shared" si="7"/>
        <v>0</v>
      </c>
      <c r="AK6" s="58">
        <f t="shared" si="8"/>
        <v>0</v>
      </c>
      <c r="AL6" s="58">
        <f t="shared" si="9"/>
        <v>0</v>
      </c>
      <c r="AM6" s="58">
        <f t="shared" si="10"/>
        <v>0</v>
      </c>
      <c r="AN6" s="58">
        <f t="shared" si="11"/>
        <v>0</v>
      </c>
      <c r="AO6" s="58">
        <f t="shared" si="12"/>
        <v>0</v>
      </c>
      <c r="AP6" s="58">
        <f t="shared" si="14"/>
        <v>0</v>
      </c>
      <c r="AQ6" s="58">
        <f t="shared" si="15"/>
        <v>0</v>
      </c>
      <c r="AR6" s="58">
        <f t="shared" si="16"/>
        <v>178440</v>
      </c>
      <c r="AS6" s="58">
        <f t="shared" si="17"/>
        <v>2408940</v>
      </c>
      <c r="AT6" s="58">
        <f t="shared" si="18"/>
        <v>2408940</v>
      </c>
      <c r="AU6" s="363" t="str">
        <f t="shared" si="13"/>
        <v>CÁT LÁI</v>
      </c>
      <c r="AV6" s="211" t="s">
        <v>80</v>
      </c>
      <c r="AW6" s="60" t="s">
        <v>3546</v>
      </c>
      <c r="AX6" s="212" t="s">
        <v>3614</v>
      </c>
      <c r="AY6" s="226">
        <v>46055</v>
      </c>
      <c r="AZ6" s="791"/>
      <c r="BA6" s="791"/>
      <c r="BB6" s="215"/>
      <c r="BC6" s="214"/>
    </row>
    <row r="7" spans="1:55" s="212" customFormat="1" ht="35.25" customHeight="1">
      <c r="A7" s="353" t="s">
        <v>3262</v>
      </c>
      <c r="B7" s="354" t="s">
        <v>3329</v>
      </c>
      <c r="C7" s="355" t="s">
        <v>3397</v>
      </c>
      <c r="D7" s="356">
        <v>46052</v>
      </c>
      <c r="E7" s="356" t="s">
        <v>3460</v>
      </c>
      <c r="F7" s="357">
        <v>1</v>
      </c>
      <c r="G7" s="358">
        <v>792.5</v>
      </c>
      <c r="H7" s="360">
        <v>792.5</v>
      </c>
      <c r="I7" s="359" t="s">
        <v>3529</v>
      </c>
      <c r="J7" s="56"/>
      <c r="K7" s="62"/>
      <c r="L7" s="259" cm="1">
        <f t="array" ref="L7">IF(H7=0, _xleta.T, IF(H7&lt;=1000, 1290000, IF(H7&lt;=2000, 1460000, IF(H7&lt;=3000, 2186000, IF(H7&lt;=5000, 2296000, ff)))))</f>
        <v>1290000</v>
      </c>
      <c r="M7" s="259">
        <v>940500</v>
      </c>
      <c r="N7" s="259"/>
      <c r="O7" s="259"/>
      <c r="P7" s="259"/>
      <c r="Q7" s="259"/>
      <c r="R7" s="259"/>
      <c r="S7" s="259"/>
      <c r="T7" s="259"/>
      <c r="U7" s="56"/>
      <c r="V7" s="259"/>
      <c r="W7" s="56"/>
      <c r="X7" s="62"/>
      <c r="Y7" s="58"/>
      <c r="Z7" s="361" t="s">
        <v>3610</v>
      </c>
      <c r="AA7" s="362" t="s">
        <v>74</v>
      </c>
      <c r="AB7" s="57" t="str">
        <f t="shared" si="0"/>
        <v>PS260716</v>
      </c>
      <c r="AC7" s="58" t="str">
        <f t="shared" si="0"/>
        <v xml:space="preserve">PS26-716
</v>
      </c>
      <c r="AD7" s="59">
        <f t="shared" si="1"/>
        <v>46052</v>
      </c>
      <c r="AE7" s="58">
        <f t="shared" si="2"/>
        <v>0</v>
      </c>
      <c r="AF7" s="58">
        <f t="shared" si="3"/>
        <v>0</v>
      </c>
      <c r="AG7" s="363">
        <f t="shared" si="4"/>
        <v>1290000</v>
      </c>
      <c r="AH7" s="363">
        <f t="shared" si="5"/>
        <v>940500</v>
      </c>
      <c r="AI7" s="58">
        <f t="shared" si="6"/>
        <v>0</v>
      </c>
      <c r="AJ7" s="58">
        <f t="shared" si="7"/>
        <v>0</v>
      </c>
      <c r="AK7" s="58">
        <f t="shared" si="8"/>
        <v>0</v>
      </c>
      <c r="AL7" s="58">
        <f t="shared" si="9"/>
        <v>0</v>
      </c>
      <c r="AM7" s="58">
        <f t="shared" si="10"/>
        <v>0</v>
      </c>
      <c r="AN7" s="58">
        <f t="shared" si="11"/>
        <v>0</v>
      </c>
      <c r="AO7" s="58">
        <f t="shared" si="12"/>
        <v>0</v>
      </c>
      <c r="AP7" s="58">
        <f t="shared" si="14"/>
        <v>0</v>
      </c>
      <c r="AQ7" s="58">
        <f t="shared" si="15"/>
        <v>0</v>
      </c>
      <c r="AR7" s="58">
        <f t="shared" si="16"/>
        <v>178440</v>
      </c>
      <c r="AS7" s="58">
        <f t="shared" si="17"/>
        <v>2408940</v>
      </c>
      <c r="AT7" s="58">
        <f t="shared" si="18"/>
        <v>2408940</v>
      </c>
      <c r="AU7" s="363" t="str">
        <f t="shared" si="13"/>
        <v>CÁT LÁI</v>
      </c>
      <c r="AV7" s="211" t="s">
        <v>80</v>
      </c>
      <c r="AW7" s="60" t="s">
        <v>3547</v>
      </c>
      <c r="AX7" s="212" t="s">
        <v>3614</v>
      </c>
      <c r="AY7" s="226">
        <v>46055</v>
      </c>
      <c r="AZ7" s="791"/>
      <c r="BA7" s="791"/>
      <c r="BB7" s="215"/>
      <c r="BC7" s="214"/>
    </row>
    <row r="8" spans="1:55" s="212" customFormat="1" ht="35.25" customHeight="1">
      <c r="A8" s="353" t="s">
        <v>3263</v>
      </c>
      <c r="B8" s="354" t="s">
        <v>3330</v>
      </c>
      <c r="C8" s="355" t="s">
        <v>3398</v>
      </c>
      <c r="D8" s="356">
        <v>46052</v>
      </c>
      <c r="E8" s="356" t="s">
        <v>3461</v>
      </c>
      <c r="F8" s="357">
        <v>1</v>
      </c>
      <c r="G8" s="358">
        <v>2511</v>
      </c>
      <c r="H8" s="358">
        <v>2511</v>
      </c>
      <c r="I8" s="359" t="s">
        <v>3530</v>
      </c>
      <c r="J8" s="56"/>
      <c r="K8" s="62"/>
      <c r="L8" s="259" cm="1">
        <f t="array" ref="L8">IF(H8=0, _xleta.T, IF(H8&lt;=1000, 1290000, IF(H8&lt;=2000, 1460000, IF(H8&lt;=3000, 2186000, IF(H8&lt;=5000, 2296000, ff)))))</f>
        <v>2186000</v>
      </c>
      <c r="M8" s="259">
        <v>940500</v>
      </c>
      <c r="N8" s="259"/>
      <c r="O8" s="259"/>
      <c r="P8" s="259"/>
      <c r="Q8" s="259"/>
      <c r="R8" s="259"/>
      <c r="S8" s="259"/>
      <c r="T8" s="259"/>
      <c r="U8" s="56"/>
      <c r="V8" s="259"/>
      <c r="W8" s="56"/>
      <c r="X8" s="62"/>
      <c r="Y8" s="58"/>
      <c r="Z8" s="361" t="s">
        <v>3611</v>
      </c>
      <c r="AA8" s="362" t="s">
        <v>74</v>
      </c>
      <c r="AB8" s="57" t="str">
        <f t="shared" si="0"/>
        <v>PS260742</v>
      </c>
      <c r="AC8" s="58" t="str">
        <f t="shared" si="0"/>
        <v xml:space="preserve">PS26-742
</v>
      </c>
      <c r="AD8" s="59">
        <f t="shared" si="1"/>
        <v>46052</v>
      </c>
      <c r="AE8" s="58">
        <f t="shared" si="2"/>
        <v>0</v>
      </c>
      <c r="AF8" s="58">
        <f t="shared" si="3"/>
        <v>0</v>
      </c>
      <c r="AG8" s="363">
        <f t="shared" si="4"/>
        <v>2186000</v>
      </c>
      <c r="AH8" s="363">
        <f t="shared" si="5"/>
        <v>940500</v>
      </c>
      <c r="AI8" s="58">
        <f t="shared" si="6"/>
        <v>0</v>
      </c>
      <c r="AJ8" s="58">
        <f t="shared" si="7"/>
        <v>0</v>
      </c>
      <c r="AK8" s="58">
        <f t="shared" si="8"/>
        <v>0</v>
      </c>
      <c r="AL8" s="58">
        <f t="shared" si="9"/>
        <v>0</v>
      </c>
      <c r="AM8" s="58">
        <f t="shared" si="10"/>
        <v>0</v>
      </c>
      <c r="AN8" s="58">
        <f t="shared" si="11"/>
        <v>0</v>
      </c>
      <c r="AO8" s="58">
        <f t="shared" si="12"/>
        <v>0</v>
      </c>
      <c r="AP8" s="58">
        <f t="shared" si="14"/>
        <v>0</v>
      </c>
      <c r="AQ8" s="58">
        <f t="shared" si="15"/>
        <v>0</v>
      </c>
      <c r="AR8" s="58">
        <f t="shared" si="16"/>
        <v>250120</v>
      </c>
      <c r="AS8" s="58">
        <f t="shared" si="17"/>
        <v>3376620</v>
      </c>
      <c r="AT8" s="58">
        <f t="shared" si="18"/>
        <v>3376620</v>
      </c>
      <c r="AU8" s="363" t="str">
        <f t="shared" si="13"/>
        <v>CÁT LÁI</v>
      </c>
      <c r="AV8" s="211" t="s">
        <v>80</v>
      </c>
      <c r="AW8" s="60" t="s">
        <v>3548</v>
      </c>
      <c r="AX8" s="212" t="s">
        <v>3614</v>
      </c>
      <c r="AY8" s="226">
        <v>46055</v>
      </c>
      <c r="AZ8" s="792"/>
      <c r="BA8" s="792"/>
      <c r="BB8" s="215"/>
      <c r="BC8" s="214"/>
    </row>
    <row r="9" spans="1:55" s="60" customFormat="1" ht="35.25" customHeight="1">
      <c r="A9" s="113" t="s">
        <v>3264</v>
      </c>
      <c r="B9" s="256" t="s">
        <v>3331</v>
      </c>
      <c r="C9" s="140" t="s">
        <v>3399</v>
      </c>
      <c r="D9" s="114">
        <v>46052</v>
      </c>
      <c r="E9" s="114" t="s">
        <v>3462</v>
      </c>
      <c r="F9" s="320">
        <v>1</v>
      </c>
      <c r="G9" s="323">
        <v>7867</v>
      </c>
      <c r="H9" s="323">
        <v>7867</v>
      </c>
      <c r="I9" s="116"/>
      <c r="J9" s="56"/>
      <c r="K9" s="62"/>
      <c r="L9" s="56">
        <f>2596000*2</f>
        <v>5192000</v>
      </c>
      <c r="M9" s="56">
        <v>940500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62"/>
      <c r="Y9" s="58"/>
      <c r="Z9" s="260" t="s">
        <v>3612</v>
      </c>
      <c r="AA9" s="117" t="s">
        <v>3542</v>
      </c>
      <c r="AB9" s="57" t="str">
        <f t="shared" si="0"/>
        <v>PS260768</v>
      </c>
      <c r="AC9" s="58" t="str">
        <f t="shared" si="0"/>
        <v>2603/SLTW-PS</v>
      </c>
      <c r="AD9" s="59">
        <f t="shared" si="1"/>
        <v>46052</v>
      </c>
      <c r="AE9" s="58">
        <f t="shared" si="2"/>
        <v>0</v>
      </c>
      <c r="AF9" s="58">
        <f t="shared" si="3"/>
        <v>0</v>
      </c>
      <c r="AG9" s="58">
        <f t="shared" si="4"/>
        <v>5192000</v>
      </c>
      <c r="AH9" s="58">
        <f t="shared" si="5"/>
        <v>940500</v>
      </c>
      <c r="AI9" s="58">
        <f t="shared" si="6"/>
        <v>0</v>
      </c>
      <c r="AJ9" s="58">
        <f t="shared" si="7"/>
        <v>0</v>
      </c>
      <c r="AK9" s="58">
        <f t="shared" si="8"/>
        <v>0</v>
      </c>
      <c r="AL9" s="58">
        <f t="shared" si="9"/>
        <v>0</v>
      </c>
      <c r="AM9" s="58">
        <f t="shared" si="10"/>
        <v>0</v>
      </c>
      <c r="AN9" s="58">
        <f t="shared" si="11"/>
        <v>0</v>
      </c>
      <c r="AO9" s="58">
        <f t="shared" si="12"/>
        <v>0</v>
      </c>
      <c r="AP9" s="58">
        <f t="shared" si="14"/>
        <v>0</v>
      </c>
      <c r="AQ9" s="58">
        <f t="shared" si="15"/>
        <v>0</v>
      </c>
      <c r="AR9" s="58">
        <f t="shared" si="16"/>
        <v>490600</v>
      </c>
      <c r="AS9" s="58">
        <f t="shared" si="17"/>
        <v>6623100</v>
      </c>
      <c r="AT9" s="58">
        <f t="shared" si="18"/>
        <v>6623100</v>
      </c>
      <c r="AU9" s="58" t="str">
        <f t="shared" si="13"/>
        <v>TAN THUAN</v>
      </c>
      <c r="AV9" s="75" t="s">
        <v>80</v>
      </c>
      <c r="AW9" s="60" t="s">
        <v>3549</v>
      </c>
      <c r="AX9" s="60" t="s">
        <v>3615</v>
      </c>
      <c r="AY9" s="225">
        <v>46055</v>
      </c>
      <c r="AZ9" s="333" t="s">
        <v>3612</v>
      </c>
      <c r="BA9" s="347" t="s">
        <v>3786</v>
      </c>
      <c r="BB9" s="164"/>
      <c r="BC9" s="74"/>
    </row>
    <row r="10" spans="1:55" s="60" customFormat="1" ht="35.25" customHeight="1">
      <c r="A10" s="113" t="s">
        <v>3265</v>
      </c>
      <c r="B10" s="256" t="s">
        <v>3332</v>
      </c>
      <c r="C10" s="140" t="s">
        <v>3400</v>
      </c>
      <c r="D10" s="114">
        <v>46055</v>
      </c>
      <c r="E10" s="114" t="s">
        <v>3463</v>
      </c>
      <c r="F10" s="320">
        <v>1</v>
      </c>
      <c r="G10" s="258">
        <v>17</v>
      </c>
      <c r="H10" s="258">
        <v>17</v>
      </c>
      <c r="I10" s="116"/>
      <c r="J10" s="56"/>
      <c r="K10" s="62"/>
      <c r="L10" s="56">
        <f>IF(H10&lt;=50,1060000, IF(H10&lt;=200, 1210000, IF(H10&lt;=500, 1230000, IF(H10&lt;=1000, 1440000, IF(H10&lt;=2000, 1990000, IF(H10&gt;2000, 1990000+(H10-2000)*1464))))))</f>
        <v>1060000</v>
      </c>
      <c r="M10" s="56">
        <v>940500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62"/>
      <c r="Y10" s="58"/>
      <c r="Z10" s="260" t="s">
        <v>3613</v>
      </c>
      <c r="AA10" s="117" t="s">
        <v>72</v>
      </c>
      <c r="AB10" s="57" t="str">
        <f t="shared" si="0"/>
        <v>PS260788</v>
      </c>
      <c r="AC10" s="58" t="str">
        <f t="shared" si="0"/>
        <v>PC260130VY</v>
      </c>
      <c r="AD10" s="59">
        <f t="shared" si="1"/>
        <v>46055</v>
      </c>
      <c r="AE10" s="58">
        <f t="shared" si="2"/>
        <v>0</v>
      </c>
      <c r="AF10" s="58">
        <f t="shared" si="3"/>
        <v>0</v>
      </c>
      <c r="AG10" s="58">
        <f t="shared" si="4"/>
        <v>1060000</v>
      </c>
      <c r="AH10" s="58">
        <f t="shared" si="5"/>
        <v>940500</v>
      </c>
      <c r="AI10" s="58">
        <f t="shared" si="6"/>
        <v>0</v>
      </c>
      <c r="AJ10" s="58">
        <f t="shared" si="7"/>
        <v>0</v>
      </c>
      <c r="AK10" s="58">
        <f t="shared" si="8"/>
        <v>0</v>
      </c>
      <c r="AL10" s="58">
        <f t="shared" si="9"/>
        <v>0</v>
      </c>
      <c r="AM10" s="58">
        <f t="shared" si="10"/>
        <v>0</v>
      </c>
      <c r="AN10" s="58">
        <f t="shared" si="11"/>
        <v>0</v>
      </c>
      <c r="AO10" s="58">
        <f t="shared" si="12"/>
        <v>0</v>
      </c>
      <c r="AP10" s="58">
        <f t="shared" si="14"/>
        <v>0</v>
      </c>
      <c r="AQ10" s="58">
        <f t="shared" si="15"/>
        <v>0</v>
      </c>
      <c r="AR10" s="58">
        <f t="shared" si="16"/>
        <v>160040</v>
      </c>
      <c r="AS10" s="58">
        <f t="shared" si="17"/>
        <v>2160540</v>
      </c>
      <c r="AT10" s="58">
        <f t="shared" si="18"/>
        <v>2160540</v>
      </c>
      <c r="AU10" s="58" t="str">
        <f t="shared" si="13"/>
        <v>TCS</v>
      </c>
      <c r="AV10" s="75" t="s">
        <v>79</v>
      </c>
      <c r="AW10" s="60" t="s">
        <v>3550</v>
      </c>
      <c r="AX10" s="60" t="s">
        <v>3616</v>
      </c>
      <c r="AY10" s="225">
        <v>46056</v>
      </c>
      <c r="AZ10" s="334" t="s">
        <v>3613</v>
      </c>
      <c r="BA10" s="334" t="s">
        <v>2684</v>
      </c>
      <c r="BB10" s="164"/>
      <c r="BC10" s="74"/>
    </row>
    <row r="11" spans="1:55" s="60" customFormat="1" ht="35.25" customHeight="1">
      <c r="A11" s="113" t="s">
        <v>3266</v>
      </c>
      <c r="B11" s="256" t="s">
        <v>3333</v>
      </c>
      <c r="C11" s="140" t="s">
        <v>3401</v>
      </c>
      <c r="D11" s="114">
        <v>46052</v>
      </c>
      <c r="E11" s="114" t="s">
        <v>3464</v>
      </c>
      <c r="F11" s="320">
        <v>1</v>
      </c>
      <c r="G11" s="258">
        <v>5.7</v>
      </c>
      <c r="H11" s="258">
        <v>5.7</v>
      </c>
      <c r="I11" s="116"/>
      <c r="J11" s="56"/>
      <c r="K11" s="62"/>
      <c r="L11" s="56"/>
      <c r="M11" s="56">
        <v>570000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62"/>
      <c r="Y11" s="58"/>
      <c r="Z11" s="260"/>
      <c r="AA11" s="117" t="s">
        <v>75</v>
      </c>
      <c r="AB11" s="57" t="str">
        <f t="shared" si="0"/>
        <v>PS260775</v>
      </c>
      <c r="AC11" s="58" t="str">
        <f t="shared" si="0"/>
        <v>HH20260128001</v>
      </c>
      <c r="AD11" s="59">
        <f t="shared" si="1"/>
        <v>46052</v>
      </c>
      <c r="AE11" s="58">
        <f t="shared" si="2"/>
        <v>0</v>
      </c>
      <c r="AF11" s="58">
        <f t="shared" si="3"/>
        <v>0</v>
      </c>
      <c r="AG11" s="58">
        <f t="shared" si="4"/>
        <v>0</v>
      </c>
      <c r="AH11" s="58">
        <f t="shared" si="5"/>
        <v>570000</v>
      </c>
      <c r="AI11" s="58">
        <f t="shared" si="6"/>
        <v>0</v>
      </c>
      <c r="AJ11" s="58">
        <f t="shared" si="7"/>
        <v>0</v>
      </c>
      <c r="AK11" s="58">
        <f t="shared" si="8"/>
        <v>0</v>
      </c>
      <c r="AL11" s="58">
        <f t="shared" si="9"/>
        <v>0</v>
      </c>
      <c r="AM11" s="58">
        <f t="shared" si="10"/>
        <v>0</v>
      </c>
      <c r="AN11" s="58">
        <f t="shared" si="11"/>
        <v>0</v>
      </c>
      <c r="AO11" s="58">
        <f t="shared" si="12"/>
        <v>0</v>
      </c>
      <c r="AP11" s="58">
        <f t="shared" si="14"/>
        <v>0</v>
      </c>
      <c r="AQ11" s="58">
        <f t="shared" si="15"/>
        <v>0</v>
      </c>
      <c r="AR11" s="58">
        <f t="shared" si="16"/>
        <v>45600</v>
      </c>
      <c r="AS11" s="58">
        <f t="shared" si="17"/>
        <v>615600</v>
      </c>
      <c r="AT11" s="58">
        <f t="shared" si="18"/>
        <v>615600</v>
      </c>
      <c r="AU11" s="58" t="str">
        <f t="shared" si="13"/>
        <v>DHL</v>
      </c>
      <c r="AV11" s="75" t="s">
        <v>82</v>
      </c>
      <c r="AW11" s="60" t="s">
        <v>3551</v>
      </c>
      <c r="AY11" s="225"/>
      <c r="AZ11" s="344"/>
      <c r="BA11" s="344"/>
      <c r="BB11" s="164"/>
      <c r="BC11" s="74"/>
    </row>
    <row r="12" spans="1:55" s="60" customFormat="1" ht="35.25" customHeight="1">
      <c r="A12" s="113" t="s">
        <v>3267</v>
      </c>
      <c r="B12" s="256" t="s">
        <v>3334</v>
      </c>
      <c r="C12" s="140" t="s">
        <v>3402</v>
      </c>
      <c r="D12" s="114">
        <v>46053</v>
      </c>
      <c r="E12" s="114" t="s">
        <v>3465</v>
      </c>
      <c r="F12" s="320">
        <v>1</v>
      </c>
      <c r="G12" s="258">
        <v>19.5</v>
      </c>
      <c r="H12" s="258">
        <v>19.5</v>
      </c>
      <c r="I12" s="116"/>
      <c r="J12" s="56"/>
      <c r="K12" s="62"/>
      <c r="L12" s="56"/>
      <c r="M12" s="56">
        <v>570000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62"/>
      <c r="Y12" s="58"/>
      <c r="Z12" s="260"/>
      <c r="AA12" s="117" t="s">
        <v>75</v>
      </c>
      <c r="AB12" s="57" t="str">
        <f t="shared" si="0"/>
        <v>PS260772</v>
      </c>
      <c r="AC12" s="58" t="str">
        <f t="shared" si="0"/>
        <v>EXD1-26-VY0127</v>
      </c>
      <c r="AD12" s="59">
        <f t="shared" si="1"/>
        <v>46053</v>
      </c>
      <c r="AE12" s="58">
        <f t="shared" si="2"/>
        <v>0</v>
      </c>
      <c r="AF12" s="58">
        <f t="shared" si="3"/>
        <v>0</v>
      </c>
      <c r="AG12" s="58">
        <f t="shared" si="4"/>
        <v>0</v>
      </c>
      <c r="AH12" s="58">
        <f t="shared" si="5"/>
        <v>570000</v>
      </c>
      <c r="AI12" s="58">
        <f t="shared" si="6"/>
        <v>0</v>
      </c>
      <c r="AJ12" s="58">
        <f t="shared" si="7"/>
        <v>0</v>
      </c>
      <c r="AK12" s="58">
        <f t="shared" si="8"/>
        <v>0</v>
      </c>
      <c r="AL12" s="58">
        <f t="shared" si="9"/>
        <v>0</v>
      </c>
      <c r="AM12" s="58">
        <f t="shared" si="10"/>
        <v>0</v>
      </c>
      <c r="AN12" s="58">
        <f t="shared" si="11"/>
        <v>0</v>
      </c>
      <c r="AO12" s="58">
        <f t="shared" si="12"/>
        <v>0</v>
      </c>
      <c r="AP12" s="58">
        <f t="shared" si="14"/>
        <v>0</v>
      </c>
      <c r="AQ12" s="58">
        <f t="shared" si="15"/>
        <v>0</v>
      </c>
      <c r="AR12" s="58">
        <f t="shared" si="16"/>
        <v>45600</v>
      </c>
      <c r="AS12" s="58">
        <f t="shared" si="17"/>
        <v>615600</v>
      </c>
      <c r="AT12" s="58">
        <f t="shared" si="18"/>
        <v>615600</v>
      </c>
      <c r="AU12" s="58" t="str">
        <f t="shared" si="13"/>
        <v>DHL</v>
      </c>
      <c r="AV12" s="75" t="s">
        <v>82</v>
      </c>
      <c r="AW12" s="60" t="s">
        <v>3552</v>
      </c>
      <c r="AY12" s="225"/>
      <c r="AZ12" s="345"/>
      <c r="BA12" s="345"/>
      <c r="BB12" s="164"/>
      <c r="BC12" s="74"/>
    </row>
    <row r="13" spans="1:55" s="60" customFormat="1" ht="35.25" customHeight="1">
      <c r="A13" s="113" t="s">
        <v>3268</v>
      </c>
      <c r="B13" s="256" t="s">
        <v>3335</v>
      </c>
      <c r="C13" s="140" t="s">
        <v>3403</v>
      </c>
      <c r="D13" s="114">
        <v>46053</v>
      </c>
      <c r="E13" s="114" t="s">
        <v>3466</v>
      </c>
      <c r="F13" s="320">
        <v>1</v>
      </c>
      <c r="G13" s="258">
        <v>16</v>
      </c>
      <c r="H13" s="258">
        <v>16</v>
      </c>
      <c r="I13" s="116"/>
      <c r="J13" s="56"/>
      <c r="K13" s="62"/>
      <c r="L13" s="56"/>
      <c r="M13" s="56">
        <v>570000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62"/>
      <c r="Y13" s="58"/>
      <c r="Z13" s="260"/>
      <c r="AA13" s="117" t="s">
        <v>75</v>
      </c>
      <c r="AB13" s="57" t="str">
        <f t="shared" si="0"/>
        <v>PS260777</v>
      </c>
      <c r="AC13" s="58" t="str">
        <f t="shared" si="0"/>
        <v>AT26010642</v>
      </c>
      <c r="AD13" s="59">
        <f t="shared" si="1"/>
        <v>46053</v>
      </c>
      <c r="AE13" s="58">
        <f t="shared" si="2"/>
        <v>0</v>
      </c>
      <c r="AF13" s="58">
        <f t="shared" si="3"/>
        <v>0</v>
      </c>
      <c r="AG13" s="58">
        <f t="shared" si="4"/>
        <v>0</v>
      </c>
      <c r="AH13" s="58">
        <f t="shared" si="5"/>
        <v>570000</v>
      </c>
      <c r="AI13" s="58">
        <f t="shared" si="6"/>
        <v>0</v>
      </c>
      <c r="AJ13" s="58">
        <f t="shared" si="7"/>
        <v>0</v>
      </c>
      <c r="AK13" s="58">
        <f t="shared" si="8"/>
        <v>0</v>
      </c>
      <c r="AL13" s="58">
        <f t="shared" si="9"/>
        <v>0</v>
      </c>
      <c r="AM13" s="58">
        <f t="shared" si="10"/>
        <v>0</v>
      </c>
      <c r="AN13" s="58">
        <f t="shared" si="11"/>
        <v>0</v>
      </c>
      <c r="AO13" s="58">
        <f t="shared" si="12"/>
        <v>0</v>
      </c>
      <c r="AP13" s="58">
        <f t="shared" si="14"/>
        <v>0</v>
      </c>
      <c r="AQ13" s="58">
        <f t="shared" si="15"/>
        <v>0</v>
      </c>
      <c r="AR13" s="58">
        <f t="shared" si="16"/>
        <v>45600</v>
      </c>
      <c r="AS13" s="58">
        <f t="shared" si="17"/>
        <v>615600</v>
      </c>
      <c r="AT13" s="58">
        <f t="shared" si="18"/>
        <v>615600</v>
      </c>
      <c r="AU13" s="58" t="str">
        <f t="shared" si="13"/>
        <v>DHL</v>
      </c>
      <c r="AV13" s="75" t="s">
        <v>82</v>
      </c>
      <c r="AW13" s="60" t="s">
        <v>3553</v>
      </c>
      <c r="AY13" s="225"/>
      <c r="AZ13" s="345"/>
      <c r="BA13" s="345"/>
      <c r="BB13" s="164"/>
      <c r="BC13" s="74"/>
    </row>
    <row r="14" spans="1:55" s="60" customFormat="1" ht="35.25" customHeight="1">
      <c r="A14" s="113" t="s">
        <v>3269</v>
      </c>
      <c r="B14" s="256" t="s">
        <v>3336</v>
      </c>
      <c r="C14" s="140" t="s">
        <v>3404</v>
      </c>
      <c r="D14" s="114">
        <v>46053</v>
      </c>
      <c r="E14" s="114" t="s">
        <v>3467</v>
      </c>
      <c r="F14" s="320">
        <v>1</v>
      </c>
      <c r="G14" s="258">
        <v>10.199999999999999</v>
      </c>
      <c r="H14" s="258">
        <v>10.199999999999999</v>
      </c>
      <c r="I14" s="116"/>
      <c r="J14" s="56"/>
      <c r="K14" s="62"/>
      <c r="L14" s="56"/>
      <c r="M14" s="56">
        <v>570000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62"/>
      <c r="Y14" s="58"/>
      <c r="Z14" s="260"/>
      <c r="AA14" s="117" t="s">
        <v>75</v>
      </c>
      <c r="AB14" s="57" t="str">
        <f t="shared" si="0"/>
        <v>PS260771</v>
      </c>
      <c r="AC14" s="58" t="str">
        <f t="shared" si="0"/>
        <v>005/IEM/I/26</v>
      </c>
      <c r="AD14" s="59">
        <f t="shared" si="1"/>
        <v>46053</v>
      </c>
      <c r="AE14" s="58">
        <f t="shared" si="2"/>
        <v>0</v>
      </c>
      <c r="AF14" s="58">
        <f t="shared" si="3"/>
        <v>0</v>
      </c>
      <c r="AG14" s="58">
        <f t="shared" si="4"/>
        <v>0</v>
      </c>
      <c r="AH14" s="58">
        <f t="shared" si="5"/>
        <v>570000</v>
      </c>
      <c r="AI14" s="58">
        <f t="shared" si="6"/>
        <v>0</v>
      </c>
      <c r="AJ14" s="58">
        <f t="shared" si="7"/>
        <v>0</v>
      </c>
      <c r="AK14" s="58">
        <f t="shared" si="8"/>
        <v>0</v>
      </c>
      <c r="AL14" s="58">
        <f t="shared" si="9"/>
        <v>0</v>
      </c>
      <c r="AM14" s="58">
        <f t="shared" si="10"/>
        <v>0</v>
      </c>
      <c r="AN14" s="58">
        <f t="shared" si="11"/>
        <v>0</v>
      </c>
      <c r="AO14" s="58">
        <f t="shared" si="12"/>
        <v>0</v>
      </c>
      <c r="AP14" s="58">
        <f t="shared" si="14"/>
        <v>0</v>
      </c>
      <c r="AQ14" s="58">
        <f t="shared" si="15"/>
        <v>0</v>
      </c>
      <c r="AR14" s="58">
        <f t="shared" si="16"/>
        <v>45600</v>
      </c>
      <c r="AS14" s="58">
        <f t="shared" si="17"/>
        <v>615600</v>
      </c>
      <c r="AT14" s="58">
        <f t="shared" si="18"/>
        <v>615600</v>
      </c>
      <c r="AU14" s="58" t="str">
        <f t="shared" si="13"/>
        <v>DHL</v>
      </c>
      <c r="AV14" s="75" t="s">
        <v>82</v>
      </c>
      <c r="AW14" s="60" t="s">
        <v>3554</v>
      </c>
      <c r="AY14" s="225"/>
      <c r="AZ14" s="345"/>
      <c r="BA14" s="345"/>
      <c r="BB14" s="164"/>
      <c r="BC14" s="74"/>
    </row>
    <row r="15" spans="1:55" s="212" customFormat="1" ht="35.25" customHeight="1">
      <c r="A15" s="353" t="s">
        <v>3270</v>
      </c>
      <c r="B15" s="354" t="s">
        <v>3337</v>
      </c>
      <c r="C15" s="355" t="s">
        <v>3405</v>
      </c>
      <c r="D15" s="356">
        <v>46052</v>
      </c>
      <c r="E15" s="356" t="s">
        <v>3468</v>
      </c>
      <c r="F15" s="357">
        <v>1</v>
      </c>
      <c r="G15" s="358">
        <v>668.89</v>
      </c>
      <c r="H15" s="358">
        <v>668.89</v>
      </c>
      <c r="I15" s="359" t="s">
        <v>3531</v>
      </c>
      <c r="J15" s="56"/>
      <c r="K15" s="62"/>
      <c r="L15" s="259" cm="1">
        <f t="array" ref="L15">IF(H15=0, _xleta.T, IF(H15&lt;=1000, 1290000, IF(H15&lt;=2000, 1460000, IF(H15&lt;=3000, 2186000, IF(H15&lt;=5000, 2296000, ff)))))</f>
        <v>1290000</v>
      </c>
      <c r="M15" s="259">
        <v>940500</v>
      </c>
      <c r="N15" s="259"/>
      <c r="O15" s="259"/>
      <c r="P15" s="259"/>
      <c r="Q15" s="259"/>
      <c r="R15" s="259"/>
      <c r="S15" s="259"/>
      <c r="T15" s="259"/>
      <c r="U15" s="56"/>
      <c r="V15" s="259"/>
      <c r="W15" s="56"/>
      <c r="X15" s="62"/>
      <c r="Y15" s="58"/>
      <c r="Z15" s="361" t="s">
        <v>1285</v>
      </c>
      <c r="AA15" s="362" t="s">
        <v>74</v>
      </c>
      <c r="AB15" s="57" t="str">
        <f t="shared" si="0"/>
        <v>PS260760</v>
      </c>
      <c r="AC15" s="58" t="str">
        <f t="shared" si="0"/>
        <v>T260122-Y1</v>
      </c>
      <c r="AD15" s="59">
        <f t="shared" si="1"/>
        <v>46052</v>
      </c>
      <c r="AE15" s="58">
        <f t="shared" si="2"/>
        <v>0</v>
      </c>
      <c r="AF15" s="58">
        <f t="shared" si="3"/>
        <v>0</v>
      </c>
      <c r="AG15" s="363">
        <f t="shared" si="4"/>
        <v>1290000</v>
      </c>
      <c r="AH15" s="363">
        <f t="shared" si="5"/>
        <v>940500</v>
      </c>
      <c r="AI15" s="58">
        <f t="shared" si="6"/>
        <v>0</v>
      </c>
      <c r="AJ15" s="58">
        <f t="shared" si="7"/>
        <v>0</v>
      </c>
      <c r="AK15" s="58">
        <f t="shared" si="8"/>
        <v>0</v>
      </c>
      <c r="AL15" s="58">
        <f t="shared" si="9"/>
        <v>0</v>
      </c>
      <c r="AM15" s="58">
        <f t="shared" si="10"/>
        <v>0</v>
      </c>
      <c r="AN15" s="58">
        <f t="shared" si="11"/>
        <v>0</v>
      </c>
      <c r="AO15" s="58">
        <f t="shared" si="12"/>
        <v>0</v>
      </c>
      <c r="AP15" s="58">
        <f t="shared" si="14"/>
        <v>0</v>
      </c>
      <c r="AQ15" s="58">
        <f t="shared" si="15"/>
        <v>0</v>
      </c>
      <c r="AR15" s="58">
        <f t="shared" si="16"/>
        <v>178440</v>
      </c>
      <c r="AS15" s="58">
        <f t="shared" si="17"/>
        <v>2408940</v>
      </c>
      <c r="AT15" s="58">
        <f t="shared" si="18"/>
        <v>2408940</v>
      </c>
      <c r="AU15" s="363" t="str">
        <f t="shared" si="13"/>
        <v>CÁT LÁI</v>
      </c>
      <c r="AV15" s="211" t="s">
        <v>80</v>
      </c>
      <c r="AW15" s="60" t="s">
        <v>3555</v>
      </c>
      <c r="AX15" s="60" t="s">
        <v>3614</v>
      </c>
      <c r="AY15" s="226">
        <v>46056</v>
      </c>
      <c r="AZ15" s="780" t="s">
        <v>1285</v>
      </c>
      <c r="BA15" s="780" t="s">
        <v>2685</v>
      </c>
      <c r="BB15" s="215"/>
      <c r="BC15" s="214"/>
    </row>
    <row r="16" spans="1:55" s="212" customFormat="1" ht="35.25" customHeight="1">
      <c r="A16" s="353" t="s">
        <v>3271</v>
      </c>
      <c r="B16" s="354" t="s">
        <v>3338</v>
      </c>
      <c r="C16" s="355" t="s">
        <v>3406</v>
      </c>
      <c r="D16" s="356">
        <v>46053</v>
      </c>
      <c r="E16" s="356" t="s">
        <v>3469</v>
      </c>
      <c r="F16" s="357">
        <v>1</v>
      </c>
      <c r="G16" s="358">
        <v>502</v>
      </c>
      <c r="H16" s="358">
        <v>502</v>
      </c>
      <c r="I16" s="359" t="s">
        <v>668</v>
      </c>
      <c r="J16" s="56"/>
      <c r="K16" s="62"/>
      <c r="L16" s="259" cm="1">
        <f t="array" ref="L16">IF(H16=0, _xleta.T, IF(H16&lt;=1000, 1290000, IF(H16&lt;=2000, 1460000, IF(H16&lt;=3000, 2186000, IF(H16&lt;=5000, 2296000, ff)))))</f>
        <v>1290000</v>
      </c>
      <c r="M16" s="259">
        <v>940500</v>
      </c>
      <c r="N16" s="259"/>
      <c r="O16" s="259"/>
      <c r="P16" s="259"/>
      <c r="Q16" s="259"/>
      <c r="R16" s="259"/>
      <c r="S16" s="259"/>
      <c r="T16" s="259"/>
      <c r="U16" s="56"/>
      <c r="V16" s="259"/>
      <c r="W16" s="56"/>
      <c r="X16" s="62"/>
      <c r="Y16" s="58"/>
      <c r="Z16" s="361" t="s">
        <v>1285</v>
      </c>
      <c r="AA16" s="362" t="s">
        <v>74</v>
      </c>
      <c r="AB16" s="57" t="str">
        <f t="shared" si="0"/>
        <v>PS260748</v>
      </c>
      <c r="AC16" s="58" t="str">
        <f t="shared" si="0"/>
        <v>EXD1-26-C037</v>
      </c>
      <c r="AD16" s="59">
        <f t="shared" si="1"/>
        <v>46053</v>
      </c>
      <c r="AE16" s="58">
        <f t="shared" si="2"/>
        <v>0</v>
      </c>
      <c r="AF16" s="58">
        <f t="shared" si="3"/>
        <v>0</v>
      </c>
      <c r="AG16" s="363">
        <f t="shared" si="4"/>
        <v>1290000</v>
      </c>
      <c r="AH16" s="363">
        <f t="shared" si="5"/>
        <v>940500</v>
      </c>
      <c r="AI16" s="58">
        <f t="shared" si="6"/>
        <v>0</v>
      </c>
      <c r="AJ16" s="58">
        <f t="shared" si="7"/>
        <v>0</v>
      </c>
      <c r="AK16" s="58">
        <f t="shared" si="8"/>
        <v>0</v>
      </c>
      <c r="AL16" s="58">
        <f t="shared" si="9"/>
        <v>0</v>
      </c>
      <c r="AM16" s="58">
        <f t="shared" si="10"/>
        <v>0</v>
      </c>
      <c r="AN16" s="58">
        <f t="shared" si="11"/>
        <v>0</v>
      </c>
      <c r="AO16" s="58">
        <f t="shared" si="12"/>
        <v>0</v>
      </c>
      <c r="AP16" s="58">
        <f t="shared" si="14"/>
        <v>0</v>
      </c>
      <c r="AQ16" s="58">
        <f t="shared" si="15"/>
        <v>0</v>
      </c>
      <c r="AR16" s="58">
        <f t="shared" si="16"/>
        <v>178440</v>
      </c>
      <c r="AS16" s="58">
        <f t="shared" si="17"/>
        <v>2408940</v>
      </c>
      <c r="AT16" s="58">
        <f t="shared" si="18"/>
        <v>2408940</v>
      </c>
      <c r="AU16" s="363" t="str">
        <f t="shared" si="13"/>
        <v>CÁT LÁI</v>
      </c>
      <c r="AV16" s="211" t="s">
        <v>80</v>
      </c>
      <c r="AW16" s="60" t="s">
        <v>3556</v>
      </c>
      <c r="AX16" s="60" t="s">
        <v>3614</v>
      </c>
      <c r="AY16" s="226">
        <v>46056</v>
      </c>
      <c r="AZ16" s="781"/>
      <c r="BA16" s="781"/>
      <c r="BB16" s="215"/>
      <c r="BC16" s="214"/>
    </row>
    <row r="17" spans="1:55" s="212" customFormat="1" ht="35.25" customHeight="1">
      <c r="A17" s="353" t="s">
        <v>3272</v>
      </c>
      <c r="B17" s="354" t="s">
        <v>3339</v>
      </c>
      <c r="C17" s="355" t="s">
        <v>3407</v>
      </c>
      <c r="D17" s="356">
        <v>46053</v>
      </c>
      <c r="E17" s="356" t="s">
        <v>3470</v>
      </c>
      <c r="F17" s="357">
        <v>1</v>
      </c>
      <c r="G17" s="358">
        <v>573</v>
      </c>
      <c r="H17" s="358">
        <v>573</v>
      </c>
      <c r="I17" s="359" t="s">
        <v>3532</v>
      </c>
      <c r="J17" s="56"/>
      <c r="K17" s="62"/>
      <c r="L17" s="259" cm="1">
        <f t="array" ref="L17">IF(H17=0, _xleta.T, IF(H17&lt;=1000, 1290000, IF(H17&lt;=2000, 1460000, IF(H17&lt;=3000, 2186000, IF(H17&lt;=5000, 2296000, ff)))))</f>
        <v>1290000</v>
      </c>
      <c r="M17" s="259">
        <v>940500</v>
      </c>
      <c r="N17" s="259"/>
      <c r="O17" s="259"/>
      <c r="P17" s="259"/>
      <c r="Q17" s="259"/>
      <c r="R17" s="259"/>
      <c r="S17" s="259"/>
      <c r="T17" s="259"/>
      <c r="U17" s="56"/>
      <c r="V17" s="259"/>
      <c r="W17" s="56"/>
      <c r="X17" s="62"/>
      <c r="Y17" s="58"/>
      <c r="Z17" s="361" t="s">
        <v>1285</v>
      </c>
      <c r="AA17" s="362" t="s">
        <v>74</v>
      </c>
      <c r="AB17" s="57" t="str">
        <f t="shared" si="0"/>
        <v>PS260774</v>
      </c>
      <c r="AC17" s="58" t="str">
        <f t="shared" si="0"/>
        <v>260121-02</v>
      </c>
      <c r="AD17" s="59">
        <f t="shared" si="1"/>
        <v>46053</v>
      </c>
      <c r="AE17" s="58">
        <f t="shared" si="2"/>
        <v>0</v>
      </c>
      <c r="AF17" s="58">
        <f t="shared" si="3"/>
        <v>0</v>
      </c>
      <c r="AG17" s="363">
        <f t="shared" si="4"/>
        <v>1290000</v>
      </c>
      <c r="AH17" s="363">
        <f t="shared" si="5"/>
        <v>940500</v>
      </c>
      <c r="AI17" s="58">
        <f t="shared" si="6"/>
        <v>0</v>
      </c>
      <c r="AJ17" s="58">
        <f t="shared" si="7"/>
        <v>0</v>
      </c>
      <c r="AK17" s="58">
        <f t="shared" si="8"/>
        <v>0</v>
      </c>
      <c r="AL17" s="58">
        <f t="shared" si="9"/>
        <v>0</v>
      </c>
      <c r="AM17" s="58">
        <f t="shared" si="10"/>
        <v>0</v>
      </c>
      <c r="AN17" s="58">
        <f t="shared" si="11"/>
        <v>0</v>
      </c>
      <c r="AO17" s="58">
        <f t="shared" si="12"/>
        <v>0</v>
      </c>
      <c r="AP17" s="58">
        <f t="shared" si="14"/>
        <v>0</v>
      </c>
      <c r="AQ17" s="58">
        <f t="shared" si="15"/>
        <v>0</v>
      </c>
      <c r="AR17" s="58">
        <f t="shared" si="16"/>
        <v>178440</v>
      </c>
      <c r="AS17" s="58">
        <f t="shared" si="17"/>
        <v>2408940</v>
      </c>
      <c r="AT17" s="58">
        <f t="shared" si="18"/>
        <v>2408940</v>
      </c>
      <c r="AU17" s="363" t="str">
        <f t="shared" si="13"/>
        <v>CÁT LÁI</v>
      </c>
      <c r="AV17" s="211" t="s">
        <v>80</v>
      </c>
      <c r="AW17" s="60" t="s">
        <v>3557</v>
      </c>
      <c r="AX17" s="60" t="s">
        <v>3614</v>
      </c>
      <c r="AY17" s="226">
        <v>46056</v>
      </c>
      <c r="AZ17" s="782"/>
      <c r="BA17" s="782"/>
      <c r="BB17" s="215"/>
      <c r="BC17" s="214"/>
    </row>
    <row r="18" spans="1:55" s="60" customFormat="1" ht="35.25" customHeight="1">
      <c r="A18" s="113" t="s">
        <v>3273</v>
      </c>
      <c r="B18" s="256" t="s">
        <v>3340</v>
      </c>
      <c r="C18" s="140" t="s">
        <v>3408</v>
      </c>
      <c r="D18" s="114">
        <v>46056</v>
      </c>
      <c r="E18" s="114" t="s">
        <v>3471</v>
      </c>
      <c r="F18" s="783">
        <v>2</v>
      </c>
      <c r="G18" s="258">
        <v>2.2000000000000002</v>
      </c>
      <c r="H18" s="258">
        <f>G18+G19</f>
        <v>237</v>
      </c>
      <c r="I18" s="116"/>
      <c r="J18" s="56"/>
      <c r="K18" s="62"/>
      <c r="L18" s="56">
        <f t="shared" ref="L18:L20" si="19">IF(H18&lt;=50,1060000, IF(H18&lt;=200, 1210000, IF(H18&lt;=500, 1230000, IF(H18&lt;=1000, 1440000, IF(H18&lt;=2000, 1990000, IF(H18&gt;2000, 1990000+(H18-2000)*1464))))))</f>
        <v>1230000</v>
      </c>
      <c r="M18" s="56">
        <f>940500+70000</f>
        <v>1010500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62"/>
      <c r="Y18" s="58"/>
      <c r="Z18" s="260" t="s">
        <v>1274</v>
      </c>
      <c r="AA18" s="117" t="s">
        <v>72</v>
      </c>
      <c r="AB18" s="57" t="str">
        <f t="shared" si="0"/>
        <v>PS260837</v>
      </c>
      <c r="AC18" s="58" t="str">
        <f t="shared" si="0"/>
        <v>0885089482</v>
      </c>
      <c r="AD18" s="59">
        <f t="shared" si="1"/>
        <v>46056</v>
      </c>
      <c r="AE18" s="58">
        <f t="shared" si="2"/>
        <v>0</v>
      </c>
      <c r="AF18" s="58">
        <f t="shared" si="3"/>
        <v>0</v>
      </c>
      <c r="AG18" s="58">
        <f t="shared" si="4"/>
        <v>11417.721518987344</v>
      </c>
      <c r="AH18" s="58">
        <f t="shared" si="5"/>
        <v>9380.1687763713089</v>
      </c>
      <c r="AI18" s="58">
        <f t="shared" si="6"/>
        <v>0</v>
      </c>
      <c r="AJ18" s="58">
        <f t="shared" si="7"/>
        <v>0</v>
      </c>
      <c r="AK18" s="58">
        <f t="shared" si="8"/>
        <v>0</v>
      </c>
      <c r="AL18" s="58">
        <f t="shared" si="9"/>
        <v>0</v>
      </c>
      <c r="AM18" s="58">
        <f t="shared" si="10"/>
        <v>0</v>
      </c>
      <c r="AN18" s="58">
        <f t="shared" si="11"/>
        <v>0</v>
      </c>
      <c r="AO18" s="58">
        <f t="shared" si="12"/>
        <v>0</v>
      </c>
      <c r="AP18" s="58">
        <f t="shared" si="14"/>
        <v>0</v>
      </c>
      <c r="AQ18" s="58">
        <f t="shared" si="15"/>
        <v>0</v>
      </c>
      <c r="AR18" s="58">
        <f t="shared" si="16"/>
        <v>1663.8312236286922</v>
      </c>
      <c r="AS18" s="58">
        <f t="shared" si="17"/>
        <v>22461.721518987342</v>
      </c>
      <c r="AT18" s="58">
        <f t="shared" si="18"/>
        <v>22461.721518987342</v>
      </c>
      <c r="AU18" s="58" t="str">
        <f t="shared" si="13"/>
        <v>TCS</v>
      </c>
      <c r="AV18" s="75" t="s">
        <v>79</v>
      </c>
      <c r="AW18" s="60" t="s">
        <v>3558</v>
      </c>
      <c r="AX18" s="60" t="s">
        <v>3616</v>
      </c>
      <c r="AY18" s="225">
        <v>46057</v>
      </c>
      <c r="AZ18" s="785" t="s">
        <v>1274</v>
      </c>
      <c r="BA18" s="785" t="s">
        <v>2684</v>
      </c>
      <c r="BB18" s="164"/>
      <c r="BC18" s="74"/>
    </row>
    <row r="19" spans="1:55" s="60" customFormat="1" ht="35.25" customHeight="1">
      <c r="A19" s="113" t="s">
        <v>3273</v>
      </c>
      <c r="B19" s="256" t="s">
        <v>3341</v>
      </c>
      <c r="C19" s="140" t="s">
        <v>3408</v>
      </c>
      <c r="D19" s="114">
        <v>46056</v>
      </c>
      <c r="E19" s="114" t="s">
        <v>3472</v>
      </c>
      <c r="F19" s="784"/>
      <c r="G19" s="258">
        <v>234.8</v>
      </c>
      <c r="H19" s="258">
        <v>237</v>
      </c>
      <c r="I19" s="116"/>
      <c r="J19" s="56"/>
      <c r="K19" s="62"/>
      <c r="L19" s="56">
        <f t="shared" si="19"/>
        <v>1230000</v>
      </c>
      <c r="M19" s="56">
        <f>940500+70000</f>
        <v>1010500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62"/>
      <c r="Y19" s="58"/>
      <c r="Z19" s="260" t="s">
        <v>1274</v>
      </c>
      <c r="AA19" s="117" t="s">
        <v>72</v>
      </c>
      <c r="AB19" s="57" t="str">
        <f t="shared" si="0"/>
        <v>PS260837</v>
      </c>
      <c r="AC19" s="58" t="str">
        <f t="shared" si="0"/>
        <v>0885090860</v>
      </c>
      <c r="AD19" s="59">
        <f t="shared" si="1"/>
        <v>46056</v>
      </c>
      <c r="AE19" s="58">
        <f t="shared" si="2"/>
        <v>0</v>
      </c>
      <c r="AF19" s="58">
        <f t="shared" si="3"/>
        <v>0</v>
      </c>
      <c r="AG19" s="58">
        <f t="shared" si="4"/>
        <v>1218582.2784810127</v>
      </c>
      <c r="AH19" s="58">
        <f t="shared" si="5"/>
        <v>1001119.8312236287</v>
      </c>
      <c r="AI19" s="58">
        <f t="shared" si="6"/>
        <v>0</v>
      </c>
      <c r="AJ19" s="58">
        <f t="shared" si="7"/>
        <v>0</v>
      </c>
      <c r="AK19" s="58">
        <f t="shared" si="8"/>
        <v>0</v>
      </c>
      <c r="AL19" s="58">
        <f t="shared" si="9"/>
        <v>0</v>
      </c>
      <c r="AM19" s="58">
        <f t="shared" si="10"/>
        <v>0</v>
      </c>
      <c r="AN19" s="58">
        <f t="shared" si="11"/>
        <v>0</v>
      </c>
      <c r="AO19" s="58">
        <f t="shared" si="12"/>
        <v>0</v>
      </c>
      <c r="AP19" s="58">
        <f t="shared" si="14"/>
        <v>0</v>
      </c>
      <c r="AQ19" s="58">
        <f t="shared" si="15"/>
        <v>0</v>
      </c>
      <c r="AR19" s="58">
        <f t="shared" si="16"/>
        <v>177576.16877637134</v>
      </c>
      <c r="AS19" s="58">
        <f t="shared" si="17"/>
        <v>2397278.2784810131</v>
      </c>
      <c r="AT19" s="58">
        <f t="shared" si="18"/>
        <v>2397278.2784810131</v>
      </c>
      <c r="AU19" s="58" t="str">
        <f t="shared" si="13"/>
        <v>TCS</v>
      </c>
      <c r="AV19" s="75" t="s">
        <v>79</v>
      </c>
      <c r="AW19" s="60" t="s">
        <v>3558</v>
      </c>
      <c r="AX19" s="60" t="s">
        <v>3616</v>
      </c>
      <c r="AY19" s="225">
        <v>46057</v>
      </c>
      <c r="AZ19" s="786"/>
      <c r="BA19" s="786"/>
      <c r="BB19" s="164"/>
      <c r="BC19" s="74"/>
    </row>
    <row r="20" spans="1:55" s="60" customFormat="1" ht="35.25" customHeight="1">
      <c r="A20" s="113" t="s">
        <v>3274</v>
      </c>
      <c r="B20" s="256" t="s">
        <v>3342</v>
      </c>
      <c r="C20" s="140" t="s">
        <v>3409</v>
      </c>
      <c r="D20" s="114">
        <v>46056</v>
      </c>
      <c r="E20" s="114" t="s">
        <v>3473</v>
      </c>
      <c r="F20" s="320">
        <v>1</v>
      </c>
      <c r="G20" s="258">
        <v>32</v>
      </c>
      <c r="H20" s="258">
        <v>32</v>
      </c>
      <c r="I20" s="116"/>
      <c r="J20" s="56"/>
      <c r="K20" s="62"/>
      <c r="L20" s="56">
        <f t="shared" si="19"/>
        <v>1060000</v>
      </c>
      <c r="M20" s="56">
        <v>940500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62"/>
      <c r="Y20" s="58"/>
      <c r="Z20" s="260" t="s">
        <v>1274</v>
      </c>
      <c r="AA20" s="117" t="s">
        <v>72</v>
      </c>
      <c r="AB20" s="57" t="str">
        <f t="shared" si="0"/>
        <v>PS260835</v>
      </c>
      <c r="AC20" s="58" t="str">
        <f t="shared" si="0"/>
        <v>PC260202VY</v>
      </c>
      <c r="AD20" s="59">
        <f t="shared" si="1"/>
        <v>46056</v>
      </c>
      <c r="AE20" s="58">
        <f t="shared" si="2"/>
        <v>0</v>
      </c>
      <c r="AF20" s="58">
        <f t="shared" si="3"/>
        <v>0</v>
      </c>
      <c r="AG20" s="58">
        <f t="shared" si="4"/>
        <v>1060000</v>
      </c>
      <c r="AH20" s="58">
        <f t="shared" si="5"/>
        <v>940500</v>
      </c>
      <c r="AI20" s="58">
        <f t="shared" si="6"/>
        <v>0</v>
      </c>
      <c r="AJ20" s="58">
        <f t="shared" si="7"/>
        <v>0</v>
      </c>
      <c r="AK20" s="58">
        <f t="shared" si="8"/>
        <v>0</v>
      </c>
      <c r="AL20" s="58">
        <f t="shared" si="9"/>
        <v>0</v>
      </c>
      <c r="AM20" s="58">
        <f t="shared" si="10"/>
        <v>0</v>
      </c>
      <c r="AN20" s="58">
        <f t="shared" si="11"/>
        <v>0</v>
      </c>
      <c r="AO20" s="58">
        <f t="shared" si="12"/>
        <v>0</v>
      </c>
      <c r="AP20" s="58">
        <f t="shared" si="14"/>
        <v>0</v>
      </c>
      <c r="AQ20" s="58">
        <f t="shared" si="15"/>
        <v>0</v>
      </c>
      <c r="AR20" s="58">
        <f t="shared" si="16"/>
        <v>160040</v>
      </c>
      <c r="AS20" s="58">
        <f t="shared" si="17"/>
        <v>2160540</v>
      </c>
      <c r="AT20" s="58">
        <f t="shared" si="18"/>
        <v>2160540</v>
      </c>
      <c r="AU20" s="58" t="str">
        <f t="shared" si="13"/>
        <v>TCS</v>
      </c>
      <c r="AV20" s="75" t="s">
        <v>79</v>
      </c>
      <c r="AW20" s="60" t="s">
        <v>3559</v>
      </c>
      <c r="AX20" s="60" t="s">
        <v>3616</v>
      </c>
      <c r="AY20" s="225">
        <v>46057</v>
      </c>
      <c r="AZ20" s="787"/>
      <c r="BA20" s="787"/>
      <c r="BB20" s="164"/>
      <c r="BC20" s="74"/>
    </row>
    <row r="21" spans="1:55" s="60" customFormat="1" ht="35.25" customHeight="1">
      <c r="A21" s="113" t="s">
        <v>3275</v>
      </c>
      <c r="B21" s="256" t="s">
        <v>3343</v>
      </c>
      <c r="C21" s="140" t="s">
        <v>3410</v>
      </c>
      <c r="D21" s="114">
        <v>46056</v>
      </c>
      <c r="E21" s="114" t="s">
        <v>3474</v>
      </c>
      <c r="F21" s="320">
        <v>1</v>
      </c>
      <c r="G21" s="258">
        <v>32.5</v>
      </c>
      <c r="H21" s="258">
        <v>32.5</v>
      </c>
      <c r="I21" s="116"/>
      <c r="J21" s="56"/>
      <c r="K21" s="62"/>
      <c r="L21" s="56"/>
      <c r="M21" s="56">
        <v>570000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62"/>
      <c r="Y21" s="58"/>
      <c r="Z21" s="260"/>
      <c r="AA21" s="117" t="s">
        <v>75</v>
      </c>
      <c r="AB21" s="57" t="str">
        <f t="shared" si="0"/>
        <v>PS260806</v>
      </c>
      <c r="AC21" s="58" t="str">
        <f t="shared" si="0"/>
        <v>LW260129</v>
      </c>
      <c r="AD21" s="59">
        <f t="shared" si="1"/>
        <v>46056</v>
      </c>
      <c r="AE21" s="58">
        <f t="shared" si="2"/>
        <v>0</v>
      </c>
      <c r="AF21" s="58">
        <f t="shared" si="3"/>
        <v>0</v>
      </c>
      <c r="AG21" s="58">
        <f t="shared" si="4"/>
        <v>0</v>
      </c>
      <c r="AH21" s="58">
        <f t="shared" si="5"/>
        <v>570000</v>
      </c>
      <c r="AI21" s="58">
        <f t="shared" si="6"/>
        <v>0</v>
      </c>
      <c r="AJ21" s="58">
        <f t="shared" si="7"/>
        <v>0</v>
      </c>
      <c r="AK21" s="58">
        <f t="shared" si="8"/>
        <v>0</v>
      </c>
      <c r="AL21" s="58">
        <f t="shared" si="9"/>
        <v>0</v>
      </c>
      <c r="AM21" s="58">
        <f t="shared" si="10"/>
        <v>0</v>
      </c>
      <c r="AN21" s="58">
        <f t="shared" si="11"/>
        <v>0</v>
      </c>
      <c r="AO21" s="58">
        <f t="shared" si="12"/>
        <v>0</v>
      </c>
      <c r="AP21" s="58">
        <f t="shared" si="14"/>
        <v>0</v>
      </c>
      <c r="AQ21" s="58">
        <f t="shared" si="15"/>
        <v>0</v>
      </c>
      <c r="AR21" s="58">
        <f t="shared" si="16"/>
        <v>45600</v>
      </c>
      <c r="AS21" s="58">
        <f t="shared" si="17"/>
        <v>615600</v>
      </c>
      <c r="AT21" s="58">
        <f t="shared" si="18"/>
        <v>615600</v>
      </c>
      <c r="AU21" s="58" t="str">
        <f t="shared" si="13"/>
        <v>DHL</v>
      </c>
      <c r="AV21" s="75" t="s">
        <v>82</v>
      </c>
      <c r="AW21" s="60" t="s">
        <v>3560</v>
      </c>
      <c r="AY21" s="225"/>
      <c r="AZ21" s="344"/>
      <c r="BA21" s="344"/>
      <c r="BB21" s="164"/>
      <c r="BC21" s="74"/>
    </row>
    <row r="22" spans="1:55" s="60" customFormat="1" ht="35.25" customHeight="1">
      <c r="A22" s="113" t="s">
        <v>3276</v>
      </c>
      <c r="B22" s="256" t="s">
        <v>3344</v>
      </c>
      <c r="C22" s="140" t="s">
        <v>3411</v>
      </c>
      <c r="D22" s="114">
        <v>46055</v>
      </c>
      <c r="E22" s="114" t="s">
        <v>3475</v>
      </c>
      <c r="F22" s="320">
        <v>1</v>
      </c>
      <c r="G22" s="258">
        <v>0.9</v>
      </c>
      <c r="H22" s="258">
        <v>0.9</v>
      </c>
      <c r="I22" s="116"/>
      <c r="J22" s="56"/>
      <c r="K22" s="62"/>
      <c r="L22" s="56"/>
      <c r="M22" s="56">
        <v>570000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62"/>
      <c r="Y22" s="58"/>
      <c r="Z22" s="260"/>
      <c r="AA22" s="117" t="s">
        <v>75</v>
      </c>
      <c r="AB22" s="57" t="str">
        <f t="shared" si="0"/>
        <v>PS260812</v>
      </c>
      <c r="AC22" s="58" t="str">
        <f t="shared" si="0"/>
        <v>DJL-260130-007</v>
      </c>
      <c r="AD22" s="59">
        <f t="shared" si="1"/>
        <v>46055</v>
      </c>
      <c r="AE22" s="58">
        <f t="shared" si="2"/>
        <v>0</v>
      </c>
      <c r="AF22" s="58">
        <f t="shared" si="3"/>
        <v>0</v>
      </c>
      <c r="AG22" s="58">
        <f t="shared" si="4"/>
        <v>0</v>
      </c>
      <c r="AH22" s="58">
        <f t="shared" si="5"/>
        <v>570000</v>
      </c>
      <c r="AI22" s="58">
        <f t="shared" si="6"/>
        <v>0</v>
      </c>
      <c r="AJ22" s="58">
        <f t="shared" si="7"/>
        <v>0</v>
      </c>
      <c r="AK22" s="58">
        <f t="shared" si="8"/>
        <v>0</v>
      </c>
      <c r="AL22" s="58">
        <f t="shared" si="9"/>
        <v>0</v>
      </c>
      <c r="AM22" s="58">
        <f t="shared" si="10"/>
        <v>0</v>
      </c>
      <c r="AN22" s="58">
        <f t="shared" si="11"/>
        <v>0</v>
      </c>
      <c r="AO22" s="58">
        <f t="shared" si="12"/>
        <v>0</v>
      </c>
      <c r="AP22" s="58">
        <f t="shared" si="14"/>
        <v>0</v>
      </c>
      <c r="AQ22" s="58">
        <f t="shared" si="15"/>
        <v>0</v>
      </c>
      <c r="AR22" s="58">
        <f t="shared" si="16"/>
        <v>45600</v>
      </c>
      <c r="AS22" s="58">
        <f t="shared" si="17"/>
        <v>615600</v>
      </c>
      <c r="AT22" s="58">
        <f t="shared" si="18"/>
        <v>615600</v>
      </c>
      <c r="AU22" s="58" t="str">
        <f t="shared" si="13"/>
        <v>DHL</v>
      </c>
      <c r="AV22" s="75" t="s">
        <v>82</v>
      </c>
      <c r="AW22" s="60" t="s">
        <v>3561</v>
      </c>
      <c r="AY22" s="225"/>
      <c r="AZ22" s="345"/>
      <c r="BA22" s="345"/>
      <c r="BB22" s="164"/>
      <c r="BC22" s="74"/>
    </row>
    <row r="23" spans="1:55" s="60" customFormat="1" ht="35.25" customHeight="1">
      <c r="A23" s="113" t="s">
        <v>3277</v>
      </c>
      <c r="B23" s="256" t="s">
        <v>3345</v>
      </c>
      <c r="C23" s="140" t="s">
        <v>3412</v>
      </c>
      <c r="D23" s="114">
        <v>46055</v>
      </c>
      <c r="E23" s="114" t="s">
        <v>3476</v>
      </c>
      <c r="F23" s="320">
        <v>1</v>
      </c>
      <c r="G23" s="258">
        <v>20</v>
      </c>
      <c r="H23" s="258">
        <v>20</v>
      </c>
      <c r="I23" s="116"/>
      <c r="J23" s="56"/>
      <c r="K23" s="62"/>
      <c r="L23" s="56"/>
      <c r="M23" s="56">
        <v>570000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62"/>
      <c r="Y23" s="58"/>
      <c r="Z23" s="260"/>
      <c r="AA23" s="117" t="s">
        <v>75</v>
      </c>
      <c r="AB23" s="57" t="str">
        <f t="shared" si="0"/>
        <v>PS260814</v>
      </c>
      <c r="AC23" s="58" t="str">
        <f t="shared" si="0"/>
        <v>IV260103194</v>
      </c>
      <c r="AD23" s="59">
        <f t="shared" si="1"/>
        <v>46055</v>
      </c>
      <c r="AE23" s="58">
        <f t="shared" si="2"/>
        <v>0</v>
      </c>
      <c r="AF23" s="58">
        <f t="shared" si="3"/>
        <v>0</v>
      </c>
      <c r="AG23" s="58">
        <f t="shared" si="4"/>
        <v>0</v>
      </c>
      <c r="AH23" s="58">
        <f t="shared" si="5"/>
        <v>570000</v>
      </c>
      <c r="AI23" s="58">
        <f t="shared" si="6"/>
        <v>0</v>
      </c>
      <c r="AJ23" s="58">
        <f t="shared" si="7"/>
        <v>0</v>
      </c>
      <c r="AK23" s="58">
        <f t="shared" si="8"/>
        <v>0</v>
      </c>
      <c r="AL23" s="58">
        <f t="shared" si="9"/>
        <v>0</v>
      </c>
      <c r="AM23" s="58">
        <f t="shared" si="10"/>
        <v>0</v>
      </c>
      <c r="AN23" s="58">
        <f t="shared" si="11"/>
        <v>0</v>
      </c>
      <c r="AO23" s="58">
        <f t="shared" si="12"/>
        <v>0</v>
      </c>
      <c r="AP23" s="58">
        <f t="shared" si="14"/>
        <v>0</v>
      </c>
      <c r="AQ23" s="58">
        <f t="shared" si="15"/>
        <v>0</v>
      </c>
      <c r="AR23" s="58">
        <f t="shared" si="16"/>
        <v>45600</v>
      </c>
      <c r="AS23" s="58">
        <f t="shared" si="17"/>
        <v>615600</v>
      </c>
      <c r="AT23" s="58">
        <f t="shared" si="18"/>
        <v>615600</v>
      </c>
      <c r="AU23" s="58" t="str">
        <f t="shared" si="13"/>
        <v>DHL</v>
      </c>
      <c r="AV23" s="75" t="s">
        <v>82</v>
      </c>
      <c r="AW23" s="60" t="s">
        <v>3562</v>
      </c>
      <c r="AY23" s="225"/>
      <c r="AZ23" s="345"/>
      <c r="BA23" s="345"/>
      <c r="BB23" s="164"/>
      <c r="BC23" s="74"/>
    </row>
    <row r="24" spans="1:55" s="60" customFormat="1" ht="35.25" customHeight="1">
      <c r="A24" s="113" t="s">
        <v>3278</v>
      </c>
      <c r="B24" s="256" t="s">
        <v>3346</v>
      </c>
      <c r="C24" s="140" t="s">
        <v>3413</v>
      </c>
      <c r="D24" s="114">
        <v>46055</v>
      </c>
      <c r="E24" s="114" t="s">
        <v>3477</v>
      </c>
      <c r="F24" s="320">
        <v>1</v>
      </c>
      <c r="G24" s="258">
        <v>1.5</v>
      </c>
      <c r="H24" s="258">
        <v>1.5</v>
      </c>
      <c r="I24" s="116"/>
      <c r="J24" s="56"/>
      <c r="K24" s="62"/>
      <c r="L24" s="56"/>
      <c r="M24" s="56">
        <v>570000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62"/>
      <c r="Y24" s="58"/>
      <c r="Z24" s="260"/>
      <c r="AA24" s="117" t="s">
        <v>75</v>
      </c>
      <c r="AB24" s="57" t="str">
        <f t="shared" si="0"/>
        <v>PS260805</v>
      </c>
      <c r="AC24" s="58" t="str">
        <f t="shared" si="0"/>
        <v>IV260102980</v>
      </c>
      <c r="AD24" s="59">
        <f t="shared" si="1"/>
        <v>46055</v>
      </c>
      <c r="AE24" s="58">
        <f t="shared" si="2"/>
        <v>0</v>
      </c>
      <c r="AF24" s="58">
        <f t="shared" si="3"/>
        <v>0</v>
      </c>
      <c r="AG24" s="58">
        <f t="shared" si="4"/>
        <v>0</v>
      </c>
      <c r="AH24" s="58">
        <f t="shared" si="5"/>
        <v>570000</v>
      </c>
      <c r="AI24" s="58">
        <f t="shared" si="6"/>
        <v>0</v>
      </c>
      <c r="AJ24" s="58">
        <f t="shared" si="7"/>
        <v>0</v>
      </c>
      <c r="AK24" s="58">
        <f t="shared" si="8"/>
        <v>0</v>
      </c>
      <c r="AL24" s="58">
        <f t="shared" si="9"/>
        <v>0</v>
      </c>
      <c r="AM24" s="58">
        <f t="shared" si="10"/>
        <v>0</v>
      </c>
      <c r="AN24" s="58">
        <f t="shared" si="11"/>
        <v>0</v>
      </c>
      <c r="AO24" s="58">
        <f t="shared" si="12"/>
        <v>0</v>
      </c>
      <c r="AP24" s="58">
        <f t="shared" si="14"/>
        <v>0</v>
      </c>
      <c r="AQ24" s="58">
        <f t="shared" si="15"/>
        <v>0</v>
      </c>
      <c r="AR24" s="58">
        <f t="shared" si="16"/>
        <v>45600</v>
      </c>
      <c r="AS24" s="58">
        <f t="shared" si="17"/>
        <v>615600</v>
      </c>
      <c r="AT24" s="58">
        <f t="shared" si="18"/>
        <v>615600</v>
      </c>
      <c r="AU24" s="58" t="str">
        <f t="shared" si="13"/>
        <v>DHL</v>
      </c>
      <c r="AV24" s="75" t="s">
        <v>82</v>
      </c>
      <c r="AW24" s="60" t="s">
        <v>3563</v>
      </c>
      <c r="AY24" s="225"/>
      <c r="AZ24" s="345"/>
      <c r="BA24" s="345"/>
      <c r="BB24" s="164"/>
      <c r="BC24" s="74"/>
    </row>
    <row r="25" spans="1:55" s="60" customFormat="1" ht="35.25" customHeight="1">
      <c r="A25" s="113" t="s">
        <v>3279</v>
      </c>
      <c r="B25" s="256" t="s">
        <v>3347</v>
      </c>
      <c r="C25" s="140" t="s">
        <v>3414</v>
      </c>
      <c r="D25" s="114">
        <v>46055</v>
      </c>
      <c r="E25" s="114" t="s">
        <v>3478</v>
      </c>
      <c r="F25" s="320">
        <v>1</v>
      </c>
      <c r="G25" s="258">
        <v>7.1</v>
      </c>
      <c r="H25" s="258">
        <v>7.1</v>
      </c>
      <c r="I25" s="116"/>
      <c r="J25" s="56"/>
      <c r="K25" s="62"/>
      <c r="L25" s="56"/>
      <c r="M25" s="56">
        <v>570000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62"/>
      <c r="Y25" s="58"/>
      <c r="Z25" s="260"/>
      <c r="AA25" s="117" t="s">
        <v>75</v>
      </c>
      <c r="AB25" s="57" t="str">
        <f t="shared" si="0"/>
        <v>PS260804</v>
      </c>
      <c r="AC25" s="58" t="str">
        <f t="shared" si="0"/>
        <v>PS26-804</v>
      </c>
      <c r="AD25" s="59">
        <f t="shared" si="1"/>
        <v>46055</v>
      </c>
      <c r="AE25" s="58">
        <f t="shared" si="2"/>
        <v>0</v>
      </c>
      <c r="AF25" s="58">
        <f t="shared" si="3"/>
        <v>0</v>
      </c>
      <c r="AG25" s="58">
        <f t="shared" si="4"/>
        <v>0</v>
      </c>
      <c r="AH25" s="58">
        <f t="shared" si="5"/>
        <v>570000</v>
      </c>
      <c r="AI25" s="58">
        <f t="shared" si="6"/>
        <v>0</v>
      </c>
      <c r="AJ25" s="58">
        <f t="shared" si="7"/>
        <v>0</v>
      </c>
      <c r="AK25" s="58">
        <f t="shared" si="8"/>
        <v>0</v>
      </c>
      <c r="AL25" s="58">
        <f t="shared" si="9"/>
        <v>0</v>
      </c>
      <c r="AM25" s="58">
        <f t="shared" si="10"/>
        <v>0</v>
      </c>
      <c r="AN25" s="58">
        <f t="shared" si="11"/>
        <v>0</v>
      </c>
      <c r="AO25" s="58">
        <f t="shared" si="12"/>
        <v>0</v>
      </c>
      <c r="AP25" s="58">
        <f t="shared" si="14"/>
        <v>0</v>
      </c>
      <c r="AQ25" s="58">
        <f t="shared" si="15"/>
        <v>0</v>
      </c>
      <c r="AR25" s="58">
        <f t="shared" si="16"/>
        <v>45600</v>
      </c>
      <c r="AS25" s="58">
        <f t="shared" si="17"/>
        <v>615600</v>
      </c>
      <c r="AT25" s="58">
        <f t="shared" si="18"/>
        <v>615600</v>
      </c>
      <c r="AU25" s="58" t="str">
        <f t="shared" si="13"/>
        <v>DHL</v>
      </c>
      <c r="AV25" s="75" t="s">
        <v>82</v>
      </c>
      <c r="AW25" s="60" t="s">
        <v>3564</v>
      </c>
      <c r="AY25" s="225"/>
      <c r="AZ25" s="345"/>
      <c r="BA25" s="345"/>
      <c r="BB25" s="164"/>
      <c r="BC25" s="74"/>
    </row>
    <row r="26" spans="1:55" s="60" customFormat="1" ht="35.25" customHeight="1">
      <c r="A26" s="113" t="s">
        <v>3280</v>
      </c>
      <c r="B26" s="256" t="s">
        <v>3348</v>
      </c>
      <c r="C26" s="140" t="s">
        <v>3415</v>
      </c>
      <c r="D26" s="114">
        <v>46056</v>
      </c>
      <c r="E26" s="114" t="s">
        <v>3479</v>
      </c>
      <c r="F26" s="320">
        <v>1</v>
      </c>
      <c r="G26" s="258">
        <v>2.5</v>
      </c>
      <c r="H26" s="258">
        <v>2.5</v>
      </c>
      <c r="I26" s="116"/>
      <c r="J26" s="56"/>
      <c r="K26" s="62"/>
      <c r="L26" s="56"/>
      <c r="M26" s="56">
        <v>570000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62"/>
      <c r="Y26" s="58"/>
      <c r="Z26" s="260"/>
      <c r="AA26" s="117" t="s">
        <v>75</v>
      </c>
      <c r="AB26" s="57" t="str">
        <f t="shared" si="0"/>
        <v>PS260803</v>
      </c>
      <c r="AC26" s="58" t="str">
        <f t="shared" si="0"/>
        <v>00013-00131393</v>
      </c>
      <c r="AD26" s="59">
        <f t="shared" si="1"/>
        <v>46056</v>
      </c>
      <c r="AE26" s="58">
        <f t="shared" si="2"/>
        <v>0</v>
      </c>
      <c r="AF26" s="58">
        <f t="shared" si="3"/>
        <v>0</v>
      </c>
      <c r="AG26" s="58">
        <f t="shared" si="4"/>
        <v>0</v>
      </c>
      <c r="AH26" s="58">
        <f t="shared" si="5"/>
        <v>570000</v>
      </c>
      <c r="AI26" s="58">
        <f t="shared" si="6"/>
        <v>0</v>
      </c>
      <c r="AJ26" s="58">
        <f t="shared" si="7"/>
        <v>0</v>
      </c>
      <c r="AK26" s="58">
        <f t="shared" si="8"/>
        <v>0</v>
      </c>
      <c r="AL26" s="58">
        <f t="shared" si="9"/>
        <v>0</v>
      </c>
      <c r="AM26" s="58">
        <f t="shared" si="10"/>
        <v>0</v>
      </c>
      <c r="AN26" s="58">
        <f t="shared" si="11"/>
        <v>0</v>
      </c>
      <c r="AO26" s="58">
        <f t="shared" si="12"/>
        <v>0</v>
      </c>
      <c r="AP26" s="58">
        <f t="shared" si="14"/>
        <v>0</v>
      </c>
      <c r="AQ26" s="58">
        <f t="shared" si="15"/>
        <v>0</v>
      </c>
      <c r="AR26" s="58">
        <f t="shared" si="16"/>
        <v>45600</v>
      </c>
      <c r="AS26" s="58">
        <f t="shared" si="17"/>
        <v>615600</v>
      </c>
      <c r="AT26" s="58">
        <f t="shared" si="18"/>
        <v>615600</v>
      </c>
      <c r="AU26" s="58" t="str">
        <f t="shared" si="13"/>
        <v>DHL</v>
      </c>
      <c r="AV26" s="75" t="s">
        <v>82</v>
      </c>
      <c r="AW26" s="60" t="s">
        <v>3565</v>
      </c>
      <c r="AY26" s="225"/>
      <c r="AZ26" s="345"/>
      <c r="BA26" s="345"/>
      <c r="BB26" s="164"/>
      <c r="BC26" s="74"/>
    </row>
    <row r="27" spans="1:55" s="60" customFormat="1" ht="35.25" customHeight="1">
      <c r="A27" s="113" t="s">
        <v>3281</v>
      </c>
      <c r="B27" s="256" t="s">
        <v>3349</v>
      </c>
      <c r="C27" s="140" t="s">
        <v>3416</v>
      </c>
      <c r="D27" s="114">
        <v>46056</v>
      </c>
      <c r="E27" s="114" t="s">
        <v>3480</v>
      </c>
      <c r="F27" s="320">
        <v>1</v>
      </c>
      <c r="G27" s="258">
        <v>4.5</v>
      </c>
      <c r="H27" s="258">
        <v>4.5</v>
      </c>
      <c r="I27" s="116"/>
      <c r="J27" s="56"/>
      <c r="K27" s="62"/>
      <c r="L27" s="56"/>
      <c r="M27" s="56">
        <v>570000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62"/>
      <c r="Y27" s="58"/>
      <c r="Z27" s="260"/>
      <c r="AA27" s="117" t="s">
        <v>75</v>
      </c>
      <c r="AB27" s="57" t="str">
        <f t="shared" si="0"/>
        <v>PS260833</v>
      </c>
      <c r="AC27" s="58" t="str">
        <f t="shared" si="0"/>
        <v>ZS26013001</v>
      </c>
      <c r="AD27" s="59">
        <f t="shared" si="1"/>
        <v>46056</v>
      </c>
      <c r="AE27" s="58">
        <f t="shared" si="2"/>
        <v>0</v>
      </c>
      <c r="AF27" s="58">
        <f t="shared" si="3"/>
        <v>0</v>
      </c>
      <c r="AG27" s="58">
        <f t="shared" si="4"/>
        <v>0</v>
      </c>
      <c r="AH27" s="58">
        <f t="shared" si="5"/>
        <v>570000</v>
      </c>
      <c r="AI27" s="58">
        <f t="shared" si="6"/>
        <v>0</v>
      </c>
      <c r="AJ27" s="58">
        <f t="shared" si="7"/>
        <v>0</v>
      </c>
      <c r="AK27" s="58">
        <f t="shared" si="8"/>
        <v>0</v>
      </c>
      <c r="AL27" s="58">
        <f t="shared" si="9"/>
        <v>0</v>
      </c>
      <c r="AM27" s="58">
        <f t="shared" si="10"/>
        <v>0</v>
      </c>
      <c r="AN27" s="58">
        <f t="shared" si="11"/>
        <v>0</v>
      </c>
      <c r="AO27" s="58">
        <f t="shared" si="12"/>
        <v>0</v>
      </c>
      <c r="AP27" s="58">
        <f t="shared" si="14"/>
        <v>0</v>
      </c>
      <c r="AQ27" s="58">
        <f t="shared" si="15"/>
        <v>0</v>
      </c>
      <c r="AR27" s="58">
        <f t="shared" si="16"/>
        <v>45600</v>
      </c>
      <c r="AS27" s="58">
        <f t="shared" si="17"/>
        <v>615600</v>
      </c>
      <c r="AT27" s="58">
        <f t="shared" si="18"/>
        <v>615600</v>
      </c>
      <c r="AU27" s="58" t="str">
        <f t="shared" si="13"/>
        <v>DHL</v>
      </c>
      <c r="AV27" s="75" t="s">
        <v>82</v>
      </c>
      <c r="AW27" s="60" t="s">
        <v>3566</v>
      </c>
      <c r="AY27" s="225"/>
      <c r="AZ27" s="345"/>
      <c r="BA27" s="345"/>
      <c r="BB27" s="164"/>
      <c r="BC27" s="74"/>
    </row>
    <row r="28" spans="1:55" s="60" customFormat="1" ht="35.25" customHeight="1">
      <c r="A28" s="113" t="s">
        <v>3282</v>
      </c>
      <c r="B28" s="256" t="s">
        <v>3350</v>
      </c>
      <c r="C28" s="140" t="s">
        <v>3417</v>
      </c>
      <c r="D28" s="114">
        <v>46056</v>
      </c>
      <c r="E28" s="114" t="s">
        <v>3481</v>
      </c>
      <c r="F28" s="320">
        <v>1</v>
      </c>
      <c r="G28" s="258">
        <v>218</v>
      </c>
      <c r="H28" s="258">
        <v>218</v>
      </c>
      <c r="I28" s="116"/>
      <c r="J28" s="56"/>
      <c r="K28" s="62"/>
      <c r="L28" s="56" cm="1">
        <f t="array" ref="L28">IF(H28=0, _xleta.T, IF(H28&lt;=1000, 1790000, IF(H28&lt;=2000, 1960000, IF(H28&lt;=3000, 2686000, IF(H28&lt;=5000, 2796000, ff)))))</f>
        <v>1790000</v>
      </c>
      <c r="M28" s="56">
        <v>940500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62"/>
      <c r="Y28" s="58"/>
      <c r="Z28" s="260" t="s">
        <v>692</v>
      </c>
      <c r="AA28" s="117" t="s">
        <v>684</v>
      </c>
      <c r="AB28" s="57" t="str">
        <f t="shared" si="0"/>
        <v>PS260807</v>
      </c>
      <c r="AC28" s="58" t="str">
        <f t="shared" si="0"/>
        <v>2/PQR-PS/26</v>
      </c>
      <c r="AD28" s="59">
        <f t="shared" si="1"/>
        <v>46056</v>
      </c>
      <c r="AE28" s="58">
        <f t="shared" si="2"/>
        <v>0</v>
      </c>
      <c r="AF28" s="58">
        <f t="shared" si="3"/>
        <v>0</v>
      </c>
      <c r="AG28" s="58">
        <f t="shared" si="4"/>
        <v>1790000</v>
      </c>
      <c r="AH28" s="58">
        <f t="shared" si="5"/>
        <v>940500</v>
      </c>
      <c r="AI28" s="58">
        <f t="shared" si="6"/>
        <v>0</v>
      </c>
      <c r="AJ28" s="58">
        <f t="shared" si="7"/>
        <v>0</v>
      </c>
      <c r="AK28" s="58">
        <f t="shared" si="8"/>
        <v>0</v>
      </c>
      <c r="AL28" s="58">
        <f t="shared" si="9"/>
        <v>0</v>
      </c>
      <c r="AM28" s="58">
        <f t="shared" si="10"/>
        <v>0</v>
      </c>
      <c r="AN28" s="58">
        <f t="shared" si="11"/>
        <v>0</v>
      </c>
      <c r="AO28" s="58">
        <f t="shared" si="12"/>
        <v>0</v>
      </c>
      <c r="AP28" s="58">
        <f t="shared" si="14"/>
        <v>0</v>
      </c>
      <c r="AQ28" s="58">
        <f t="shared" si="15"/>
        <v>0</v>
      </c>
      <c r="AR28" s="58">
        <f t="shared" si="16"/>
        <v>218440</v>
      </c>
      <c r="AS28" s="58">
        <f t="shared" si="17"/>
        <v>2948940</v>
      </c>
      <c r="AT28" s="58">
        <f t="shared" si="18"/>
        <v>2948940</v>
      </c>
      <c r="AU28" s="58" t="str">
        <f t="shared" si="13"/>
        <v>HIỆP PHƯỚC</v>
      </c>
      <c r="AV28" s="75" t="s">
        <v>80</v>
      </c>
      <c r="AW28" s="60" t="s">
        <v>3567</v>
      </c>
      <c r="AX28" s="60" t="s">
        <v>3617</v>
      </c>
      <c r="AY28" s="225">
        <v>46057</v>
      </c>
      <c r="AZ28" s="335" t="s">
        <v>692</v>
      </c>
      <c r="BA28" s="348" t="s">
        <v>2684</v>
      </c>
      <c r="BB28" s="164"/>
      <c r="BC28" s="74"/>
    </row>
    <row r="29" spans="1:55" s="60" customFormat="1" ht="35.25" customHeight="1">
      <c r="A29" s="113" t="s">
        <v>3283</v>
      </c>
      <c r="B29" s="256" t="s">
        <v>3351</v>
      </c>
      <c r="C29" s="140" t="s">
        <v>3418</v>
      </c>
      <c r="D29" s="114">
        <v>46056</v>
      </c>
      <c r="E29" s="114" t="s">
        <v>3482</v>
      </c>
      <c r="F29" s="320">
        <v>1</v>
      </c>
      <c r="G29" s="258">
        <v>528</v>
      </c>
      <c r="H29" s="258">
        <v>528</v>
      </c>
      <c r="I29" s="116"/>
      <c r="J29" s="56"/>
      <c r="K29" s="62"/>
      <c r="L29" s="56" cm="1">
        <f t="array" ref="L29">IF(H29=0, _xleta.T, IF(H29&lt;=1000, 1590000, IF(H29&lt;=2000, 1760000, IF(H29&lt;=3000, 2486000, IF(H29&lt;=5000, 2596000, ff)))))</f>
        <v>1590000</v>
      </c>
      <c r="M29" s="56">
        <v>940500</v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62"/>
      <c r="Y29" s="58"/>
      <c r="Z29" s="260" t="s">
        <v>2336</v>
      </c>
      <c r="AA29" s="117" t="s">
        <v>142</v>
      </c>
      <c r="AB29" s="57" t="str">
        <f t="shared" si="0"/>
        <v>PS26834</v>
      </c>
      <c r="AC29" s="58" t="str">
        <f t="shared" si="0"/>
        <v>VV07701/6538/25</v>
      </c>
      <c r="AD29" s="59">
        <f t="shared" si="1"/>
        <v>46056</v>
      </c>
      <c r="AE29" s="58">
        <f t="shared" si="2"/>
        <v>0</v>
      </c>
      <c r="AF29" s="58">
        <f t="shared" si="3"/>
        <v>0</v>
      </c>
      <c r="AG29" s="58">
        <f t="shared" si="4"/>
        <v>1590000</v>
      </c>
      <c r="AH29" s="58">
        <f t="shared" si="5"/>
        <v>940500</v>
      </c>
      <c r="AI29" s="58">
        <f t="shared" si="6"/>
        <v>0</v>
      </c>
      <c r="AJ29" s="58">
        <f t="shared" si="7"/>
        <v>0</v>
      </c>
      <c r="AK29" s="58">
        <f t="shared" si="8"/>
        <v>0</v>
      </c>
      <c r="AL29" s="58">
        <f t="shared" si="9"/>
        <v>0</v>
      </c>
      <c r="AM29" s="58">
        <f t="shared" si="10"/>
        <v>0</v>
      </c>
      <c r="AN29" s="58">
        <f t="shared" si="11"/>
        <v>0</v>
      </c>
      <c r="AO29" s="58">
        <f t="shared" si="12"/>
        <v>0</v>
      </c>
      <c r="AP29" s="58">
        <f t="shared" si="14"/>
        <v>0</v>
      </c>
      <c r="AQ29" s="58">
        <f t="shared" si="15"/>
        <v>0</v>
      </c>
      <c r="AR29" s="58">
        <f t="shared" si="16"/>
        <v>202440</v>
      </c>
      <c r="AS29" s="58">
        <f t="shared" si="17"/>
        <v>2732940</v>
      </c>
      <c r="AT29" s="58">
        <f t="shared" si="18"/>
        <v>2732940</v>
      </c>
      <c r="AU29" s="58" t="str">
        <f t="shared" si="13"/>
        <v>TÂN TẠO</v>
      </c>
      <c r="AV29" s="75" t="s">
        <v>80</v>
      </c>
      <c r="AW29" s="60" t="s">
        <v>3568</v>
      </c>
      <c r="AX29" s="60" t="s">
        <v>3618</v>
      </c>
      <c r="AY29" s="225">
        <v>46057</v>
      </c>
      <c r="AZ29" s="336" t="s">
        <v>2336</v>
      </c>
      <c r="BA29" s="349" t="s">
        <v>2684</v>
      </c>
      <c r="BB29" s="164"/>
      <c r="BC29" s="74"/>
    </row>
    <row r="30" spans="1:55" s="60" customFormat="1" ht="35.25" customHeight="1">
      <c r="A30" s="113" t="s">
        <v>3284</v>
      </c>
      <c r="B30" s="256" t="s">
        <v>3352</v>
      </c>
      <c r="C30" s="140" t="s">
        <v>3419</v>
      </c>
      <c r="D30" s="114">
        <v>46057</v>
      </c>
      <c r="E30" s="114" t="s">
        <v>3483</v>
      </c>
      <c r="F30" s="320">
        <v>1</v>
      </c>
      <c r="G30" s="258">
        <v>1</v>
      </c>
      <c r="H30" s="258">
        <v>1</v>
      </c>
      <c r="I30" s="116"/>
      <c r="J30" s="56"/>
      <c r="K30" s="62"/>
      <c r="L30" s="56">
        <f t="shared" ref="L30:L34" si="20">IF(H30&lt;=50,1060000, IF(H30&lt;=200, 1210000, IF(H30&lt;=500, 1230000, IF(H30&lt;=1000, 1440000, IF(H30&lt;=2000, 1990000, IF(H30&gt;2000, 1990000+(H30-2000)*1464))))))</f>
        <v>1060000</v>
      </c>
      <c r="M30" s="56">
        <v>940500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62"/>
      <c r="Y30" s="58"/>
      <c r="Z30" s="260" t="s">
        <v>704</v>
      </c>
      <c r="AA30" s="117" t="s">
        <v>72</v>
      </c>
      <c r="AB30" s="57" t="str">
        <f t="shared" si="0"/>
        <v>PS260871</v>
      </c>
      <c r="AC30" s="58" t="str">
        <f t="shared" si="0"/>
        <v>PC2602032VY</v>
      </c>
      <c r="AD30" s="59">
        <f t="shared" si="1"/>
        <v>46057</v>
      </c>
      <c r="AE30" s="58">
        <f t="shared" si="2"/>
        <v>0</v>
      </c>
      <c r="AF30" s="58">
        <f t="shared" si="3"/>
        <v>0</v>
      </c>
      <c r="AG30" s="58">
        <f t="shared" si="4"/>
        <v>1060000</v>
      </c>
      <c r="AH30" s="58">
        <f t="shared" si="5"/>
        <v>940500</v>
      </c>
      <c r="AI30" s="58">
        <f t="shared" si="6"/>
        <v>0</v>
      </c>
      <c r="AJ30" s="58">
        <f t="shared" si="7"/>
        <v>0</v>
      </c>
      <c r="AK30" s="58">
        <f t="shared" si="8"/>
        <v>0</v>
      </c>
      <c r="AL30" s="58">
        <f t="shared" si="9"/>
        <v>0</v>
      </c>
      <c r="AM30" s="58">
        <f t="shared" si="10"/>
        <v>0</v>
      </c>
      <c r="AN30" s="58">
        <f t="shared" si="11"/>
        <v>0</v>
      </c>
      <c r="AO30" s="58">
        <f t="shared" si="12"/>
        <v>0</v>
      </c>
      <c r="AP30" s="58">
        <f t="shared" si="14"/>
        <v>0</v>
      </c>
      <c r="AQ30" s="58">
        <f t="shared" si="15"/>
        <v>0</v>
      </c>
      <c r="AR30" s="58">
        <f t="shared" si="16"/>
        <v>160040</v>
      </c>
      <c r="AS30" s="58">
        <f t="shared" si="17"/>
        <v>2160540</v>
      </c>
      <c r="AT30" s="58">
        <f t="shared" si="18"/>
        <v>2160540</v>
      </c>
      <c r="AU30" s="58" t="str">
        <f t="shared" si="13"/>
        <v>TCS</v>
      </c>
      <c r="AV30" s="75" t="s">
        <v>79</v>
      </c>
      <c r="AW30" s="60" t="s">
        <v>3569</v>
      </c>
      <c r="AX30" s="60" t="s">
        <v>3616</v>
      </c>
      <c r="AY30" s="225">
        <v>46058</v>
      </c>
      <c r="AZ30" s="774" t="s">
        <v>704</v>
      </c>
      <c r="BA30" s="777" t="s">
        <v>2684</v>
      </c>
      <c r="BB30" s="164"/>
      <c r="BC30" s="74"/>
    </row>
    <row r="31" spans="1:55" s="60" customFormat="1" ht="35.25" customHeight="1">
      <c r="A31" s="113" t="s">
        <v>3285</v>
      </c>
      <c r="B31" s="256" t="s">
        <v>3353</v>
      </c>
      <c r="C31" s="140" t="s">
        <v>3420</v>
      </c>
      <c r="D31" s="114">
        <v>46057</v>
      </c>
      <c r="E31" s="114" t="s">
        <v>3484</v>
      </c>
      <c r="F31" s="320">
        <v>1</v>
      </c>
      <c r="G31" s="258">
        <v>2</v>
      </c>
      <c r="H31" s="258">
        <v>2</v>
      </c>
      <c r="I31" s="116"/>
      <c r="J31" s="56"/>
      <c r="K31" s="62"/>
      <c r="L31" s="56">
        <f t="shared" si="20"/>
        <v>1060000</v>
      </c>
      <c r="M31" s="56">
        <v>940500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62"/>
      <c r="Y31" s="58"/>
      <c r="Z31" s="260" t="s">
        <v>704</v>
      </c>
      <c r="AA31" s="117" t="s">
        <v>72</v>
      </c>
      <c r="AB31" s="57" t="str">
        <f t="shared" si="0"/>
        <v>PS260870</v>
      </c>
      <c r="AC31" s="58" t="str">
        <f t="shared" si="0"/>
        <v>G8-20260203 VY (B)</v>
      </c>
      <c r="AD31" s="59">
        <f t="shared" si="1"/>
        <v>46057</v>
      </c>
      <c r="AE31" s="58">
        <f t="shared" si="2"/>
        <v>0</v>
      </c>
      <c r="AF31" s="58">
        <f t="shared" si="3"/>
        <v>0</v>
      </c>
      <c r="AG31" s="58">
        <f t="shared" si="4"/>
        <v>1060000</v>
      </c>
      <c r="AH31" s="58">
        <f t="shared" si="5"/>
        <v>940500</v>
      </c>
      <c r="AI31" s="58">
        <f t="shared" si="6"/>
        <v>0</v>
      </c>
      <c r="AJ31" s="58">
        <f t="shared" si="7"/>
        <v>0</v>
      </c>
      <c r="AK31" s="58">
        <f t="shared" si="8"/>
        <v>0</v>
      </c>
      <c r="AL31" s="58">
        <f t="shared" si="9"/>
        <v>0</v>
      </c>
      <c r="AM31" s="58">
        <f t="shared" si="10"/>
        <v>0</v>
      </c>
      <c r="AN31" s="58">
        <f t="shared" si="11"/>
        <v>0</v>
      </c>
      <c r="AO31" s="58">
        <f t="shared" si="12"/>
        <v>0</v>
      </c>
      <c r="AP31" s="58">
        <f t="shared" si="14"/>
        <v>0</v>
      </c>
      <c r="AQ31" s="58">
        <f t="shared" si="15"/>
        <v>0</v>
      </c>
      <c r="AR31" s="58">
        <f t="shared" si="16"/>
        <v>160040</v>
      </c>
      <c r="AS31" s="58">
        <f t="shared" si="17"/>
        <v>2160540</v>
      </c>
      <c r="AT31" s="58">
        <f t="shared" si="18"/>
        <v>2160540</v>
      </c>
      <c r="AU31" s="58" t="str">
        <f t="shared" si="13"/>
        <v>TCS</v>
      </c>
      <c r="AV31" s="75" t="s">
        <v>79</v>
      </c>
      <c r="AW31" s="60" t="s">
        <v>3570</v>
      </c>
      <c r="AX31" s="60" t="s">
        <v>3616</v>
      </c>
      <c r="AY31" s="225">
        <v>46058</v>
      </c>
      <c r="AZ31" s="775"/>
      <c r="BA31" s="778"/>
      <c r="BB31" s="164"/>
      <c r="BC31" s="74"/>
    </row>
    <row r="32" spans="1:55" s="60" customFormat="1" ht="35.25" customHeight="1">
      <c r="A32" s="113" t="s">
        <v>3286</v>
      </c>
      <c r="B32" s="256" t="s">
        <v>3354</v>
      </c>
      <c r="C32" s="140" t="s">
        <v>3421</v>
      </c>
      <c r="D32" s="114">
        <v>46057</v>
      </c>
      <c r="E32" s="114" t="s">
        <v>3485</v>
      </c>
      <c r="F32" s="320">
        <v>1</v>
      </c>
      <c r="G32" s="258">
        <v>30</v>
      </c>
      <c r="H32" s="258">
        <v>30</v>
      </c>
      <c r="I32" s="116"/>
      <c r="J32" s="56"/>
      <c r="K32" s="62"/>
      <c r="L32" s="56">
        <f t="shared" si="20"/>
        <v>1060000</v>
      </c>
      <c r="M32" s="56">
        <v>940500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62"/>
      <c r="Y32" s="58"/>
      <c r="Z32" s="260" t="s">
        <v>704</v>
      </c>
      <c r="AA32" s="117" t="s">
        <v>72</v>
      </c>
      <c r="AB32" s="57" t="str">
        <f t="shared" si="0"/>
        <v>PS260869</v>
      </c>
      <c r="AC32" s="58" t="str">
        <f t="shared" si="0"/>
        <v>PC260203VY</v>
      </c>
      <c r="AD32" s="59">
        <f t="shared" si="1"/>
        <v>46057</v>
      </c>
      <c r="AE32" s="58">
        <f t="shared" si="2"/>
        <v>0</v>
      </c>
      <c r="AF32" s="58">
        <f t="shared" si="3"/>
        <v>0</v>
      </c>
      <c r="AG32" s="58">
        <f t="shared" si="4"/>
        <v>1060000</v>
      </c>
      <c r="AH32" s="58">
        <f t="shared" si="5"/>
        <v>940500</v>
      </c>
      <c r="AI32" s="58">
        <f t="shared" si="6"/>
        <v>0</v>
      </c>
      <c r="AJ32" s="58">
        <f t="shared" si="7"/>
        <v>0</v>
      </c>
      <c r="AK32" s="58">
        <f t="shared" si="8"/>
        <v>0</v>
      </c>
      <c r="AL32" s="58">
        <f t="shared" si="9"/>
        <v>0</v>
      </c>
      <c r="AM32" s="58">
        <f t="shared" si="10"/>
        <v>0</v>
      </c>
      <c r="AN32" s="58">
        <f t="shared" si="11"/>
        <v>0</v>
      </c>
      <c r="AO32" s="58">
        <f t="shared" si="12"/>
        <v>0</v>
      </c>
      <c r="AP32" s="58">
        <f t="shared" si="14"/>
        <v>0</v>
      </c>
      <c r="AQ32" s="58">
        <f t="shared" si="15"/>
        <v>0</v>
      </c>
      <c r="AR32" s="58">
        <f t="shared" si="16"/>
        <v>160040</v>
      </c>
      <c r="AS32" s="58">
        <f t="shared" si="17"/>
        <v>2160540</v>
      </c>
      <c r="AT32" s="58">
        <f t="shared" si="18"/>
        <v>2160540</v>
      </c>
      <c r="AU32" s="58" t="str">
        <f t="shared" si="13"/>
        <v>TCS</v>
      </c>
      <c r="AV32" s="75" t="s">
        <v>79</v>
      </c>
      <c r="AW32" s="60" t="s">
        <v>3571</v>
      </c>
      <c r="AX32" s="60" t="s">
        <v>3616</v>
      </c>
      <c r="AY32" s="225">
        <v>46058</v>
      </c>
      <c r="AZ32" s="775"/>
      <c r="BA32" s="778"/>
      <c r="BB32" s="164"/>
      <c r="BC32" s="74"/>
    </row>
    <row r="33" spans="1:55" s="329" customFormat="1" ht="40.5" customHeight="1">
      <c r="A33" s="141" t="s">
        <v>3287</v>
      </c>
      <c r="B33" s="256" t="s">
        <v>3355</v>
      </c>
      <c r="C33" s="140" t="s">
        <v>3422</v>
      </c>
      <c r="D33" s="325">
        <v>46056</v>
      </c>
      <c r="E33" s="325" t="s">
        <v>3486</v>
      </c>
      <c r="F33" s="320">
        <v>1</v>
      </c>
      <c r="G33" s="258">
        <v>23</v>
      </c>
      <c r="H33" s="258">
        <v>23</v>
      </c>
      <c r="I33" s="116"/>
      <c r="J33" s="56"/>
      <c r="K33" s="62"/>
      <c r="L33" s="56">
        <f t="shared" si="20"/>
        <v>1060000</v>
      </c>
      <c r="M33" s="56">
        <v>940500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62"/>
      <c r="Y33" s="58"/>
      <c r="Z33" s="260" t="s">
        <v>704</v>
      </c>
      <c r="AA33" s="117" t="s">
        <v>72</v>
      </c>
      <c r="AB33" s="326" t="str">
        <f t="shared" si="0"/>
        <v>PS260842</v>
      </c>
      <c r="AC33" s="330" t="str">
        <f t="shared" si="0"/>
        <v>T260130-Y2</v>
      </c>
      <c r="AD33" s="327">
        <f t="shared" si="1"/>
        <v>46056</v>
      </c>
      <c r="AE33" s="58">
        <f t="shared" si="2"/>
        <v>0</v>
      </c>
      <c r="AF33" s="58">
        <f t="shared" si="3"/>
        <v>0</v>
      </c>
      <c r="AG33" s="62">
        <f t="shared" si="4"/>
        <v>1060000</v>
      </c>
      <c r="AH33" s="62">
        <f t="shared" si="5"/>
        <v>940500</v>
      </c>
      <c r="AI33" s="62">
        <f t="shared" si="6"/>
        <v>0</v>
      </c>
      <c r="AJ33" s="62">
        <f t="shared" si="7"/>
        <v>0</v>
      </c>
      <c r="AK33" s="62">
        <f t="shared" si="8"/>
        <v>0</v>
      </c>
      <c r="AL33" s="62">
        <f t="shared" si="9"/>
        <v>0</v>
      </c>
      <c r="AM33" s="62">
        <f t="shared" si="10"/>
        <v>0</v>
      </c>
      <c r="AN33" s="62">
        <f t="shared" si="11"/>
        <v>0</v>
      </c>
      <c r="AO33" s="62">
        <f t="shared" si="12"/>
        <v>0</v>
      </c>
      <c r="AP33" s="58">
        <f t="shared" si="14"/>
        <v>0</v>
      </c>
      <c r="AQ33" s="62">
        <f t="shared" si="15"/>
        <v>0</v>
      </c>
      <c r="AR33" s="62">
        <f t="shared" si="16"/>
        <v>160040</v>
      </c>
      <c r="AS33" s="62">
        <f t="shared" si="17"/>
        <v>2160540</v>
      </c>
      <c r="AT33" s="62">
        <f t="shared" si="18"/>
        <v>2160540</v>
      </c>
      <c r="AU33" s="62" t="str">
        <f t="shared" si="13"/>
        <v>TCS</v>
      </c>
      <c r="AV33" s="75" t="s">
        <v>79</v>
      </c>
      <c r="AW33" s="60" t="s">
        <v>3572</v>
      </c>
      <c r="AX33" s="60" t="s">
        <v>3616</v>
      </c>
      <c r="AY33" s="225">
        <v>46058</v>
      </c>
      <c r="AZ33" s="775"/>
      <c r="BA33" s="778"/>
      <c r="BB33" s="328"/>
      <c r="BC33" s="74"/>
    </row>
    <row r="34" spans="1:55" s="60" customFormat="1" ht="35.25" customHeight="1">
      <c r="A34" s="113" t="s">
        <v>3288</v>
      </c>
      <c r="B34" s="256" t="s">
        <v>3356</v>
      </c>
      <c r="C34" s="140" t="s">
        <v>3423</v>
      </c>
      <c r="D34" s="114">
        <v>46057</v>
      </c>
      <c r="E34" s="114" t="s">
        <v>3487</v>
      </c>
      <c r="F34" s="320">
        <v>1</v>
      </c>
      <c r="G34" s="258">
        <v>426.3</v>
      </c>
      <c r="H34" s="258">
        <v>426.3</v>
      </c>
      <c r="I34" s="116"/>
      <c r="J34" s="56"/>
      <c r="K34" s="62"/>
      <c r="L34" s="56">
        <f t="shared" si="20"/>
        <v>1230000</v>
      </c>
      <c r="M34" s="56">
        <v>940500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62"/>
      <c r="Y34" s="58"/>
      <c r="Z34" s="260" t="s">
        <v>704</v>
      </c>
      <c r="AA34" s="117" t="s">
        <v>72</v>
      </c>
      <c r="AB34" s="57" t="str">
        <f t="shared" si="0"/>
        <v>PS260860</v>
      </c>
      <c r="AC34" s="58" t="str">
        <f t="shared" si="0"/>
        <v>2601/190/VY</v>
      </c>
      <c r="AD34" s="59">
        <f t="shared" si="1"/>
        <v>46057</v>
      </c>
      <c r="AE34" s="58">
        <f t="shared" si="2"/>
        <v>0</v>
      </c>
      <c r="AF34" s="58">
        <f t="shared" si="3"/>
        <v>0</v>
      </c>
      <c r="AG34" s="58">
        <f t="shared" si="4"/>
        <v>1230000</v>
      </c>
      <c r="AH34" s="58">
        <f t="shared" si="5"/>
        <v>940500</v>
      </c>
      <c r="AI34" s="58">
        <f t="shared" si="6"/>
        <v>0</v>
      </c>
      <c r="AJ34" s="58">
        <f t="shared" si="7"/>
        <v>0</v>
      </c>
      <c r="AK34" s="58">
        <f t="shared" si="8"/>
        <v>0</v>
      </c>
      <c r="AL34" s="58">
        <f t="shared" si="9"/>
        <v>0</v>
      </c>
      <c r="AM34" s="58">
        <f t="shared" si="10"/>
        <v>0</v>
      </c>
      <c r="AN34" s="58">
        <f t="shared" si="11"/>
        <v>0</v>
      </c>
      <c r="AO34" s="58">
        <f t="shared" si="12"/>
        <v>0</v>
      </c>
      <c r="AP34" s="58">
        <f t="shared" si="14"/>
        <v>0</v>
      </c>
      <c r="AQ34" s="58">
        <f t="shared" si="15"/>
        <v>0</v>
      </c>
      <c r="AR34" s="58">
        <f t="shared" si="16"/>
        <v>173640</v>
      </c>
      <c r="AS34" s="58">
        <f t="shared" si="17"/>
        <v>2344140</v>
      </c>
      <c r="AT34" s="58">
        <f t="shared" si="18"/>
        <v>2344140</v>
      </c>
      <c r="AU34" s="58" t="str">
        <f t="shared" si="13"/>
        <v>TCS</v>
      </c>
      <c r="AV34" s="75" t="s">
        <v>79</v>
      </c>
      <c r="AW34" s="60" t="s">
        <v>3573</v>
      </c>
      <c r="AX34" s="60" t="s">
        <v>3616</v>
      </c>
      <c r="AY34" s="225">
        <v>46058</v>
      </c>
      <c r="AZ34" s="776"/>
      <c r="BA34" s="779"/>
      <c r="BB34" s="164"/>
      <c r="BC34" s="74"/>
    </row>
    <row r="35" spans="1:55" s="60" customFormat="1" ht="35.25" customHeight="1">
      <c r="A35" s="113" t="s">
        <v>3289</v>
      </c>
      <c r="B35" s="256" t="s">
        <v>3357</v>
      </c>
      <c r="C35" s="140" t="s">
        <v>3424</v>
      </c>
      <c r="D35" s="114">
        <v>46056</v>
      </c>
      <c r="E35" s="114" t="s">
        <v>3488</v>
      </c>
      <c r="F35" s="320">
        <v>1</v>
      </c>
      <c r="G35" s="258">
        <v>29</v>
      </c>
      <c r="H35" s="258">
        <v>29</v>
      </c>
      <c r="I35" s="116"/>
      <c r="J35" s="56"/>
      <c r="K35" s="62"/>
      <c r="L35" s="56"/>
      <c r="M35" s="56">
        <v>570000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62"/>
      <c r="Y35" s="58"/>
      <c r="Z35" s="260"/>
      <c r="AA35" s="117" t="s">
        <v>75</v>
      </c>
      <c r="AB35" s="57" t="str">
        <f t="shared" si="0"/>
        <v>PS260841</v>
      </c>
      <c r="AC35" s="58" t="str">
        <f t="shared" si="0"/>
        <v>T260130-YH1</v>
      </c>
      <c r="AD35" s="59">
        <f t="shared" si="1"/>
        <v>46056</v>
      </c>
      <c r="AE35" s="58">
        <f t="shared" si="2"/>
        <v>0</v>
      </c>
      <c r="AF35" s="58">
        <f t="shared" si="3"/>
        <v>0</v>
      </c>
      <c r="AG35" s="58">
        <f t="shared" si="4"/>
        <v>0</v>
      </c>
      <c r="AH35" s="58">
        <f t="shared" si="5"/>
        <v>570000</v>
      </c>
      <c r="AI35" s="58">
        <f t="shared" si="6"/>
        <v>0</v>
      </c>
      <c r="AJ35" s="58">
        <f t="shared" si="7"/>
        <v>0</v>
      </c>
      <c r="AK35" s="58">
        <f t="shared" si="8"/>
        <v>0</v>
      </c>
      <c r="AL35" s="58">
        <f t="shared" si="9"/>
        <v>0</v>
      </c>
      <c r="AM35" s="58">
        <f t="shared" si="10"/>
        <v>0</v>
      </c>
      <c r="AN35" s="58">
        <f t="shared" si="11"/>
        <v>0</v>
      </c>
      <c r="AO35" s="58">
        <f t="shared" si="12"/>
        <v>0</v>
      </c>
      <c r="AP35" s="58">
        <f t="shared" si="14"/>
        <v>0</v>
      </c>
      <c r="AQ35" s="58">
        <f t="shared" si="15"/>
        <v>0</v>
      </c>
      <c r="AR35" s="58">
        <f t="shared" si="16"/>
        <v>45600</v>
      </c>
      <c r="AS35" s="58">
        <f t="shared" si="17"/>
        <v>615600</v>
      </c>
      <c r="AT35" s="58">
        <f t="shared" si="18"/>
        <v>615600</v>
      </c>
      <c r="AU35" s="58" t="str">
        <f t="shared" si="13"/>
        <v>DHL</v>
      </c>
      <c r="AV35" s="75" t="s">
        <v>82</v>
      </c>
      <c r="AW35" s="60" t="s">
        <v>3574</v>
      </c>
      <c r="AY35" s="225"/>
      <c r="AZ35" s="345"/>
      <c r="BA35" s="345"/>
      <c r="BB35" s="164"/>
      <c r="BC35" s="74"/>
    </row>
    <row r="36" spans="1:55" s="60" customFormat="1" ht="35.25" customHeight="1">
      <c r="A36" s="113" t="s">
        <v>3290</v>
      </c>
      <c r="B36" s="256" t="s">
        <v>3358</v>
      </c>
      <c r="C36" s="140" t="s">
        <v>3425</v>
      </c>
      <c r="D36" s="114">
        <v>46056</v>
      </c>
      <c r="E36" s="114" t="s">
        <v>3489</v>
      </c>
      <c r="F36" s="320">
        <v>1</v>
      </c>
      <c r="G36" s="258">
        <v>1.4</v>
      </c>
      <c r="H36" s="258">
        <v>1.4</v>
      </c>
      <c r="I36" s="116"/>
      <c r="J36" s="56"/>
      <c r="K36" s="62"/>
      <c r="L36" s="56"/>
      <c r="M36" s="56">
        <v>570000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62"/>
      <c r="Y36" s="58"/>
      <c r="Z36" s="260"/>
      <c r="AA36" s="117" t="s">
        <v>75</v>
      </c>
      <c r="AB36" s="57" t="str">
        <f t="shared" si="0"/>
        <v>PS260839</v>
      </c>
      <c r="AC36" s="58" t="str">
        <f t="shared" si="0"/>
        <v>SO43432</v>
      </c>
      <c r="AD36" s="59">
        <f t="shared" si="1"/>
        <v>46056</v>
      </c>
      <c r="AE36" s="58">
        <f t="shared" si="2"/>
        <v>0</v>
      </c>
      <c r="AF36" s="58">
        <f t="shared" si="3"/>
        <v>0</v>
      </c>
      <c r="AG36" s="58">
        <f t="shared" si="4"/>
        <v>0</v>
      </c>
      <c r="AH36" s="58">
        <f t="shared" si="5"/>
        <v>570000</v>
      </c>
      <c r="AI36" s="58">
        <f t="shared" si="6"/>
        <v>0</v>
      </c>
      <c r="AJ36" s="58">
        <f t="shared" si="7"/>
        <v>0</v>
      </c>
      <c r="AK36" s="58">
        <f t="shared" si="8"/>
        <v>0</v>
      </c>
      <c r="AL36" s="58">
        <f t="shared" si="9"/>
        <v>0</v>
      </c>
      <c r="AM36" s="58">
        <f t="shared" si="10"/>
        <v>0</v>
      </c>
      <c r="AN36" s="58">
        <f t="shared" si="11"/>
        <v>0</v>
      </c>
      <c r="AO36" s="58">
        <f t="shared" si="12"/>
        <v>0</v>
      </c>
      <c r="AP36" s="58">
        <f t="shared" si="14"/>
        <v>0</v>
      </c>
      <c r="AQ36" s="58">
        <f t="shared" si="15"/>
        <v>0</v>
      </c>
      <c r="AR36" s="58">
        <f t="shared" si="16"/>
        <v>45600</v>
      </c>
      <c r="AS36" s="58">
        <f t="shared" si="17"/>
        <v>615600</v>
      </c>
      <c r="AT36" s="58">
        <f t="shared" si="18"/>
        <v>615600</v>
      </c>
      <c r="AU36" s="58" t="str">
        <f t="shared" si="13"/>
        <v>DHL</v>
      </c>
      <c r="AV36" s="75" t="s">
        <v>82</v>
      </c>
      <c r="AW36" s="60" t="s">
        <v>3575</v>
      </c>
      <c r="AY36" s="225"/>
      <c r="AZ36" s="345"/>
      <c r="BA36" s="345"/>
      <c r="BB36" s="164"/>
      <c r="BC36" s="74"/>
    </row>
    <row r="37" spans="1:55" s="60" customFormat="1" ht="35.25" customHeight="1">
      <c r="A37" s="113" t="s">
        <v>3291</v>
      </c>
      <c r="B37" s="256" t="s">
        <v>3359</v>
      </c>
      <c r="C37" s="140" t="s">
        <v>3426</v>
      </c>
      <c r="D37" s="114">
        <v>46056</v>
      </c>
      <c r="E37" s="114" t="s">
        <v>3490</v>
      </c>
      <c r="F37" s="320">
        <v>1</v>
      </c>
      <c r="G37" s="258">
        <v>3.7</v>
      </c>
      <c r="H37" s="258">
        <v>3.7</v>
      </c>
      <c r="I37" s="116"/>
      <c r="J37" s="56"/>
      <c r="K37" s="62"/>
      <c r="L37" s="56"/>
      <c r="M37" s="56">
        <v>570000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62"/>
      <c r="Y37" s="58"/>
      <c r="Z37" s="260"/>
      <c r="AA37" s="117" t="s">
        <v>75</v>
      </c>
      <c r="AB37" s="57" t="str">
        <f t="shared" si="0"/>
        <v>PS260845</v>
      </c>
      <c r="AC37" s="58" t="str">
        <f t="shared" si="0"/>
        <v>DI26A00774</v>
      </c>
      <c r="AD37" s="59">
        <f t="shared" si="1"/>
        <v>46056</v>
      </c>
      <c r="AE37" s="58">
        <f t="shared" si="2"/>
        <v>0</v>
      </c>
      <c r="AF37" s="58">
        <f t="shared" si="3"/>
        <v>0</v>
      </c>
      <c r="AG37" s="58">
        <f t="shared" si="4"/>
        <v>0</v>
      </c>
      <c r="AH37" s="58">
        <f t="shared" si="5"/>
        <v>570000</v>
      </c>
      <c r="AI37" s="58">
        <f t="shared" si="6"/>
        <v>0</v>
      </c>
      <c r="AJ37" s="58">
        <f t="shared" si="7"/>
        <v>0</v>
      </c>
      <c r="AK37" s="58">
        <f t="shared" si="8"/>
        <v>0</v>
      </c>
      <c r="AL37" s="58">
        <f t="shared" si="9"/>
        <v>0</v>
      </c>
      <c r="AM37" s="58">
        <f t="shared" si="10"/>
        <v>0</v>
      </c>
      <c r="AN37" s="58">
        <f t="shared" si="11"/>
        <v>0</v>
      </c>
      <c r="AO37" s="58">
        <f t="shared" si="12"/>
        <v>0</v>
      </c>
      <c r="AP37" s="58">
        <f t="shared" si="14"/>
        <v>0</v>
      </c>
      <c r="AQ37" s="58">
        <f t="shared" si="15"/>
        <v>0</v>
      </c>
      <c r="AR37" s="58">
        <f t="shared" si="16"/>
        <v>45600</v>
      </c>
      <c r="AS37" s="58">
        <f t="shared" si="17"/>
        <v>615600</v>
      </c>
      <c r="AT37" s="58">
        <f t="shared" si="18"/>
        <v>615600</v>
      </c>
      <c r="AU37" s="58" t="str">
        <f t="shared" si="13"/>
        <v>DHL</v>
      </c>
      <c r="AV37" s="75" t="s">
        <v>82</v>
      </c>
      <c r="AW37" s="60" t="s">
        <v>3576</v>
      </c>
      <c r="AY37" s="225"/>
      <c r="AZ37" s="345"/>
      <c r="BA37" s="345"/>
      <c r="BB37" s="164"/>
      <c r="BC37" s="74"/>
    </row>
    <row r="38" spans="1:55" s="60" customFormat="1" ht="35.25" customHeight="1">
      <c r="A38" s="113" t="s">
        <v>3292</v>
      </c>
      <c r="B38" s="256" t="s">
        <v>3360</v>
      </c>
      <c r="C38" s="140" t="s">
        <v>3427</v>
      </c>
      <c r="D38" s="114">
        <v>46056</v>
      </c>
      <c r="E38" s="114" t="s">
        <v>3491</v>
      </c>
      <c r="F38" s="320">
        <v>1</v>
      </c>
      <c r="G38" s="258">
        <v>5.5</v>
      </c>
      <c r="H38" s="258">
        <v>5.5</v>
      </c>
      <c r="I38" s="116"/>
      <c r="J38" s="56"/>
      <c r="K38" s="62"/>
      <c r="L38" s="56"/>
      <c r="M38" s="56">
        <v>570000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62"/>
      <c r="Y38" s="58"/>
      <c r="Z38" s="260"/>
      <c r="AA38" s="117" t="s">
        <v>75</v>
      </c>
      <c r="AB38" s="57" t="str">
        <f t="shared" si="0"/>
        <v>PS260846</v>
      </c>
      <c r="AC38" s="58" t="str">
        <f t="shared" si="0"/>
        <v>5228244</v>
      </c>
      <c r="AD38" s="59">
        <f t="shared" si="1"/>
        <v>46056</v>
      </c>
      <c r="AE38" s="58">
        <f t="shared" si="2"/>
        <v>0</v>
      </c>
      <c r="AF38" s="58">
        <f t="shared" si="3"/>
        <v>0</v>
      </c>
      <c r="AG38" s="58">
        <f t="shared" si="4"/>
        <v>0</v>
      </c>
      <c r="AH38" s="58">
        <f t="shared" si="5"/>
        <v>570000</v>
      </c>
      <c r="AI38" s="58">
        <f t="shared" si="6"/>
        <v>0</v>
      </c>
      <c r="AJ38" s="58">
        <f t="shared" si="7"/>
        <v>0</v>
      </c>
      <c r="AK38" s="58">
        <f t="shared" si="8"/>
        <v>0</v>
      </c>
      <c r="AL38" s="58">
        <f t="shared" si="9"/>
        <v>0</v>
      </c>
      <c r="AM38" s="58">
        <f t="shared" si="10"/>
        <v>0</v>
      </c>
      <c r="AN38" s="58">
        <f t="shared" si="11"/>
        <v>0</v>
      </c>
      <c r="AO38" s="58">
        <f t="shared" si="12"/>
        <v>0</v>
      </c>
      <c r="AP38" s="58">
        <f t="shared" si="14"/>
        <v>0</v>
      </c>
      <c r="AQ38" s="58">
        <f t="shared" si="15"/>
        <v>0</v>
      </c>
      <c r="AR38" s="58">
        <f t="shared" si="16"/>
        <v>45600</v>
      </c>
      <c r="AS38" s="58">
        <f t="shared" si="17"/>
        <v>615600</v>
      </c>
      <c r="AT38" s="58">
        <f t="shared" si="18"/>
        <v>615600</v>
      </c>
      <c r="AU38" s="58" t="str">
        <f t="shared" si="13"/>
        <v>DHL</v>
      </c>
      <c r="AV38" s="75" t="s">
        <v>82</v>
      </c>
      <c r="AW38" s="60" t="s">
        <v>3577</v>
      </c>
      <c r="AY38" s="225"/>
      <c r="AZ38" s="345"/>
      <c r="BA38" s="345"/>
      <c r="BB38" s="164"/>
      <c r="BC38" s="74"/>
    </row>
    <row r="39" spans="1:55" s="60" customFormat="1" ht="35.25" customHeight="1">
      <c r="A39" s="113" t="s">
        <v>3293</v>
      </c>
      <c r="B39" s="256" t="s">
        <v>3361</v>
      </c>
      <c r="C39" s="140" t="s">
        <v>3428</v>
      </c>
      <c r="D39" s="114">
        <v>46057</v>
      </c>
      <c r="E39" s="114" t="s">
        <v>3492</v>
      </c>
      <c r="F39" s="320">
        <v>1</v>
      </c>
      <c r="G39" s="258">
        <v>13.5</v>
      </c>
      <c r="H39" s="258">
        <v>13.5</v>
      </c>
      <c r="I39" s="116"/>
      <c r="J39" s="56"/>
      <c r="K39" s="62"/>
      <c r="L39" s="56"/>
      <c r="M39" s="56">
        <v>570000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62"/>
      <c r="Y39" s="58"/>
      <c r="Z39" s="260"/>
      <c r="AA39" s="117" t="s">
        <v>75</v>
      </c>
      <c r="AB39" s="57" t="str">
        <f t="shared" si="0"/>
        <v>PS260861</v>
      </c>
      <c r="AC39" s="58" t="str">
        <f t="shared" si="0"/>
        <v>OHTY260148</v>
      </c>
      <c r="AD39" s="59">
        <f t="shared" si="1"/>
        <v>46057</v>
      </c>
      <c r="AE39" s="58">
        <f t="shared" si="2"/>
        <v>0</v>
      </c>
      <c r="AF39" s="58">
        <f t="shared" si="3"/>
        <v>0</v>
      </c>
      <c r="AG39" s="58">
        <f t="shared" si="4"/>
        <v>0</v>
      </c>
      <c r="AH39" s="58">
        <f t="shared" si="5"/>
        <v>570000</v>
      </c>
      <c r="AI39" s="58">
        <f t="shared" si="6"/>
        <v>0</v>
      </c>
      <c r="AJ39" s="58">
        <f t="shared" si="7"/>
        <v>0</v>
      </c>
      <c r="AK39" s="58">
        <f t="shared" si="8"/>
        <v>0</v>
      </c>
      <c r="AL39" s="58">
        <f t="shared" si="9"/>
        <v>0</v>
      </c>
      <c r="AM39" s="58">
        <f t="shared" si="10"/>
        <v>0</v>
      </c>
      <c r="AN39" s="58">
        <f t="shared" si="11"/>
        <v>0</v>
      </c>
      <c r="AO39" s="58">
        <f t="shared" si="12"/>
        <v>0</v>
      </c>
      <c r="AP39" s="58">
        <f t="shared" si="14"/>
        <v>0</v>
      </c>
      <c r="AQ39" s="58">
        <f t="shared" si="15"/>
        <v>0</v>
      </c>
      <c r="AR39" s="58">
        <f t="shared" si="16"/>
        <v>45600</v>
      </c>
      <c r="AS39" s="58">
        <f t="shared" si="17"/>
        <v>615600</v>
      </c>
      <c r="AT39" s="58">
        <f t="shared" si="18"/>
        <v>615600</v>
      </c>
      <c r="AU39" s="58" t="str">
        <f t="shared" si="13"/>
        <v>DHL</v>
      </c>
      <c r="AV39" s="75" t="s">
        <v>82</v>
      </c>
      <c r="AW39" s="60" t="s">
        <v>3578</v>
      </c>
      <c r="AY39" s="225"/>
      <c r="AZ39" s="345"/>
      <c r="BA39" s="345"/>
      <c r="BB39" s="164"/>
      <c r="BC39" s="74"/>
    </row>
    <row r="40" spans="1:55" s="212" customFormat="1" ht="35.25" customHeight="1">
      <c r="A40" s="353" t="s">
        <v>3294</v>
      </c>
      <c r="B40" s="354" t="s">
        <v>3362</v>
      </c>
      <c r="C40" s="355" t="s">
        <v>3429</v>
      </c>
      <c r="D40" s="356">
        <v>46057</v>
      </c>
      <c r="E40" s="356" t="s">
        <v>3493</v>
      </c>
      <c r="F40" s="357">
        <v>1</v>
      </c>
      <c r="G40" s="358">
        <v>262.93</v>
      </c>
      <c r="H40" s="358">
        <v>262.93</v>
      </c>
      <c r="I40" s="359" t="s">
        <v>3533</v>
      </c>
      <c r="J40" s="56"/>
      <c r="K40" s="62"/>
      <c r="L40" s="259" cm="1">
        <f t="array" ref="L40">IF(H40=0, _xleta.T, IF(H40&lt;=1000, 1290000, IF(H40&lt;=2000, 1460000, IF(H40&lt;=3000, 2186000, IF(H40&lt;=5000, 2296000, ff)))))</f>
        <v>1290000</v>
      </c>
      <c r="M40" s="259">
        <v>940500</v>
      </c>
      <c r="N40" s="259"/>
      <c r="O40" s="259"/>
      <c r="P40" s="259"/>
      <c r="Q40" s="259"/>
      <c r="R40" s="259"/>
      <c r="S40" s="259"/>
      <c r="T40" s="259"/>
      <c r="U40" s="56"/>
      <c r="V40" s="259"/>
      <c r="W40" s="56"/>
      <c r="X40" s="62"/>
      <c r="Y40" s="58"/>
      <c r="Z40" s="788" t="s">
        <v>2333</v>
      </c>
      <c r="AA40" s="362" t="s">
        <v>74</v>
      </c>
      <c r="AB40" s="57" t="str">
        <f t="shared" si="0"/>
        <v>PS260741</v>
      </c>
      <c r="AC40" s="58" t="str">
        <f t="shared" si="0"/>
        <v>IV260102262</v>
      </c>
      <c r="AD40" s="59">
        <f t="shared" si="1"/>
        <v>46057</v>
      </c>
      <c r="AE40" s="58">
        <f t="shared" si="2"/>
        <v>0</v>
      </c>
      <c r="AF40" s="58">
        <f t="shared" si="3"/>
        <v>0</v>
      </c>
      <c r="AG40" s="363">
        <f t="shared" si="4"/>
        <v>1290000</v>
      </c>
      <c r="AH40" s="363">
        <f t="shared" si="5"/>
        <v>940500</v>
      </c>
      <c r="AI40" s="58">
        <f t="shared" si="6"/>
        <v>0</v>
      </c>
      <c r="AJ40" s="58">
        <f t="shared" si="7"/>
        <v>0</v>
      </c>
      <c r="AK40" s="58">
        <f t="shared" si="8"/>
        <v>0</v>
      </c>
      <c r="AL40" s="58">
        <f t="shared" si="9"/>
        <v>0</v>
      </c>
      <c r="AM40" s="58">
        <f t="shared" si="10"/>
        <v>0</v>
      </c>
      <c r="AN40" s="58">
        <f t="shared" si="11"/>
        <v>0</v>
      </c>
      <c r="AO40" s="58">
        <f t="shared" si="12"/>
        <v>0</v>
      </c>
      <c r="AP40" s="58">
        <f t="shared" si="14"/>
        <v>0</v>
      </c>
      <c r="AQ40" s="58">
        <f t="shared" si="15"/>
        <v>0</v>
      </c>
      <c r="AR40" s="58">
        <f t="shared" si="16"/>
        <v>178440</v>
      </c>
      <c r="AS40" s="58">
        <f t="shared" si="17"/>
        <v>2408940</v>
      </c>
      <c r="AT40" s="58">
        <f t="shared" si="18"/>
        <v>2408940</v>
      </c>
      <c r="AU40" s="363" t="str">
        <f t="shared" si="13"/>
        <v>CÁT LÁI</v>
      </c>
      <c r="AV40" s="211" t="s">
        <v>80</v>
      </c>
      <c r="AW40" s="60" t="s">
        <v>3579</v>
      </c>
      <c r="AX40" s="60" t="s">
        <v>3614</v>
      </c>
      <c r="AY40" s="226">
        <v>46058</v>
      </c>
      <c r="AZ40" s="796" t="s">
        <v>2333</v>
      </c>
      <c r="BA40" s="798" t="s">
        <v>2684</v>
      </c>
      <c r="BB40" s="215"/>
      <c r="BC40" s="214"/>
    </row>
    <row r="41" spans="1:55" s="212" customFormat="1" ht="35.25" customHeight="1">
      <c r="A41" s="353" t="s">
        <v>3295</v>
      </c>
      <c r="B41" s="354" t="s">
        <v>3363</v>
      </c>
      <c r="C41" s="355" t="s">
        <v>3430</v>
      </c>
      <c r="D41" s="356">
        <v>46057</v>
      </c>
      <c r="E41" s="356" t="s">
        <v>3494</v>
      </c>
      <c r="F41" s="357">
        <v>1</v>
      </c>
      <c r="G41" s="358">
        <v>135.19999999999999</v>
      </c>
      <c r="H41" s="358">
        <v>135.19999999999999</v>
      </c>
      <c r="I41" s="359" t="s">
        <v>3534</v>
      </c>
      <c r="J41" s="56"/>
      <c r="K41" s="62"/>
      <c r="L41" s="259" cm="1">
        <f t="array" ref="L41">IF(H41=0, _xleta.T, IF(H41&lt;=1000, 1290000, IF(H41&lt;=2000, 1460000, IF(H41&lt;=3000, 2186000, IF(H41&lt;=5000, 2296000, ff)))))</f>
        <v>1290000</v>
      </c>
      <c r="M41" s="259">
        <v>940500</v>
      </c>
      <c r="N41" s="259"/>
      <c r="O41" s="259"/>
      <c r="P41" s="259"/>
      <c r="Q41" s="259"/>
      <c r="R41" s="259"/>
      <c r="S41" s="259"/>
      <c r="T41" s="259"/>
      <c r="U41" s="56"/>
      <c r="V41" s="259"/>
      <c r="W41" s="56"/>
      <c r="X41" s="62"/>
      <c r="Y41" s="58"/>
      <c r="Z41" s="789"/>
      <c r="AA41" s="362" t="s">
        <v>74</v>
      </c>
      <c r="AB41" s="57" t="str">
        <f t="shared" si="0"/>
        <v>PS260773</v>
      </c>
      <c r="AC41" s="58" t="str">
        <f t="shared" si="0"/>
        <v>DJL-260119-005</v>
      </c>
      <c r="AD41" s="59">
        <f t="shared" si="1"/>
        <v>46057</v>
      </c>
      <c r="AE41" s="58">
        <f t="shared" si="2"/>
        <v>0</v>
      </c>
      <c r="AF41" s="58">
        <f t="shared" si="3"/>
        <v>0</v>
      </c>
      <c r="AG41" s="363">
        <f t="shared" si="4"/>
        <v>1290000</v>
      </c>
      <c r="AH41" s="363">
        <f t="shared" si="5"/>
        <v>940500</v>
      </c>
      <c r="AI41" s="58">
        <f t="shared" si="6"/>
        <v>0</v>
      </c>
      <c r="AJ41" s="58">
        <f t="shared" si="7"/>
        <v>0</v>
      </c>
      <c r="AK41" s="58">
        <f t="shared" si="8"/>
        <v>0</v>
      </c>
      <c r="AL41" s="58">
        <f t="shared" si="9"/>
        <v>0</v>
      </c>
      <c r="AM41" s="58">
        <f t="shared" si="10"/>
        <v>0</v>
      </c>
      <c r="AN41" s="58">
        <f t="shared" si="11"/>
        <v>0</v>
      </c>
      <c r="AO41" s="58">
        <f t="shared" si="12"/>
        <v>0</v>
      </c>
      <c r="AP41" s="58">
        <f t="shared" si="14"/>
        <v>0</v>
      </c>
      <c r="AQ41" s="58">
        <f t="shared" si="15"/>
        <v>0</v>
      </c>
      <c r="AR41" s="58">
        <f t="shared" si="16"/>
        <v>178440</v>
      </c>
      <c r="AS41" s="58">
        <f t="shared" si="17"/>
        <v>2408940</v>
      </c>
      <c r="AT41" s="58">
        <f t="shared" si="18"/>
        <v>2408940</v>
      </c>
      <c r="AU41" s="363" t="str">
        <f t="shared" si="13"/>
        <v>CÁT LÁI</v>
      </c>
      <c r="AV41" s="211" t="s">
        <v>80</v>
      </c>
      <c r="AW41" s="60" t="s">
        <v>3580</v>
      </c>
      <c r="AX41" s="60" t="s">
        <v>3614</v>
      </c>
      <c r="AY41" s="226">
        <v>46058</v>
      </c>
      <c r="AZ41" s="797"/>
      <c r="BA41" s="799"/>
      <c r="BB41" s="215"/>
      <c r="BC41" s="214"/>
    </row>
    <row r="42" spans="1:55" s="60" customFormat="1" ht="35.25" customHeight="1">
      <c r="A42" s="113" t="s">
        <v>3296</v>
      </c>
      <c r="B42" s="256" t="s">
        <v>3364</v>
      </c>
      <c r="C42" s="140" t="s">
        <v>3431</v>
      </c>
      <c r="D42" s="114">
        <v>46057</v>
      </c>
      <c r="E42" s="114" t="s">
        <v>3495</v>
      </c>
      <c r="F42" s="320">
        <v>1</v>
      </c>
      <c r="G42" s="258">
        <v>25.2</v>
      </c>
      <c r="H42" s="258">
        <v>25.2</v>
      </c>
      <c r="I42" s="116" t="s">
        <v>680</v>
      </c>
      <c r="J42" s="56"/>
      <c r="K42" s="62"/>
      <c r="L42" s="56" cm="1">
        <f t="array" ref="L42">IF(H42=0, _xleta.T, IF(H42&lt;=1000, 1290000, IF(H42&lt;=2000, 1460000, IF(H42&lt;=3000, 2186000, IF(H42&lt;=5000, 2296000, ff)))))</f>
        <v>1290000</v>
      </c>
      <c r="M42" s="56">
        <v>940500</v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62"/>
      <c r="Y42" s="58"/>
      <c r="Z42" s="260" t="s">
        <v>2335</v>
      </c>
      <c r="AA42" s="117" t="s">
        <v>74</v>
      </c>
      <c r="AB42" s="57" t="str">
        <f t="shared" si="0"/>
        <v>PS260811</v>
      </c>
      <c r="AC42" s="58" t="str">
        <f t="shared" si="0"/>
        <v>260116-6384 (C )</v>
      </c>
      <c r="AD42" s="59">
        <f t="shared" si="1"/>
        <v>46057</v>
      </c>
      <c r="AE42" s="58">
        <f t="shared" si="2"/>
        <v>0</v>
      </c>
      <c r="AF42" s="58">
        <f t="shared" si="3"/>
        <v>0</v>
      </c>
      <c r="AG42" s="58">
        <f t="shared" si="4"/>
        <v>1290000</v>
      </c>
      <c r="AH42" s="58">
        <f t="shared" si="5"/>
        <v>940500</v>
      </c>
      <c r="AI42" s="58">
        <f t="shared" si="6"/>
        <v>0</v>
      </c>
      <c r="AJ42" s="58">
        <f t="shared" si="7"/>
        <v>0</v>
      </c>
      <c r="AK42" s="58">
        <f t="shared" si="8"/>
        <v>0</v>
      </c>
      <c r="AL42" s="58">
        <f t="shared" si="9"/>
        <v>0</v>
      </c>
      <c r="AM42" s="58">
        <f t="shared" si="10"/>
        <v>0</v>
      </c>
      <c r="AN42" s="58">
        <f t="shared" si="11"/>
        <v>0</v>
      </c>
      <c r="AO42" s="58">
        <f t="shared" si="12"/>
        <v>0</v>
      </c>
      <c r="AP42" s="58">
        <f t="shared" si="14"/>
        <v>0</v>
      </c>
      <c r="AQ42" s="58">
        <f t="shared" si="15"/>
        <v>0</v>
      </c>
      <c r="AR42" s="58">
        <f t="shared" si="16"/>
        <v>178440</v>
      </c>
      <c r="AS42" s="58">
        <f t="shared" si="17"/>
        <v>2408940</v>
      </c>
      <c r="AT42" s="58">
        <f t="shared" si="18"/>
        <v>2408940</v>
      </c>
      <c r="AU42" s="58" t="str">
        <f t="shared" si="13"/>
        <v>CÁT LÁI</v>
      </c>
      <c r="AV42" s="75" t="s">
        <v>80</v>
      </c>
      <c r="AW42" s="60" t="s">
        <v>3581</v>
      </c>
      <c r="AX42" s="60" t="s">
        <v>3614</v>
      </c>
      <c r="AY42" s="225">
        <v>46058</v>
      </c>
      <c r="AZ42" s="337" t="s">
        <v>2335</v>
      </c>
      <c r="BA42" s="350" t="s">
        <v>2684</v>
      </c>
      <c r="BB42" s="164"/>
      <c r="BC42" s="74"/>
    </row>
    <row r="43" spans="1:55" s="60" customFormat="1" ht="35.25" customHeight="1">
      <c r="A43" s="113" t="s">
        <v>3297</v>
      </c>
      <c r="B43" s="256" t="s">
        <v>3365</v>
      </c>
      <c r="C43" s="140" t="s">
        <v>3432</v>
      </c>
      <c r="D43" s="114">
        <v>46055</v>
      </c>
      <c r="E43" s="114" t="s">
        <v>3496</v>
      </c>
      <c r="F43" s="320">
        <v>1</v>
      </c>
      <c r="G43" s="258">
        <v>417</v>
      </c>
      <c r="H43" s="258">
        <v>417</v>
      </c>
      <c r="I43" s="116">
        <v>1.97</v>
      </c>
      <c r="J43" s="56"/>
      <c r="K43" s="62"/>
      <c r="L43" s="56" cm="1">
        <f t="array" ref="L43">IF(H43=0, _xleta.T, IF(H43&lt;=1000, 1290000, IF(H43&lt;=2000, 1460000, IF(H43&lt;=3000, 2186000, IF(H43&lt;=5000, 2296000, ff)))))</f>
        <v>1290000</v>
      </c>
      <c r="M43" s="56">
        <v>940500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62"/>
      <c r="Y43" s="58"/>
      <c r="Z43" s="260" t="s">
        <v>1285</v>
      </c>
      <c r="AA43" s="117" t="s">
        <v>74</v>
      </c>
      <c r="AB43" s="57" t="str">
        <f t="shared" si="0"/>
        <v>PS260808</v>
      </c>
      <c r="AC43" s="58" t="str">
        <f t="shared" si="0"/>
        <v>IN-JF260122</v>
      </c>
      <c r="AD43" s="59">
        <f t="shared" si="1"/>
        <v>46055</v>
      </c>
      <c r="AE43" s="58">
        <f t="shared" si="2"/>
        <v>0</v>
      </c>
      <c r="AF43" s="58">
        <f t="shared" si="3"/>
        <v>0</v>
      </c>
      <c r="AG43" s="58">
        <f t="shared" si="4"/>
        <v>1290000</v>
      </c>
      <c r="AH43" s="58">
        <f t="shared" si="5"/>
        <v>940500</v>
      </c>
      <c r="AI43" s="58">
        <f t="shared" si="6"/>
        <v>0</v>
      </c>
      <c r="AJ43" s="58">
        <f t="shared" si="7"/>
        <v>0</v>
      </c>
      <c r="AK43" s="58">
        <f t="shared" si="8"/>
        <v>0</v>
      </c>
      <c r="AL43" s="58">
        <f t="shared" si="9"/>
        <v>0</v>
      </c>
      <c r="AM43" s="58">
        <f t="shared" si="10"/>
        <v>0</v>
      </c>
      <c r="AN43" s="58">
        <f t="shared" si="11"/>
        <v>0</v>
      </c>
      <c r="AO43" s="58">
        <f t="shared" si="12"/>
        <v>0</v>
      </c>
      <c r="AP43" s="58">
        <f t="shared" si="14"/>
        <v>0</v>
      </c>
      <c r="AQ43" s="58">
        <f t="shared" si="15"/>
        <v>0</v>
      </c>
      <c r="AR43" s="58">
        <f t="shared" si="16"/>
        <v>178440</v>
      </c>
      <c r="AS43" s="58">
        <f t="shared" si="17"/>
        <v>2408940</v>
      </c>
      <c r="AT43" s="58">
        <f t="shared" si="18"/>
        <v>2408940</v>
      </c>
      <c r="AU43" s="58" t="str">
        <f t="shared" si="13"/>
        <v>CÁT LÁI</v>
      </c>
      <c r="AV43" s="75" t="s">
        <v>80</v>
      </c>
      <c r="AW43" s="60" t="s">
        <v>3582</v>
      </c>
      <c r="AX43" s="60" t="s">
        <v>3614</v>
      </c>
      <c r="AY43" s="225">
        <v>46058</v>
      </c>
      <c r="AZ43" s="800" t="s">
        <v>1285</v>
      </c>
      <c r="BA43" s="802" t="s">
        <v>2685</v>
      </c>
      <c r="BB43" s="164"/>
      <c r="BC43" s="74"/>
    </row>
    <row r="44" spans="1:55" s="60" customFormat="1" ht="35.25" customHeight="1">
      <c r="A44" s="113" t="s">
        <v>3298</v>
      </c>
      <c r="B44" s="256" t="s">
        <v>3366</v>
      </c>
      <c r="C44" s="140" t="s">
        <v>3433</v>
      </c>
      <c r="D44" s="114">
        <v>46056</v>
      </c>
      <c r="E44" s="114" t="s">
        <v>3497</v>
      </c>
      <c r="F44" s="320">
        <v>1</v>
      </c>
      <c r="G44" s="258">
        <v>514</v>
      </c>
      <c r="H44" s="258">
        <v>514</v>
      </c>
      <c r="I44" s="116">
        <v>2</v>
      </c>
      <c r="J44" s="56"/>
      <c r="K44" s="62"/>
      <c r="L44" s="56" cm="1">
        <f t="array" ref="L44">IF(H44=0, _xleta.T, IF(H44&lt;=1000, 1290000, IF(H44&lt;=2000, 1460000, IF(H44&lt;=3000, 2186000, IF(H44&lt;=5000, 2296000, ff)))))</f>
        <v>1290000</v>
      </c>
      <c r="M44" s="56">
        <v>940500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62"/>
      <c r="Y44" s="58"/>
      <c r="Z44" s="260" t="s">
        <v>1285</v>
      </c>
      <c r="AA44" s="117" t="s">
        <v>74</v>
      </c>
      <c r="AB44" s="57" t="str">
        <f t="shared" si="0"/>
        <v>PS260819</v>
      </c>
      <c r="AC44" s="58" t="str">
        <f t="shared" si="0"/>
        <v>KS20260125001</v>
      </c>
      <c r="AD44" s="59">
        <f t="shared" si="1"/>
        <v>46056</v>
      </c>
      <c r="AE44" s="58">
        <f t="shared" si="2"/>
        <v>0</v>
      </c>
      <c r="AF44" s="58">
        <f t="shared" si="3"/>
        <v>0</v>
      </c>
      <c r="AG44" s="58">
        <f t="shared" si="4"/>
        <v>1290000</v>
      </c>
      <c r="AH44" s="58">
        <f t="shared" si="5"/>
        <v>940500</v>
      </c>
      <c r="AI44" s="58">
        <f t="shared" si="6"/>
        <v>0</v>
      </c>
      <c r="AJ44" s="58">
        <f t="shared" si="7"/>
        <v>0</v>
      </c>
      <c r="AK44" s="58">
        <f t="shared" si="8"/>
        <v>0</v>
      </c>
      <c r="AL44" s="58">
        <f t="shared" si="9"/>
        <v>0</v>
      </c>
      <c r="AM44" s="58">
        <f t="shared" si="10"/>
        <v>0</v>
      </c>
      <c r="AN44" s="58">
        <f t="shared" si="11"/>
        <v>0</v>
      </c>
      <c r="AO44" s="58">
        <f t="shared" si="12"/>
        <v>0</v>
      </c>
      <c r="AP44" s="58">
        <f t="shared" si="14"/>
        <v>0</v>
      </c>
      <c r="AQ44" s="58">
        <f t="shared" si="15"/>
        <v>0</v>
      </c>
      <c r="AR44" s="58">
        <f t="shared" si="16"/>
        <v>178440</v>
      </c>
      <c r="AS44" s="58">
        <f t="shared" si="17"/>
        <v>2408940</v>
      </c>
      <c r="AT44" s="58">
        <f t="shared" si="18"/>
        <v>2408940</v>
      </c>
      <c r="AU44" s="58" t="str">
        <f t="shared" si="13"/>
        <v>CÁT LÁI</v>
      </c>
      <c r="AV44" s="75" t="s">
        <v>80</v>
      </c>
      <c r="AW44" s="60" t="s">
        <v>3583</v>
      </c>
      <c r="AX44" s="60" t="s">
        <v>3614</v>
      </c>
      <c r="AY44" s="225">
        <v>46058</v>
      </c>
      <c r="AZ44" s="801"/>
      <c r="BA44" s="803"/>
      <c r="BB44" s="164"/>
      <c r="BC44" s="74"/>
    </row>
    <row r="45" spans="1:55" s="60" customFormat="1" ht="35.25" customHeight="1">
      <c r="A45" s="113" t="s">
        <v>3299</v>
      </c>
      <c r="B45" s="256" t="s">
        <v>3367</v>
      </c>
      <c r="C45" s="140">
        <v>112600036989361</v>
      </c>
      <c r="D45" s="114">
        <v>46057</v>
      </c>
      <c r="E45" s="114" t="s">
        <v>3498</v>
      </c>
      <c r="F45" s="320">
        <v>1</v>
      </c>
      <c r="G45" s="258">
        <v>2109.1</v>
      </c>
      <c r="H45" s="258">
        <v>2109.1</v>
      </c>
      <c r="I45" s="116"/>
      <c r="J45" s="56"/>
      <c r="K45" s="62"/>
      <c r="L45" s="56" cm="1">
        <f t="array" ref="L45">IF(H45=0, _xleta.T, IF(H45&lt;=1000, 1290000, IF(H45&lt;=2000, 1460000, IF(H45&lt;=3000, 2186000, IF(H45&lt;=5000, 2296000, ff)))))</f>
        <v>2186000</v>
      </c>
      <c r="M45" s="56">
        <v>940500</v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62"/>
      <c r="Y45" s="58"/>
      <c r="Z45" s="260" t="s">
        <v>691</v>
      </c>
      <c r="AA45" s="117" t="s">
        <v>1271</v>
      </c>
      <c r="AB45" s="57" t="str">
        <f t="shared" si="0"/>
        <v>PS260776</v>
      </c>
      <c r="AC45" s="58" t="str">
        <f t="shared" si="0"/>
        <v>VY260129TTTL</v>
      </c>
      <c r="AD45" s="59">
        <f t="shared" si="1"/>
        <v>46057</v>
      </c>
      <c r="AE45" s="58">
        <f t="shared" si="2"/>
        <v>0</v>
      </c>
      <c r="AF45" s="58">
        <f t="shared" si="3"/>
        <v>0</v>
      </c>
      <c r="AG45" s="58">
        <f t="shared" si="4"/>
        <v>2186000</v>
      </c>
      <c r="AH45" s="58">
        <f t="shared" si="5"/>
        <v>940500</v>
      </c>
      <c r="AI45" s="58">
        <f t="shared" si="6"/>
        <v>0</v>
      </c>
      <c r="AJ45" s="58">
        <f t="shared" si="7"/>
        <v>0</v>
      </c>
      <c r="AK45" s="58">
        <f t="shared" si="8"/>
        <v>0</v>
      </c>
      <c r="AL45" s="58">
        <f t="shared" si="9"/>
        <v>0</v>
      </c>
      <c r="AM45" s="58">
        <f t="shared" si="10"/>
        <v>0</v>
      </c>
      <c r="AN45" s="58">
        <f t="shared" si="11"/>
        <v>0</v>
      </c>
      <c r="AO45" s="58">
        <f t="shared" si="12"/>
        <v>0</v>
      </c>
      <c r="AP45" s="58">
        <f t="shared" si="14"/>
        <v>0</v>
      </c>
      <c r="AQ45" s="58">
        <f t="shared" si="15"/>
        <v>0</v>
      </c>
      <c r="AR45" s="58">
        <f t="shared" si="16"/>
        <v>250120</v>
      </c>
      <c r="AS45" s="58">
        <f t="shared" si="17"/>
        <v>3376620</v>
      </c>
      <c r="AT45" s="58">
        <f t="shared" si="18"/>
        <v>3376620</v>
      </c>
      <c r="AU45" s="58" t="str">
        <f t="shared" si="13"/>
        <v>THÀNH LONG</v>
      </c>
      <c r="AV45" s="75" t="s">
        <v>80</v>
      </c>
      <c r="AW45" s="60" t="s">
        <v>3584</v>
      </c>
      <c r="AX45" s="60" t="s">
        <v>3619</v>
      </c>
      <c r="AY45" s="225">
        <v>46058</v>
      </c>
      <c r="AZ45" s="338" t="s">
        <v>691</v>
      </c>
      <c r="BA45" s="338" t="s">
        <v>2686</v>
      </c>
      <c r="BB45" s="164"/>
      <c r="BC45" s="74"/>
    </row>
    <row r="46" spans="1:55" s="60" customFormat="1" ht="35.25" customHeight="1">
      <c r="A46" s="113" t="s">
        <v>3300</v>
      </c>
      <c r="B46" s="256" t="s">
        <v>3368</v>
      </c>
      <c r="C46" s="140" t="s">
        <v>3434</v>
      </c>
      <c r="D46" s="114">
        <v>46057</v>
      </c>
      <c r="E46" s="114" t="s">
        <v>3499</v>
      </c>
      <c r="F46" s="320">
        <v>1</v>
      </c>
      <c r="G46" s="258">
        <v>632.64</v>
      </c>
      <c r="H46" s="258">
        <v>632.64</v>
      </c>
      <c r="I46" s="116"/>
      <c r="J46" s="56"/>
      <c r="K46" s="62"/>
      <c r="L46" s="56"/>
      <c r="M46" s="56">
        <v>389500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62"/>
      <c r="Y46" s="58"/>
      <c r="Z46" s="260"/>
      <c r="AA46" s="117" t="s">
        <v>143</v>
      </c>
      <c r="AB46" s="57" t="str">
        <f t="shared" si="0"/>
        <v>PS260820</v>
      </c>
      <c r="AC46" s="58" t="str">
        <f t="shared" si="0"/>
        <v>PS26-820</v>
      </c>
      <c r="AD46" s="59">
        <f t="shared" si="1"/>
        <v>46057</v>
      </c>
      <c r="AE46" s="58">
        <f t="shared" si="2"/>
        <v>0</v>
      </c>
      <c r="AF46" s="58">
        <f t="shared" si="3"/>
        <v>0</v>
      </c>
      <c r="AG46" s="58">
        <f t="shared" si="4"/>
        <v>0</v>
      </c>
      <c r="AH46" s="58">
        <f t="shared" si="5"/>
        <v>389500</v>
      </c>
      <c r="AI46" s="58">
        <f t="shared" si="6"/>
        <v>0</v>
      </c>
      <c r="AJ46" s="58">
        <f t="shared" si="7"/>
        <v>0</v>
      </c>
      <c r="AK46" s="58">
        <f t="shared" si="8"/>
        <v>0</v>
      </c>
      <c r="AL46" s="58">
        <f t="shared" si="9"/>
        <v>0</v>
      </c>
      <c r="AM46" s="58">
        <f t="shared" si="10"/>
        <v>0</v>
      </c>
      <c r="AN46" s="58">
        <f t="shared" si="11"/>
        <v>0</v>
      </c>
      <c r="AO46" s="58">
        <f t="shared" si="12"/>
        <v>0</v>
      </c>
      <c r="AP46" s="58">
        <f t="shared" si="14"/>
        <v>0</v>
      </c>
      <c r="AQ46" s="58">
        <f t="shared" si="15"/>
        <v>0</v>
      </c>
      <c r="AR46" s="58">
        <f t="shared" si="16"/>
        <v>31160</v>
      </c>
      <c r="AS46" s="58">
        <f t="shared" si="17"/>
        <v>420660</v>
      </c>
      <c r="AT46" s="58">
        <f t="shared" si="18"/>
        <v>420660</v>
      </c>
      <c r="AU46" s="58" t="str">
        <f t="shared" si="13"/>
        <v>KNQ LF LOGISTICS</v>
      </c>
      <c r="AV46" s="75" t="s">
        <v>81</v>
      </c>
      <c r="AW46" s="60" t="s">
        <v>3585</v>
      </c>
      <c r="AY46" s="225"/>
      <c r="AZ46" s="346"/>
      <c r="BA46" s="346"/>
      <c r="BB46" s="164"/>
      <c r="BC46" s="74"/>
    </row>
    <row r="47" spans="1:55" s="60" customFormat="1" ht="35.25" customHeight="1">
      <c r="A47" s="113" t="s">
        <v>3301</v>
      </c>
      <c r="B47" s="256" t="s">
        <v>3369</v>
      </c>
      <c r="C47" s="140" t="s">
        <v>3435</v>
      </c>
      <c r="D47" s="114">
        <v>46057</v>
      </c>
      <c r="E47" s="114" t="s">
        <v>3500</v>
      </c>
      <c r="F47" s="320">
        <v>1</v>
      </c>
      <c r="G47" s="323">
        <v>240</v>
      </c>
      <c r="H47" s="323">
        <v>240</v>
      </c>
      <c r="I47" s="116" t="s">
        <v>1289</v>
      </c>
      <c r="J47" s="56"/>
      <c r="K47" s="62"/>
      <c r="L47" s="56" cm="1">
        <f t="array" ref="L47">IF(H47=0, _xleta.T, IF(H47&lt;=1000, 1290000, IF(H47&lt;=2000, 1460000, IF(H47&lt;=3000, 2186000, IF(H47&lt;=5000, 2296000, ff)))))</f>
        <v>1290000</v>
      </c>
      <c r="M47" s="56">
        <v>940500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62"/>
      <c r="Y47" s="58"/>
      <c r="Z47" s="260" t="s">
        <v>2336</v>
      </c>
      <c r="AA47" s="117" t="s">
        <v>74</v>
      </c>
      <c r="AB47" s="57" t="str">
        <f t="shared" si="0"/>
        <v>PS260787</v>
      </c>
      <c r="AC47" s="58" t="str">
        <f t="shared" si="0"/>
        <v>0885016367</v>
      </c>
      <c r="AD47" s="59">
        <f t="shared" si="1"/>
        <v>46057</v>
      </c>
      <c r="AE47" s="58">
        <f t="shared" si="2"/>
        <v>0</v>
      </c>
      <c r="AF47" s="58">
        <f t="shared" si="3"/>
        <v>0</v>
      </c>
      <c r="AG47" s="58">
        <f t="shared" si="4"/>
        <v>1290000</v>
      </c>
      <c r="AH47" s="58">
        <f t="shared" si="5"/>
        <v>940500</v>
      </c>
      <c r="AI47" s="58">
        <f t="shared" si="6"/>
        <v>0</v>
      </c>
      <c r="AJ47" s="58">
        <f t="shared" si="7"/>
        <v>0</v>
      </c>
      <c r="AK47" s="58">
        <f t="shared" si="8"/>
        <v>0</v>
      </c>
      <c r="AL47" s="58">
        <f t="shared" si="9"/>
        <v>0</v>
      </c>
      <c r="AM47" s="58">
        <f t="shared" si="10"/>
        <v>0</v>
      </c>
      <c r="AN47" s="58">
        <f t="shared" si="11"/>
        <v>0</v>
      </c>
      <c r="AO47" s="58">
        <f t="shared" si="12"/>
        <v>0</v>
      </c>
      <c r="AP47" s="58">
        <f t="shared" si="14"/>
        <v>0</v>
      </c>
      <c r="AQ47" s="58">
        <f t="shared" si="15"/>
        <v>0</v>
      </c>
      <c r="AR47" s="58">
        <f t="shared" si="16"/>
        <v>178440</v>
      </c>
      <c r="AS47" s="58">
        <f t="shared" si="17"/>
        <v>2408940</v>
      </c>
      <c r="AT47" s="58">
        <f t="shared" si="18"/>
        <v>2408940</v>
      </c>
      <c r="AU47" s="58" t="str">
        <f t="shared" si="13"/>
        <v>CÁT LÁI</v>
      </c>
      <c r="AV47" s="75" t="s">
        <v>80</v>
      </c>
      <c r="AW47" s="60" t="s">
        <v>3586</v>
      </c>
      <c r="AX47" s="60" t="s">
        <v>3614</v>
      </c>
      <c r="AY47" s="225">
        <v>46059</v>
      </c>
      <c r="AZ47" s="339" t="s">
        <v>2336</v>
      </c>
      <c r="BA47" s="339" t="s">
        <v>2684</v>
      </c>
      <c r="BB47" s="164"/>
      <c r="BC47" s="74"/>
    </row>
    <row r="48" spans="1:55" s="60" customFormat="1" ht="35.25" customHeight="1">
      <c r="A48" s="113" t="s">
        <v>3302</v>
      </c>
      <c r="B48" s="256" t="s">
        <v>3370</v>
      </c>
      <c r="C48" s="140" t="s">
        <v>3436</v>
      </c>
      <c r="D48" s="114">
        <v>46058</v>
      </c>
      <c r="E48" s="114" t="s">
        <v>3501</v>
      </c>
      <c r="F48" s="320">
        <v>1</v>
      </c>
      <c r="G48" s="258">
        <v>81.8</v>
      </c>
      <c r="H48" s="258">
        <v>81.8</v>
      </c>
      <c r="I48" s="116"/>
      <c r="J48" s="56"/>
      <c r="K48" s="62"/>
      <c r="L48" s="56">
        <f t="shared" ref="L48:L50" si="21">IF(H48&lt;=50,1060000, IF(H48&lt;=200, 1210000, IF(H48&lt;=500, 1230000, IF(H48&lt;=1000, 1440000, IF(H48&lt;=2000, 1990000, IF(H48&gt;2000, 1990000+(H48-2000)*1464))))))</f>
        <v>1210000</v>
      </c>
      <c r="M48" s="56">
        <v>940500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62"/>
      <c r="Y48" s="58"/>
      <c r="Z48" s="260" t="s">
        <v>2335</v>
      </c>
      <c r="AA48" s="117" t="s">
        <v>72</v>
      </c>
      <c r="AB48" s="57" t="str">
        <f t="shared" si="0"/>
        <v>PS260887</v>
      </c>
      <c r="AC48" s="58" t="str">
        <f t="shared" si="0"/>
        <v>INV-26011247</v>
      </c>
      <c r="AD48" s="59">
        <f t="shared" si="1"/>
        <v>46058</v>
      </c>
      <c r="AE48" s="58">
        <f t="shared" si="2"/>
        <v>0</v>
      </c>
      <c r="AF48" s="58">
        <f t="shared" si="3"/>
        <v>0</v>
      </c>
      <c r="AG48" s="58">
        <f t="shared" si="4"/>
        <v>1210000</v>
      </c>
      <c r="AH48" s="58">
        <f t="shared" si="5"/>
        <v>940500</v>
      </c>
      <c r="AI48" s="58">
        <f t="shared" si="6"/>
        <v>0</v>
      </c>
      <c r="AJ48" s="58">
        <f t="shared" si="7"/>
        <v>0</v>
      </c>
      <c r="AK48" s="58">
        <f t="shared" si="8"/>
        <v>0</v>
      </c>
      <c r="AL48" s="58">
        <f t="shared" si="9"/>
        <v>0</v>
      </c>
      <c r="AM48" s="58">
        <f t="shared" si="10"/>
        <v>0</v>
      </c>
      <c r="AN48" s="58">
        <f t="shared" si="11"/>
        <v>0</v>
      </c>
      <c r="AO48" s="58">
        <f t="shared" si="12"/>
        <v>0</v>
      </c>
      <c r="AP48" s="58">
        <f t="shared" si="14"/>
        <v>0</v>
      </c>
      <c r="AQ48" s="58">
        <f t="shared" si="15"/>
        <v>0</v>
      </c>
      <c r="AR48" s="58">
        <f t="shared" si="16"/>
        <v>172040</v>
      </c>
      <c r="AS48" s="58">
        <f t="shared" si="17"/>
        <v>2322540</v>
      </c>
      <c r="AT48" s="58">
        <f t="shared" si="18"/>
        <v>2322540</v>
      </c>
      <c r="AU48" s="58" t="str">
        <f t="shared" si="13"/>
        <v>TCS</v>
      </c>
      <c r="AV48" s="75" t="s">
        <v>79</v>
      </c>
      <c r="AW48" s="60" t="s">
        <v>3587</v>
      </c>
      <c r="AX48" s="60" t="s">
        <v>3616</v>
      </c>
      <c r="AY48" s="225">
        <v>46059</v>
      </c>
      <c r="AZ48" s="804" t="s">
        <v>2335</v>
      </c>
      <c r="BA48" s="804" t="s">
        <v>2684</v>
      </c>
      <c r="BB48" s="164"/>
      <c r="BC48" s="74"/>
    </row>
    <row r="49" spans="1:55" s="60" customFormat="1" ht="35.25" customHeight="1">
      <c r="A49" s="113" t="s">
        <v>3303</v>
      </c>
      <c r="B49" s="256" t="s">
        <v>3371</v>
      </c>
      <c r="C49" s="140" t="s">
        <v>3437</v>
      </c>
      <c r="D49" s="114">
        <v>46058</v>
      </c>
      <c r="E49" s="114" t="s">
        <v>3502</v>
      </c>
      <c r="F49" s="320">
        <v>1</v>
      </c>
      <c r="G49" s="258">
        <v>95</v>
      </c>
      <c r="H49" s="258">
        <v>95</v>
      </c>
      <c r="I49" s="116"/>
      <c r="J49" s="56"/>
      <c r="K49" s="62"/>
      <c r="L49" s="56">
        <f t="shared" si="21"/>
        <v>1210000</v>
      </c>
      <c r="M49" s="56">
        <v>940500</v>
      </c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62"/>
      <c r="Y49" s="58"/>
      <c r="Z49" s="260" t="s">
        <v>2335</v>
      </c>
      <c r="AA49" s="117" t="s">
        <v>72</v>
      </c>
      <c r="AB49" s="57" t="str">
        <f t="shared" si="0"/>
        <v>PS260891</v>
      </c>
      <c r="AC49" s="58" t="str">
        <f t="shared" si="0"/>
        <v>5223535</v>
      </c>
      <c r="AD49" s="59">
        <f t="shared" si="1"/>
        <v>46058</v>
      </c>
      <c r="AE49" s="58">
        <f t="shared" si="2"/>
        <v>0</v>
      </c>
      <c r="AF49" s="58">
        <f t="shared" si="3"/>
        <v>0</v>
      </c>
      <c r="AG49" s="58">
        <f t="shared" si="4"/>
        <v>1210000</v>
      </c>
      <c r="AH49" s="58">
        <f t="shared" si="5"/>
        <v>940500</v>
      </c>
      <c r="AI49" s="58">
        <f t="shared" si="6"/>
        <v>0</v>
      </c>
      <c r="AJ49" s="58">
        <f t="shared" si="7"/>
        <v>0</v>
      </c>
      <c r="AK49" s="58">
        <f t="shared" si="8"/>
        <v>0</v>
      </c>
      <c r="AL49" s="58">
        <f t="shared" si="9"/>
        <v>0</v>
      </c>
      <c r="AM49" s="58">
        <f t="shared" si="10"/>
        <v>0</v>
      </c>
      <c r="AN49" s="58">
        <f t="shared" si="11"/>
        <v>0</v>
      </c>
      <c r="AO49" s="58">
        <f t="shared" si="12"/>
        <v>0</v>
      </c>
      <c r="AP49" s="58">
        <f t="shared" si="14"/>
        <v>0</v>
      </c>
      <c r="AQ49" s="58">
        <f t="shared" si="15"/>
        <v>0</v>
      </c>
      <c r="AR49" s="58">
        <f t="shared" si="16"/>
        <v>172040</v>
      </c>
      <c r="AS49" s="58">
        <f t="shared" si="17"/>
        <v>2322540</v>
      </c>
      <c r="AT49" s="58">
        <f t="shared" si="18"/>
        <v>2322540</v>
      </c>
      <c r="AU49" s="58" t="str">
        <f t="shared" si="13"/>
        <v>TCS</v>
      </c>
      <c r="AV49" s="75" t="s">
        <v>79</v>
      </c>
      <c r="AW49" s="60" t="s">
        <v>3588</v>
      </c>
      <c r="AX49" s="60" t="s">
        <v>3616</v>
      </c>
      <c r="AY49" s="225">
        <v>46059</v>
      </c>
      <c r="AZ49" s="805"/>
      <c r="BA49" s="805"/>
      <c r="BB49" s="164"/>
      <c r="BC49" s="74"/>
    </row>
    <row r="50" spans="1:55" s="60" customFormat="1" ht="35.25" customHeight="1">
      <c r="A50" s="113" t="s">
        <v>3304</v>
      </c>
      <c r="B50" s="256" t="s">
        <v>3372</v>
      </c>
      <c r="C50" s="140" t="s">
        <v>3438</v>
      </c>
      <c r="D50" s="114">
        <v>46058</v>
      </c>
      <c r="E50" s="114" t="s">
        <v>3503</v>
      </c>
      <c r="F50" s="320">
        <v>1</v>
      </c>
      <c r="G50" s="258">
        <v>307</v>
      </c>
      <c r="H50" s="258">
        <v>307</v>
      </c>
      <c r="I50" s="116"/>
      <c r="J50" s="56"/>
      <c r="K50" s="62"/>
      <c r="L50" s="56">
        <f t="shared" si="21"/>
        <v>1230000</v>
      </c>
      <c r="M50" s="56">
        <v>940500</v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62"/>
      <c r="Y50" s="58"/>
      <c r="Z50" s="260" t="s">
        <v>2335</v>
      </c>
      <c r="AA50" s="117" t="s">
        <v>76</v>
      </c>
      <c r="AB50" s="57" t="str">
        <f t="shared" si="0"/>
        <v>PS260911</v>
      </c>
      <c r="AC50" s="58" t="str">
        <f t="shared" si="0"/>
        <v>IV260200118</v>
      </c>
      <c r="AD50" s="59">
        <f t="shared" si="1"/>
        <v>46058</v>
      </c>
      <c r="AE50" s="58">
        <f t="shared" si="2"/>
        <v>0</v>
      </c>
      <c r="AF50" s="58">
        <f t="shared" si="3"/>
        <v>0</v>
      </c>
      <c r="AG50" s="58">
        <f t="shared" si="4"/>
        <v>1230000</v>
      </c>
      <c r="AH50" s="58">
        <f t="shared" si="5"/>
        <v>940500</v>
      </c>
      <c r="AI50" s="58">
        <f t="shared" si="6"/>
        <v>0</v>
      </c>
      <c r="AJ50" s="58">
        <f t="shared" si="7"/>
        <v>0</v>
      </c>
      <c r="AK50" s="58">
        <f t="shared" si="8"/>
        <v>0</v>
      </c>
      <c r="AL50" s="58">
        <f t="shared" si="9"/>
        <v>0</v>
      </c>
      <c r="AM50" s="58">
        <f t="shared" si="10"/>
        <v>0</v>
      </c>
      <c r="AN50" s="58">
        <f t="shared" si="11"/>
        <v>0</v>
      </c>
      <c r="AO50" s="58">
        <f t="shared" si="12"/>
        <v>0</v>
      </c>
      <c r="AP50" s="58">
        <f t="shared" si="14"/>
        <v>0</v>
      </c>
      <c r="AQ50" s="58">
        <f t="shared" si="15"/>
        <v>0</v>
      </c>
      <c r="AR50" s="58">
        <f t="shared" si="16"/>
        <v>173640</v>
      </c>
      <c r="AS50" s="58">
        <f t="shared" si="17"/>
        <v>2344140</v>
      </c>
      <c r="AT50" s="58">
        <f t="shared" si="18"/>
        <v>2344140</v>
      </c>
      <c r="AU50" s="58" t="str">
        <f t="shared" si="13"/>
        <v>SCSC</v>
      </c>
      <c r="AV50" s="75" t="s">
        <v>79</v>
      </c>
      <c r="AW50" s="60" t="s">
        <v>3589</v>
      </c>
      <c r="AX50" s="60" t="s">
        <v>3620</v>
      </c>
      <c r="AY50" s="225">
        <v>46059</v>
      </c>
      <c r="AZ50" s="806"/>
      <c r="BA50" s="806"/>
      <c r="BB50" s="164"/>
      <c r="BC50" s="74"/>
    </row>
    <row r="51" spans="1:55" s="212" customFormat="1" ht="35.25" customHeight="1">
      <c r="A51" s="353" t="s">
        <v>3305</v>
      </c>
      <c r="B51" s="354" t="s">
        <v>3373</v>
      </c>
      <c r="C51" s="355" t="s">
        <v>3439</v>
      </c>
      <c r="D51" s="356">
        <v>46057</v>
      </c>
      <c r="E51" s="356" t="s">
        <v>3504</v>
      </c>
      <c r="F51" s="357">
        <v>1</v>
      </c>
      <c r="G51" s="358">
        <v>104.35</v>
      </c>
      <c r="H51" s="358">
        <v>104.35</v>
      </c>
      <c r="I51" s="359" t="s">
        <v>3535</v>
      </c>
      <c r="J51" s="56"/>
      <c r="K51" s="62"/>
      <c r="L51" s="259" cm="1">
        <f t="array" ref="L51">IF(H51=0, _xleta.T, IF(H51&lt;=1000, 1290000, IF(H51&lt;=2000, 1460000, IF(H51&lt;=3000, 2186000, IF(H51&lt;=5000, 2296000, ff)))))</f>
        <v>1290000</v>
      </c>
      <c r="M51" s="259">
        <v>940500</v>
      </c>
      <c r="N51" s="259"/>
      <c r="O51" s="259"/>
      <c r="P51" s="259"/>
      <c r="Q51" s="259"/>
      <c r="R51" s="259"/>
      <c r="S51" s="259"/>
      <c r="T51" s="259"/>
      <c r="U51" s="56"/>
      <c r="V51" s="259"/>
      <c r="W51" s="56"/>
      <c r="X51" s="62"/>
      <c r="Y51" s="58"/>
      <c r="Z51" s="788" t="s">
        <v>1272</v>
      </c>
      <c r="AA51" s="362" t="s">
        <v>74</v>
      </c>
      <c r="AB51" s="57" t="str">
        <f t="shared" si="0"/>
        <v>PS260751</v>
      </c>
      <c r="AC51" s="58" t="str">
        <f t="shared" si="0"/>
        <v>T260125-Y1</v>
      </c>
      <c r="AD51" s="59">
        <f t="shared" si="1"/>
        <v>46057</v>
      </c>
      <c r="AE51" s="58">
        <f t="shared" si="2"/>
        <v>0</v>
      </c>
      <c r="AF51" s="58">
        <f t="shared" si="3"/>
        <v>0</v>
      </c>
      <c r="AG51" s="363">
        <f t="shared" si="4"/>
        <v>1290000</v>
      </c>
      <c r="AH51" s="363">
        <f t="shared" si="5"/>
        <v>940500</v>
      </c>
      <c r="AI51" s="58">
        <f t="shared" si="6"/>
        <v>0</v>
      </c>
      <c r="AJ51" s="58">
        <f t="shared" si="7"/>
        <v>0</v>
      </c>
      <c r="AK51" s="58">
        <f t="shared" si="8"/>
        <v>0</v>
      </c>
      <c r="AL51" s="58">
        <f t="shared" si="9"/>
        <v>0</v>
      </c>
      <c r="AM51" s="58">
        <f t="shared" si="10"/>
        <v>0</v>
      </c>
      <c r="AN51" s="58">
        <f t="shared" si="11"/>
        <v>0</v>
      </c>
      <c r="AO51" s="58">
        <f t="shared" si="12"/>
        <v>0</v>
      </c>
      <c r="AP51" s="58">
        <f t="shared" si="14"/>
        <v>0</v>
      </c>
      <c r="AQ51" s="58">
        <f t="shared" si="15"/>
        <v>0</v>
      </c>
      <c r="AR51" s="58">
        <f t="shared" si="16"/>
        <v>178440</v>
      </c>
      <c r="AS51" s="58">
        <f t="shared" si="17"/>
        <v>2408940</v>
      </c>
      <c r="AT51" s="58">
        <f t="shared" si="18"/>
        <v>2408940</v>
      </c>
      <c r="AU51" s="363" t="str">
        <f t="shared" si="13"/>
        <v>CÁT LÁI</v>
      </c>
      <c r="AV51" s="211" t="s">
        <v>80</v>
      </c>
      <c r="AW51" s="60" t="s">
        <v>3590</v>
      </c>
      <c r="AX51" s="60" t="s">
        <v>3614</v>
      </c>
      <c r="AY51" s="226">
        <v>46059</v>
      </c>
      <c r="AZ51" s="807" t="s">
        <v>1272</v>
      </c>
      <c r="BA51" s="807" t="s">
        <v>2684</v>
      </c>
      <c r="BB51" s="215"/>
      <c r="BC51" s="214"/>
    </row>
    <row r="52" spans="1:55" s="212" customFormat="1" ht="35.25" customHeight="1">
      <c r="A52" s="353" t="s">
        <v>3306</v>
      </c>
      <c r="B52" s="354" t="s">
        <v>3374</v>
      </c>
      <c r="C52" s="355" t="s">
        <v>3440</v>
      </c>
      <c r="D52" s="356">
        <v>46058</v>
      </c>
      <c r="E52" s="356" t="s">
        <v>3505</v>
      </c>
      <c r="F52" s="357">
        <v>1</v>
      </c>
      <c r="G52" s="358">
        <v>238.38</v>
      </c>
      <c r="H52" s="358">
        <v>238.38</v>
      </c>
      <c r="I52" s="359" t="s">
        <v>3536</v>
      </c>
      <c r="J52" s="56"/>
      <c r="K52" s="62"/>
      <c r="L52" s="259" cm="1">
        <f t="array" ref="L52">IF(H52=0, _xleta.T, IF(H52&lt;=1000, 1290000, IF(H52&lt;=2000, 1460000, IF(H52&lt;=3000, 2186000, IF(H52&lt;=5000, 2296000, ff)))))</f>
        <v>1290000</v>
      </c>
      <c r="M52" s="259">
        <v>940500</v>
      </c>
      <c r="N52" s="259"/>
      <c r="O52" s="259"/>
      <c r="P52" s="259"/>
      <c r="Q52" s="259"/>
      <c r="R52" s="259"/>
      <c r="S52" s="259"/>
      <c r="T52" s="259"/>
      <c r="U52" s="56"/>
      <c r="V52" s="259"/>
      <c r="W52" s="56"/>
      <c r="X52" s="62"/>
      <c r="Y52" s="58"/>
      <c r="Z52" s="789"/>
      <c r="AA52" s="362" t="s">
        <v>74</v>
      </c>
      <c r="AB52" s="57" t="str">
        <f t="shared" si="0"/>
        <v>PS260813</v>
      </c>
      <c r="AC52" s="58" t="str">
        <f t="shared" si="0"/>
        <v>PS26-813</v>
      </c>
      <c r="AD52" s="59">
        <f t="shared" si="1"/>
        <v>46058</v>
      </c>
      <c r="AE52" s="58">
        <f t="shared" si="2"/>
        <v>0</v>
      </c>
      <c r="AF52" s="58">
        <f t="shared" si="3"/>
        <v>0</v>
      </c>
      <c r="AG52" s="363">
        <f t="shared" si="4"/>
        <v>1290000</v>
      </c>
      <c r="AH52" s="363">
        <f t="shared" si="5"/>
        <v>940500</v>
      </c>
      <c r="AI52" s="58">
        <f t="shared" si="6"/>
        <v>0</v>
      </c>
      <c r="AJ52" s="58">
        <f t="shared" si="7"/>
        <v>0</v>
      </c>
      <c r="AK52" s="58">
        <f t="shared" si="8"/>
        <v>0</v>
      </c>
      <c r="AL52" s="58">
        <f t="shared" si="9"/>
        <v>0</v>
      </c>
      <c r="AM52" s="58">
        <f t="shared" si="10"/>
        <v>0</v>
      </c>
      <c r="AN52" s="58">
        <f t="shared" si="11"/>
        <v>0</v>
      </c>
      <c r="AO52" s="58">
        <f t="shared" si="12"/>
        <v>0</v>
      </c>
      <c r="AP52" s="58">
        <f t="shared" si="14"/>
        <v>0</v>
      </c>
      <c r="AQ52" s="58">
        <f t="shared" si="15"/>
        <v>0</v>
      </c>
      <c r="AR52" s="58">
        <f t="shared" si="16"/>
        <v>178440</v>
      </c>
      <c r="AS52" s="58">
        <f t="shared" si="17"/>
        <v>2408940</v>
      </c>
      <c r="AT52" s="58">
        <f t="shared" si="18"/>
        <v>2408940</v>
      </c>
      <c r="AU52" s="363" t="str">
        <f t="shared" si="13"/>
        <v>CÁT LÁI</v>
      </c>
      <c r="AV52" s="211" t="s">
        <v>80</v>
      </c>
      <c r="AW52" s="60" t="s">
        <v>3591</v>
      </c>
      <c r="AX52" s="60" t="s">
        <v>3614</v>
      </c>
      <c r="AY52" s="226">
        <v>46059</v>
      </c>
      <c r="AZ52" s="808"/>
      <c r="BA52" s="808"/>
      <c r="BB52" s="215"/>
      <c r="BC52" s="214"/>
    </row>
    <row r="53" spans="1:55" s="60" customFormat="1" ht="35.25" customHeight="1">
      <c r="A53" s="113" t="s">
        <v>3307</v>
      </c>
      <c r="B53" s="256" t="s">
        <v>3375</v>
      </c>
      <c r="C53" s="140" t="s">
        <v>3441</v>
      </c>
      <c r="D53" s="114">
        <v>46058</v>
      </c>
      <c r="E53" s="114" t="s">
        <v>3506</v>
      </c>
      <c r="F53" s="320">
        <v>1</v>
      </c>
      <c r="G53" s="258">
        <v>1696.5</v>
      </c>
      <c r="H53" s="258">
        <v>1696.5</v>
      </c>
      <c r="I53" s="116" t="s">
        <v>3537</v>
      </c>
      <c r="J53" s="56"/>
      <c r="K53" s="62"/>
      <c r="L53" s="56" cm="1">
        <f t="array" ref="L53">IF(H53=0, _xleta.T, IF(H53&lt;=1000, 1290000, IF(H53&lt;=2000, 1460000, IF(H53&lt;=3000, 2186000, IF(H53&lt;=5000, 2296000, ff)))))</f>
        <v>1460000</v>
      </c>
      <c r="M53" s="56">
        <v>940500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62"/>
      <c r="Y53" s="58"/>
      <c r="Z53" s="260" t="s">
        <v>704</v>
      </c>
      <c r="AA53" s="117" t="s">
        <v>144</v>
      </c>
      <c r="AB53" s="57" t="str">
        <f t="shared" si="0"/>
        <v>PS260851</v>
      </c>
      <c r="AC53" s="58" t="str">
        <f t="shared" si="0"/>
        <v>HP2312G</v>
      </c>
      <c r="AD53" s="59">
        <f t="shared" si="1"/>
        <v>46058</v>
      </c>
      <c r="AE53" s="58">
        <f t="shared" si="2"/>
        <v>0</v>
      </c>
      <c r="AF53" s="58">
        <f t="shared" si="3"/>
        <v>0</v>
      </c>
      <c r="AG53" s="58">
        <f t="shared" si="4"/>
        <v>1460000</v>
      </c>
      <c r="AH53" s="58">
        <f t="shared" si="5"/>
        <v>940500</v>
      </c>
      <c r="AI53" s="58">
        <f t="shared" si="6"/>
        <v>0</v>
      </c>
      <c r="AJ53" s="58">
        <f t="shared" si="7"/>
        <v>0</v>
      </c>
      <c r="AK53" s="58">
        <f t="shared" si="8"/>
        <v>0</v>
      </c>
      <c r="AL53" s="58">
        <f t="shared" si="9"/>
        <v>0</v>
      </c>
      <c r="AM53" s="58">
        <f t="shared" si="10"/>
        <v>0</v>
      </c>
      <c r="AN53" s="58">
        <f t="shared" si="11"/>
        <v>0</v>
      </c>
      <c r="AO53" s="58">
        <f t="shared" si="12"/>
        <v>0</v>
      </c>
      <c r="AP53" s="58">
        <f t="shared" si="14"/>
        <v>0</v>
      </c>
      <c r="AQ53" s="58">
        <f t="shared" si="15"/>
        <v>0</v>
      </c>
      <c r="AR53" s="58">
        <f t="shared" si="16"/>
        <v>192040</v>
      </c>
      <c r="AS53" s="58">
        <f t="shared" si="17"/>
        <v>2592540</v>
      </c>
      <c r="AT53" s="58">
        <f t="shared" si="18"/>
        <v>2592540</v>
      </c>
      <c r="AU53" s="58" t="str">
        <f t="shared" si="13"/>
        <v>TÂN CẢNG PHÚ HỮU</v>
      </c>
      <c r="AV53" s="75" t="s">
        <v>80</v>
      </c>
      <c r="AW53" s="60" t="s">
        <v>3592</v>
      </c>
      <c r="AX53" s="60" t="s">
        <v>3621</v>
      </c>
      <c r="AY53" s="225">
        <v>46059</v>
      </c>
      <c r="AZ53" s="340" t="s">
        <v>704</v>
      </c>
      <c r="BA53" s="340" t="s">
        <v>2685</v>
      </c>
      <c r="BB53" s="164"/>
      <c r="BC53" s="74"/>
    </row>
    <row r="54" spans="1:55" s="212" customFormat="1" ht="35.25" customHeight="1">
      <c r="A54" s="353" t="s">
        <v>3308</v>
      </c>
      <c r="B54" s="354" t="s">
        <v>3376</v>
      </c>
      <c r="C54" s="355" t="s">
        <v>3442</v>
      </c>
      <c r="D54" s="356">
        <v>46057</v>
      </c>
      <c r="E54" s="356" t="s">
        <v>3507</v>
      </c>
      <c r="F54" s="357">
        <v>1</v>
      </c>
      <c r="G54" s="358">
        <v>242.7</v>
      </c>
      <c r="H54" s="358">
        <v>242.7</v>
      </c>
      <c r="I54" s="359">
        <v>1.163</v>
      </c>
      <c r="J54" s="56"/>
      <c r="K54" s="62"/>
      <c r="L54" s="259" cm="1">
        <f t="array" ref="L54">IF(H54=0, _xleta.T, IF(H54&lt;=1000, 1290000, IF(H54&lt;=2000, 1460000, IF(H54&lt;=3000, 2186000, IF(H54&lt;=5000, 2296000, ff)))))</f>
        <v>1290000</v>
      </c>
      <c r="M54" s="259">
        <v>940500</v>
      </c>
      <c r="N54" s="259"/>
      <c r="O54" s="259"/>
      <c r="P54" s="259"/>
      <c r="Q54" s="259"/>
      <c r="R54" s="259"/>
      <c r="S54" s="259"/>
      <c r="T54" s="259"/>
      <c r="U54" s="56"/>
      <c r="V54" s="259"/>
      <c r="W54" s="56"/>
      <c r="X54" s="62"/>
      <c r="Y54" s="58"/>
      <c r="Z54" s="361" t="s">
        <v>691</v>
      </c>
      <c r="AA54" s="362" t="s">
        <v>74</v>
      </c>
      <c r="AB54" s="57" t="str">
        <f t="shared" si="0"/>
        <v>PS260849</v>
      </c>
      <c r="AC54" s="58" t="str">
        <f t="shared" si="0"/>
        <v>XR20260127001</v>
      </c>
      <c r="AD54" s="59">
        <f t="shared" si="1"/>
        <v>46057</v>
      </c>
      <c r="AE54" s="58">
        <f t="shared" si="2"/>
        <v>0</v>
      </c>
      <c r="AF54" s="58">
        <f t="shared" si="3"/>
        <v>0</v>
      </c>
      <c r="AG54" s="363">
        <f t="shared" si="4"/>
        <v>1290000</v>
      </c>
      <c r="AH54" s="363">
        <f t="shared" si="5"/>
        <v>940500</v>
      </c>
      <c r="AI54" s="58">
        <f t="shared" si="6"/>
        <v>0</v>
      </c>
      <c r="AJ54" s="58">
        <f t="shared" si="7"/>
        <v>0</v>
      </c>
      <c r="AK54" s="58">
        <f t="shared" si="8"/>
        <v>0</v>
      </c>
      <c r="AL54" s="58">
        <f t="shared" si="9"/>
        <v>0</v>
      </c>
      <c r="AM54" s="58">
        <f t="shared" si="10"/>
        <v>0</v>
      </c>
      <c r="AN54" s="58">
        <f t="shared" si="11"/>
        <v>0</v>
      </c>
      <c r="AO54" s="58">
        <f t="shared" si="12"/>
        <v>0</v>
      </c>
      <c r="AP54" s="58">
        <f t="shared" si="14"/>
        <v>0</v>
      </c>
      <c r="AQ54" s="58">
        <f t="shared" si="15"/>
        <v>0</v>
      </c>
      <c r="AR54" s="58">
        <f t="shared" si="16"/>
        <v>178440</v>
      </c>
      <c r="AS54" s="58">
        <f t="shared" si="17"/>
        <v>2408940</v>
      </c>
      <c r="AT54" s="58">
        <f t="shared" si="18"/>
        <v>2408940</v>
      </c>
      <c r="AU54" s="363" t="str">
        <f t="shared" si="13"/>
        <v>CÁT LÁI</v>
      </c>
      <c r="AV54" s="211" t="s">
        <v>80</v>
      </c>
      <c r="AW54" s="60" t="s">
        <v>3593</v>
      </c>
      <c r="AX54" s="60" t="s">
        <v>3614</v>
      </c>
      <c r="AY54" s="226">
        <v>46059</v>
      </c>
      <c r="AZ54" s="793" t="s">
        <v>691</v>
      </c>
      <c r="BA54" s="793" t="s">
        <v>2686</v>
      </c>
      <c r="BB54" s="215"/>
      <c r="BC54" s="214"/>
    </row>
    <row r="55" spans="1:55" s="212" customFormat="1" ht="35.25" customHeight="1">
      <c r="A55" s="353" t="s">
        <v>3309</v>
      </c>
      <c r="B55" s="354" t="s">
        <v>3377</v>
      </c>
      <c r="C55" s="355" t="s">
        <v>3443</v>
      </c>
      <c r="D55" s="356">
        <v>46057</v>
      </c>
      <c r="E55" s="356" t="s">
        <v>3508</v>
      </c>
      <c r="F55" s="357">
        <v>1</v>
      </c>
      <c r="G55" s="358">
        <v>575.66999999999996</v>
      </c>
      <c r="H55" s="358">
        <v>575.66999999999996</v>
      </c>
      <c r="I55" s="359">
        <v>2.0499999999999998</v>
      </c>
      <c r="J55" s="56"/>
      <c r="K55" s="62"/>
      <c r="L55" s="259" cm="1">
        <f t="array" ref="L55">IF(H55=0, _xleta.T, IF(H55&lt;=1000, 1290000, IF(H55&lt;=2000, 1460000, IF(H55&lt;=3000, 2186000, IF(H55&lt;=5000, 2296000, ff)))))</f>
        <v>1290000</v>
      </c>
      <c r="M55" s="259">
        <v>940500</v>
      </c>
      <c r="N55" s="259"/>
      <c r="O55" s="259"/>
      <c r="P55" s="259"/>
      <c r="Q55" s="259"/>
      <c r="R55" s="259"/>
      <c r="S55" s="259"/>
      <c r="T55" s="259"/>
      <c r="U55" s="56"/>
      <c r="V55" s="259"/>
      <c r="W55" s="56"/>
      <c r="X55" s="62"/>
      <c r="Y55" s="58"/>
      <c r="Z55" s="361" t="s">
        <v>691</v>
      </c>
      <c r="AA55" s="362" t="s">
        <v>74</v>
      </c>
      <c r="AB55" s="57" t="str">
        <f t="shared" si="0"/>
        <v>PS260838</v>
      </c>
      <c r="AC55" s="58" t="str">
        <f t="shared" si="0"/>
        <v>IV260102270</v>
      </c>
      <c r="AD55" s="59">
        <f t="shared" si="1"/>
        <v>46057</v>
      </c>
      <c r="AE55" s="58">
        <f t="shared" si="2"/>
        <v>0</v>
      </c>
      <c r="AF55" s="58">
        <f t="shared" si="3"/>
        <v>0</v>
      </c>
      <c r="AG55" s="363">
        <f t="shared" si="4"/>
        <v>1290000</v>
      </c>
      <c r="AH55" s="363">
        <f t="shared" si="5"/>
        <v>940500</v>
      </c>
      <c r="AI55" s="58">
        <f t="shared" si="6"/>
        <v>0</v>
      </c>
      <c r="AJ55" s="58">
        <f t="shared" si="7"/>
        <v>0</v>
      </c>
      <c r="AK55" s="58">
        <f t="shared" si="8"/>
        <v>0</v>
      </c>
      <c r="AL55" s="58">
        <f t="shared" si="9"/>
        <v>0</v>
      </c>
      <c r="AM55" s="58">
        <f t="shared" si="10"/>
        <v>0</v>
      </c>
      <c r="AN55" s="58">
        <f t="shared" si="11"/>
        <v>0</v>
      </c>
      <c r="AO55" s="58">
        <f t="shared" si="12"/>
        <v>0</v>
      </c>
      <c r="AP55" s="58">
        <f t="shared" si="14"/>
        <v>0</v>
      </c>
      <c r="AQ55" s="58">
        <f t="shared" si="15"/>
        <v>0</v>
      </c>
      <c r="AR55" s="58">
        <f t="shared" si="16"/>
        <v>178440</v>
      </c>
      <c r="AS55" s="58">
        <f t="shared" si="17"/>
        <v>2408940</v>
      </c>
      <c r="AT55" s="58">
        <f t="shared" si="18"/>
        <v>2408940</v>
      </c>
      <c r="AU55" s="363" t="str">
        <f t="shared" si="13"/>
        <v>CÁT LÁI</v>
      </c>
      <c r="AV55" s="211" t="s">
        <v>80</v>
      </c>
      <c r="AW55" s="60" t="s">
        <v>3594</v>
      </c>
      <c r="AX55" s="60" t="s">
        <v>3614</v>
      </c>
      <c r="AY55" s="226">
        <v>46059</v>
      </c>
      <c r="AZ55" s="794"/>
      <c r="BA55" s="794"/>
      <c r="BB55" s="215"/>
      <c r="BC55" s="214"/>
    </row>
    <row r="56" spans="1:55" s="212" customFormat="1" ht="35.25" customHeight="1">
      <c r="A56" s="353" t="s">
        <v>3310</v>
      </c>
      <c r="B56" s="354" t="s">
        <v>3378</v>
      </c>
      <c r="C56" s="355" t="s">
        <v>3444</v>
      </c>
      <c r="D56" s="356">
        <v>46057</v>
      </c>
      <c r="E56" s="356" t="s">
        <v>3509</v>
      </c>
      <c r="F56" s="357">
        <v>1</v>
      </c>
      <c r="G56" s="358">
        <v>1182.0999999999999</v>
      </c>
      <c r="H56" s="358">
        <v>1182.0999999999999</v>
      </c>
      <c r="I56" s="359">
        <v>5.891</v>
      </c>
      <c r="J56" s="56"/>
      <c r="K56" s="62"/>
      <c r="L56" s="259" cm="1">
        <f t="array" ref="L56">IF(H56=0, _xleta.T, IF(H56&lt;=1000, 1290000, IF(H56&lt;=2000, 1460000, IF(H56&lt;=3000, 2186000, IF(H56&lt;=5000, 2296000, ff)))))</f>
        <v>1460000</v>
      </c>
      <c r="M56" s="259">
        <v>940500</v>
      </c>
      <c r="N56" s="259"/>
      <c r="O56" s="259"/>
      <c r="P56" s="259"/>
      <c r="Q56" s="259"/>
      <c r="R56" s="259"/>
      <c r="S56" s="259"/>
      <c r="T56" s="259"/>
      <c r="U56" s="56"/>
      <c r="V56" s="259"/>
      <c r="W56" s="56"/>
      <c r="X56" s="62"/>
      <c r="Y56" s="58"/>
      <c r="Z56" s="361" t="s">
        <v>691</v>
      </c>
      <c r="AA56" s="362" t="s">
        <v>74</v>
      </c>
      <c r="AB56" s="57" t="str">
        <f t="shared" si="0"/>
        <v>PS260850</v>
      </c>
      <c r="AC56" s="58" t="str">
        <f t="shared" si="0"/>
        <v>DL20260126</v>
      </c>
      <c r="AD56" s="59">
        <f t="shared" si="1"/>
        <v>46057</v>
      </c>
      <c r="AE56" s="58">
        <f t="shared" si="2"/>
        <v>0</v>
      </c>
      <c r="AF56" s="58">
        <f t="shared" si="3"/>
        <v>0</v>
      </c>
      <c r="AG56" s="363">
        <f t="shared" si="4"/>
        <v>1460000</v>
      </c>
      <c r="AH56" s="363">
        <f t="shared" si="5"/>
        <v>940500</v>
      </c>
      <c r="AI56" s="58">
        <f t="shared" si="6"/>
        <v>0</v>
      </c>
      <c r="AJ56" s="58">
        <f t="shared" si="7"/>
        <v>0</v>
      </c>
      <c r="AK56" s="58">
        <f t="shared" si="8"/>
        <v>0</v>
      </c>
      <c r="AL56" s="58">
        <f t="shared" si="9"/>
        <v>0</v>
      </c>
      <c r="AM56" s="58">
        <f t="shared" si="10"/>
        <v>0</v>
      </c>
      <c r="AN56" s="58">
        <f t="shared" si="11"/>
        <v>0</v>
      </c>
      <c r="AO56" s="58">
        <f t="shared" si="12"/>
        <v>0</v>
      </c>
      <c r="AP56" s="58">
        <f t="shared" si="14"/>
        <v>0</v>
      </c>
      <c r="AQ56" s="58">
        <f t="shared" si="15"/>
        <v>0</v>
      </c>
      <c r="AR56" s="58">
        <f t="shared" si="16"/>
        <v>192040</v>
      </c>
      <c r="AS56" s="58">
        <f t="shared" si="17"/>
        <v>2592540</v>
      </c>
      <c r="AT56" s="58">
        <f t="shared" si="18"/>
        <v>2592540</v>
      </c>
      <c r="AU56" s="363" t="str">
        <f t="shared" si="13"/>
        <v>CÁT LÁI</v>
      </c>
      <c r="AV56" s="211" t="s">
        <v>80</v>
      </c>
      <c r="AW56" s="60" t="s">
        <v>3595</v>
      </c>
      <c r="AX56" s="60" t="s">
        <v>3614</v>
      </c>
      <c r="AY56" s="226">
        <v>46059</v>
      </c>
      <c r="AZ56" s="795"/>
      <c r="BA56" s="795"/>
      <c r="BB56" s="215"/>
      <c r="BC56" s="214"/>
    </row>
    <row r="57" spans="1:55" s="60" customFormat="1" ht="35.25" customHeight="1">
      <c r="A57" s="113" t="s">
        <v>3311</v>
      </c>
      <c r="B57" s="256" t="s">
        <v>3379</v>
      </c>
      <c r="C57" s="140">
        <v>122600037080423</v>
      </c>
      <c r="D57" s="114">
        <v>46059</v>
      </c>
      <c r="E57" s="114" t="s">
        <v>3510</v>
      </c>
      <c r="F57" s="320">
        <v>1</v>
      </c>
      <c r="G57" s="323">
        <v>1520.9</v>
      </c>
      <c r="H57" s="323">
        <v>1520.9</v>
      </c>
      <c r="I57" s="116"/>
      <c r="J57" s="56"/>
      <c r="K57" s="62"/>
      <c r="L57" s="56" cm="1">
        <f t="array" ref="L57">IF(H57=0, _xleta.T, IF(H57&lt;=1000, 1290000, IF(H57&lt;=2000, 1460000, IF(H57&lt;=3000, 2186000, IF(H57&lt;=5000, 2296000, ff)))))</f>
        <v>1460000</v>
      </c>
      <c r="M57" s="56">
        <v>940500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62"/>
      <c r="Y57" s="58"/>
      <c r="Z57" s="260" t="s">
        <v>2336</v>
      </c>
      <c r="AA57" s="117" t="s">
        <v>1271</v>
      </c>
      <c r="AB57" s="57" t="str">
        <f t="shared" si="0"/>
        <v>PS260888</v>
      </c>
      <c r="AC57" s="58" t="str">
        <f t="shared" si="0"/>
        <v>5227537</v>
      </c>
      <c r="AD57" s="59">
        <f t="shared" si="1"/>
        <v>46059</v>
      </c>
      <c r="AE57" s="58">
        <f t="shared" si="2"/>
        <v>0</v>
      </c>
      <c r="AF57" s="58">
        <f t="shared" si="3"/>
        <v>0</v>
      </c>
      <c r="AG57" s="58">
        <f t="shared" si="4"/>
        <v>1460000</v>
      </c>
      <c r="AH57" s="58">
        <f t="shared" si="5"/>
        <v>940500</v>
      </c>
      <c r="AI57" s="58">
        <f t="shared" si="6"/>
        <v>0</v>
      </c>
      <c r="AJ57" s="58">
        <f t="shared" si="7"/>
        <v>0</v>
      </c>
      <c r="AK57" s="58">
        <f t="shared" si="8"/>
        <v>0</v>
      </c>
      <c r="AL57" s="58">
        <f t="shared" si="9"/>
        <v>0</v>
      </c>
      <c r="AM57" s="58">
        <f t="shared" si="10"/>
        <v>0</v>
      </c>
      <c r="AN57" s="58">
        <f t="shared" si="11"/>
        <v>0</v>
      </c>
      <c r="AO57" s="58">
        <f t="shared" si="12"/>
        <v>0</v>
      </c>
      <c r="AP57" s="58">
        <f t="shared" si="14"/>
        <v>0</v>
      </c>
      <c r="AQ57" s="58">
        <f t="shared" si="15"/>
        <v>0</v>
      </c>
      <c r="AR57" s="58">
        <f t="shared" si="16"/>
        <v>192040</v>
      </c>
      <c r="AS57" s="58">
        <f t="shared" si="17"/>
        <v>2592540</v>
      </c>
      <c r="AT57" s="58">
        <f t="shared" si="18"/>
        <v>2592540</v>
      </c>
      <c r="AU57" s="58" t="str">
        <f t="shared" si="13"/>
        <v>THÀNH LONG</v>
      </c>
      <c r="AV57" s="75" t="s">
        <v>80</v>
      </c>
      <c r="AW57" s="60" t="s">
        <v>3596</v>
      </c>
      <c r="AX57" s="60" t="s">
        <v>3619</v>
      </c>
      <c r="AY57" s="225">
        <v>46060</v>
      </c>
      <c r="AZ57" s="341" t="s">
        <v>2336</v>
      </c>
      <c r="BA57" s="351" t="s">
        <v>2685</v>
      </c>
      <c r="BB57" s="164"/>
      <c r="BC57" s="74"/>
    </row>
    <row r="58" spans="1:55" s="60" customFormat="1" ht="35.25" customHeight="1">
      <c r="A58" s="113" t="s">
        <v>3312</v>
      </c>
      <c r="B58" s="256" t="s">
        <v>3380</v>
      </c>
      <c r="C58" s="140">
        <v>112600037080829</v>
      </c>
      <c r="D58" s="114">
        <v>46059</v>
      </c>
      <c r="E58" s="114" t="s">
        <v>3511</v>
      </c>
      <c r="F58" s="320">
        <v>1</v>
      </c>
      <c r="G58" s="258">
        <v>1475.5</v>
      </c>
      <c r="H58" s="258">
        <v>1475.5</v>
      </c>
      <c r="I58" s="116"/>
      <c r="J58" s="56"/>
      <c r="K58" s="62"/>
      <c r="L58" s="56" cm="1">
        <f t="array" ref="L58">IF(H58=0, _xleta.T, IF(H58&lt;=1000, 1290000, IF(H58&lt;=2000, 1460000, IF(H58&lt;=3000, 2186000, IF(H58&lt;=5000, 2296000, ff)))))</f>
        <v>1460000</v>
      </c>
      <c r="M58" s="56">
        <v>940500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62"/>
      <c r="Y58" s="58"/>
      <c r="Z58" s="260" t="s">
        <v>1285</v>
      </c>
      <c r="AA58" s="117" t="s">
        <v>1271</v>
      </c>
      <c r="AB58" s="57" t="str">
        <f t="shared" si="0"/>
        <v>PS260889</v>
      </c>
      <c r="AC58" s="58" t="str">
        <f t="shared" si="0"/>
        <v>5227539</v>
      </c>
      <c r="AD58" s="59">
        <f t="shared" si="1"/>
        <v>46059</v>
      </c>
      <c r="AE58" s="58">
        <f t="shared" si="2"/>
        <v>0</v>
      </c>
      <c r="AF58" s="58">
        <f t="shared" si="3"/>
        <v>0</v>
      </c>
      <c r="AG58" s="58">
        <f t="shared" si="4"/>
        <v>1460000</v>
      </c>
      <c r="AH58" s="58">
        <f t="shared" si="5"/>
        <v>940500</v>
      </c>
      <c r="AI58" s="58">
        <f t="shared" si="6"/>
        <v>0</v>
      </c>
      <c r="AJ58" s="58">
        <f t="shared" si="7"/>
        <v>0</v>
      </c>
      <c r="AK58" s="58">
        <f t="shared" si="8"/>
        <v>0</v>
      </c>
      <c r="AL58" s="58">
        <f t="shared" si="9"/>
        <v>0</v>
      </c>
      <c r="AM58" s="58">
        <f t="shared" si="10"/>
        <v>0</v>
      </c>
      <c r="AN58" s="58">
        <f t="shared" si="11"/>
        <v>0</v>
      </c>
      <c r="AO58" s="58">
        <f t="shared" si="12"/>
        <v>0</v>
      </c>
      <c r="AP58" s="58">
        <f t="shared" si="14"/>
        <v>0</v>
      </c>
      <c r="AQ58" s="58">
        <f t="shared" si="15"/>
        <v>0</v>
      </c>
      <c r="AR58" s="58">
        <f t="shared" si="16"/>
        <v>192040</v>
      </c>
      <c r="AS58" s="58">
        <f t="shared" si="17"/>
        <v>2592540</v>
      </c>
      <c r="AT58" s="58">
        <f t="shared" si="18"/>
        <v>2592540</v>
      </c>
      <c r="AU58" s="58" t="str">
        <f t="shared" si="13"/>
        <v>THÀNH LONG</v>
      </c>
      <c r="AV58" s="75" t="s">
        <v>80</v>
      </c>
      <c r="AW58" s="60" t="s">
        <v>3597</v>
      </c>
      <c r="AX58" s="60" t="s">
        <v>3619</v>
      </c>
      <c r="AY58" s="225">
        <v>46060</v>
      </c>
      <c r="AZ58" s="342" t="s">
        <v>1285</v>
      </c>
      <c r="BA58" s="352" t="s">
        <v>2685</v>
      </c>
      <c r="BB58" s="164"/>
      <c r="BC58" s="74"/>
    </row>
    <row r="59" spans="1:55" s="60" customFormat="1" ht="35.25" customHeight="1">
      <c r="A59" s="113" t="s">
        <v>3313</v>
      </c>
      <c r="B59" s="256" t="s">
        <v>3381</v>
      </c>
      <c r="C59" s="140">
        <v>112600037081243</v>
      </c>
      <c r="D59" s="114">
        <v>46059</v>
      </c>
      <c r="E59" s="114" t="s">
        <v>3512</v>
      </c>
      <c r="F59" s="320">
        <v>1</v>
      </c>
      <c r="G59" s="258">
        <v>2524.5</v>
      </c>
      <c r="H59" s="258">
        <v>2524.5</v>
      </c>
      <c r="I59" s="116"/>
      <c r="J59" s="56"/>
      <c r="K59" s="62"/>
      <c r="L59" s="56" cm="1">
        <f t="array" ref="L59">IF(H59=0, _xleta.T, IF(H59&lt;=1000, 1290000, IF(H59&lt;=2000, 1460000, IF(H59&lt;=3000, 2186000, IF(H59&lt;=5000, 2296000, ff)))))</f>
        <v>2186000</v>
      </c>
      <c r="M59" s="56">
        <v>940500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62"/>
      <c r="Y59" s="58"/>
      <c r="Z59" s="260" t="s">
        <v>1274</v>
      </c>
      <c r="AA59" s="117" t="s">
        <v>1271</v>
      </c>
      <c r="AB59" s="57" t="str">
        <f t="shared" si="0"/>
        <v>PS260890</v>
      </c>
      <c r="AC59" s="58" t="str">
        <f t="shared" si="0"/>
        <v>5227536</v>
      </c>
      <c r="AD59" s="59">
        <f t="shared" si="1"/>
        <v>46059</v>
      </c>
      <c r="AE59" s="58">
        <f t="shared" si="2"/>
        <v>0</v>
      </c>
      <c r="AF59" s="58">
        <f t="shared" si="3"/>
        <v>0</v>
      </c>
      <c r="AG59" s="58">
        <f t="shared" si="4"/>
        <v>2186000</v>
      </c>
      <c r="AH59" s="58">
        <f t="shared" si="5"/>
        <v>940500</v>
      </c>
      <c r="AI59" s="58">
        <f t="shared" si="6"/>
        <v>0</v>
      </c>
      <c r="AJ59" s="58">
        <f t="shared" si="7"/>
        <v>0</v>
      </c>
      <c r="AK59" s="58">
        <f t="shared" si="8"/>
        <v>0</v>
      </c>
      <c r="AL59" s="58">
        <f t="shared" si="9"/>
        <v>0</v>
      </c>
      <c r="AM59" s="58">
        <f t="shared" si="10"/>
        <v>0</v>
      </c>
      <c r="AN59" s="58">
        <f t="shared" si="11"/>
        <v>0</v>
      </c>
      <c r="AO59" s="58">
        <f t="shared" si="12"/>
        <v>0</v>
      </c>
      <c r="AP59" s="58">
        <f t="shared" si="14"/>
        <v>0</v>
      </c>
      <c r="AQ59" s="58">
        <f t="shared" si="15"/>
        <v>0</v>
      </c>
      <c r="AR59" s="58">
        <f t="shared" si="16"/>
        <v>250120</v>
      </c>
      <c r="AS59" s="58">
        <f t="shared" si="17"/>
        <v>3376620</v>
      </c>
      <c r="AT59" s="58">
        <f t="shared" si="18"/>
        <v>3376620</v>
      </c>
      <c r="AU59" s="58" t="str">
        <f t="shared" si="13"/>
        <v>THÀNH LONG</v>
      </c>
      <c r="AV59" s="75" t="s">
        <v>80</v>
      </c>
      <c r="AW59" s="60" t="s">
        <v>3598</v>
      </c>
      <c r="AX59" s="60" t="s">
        <v>3619</v>
      </c>
      <c r="AY59" s="225">
        <v>46060</v>
      </c>
      <c r="AZ59" s="343" t="s">
        <v>1274</v>
      </c>
      <c r="BA59" s="343" t="s">
        <v>2686</v>
      </c>
      <c r="BB59" s="164"/>
      <c r="BC59" s="74"/>
    </row>
    <row r="60" spans="1:55" s="60" customFormat="1" ht="35.25" customHeight="1">
      <c r="A60" s="113" t="s">
        <v>3314</v>
      </c>
      <c r="B60" s="256" t="s">
        <v>3382</v>
      </c>
      <c r="C60" s="140" t="s">
        <v>3445</v>
      </c>
      <c r="D60" s="114">
        <v>46058</v>
      </c>
      <c r="E60" s="114" t="s">
        <v>3513</v>
      </c>
      <c r="F60" s="783">
        <v>2</v>
      </c>
      <c r="G60" s="258">
        <v>130</v>
      </c>
      <c r="H60" s="258">
        <v>130</v>
      </c>
      <c r="I60" s="116"/>
      <c r="J60" s="56"/>
      <c r="K60" s="62"/>
      <c r="L60" s="56">
        <f t="shared" ref="L60:L62" si="22">IF(H60&lt;=50,1060000, IF(H60&lt;=200, 1210000, IF(H60&lt;=500, 1230000, IF(H60&lt;=1000, 1440000, IF(H60&lt;=2000, 1990000, IF(H60&gt;2000, 1990000+(H60-2000)*1464))))))</f>
        <v>1210000</v>
      </c>
      <c r="M60" s="56">
        <f>940500+70000</f>
        <v>1010500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62"/>
      <c r="Y60" s="58"/>
      <c r="Z60" s="260" t="s">
        <v>1274</v>
      </c>
      <c r="AA60" s="117" t="s">
        <v>72</v>
      </c>
      <c r="AB60" s="57" t="str">
        <f t="shared" si="0"/>
        <v>PS260908</v>
      </c>
      <c r="AC60" s="58" t="str">
        <f t="shared" si="0"/>
        <v>0885103500</v>
      </c>
      <c r="AD60" s="59">
        <f t="shared" si="1"/>
        <v>46058</v>
      </c>
      <c r="AE60" s="58">
        <f t="shared" si="2"/>
        <v>0</v>
      </c>
      <c r="AF60" s="58">
        <f t="shared" si="3"/>
        <v>0</v>
      </c>
      <c r="AG60" s="58">
        <f t="shared" si="4"/>
        <v>1210000</v>
      </c>
      <c r="AH60" s="58">
        <f t="shared" si="5"/>
        <v>1010500</v>
      </c>
      <c r="AI60" s="58">
        <f t="shared" si="6"/>
        <v>0</v>
      </c>
      <c r="AJ60" s="58">
        <f t="shared" si="7"/>
        <v>0</v>
      </c>
      <c r="AK60" s="58">
        <f t="shared" si="8"/>
        <v>0</v>
      </c>
      <c r="AL60" s="58">
        <f t="shared" si="9"/>
        <v>0</v>
      </c>
      <c r="AM60" s="58">
        <f t="shared" si="10"/>
        <v>0</v>
      </c>
      <c r="AN60" s="58">
        <f t="shared" si="11"/>
        <v>0</v>
      </c>
      <c r="AO60" s="58">
        <f t="shared" si="12"/>
        <v>0</v>
      </c>
      <c r="AP60" s="58">
        <f t="shared" si="14"/>
        <v>0</v>
      </c>
      <c r="AQ60" s="58">
        <f t="shared" si="15"/>
        <v>0</v>
      </c>
      <c r="AR60" s="58">
        <f t="shared" si="16"/>
        <v>177640</v>
      </c>
      <c r="AS60" s="58">
        <f t="shared" si="17"/>
        <v>2398140</v>
      </c>
      <c r="AT60" s="58">
        <f t="shared" si="18"/>
        <v>2398140</v>
      </c>
      <c r="AU60" s="58" t="str">
        <f t="shared" si="13"/>
        <v>TCS</v>
      </c>
      <c r="AV60" s="75" t="s">
        <v>79</v>
      </c>
      <c r="AW60" s="60" t="s">
        <v>3599</v>
      </c>
      <c r="AX60" s="60" t="s">
        <v>3616</v>
      </c>
      <c r="AY60" s="225">
        <v>46060</v>
      </c>
      <c r="AZ60" s="802" t="s">
        <v>1274</v>
      </c>
      <c r="BA60" s="802" t="s">
        <v>2684</v>
      </c>
      <c r="BB60" s="164"/>
      <c r="BC60" s="74"/>
    </row>
    <row r="61" spans="1:55" s="60" customFormat="1" ht="35.25" customHeight="1">
      <c r="A61" s="113" t="s">
        <v>3314</v>
      </c>
      <c r="B61" s="256" t="s">
        <v>3382</v>
      </c>
      <c r="C61" s="140" t="s">
        <v>3445</v>
      </c>
      <c r="D61" s="114">
        <v>46058</v>
      </c>
      <c r="E61" s="114" t="s">
        <v>3514</v>
      </c>
      <c r="F61" s="784"/>
      <c r="G61" s="258"/>
      <c r="H61" s="258">
        <v>130</v>
      </c>
      <c r="I61" s="116"/>
      <c r="J61" s="56"/>
      <c r="K61" s="62"/>
      <c r="L61" s="56">
        <f t="shared" si="22"/>
        <v>1210000</v>
      </c>
      <c r="M61" s="56">
        <f>940500+70000</f>
        <v>1010500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62"/>
      <c r="Y61" s="58"/>
      <c r="Z61" s="260" t="s">
        <v>1274</v>
      </c>
      <c r="AA61" s="117" t="s">
        <v>72</v>
      </c>
      <c r="AB61" s="57" t="str">
        <f t="shared" si="0"/>
        <v>PS260908</v>
      </c>
      <c r="AC61" s="58" t="str">
        <f t="shared" si="0"/>
        <v>0885103500</v>
      </c>
      <c r="AD61" s="59">
        <f t="shared" si="1"/>
        <v>46058</v>
      </c>
      <c r="AE61" s="58">
        <f t="shared" si="2"/>
        <v>0</v>
      </c>
      <c r="AF61" s="58">
        <f t="shared" si="3"/>
        <v>0</v>
      </c>
      <c r="AG61" s="58">
        <f t="shared" si="4"/>
        <v>0</v>
      </c>
      <c r="AH61" s="58">
        <f t="shared" si="5"/>
        <v>0</v>
      </c>
      <c r="AI61" s="58">
        <f t="shared" si="6"/>
        <v>0</v>
      </c>
      <c r="AJ61" s="58">
        <f t="shared" si="7"/>
        <v>0</v>
      </c>
      <c r="AK61" s="58">
        <f t="shared" si="8"/>
        <v>0</v>
      </c>
      <c r="AL61" s="58">
        <f t="shared" si="9"/>
        <v>0</v>
      </c>
      <c r="AM61" s="58">
        <f t="shared" si="10"/>
        <v>0</v>
      </c>
      <c r="AN61" s="58">
        <f t="shared" si="11"/>
        <v>0</v>
      </c>
      <c r="AO61" s="58">
        <f t="shared" si="12"/>
        <v>0</v>
      </c>
      <c r="AP61" s="58">
        <f t="shared" si="14"/>
        <v>0</v>
      </c>
      <c r="AQ61" s="58">
        <f t="shared" si="15"/>
        <v>0</v>
      </c>
      <c r="AR61" s="58">
        <f t="shared" si="16"/>
        <v>0</v>
      </c>
      <c r="AS61" s="58">
        <f t="shared" si="17"/>
        <v>0</v>
      </c>
      <c r="AT61" s="58">
        <f t="shared" si="18"/>
        <v>0</v>
      </c>
      <c r="AU61" s="58" t="str">
        <f t="shared" si="13"/>
        <v>TCS</v>
      </c>
      <c r="AV61" s="75" t="s">
        <v>79</v>
      </c>
      <c r="AW61" s="60" t="s">
        <v>3599</v>
      </c>
      <c r="AX61" s="60" t="s">
        <v>3616</v>
      </c>
      <c r="AY61" s="225">
        <v>46060</v>
      </c>
      <c r="AZ61" s="809"/>
      <c r="BA61" s="809"/>
      <c r="BB61" s="164"/>
      <c r="BC61" s="74"/>
    </row>
    <row r="62" spans="1:55" s="60" customFormat="1" ht="35.25" customHeight="1">
      <c r="A62" s="113" t="s">
        <v>3315</v>
      </c>
      <c r="B62" s="256" t="s">
        <v>3383</v>
      </c>
      <c r="C62" s="140" t="s">
        <v>3446</v>
      </c>
      <c r="D62" s="114">
        <v>46058</v>
      </c>
      <c r="E62" s="114" t="s">
        <v>3515</v>
      </c>
      <c r="F62" s="320">
        <v>1</v>
      </c>
      <c r="G62" s="258">
        <v>32</v>
      </c>
      <c r="H62" s="258">
        <v>32</v>
      </c>
      <c r="I62" s="116"/>
      <c r="J62" s="56"/>
      <c r="K62" s="62"/>
      <c r="L62" s="56">
        <f t="shared" si="22"/>
        <v>1060000</v>
      </c>
      <c r="M62" s="56">
        <v>940500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62"/>
      <c r="Y62" s="58"/>
      <c r="Z62" s="260" t="s">
        <v>1274</v>
      </c>
      <c r="AA62" s="117" t="s">
        <v>72</v>
      </c>
      <c r="AB62" s="57" t="str">
        <f t="shared" si="0"/>
        <v>PS260905</v>
      </c>
      <c r="AC62" s="58" t="str">
        <f t="shared" si="0"/>
        <v>PC260204VY</v>
      </c>
      <c r="AD62" s="59">
        <f t="shared" si="1"/>
        <v>46058</v>
      </c>
      <c r="AE62" s="58">
        <f t="shared" si="2"/>
        <v>0</v>
      </c>
      <c r="AF62" s="58">
        <f t="shared" si="3"/>
        <v>0</v>
      </c>
      <c r="AG62" s="58">
        <f t="shared" si="4"/>
        <v>1060000</v>
      </c>
      <c r="AH62" s="58">
        <f t="shared" si="5"/>
        <v>940500</v>
      </c>
      <c r="AI62" s="58">
        <f t="shared" si="6"/>
        <v>0</v>
      </c>
      <c r="AJ62" s="58">
        <f t="shared" si="7"/>
        <v>0</v>
      </c>
      <c r="AK62" s="58">
        <f t="shared" si="8"/>
        <v>0</v>
      </c>
      <c r="AL62" s="58">
        <f t="shared" si="9"/>
        <v>0</v>
      </c>
      <c r="AM62" s="58">
        <f t="shared" si="10"/>
        <v>0</v>
      </c>
      <c r="AN62" s="58">
        <f t="shared" si="11"/>
        <v>0</v>
      </c>
      <c r="AO62" s="58">
        <f t="shared" si="12"/>
        <v>0</v>
      </c>
      <c r="AP62" s="58">
        <f t="shared" si="14"/>
        <v>0</v>
      </c>
      <c r="AQ62" s="58">
        <f t="shared" si="15"/>
        <v>0</v>
      </c>
      <c r="AR62" s="58">
        <f t="shared" si="16"/>
        <v>160040</v>
      </c>
      <c r="AS62" s="58">
        <f t="shared" si="17"/>
        <v>2160540</v>
      </c>
      <c r="AT62" s="58">
        <f t="shared" si="18"/>
        <v>2160540</v>
      </c>
      <c r="AU62" s="58" t="str">
        <f t="shared" si="13"/>
        <v>TCS</v>
      </c>
      <c r="AV62" s="75" t="s">
        <v>79</v>
      </c>
      <c r="AW62" s="60" t="s">
        <v>3600</v>
      </c>
      <c r="AX62" s="60" t="s">
        <v>3616</v>
      </c>
      <c r="AY62" s="225">
        <v>46060</v>
      </c>
      <c r="AZ62" s="803"/>
      <c r="BA62" s="803"/>
      <c r="BB62" s="164"/>
      <c r="BC62" s="74"/>
    </row>
    <row r="63" spans="1:55" s="60" customFormat="1" ht="35.25" customHeight="1">
      <c r="A63" s="113" t="s">
        <v>3316</v>
      </c>
      <c r="B63" s="256" t="s">
        <v>3384</v>
      </c>
      <c r="C63" s="140" t="s">
        <v>3447</v>
      </c>
      <c r="D63" s="114">
        <v>46058</v>
      </c>
      <c r="E63" s="114" t="s">
        <v>3516</v>
      </c>
      <c r="F63" s="320">
        <v>1</v>
      </c>
      <c r="G63" s="258">
        <v>53</v>
      </c>
      <c r="H63" s="258">
        <v>53</v>
      </c>
      <c r="I63" s="116"/>
      <c r="J63" s="56"/>
      <c r="K63" s="62"/>
      <c r="L63" s="56"/>
      <c r="M63" s="56">
        <v>570000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62"/>
      <c r="Y63" s="58"/>
      <c r="Z63" s="260"/>
      <c r="AA63" s="117" t="s">
        <v>75</v>
      </c>
      <c r="AB63" s="57" t="str">
        <f t="shared" si="0"/>
        <v>PS260900</v>
      </c>
      <c r="AC63" s="58" t="str">
        <f t="shared" si="0"/>
        <v>IE26020013</v>
      </c>
      <c r="AD63" s="59">
        <f t="shared" si="1"/>
        <v>46058</v>
      </c>
      <c r="AE63" s="58">
        <f t="shared" si="2"/>
        <v>0</v>
      </c>
      <c r="AF63" s="58">
        <f t="shared" si="3"/>
        <v>0</v>
      </c>
      <c r="AG63" s="58">
        <f t="shared" si="4"/>
        <v>0</v>
      </c>
      <c r="AH63" s="58">
        <f t="shared" si="5"/>
        <v>570000</v>
      </c>
      <c r="AI63" s="58">
        <f t="shared" si="6"/>
        <v>0</v>
      </c>
      <c r="AJ63" s="58">
        <f t="shared" si="7"/>
        <v>0</v>
      </c>
      <c r="AK63" s="58">
        <f t="shared" si="8"/>
        <v>0</v>
      </c>
      <c r="AL63" s="58">
        <f t="shared" si="9"/>
        <v>0</v>
      </c>
      <c r="AM63" s="58">
        <f t="shared" si="10"/>
        <v>0</v>
      </c>
      <c r="AN63" s="58">
        <f t="shared" si="11"/>
        <v>0</v>
      </c>
      <c r="AO63" s="58">
        <f t="shared" si="12"/>
        <v>0</v>
      </c>
      <c r="AP63" s="58">
        <f t="shared" si="14"/>
        <v>0</v>
      </c>
      <c r="AQ63" s="58">
        <f t="shared" si="15"/>
        <v>0</v>
      </c>
      <c r="AR63" s="58">
        <f t="shared" si="16"/>
        <v>45600</v>
      </c>
      <c r="AS63" s="58">
        <f t="shared" si="17"/>
        <v>615600</v>
      </c>
      <c r="AT63" s="58">
        <f t="shared" si="18"/>
        <v>615600</v>
      </c>
      <c r="AU63" s="58" t="str">
        <f t="shared" si="13"/>
        <v>DHL</v>
      </c>
      <c r="AV63" s="75" t="s">
        <v>82</v>
      </c>
      <c r="AW63" s="60" t="s">
        <v>3601</v>
      </c>
      <c r="AY63" s="225"/>
      <c r="AZ63" s="345"/>
      <c r="BA63" s="345"/>
      <c r="BB63" s="164"/>
      <c r="BC63" s="74"/>
    </row>
    <row r="64" spans="1:55" s="60" customFormat="1" ht="35.25" customHeight="1">
      <c r="A64" s="113" t="s">
        <v>3317</v>
      </c>
      <c r="B64" s="256" t="s">
        <v>3385</v>
      </c>
      <c r="C64" s="140" t="s">
        <v>3448</v>
      </c>
      <c r="D64" s="114">
        <v>46058</v>
      </c>
      <c r="E64" s="114" t="s">
        <v>3517</v>
      </c>
      <c r="F64" s="320">
        <v>1</v>
      </c>
      <c r="G64" s="258">
        <v>0.2</v>
      </c>
      <c r="H64" s="258">
        <v>0.2</v>
      </c>
      <c r="I64" s="116"/>
      <c r="J64" s="56"/>
      <c r="K64" s="62"/>
      <c r="L64" s="56"/>
      <c r="M64" s="56">
        <v>570000</v>
      </c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62"/>
      <c r="Y64" s="58"/>
      <c r="Z64" s="260"/>
      <c r="AA64" s="117" t="s">
        <v>75</v>
      </c>
      <c r="AB64" s="57" t="str">
        <f t="shared" si="0"/>
        <v>PS260895</v>
      </c>
      <c r="AC64" s="58" t="str">
        <f t="shared" si="0"/>
        <v>DSHK2026020301</v>
      </c>
      <c r="AD64" s="59">
        <f t="shared" si="1"/>
        <v>46058</v>
      </c>
      <c r="AE64" s="58">
        <f t="shared" si="2"/>
        <v>0</v>
      </c>
      <c r="AF64" s="58">
        <f t="shared" si="3"/>
        <v>0</v>
      </c>
      <c r="AG64" s="58">
        <f t="shared" si="4"/>
        <v>0</v>
      </c>
      <c r="AH64" s="58">
        <f t="shared" si="5"/>
        <v>570000</v>
      </c>
      <c r="AI64" s="58">
        <f t="shared" si="6"/>
        <v>0</v>
      </c>
      <c r="AJ64" s="58">
        <f t="shared" si="7"/>
        <v>0</v>
      </c>
      <c r="AK64" s="58">
        <f t="shared" si="8"/>
        <v>0</v>
      </c>
      <c r="AL64" s="58">
        <f t="shared" si="9"/>
        <v>0</v>
      </c>
      <c r="AM64" s="58">
        <f t="shared" si="10"/>
        <v>0</v>
      </c>
      <c r="AN64" s="58">
        <f t="shared" si="11"/>
        <v>0</v>
      </c>
      <c r="AO64" s="58">
        <f t="shared" si="12"/>
        <v>0</v>
      </c>
      <c r="AP64" s="58">
        <f t="shared" si="14"/>
        <v>0</v>
      </c>
      <c r="AQ64" s="58">
        <f t="shared" si="15"/>
        <v>0</v>
      </c>
      <c r="AR64" s="58">
        <f t="shared" si="16"/>
        <v>45600</v>
      </c>
      <c r="AS64" s="58">
        <f t="shared" si="17"/>
        <v>615600</v>
      </c>
      <c r="AT64" s="58">
        <f t="shared" si="18"/>
        <v>615600</v>
      </c>
      <c r="AU64" s="58" t="str">
        <f t="shared" si="13"/>
        <v>DHL</v>
      </c>
      <c r="AV64" s="75" t="s">
        <v>82</v>
      </c>
      <c r="AW64" s="60" t="s">
        <v>3602</v>
      </c>
      <c r="AY64" s="225"/>
      <c r="AZ64" s="345"/>
      <c r="BA64" s="345"/>
      <c r="BB64" s="164"/>
      <c r="BC64" s="74"/>
    </row>
    <row r="65" spans="1:55" s="60" customFormat="1" ht="35.25" customHeight="1">
      <c r="A65" s="113" t="s">
        <v>3318</v>
      </c>
      <c r="B65" s="256" t="s">
        <v>3386</v>
      </c>
      <c r="C65" s="140" t="s">
        <v>3449</v>
      </c>
      <c r="D65" s="114">
        <v>46058</v>
      </c>
      <c r="E65" s="114" t="s">
        <v>3518</v>
      </c>
      <c r="F65" s="320">
        <v>1</v>
      </c>
      <c r="G65" s="258">
        <v>15</v>
      </c>
      <c r="H65" s="258">
        <v>15</v>
      </c>
      <c r="I65" s="116"/>
      <c r="J65" s="56"/>
      <c r="K65" s="62"/>
      <c r="L65" s="56"/>
      <c r="M65" s="56">
        <v>570000</v>
      </c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62"/>
      <c r="Y65" s="58"/>
      <c r="Z65" s="260"/>
      <c r="AA65" s="117" t="s">
        <v>75</v>
      </c>
      <c r="AB65" s="57" t="str">
        <f t="shared" si="0"/>
        <v>PS260916</v>
      </c>
      <c r="AC65" s="58" t="str">
        <f t="shared" si="0"/>
        <v>5229051</v>
      </c>
      <c r="AD65" s="59">
        <f t="shared" si="1"/>
        <v>46058</v>
      </c>
      <c r="AE65" s="58">
        <f t="shared" si="2"/>
        <v>0</v>
      </c>
      <c r="AF65" s="58">
        <f t="shared" si="3"/>
        <v>0</v>
      </c>
      <c r="AG65" s="58">
        <f t="shared" si="4"/>
        <v>0</v>
      </c>
      <c r="AH65" s="58">
        <f t="shared" si="5"/>
        <v>570000</v>
      </c>
      <c r="AI65" s="58">
        <f t="shared" si="6"/>
        <v>0</v>
      </c>
      <c r="AJ65" s="58">
        <f t="shared" si="7"/>
        <v>0</v>
      </c>
      <c r="AK65" s="58">
        <f t="shared" si="8"/>
        <v>0</v>
      </c>
      <c r="AL65" s="58">
        <f t="shared" si="9"/>
        <v>0</v>
      </c>
      <c r="AM65" s="58">
        <f t="shared" si="10"/>
        <v>0</v>
      </c>
      <c r="AN65" s="58">
        <f t="shared" si="11"/>
        <v>0</v>
      </c>
      <c r="AO65" s="58">
        <f t="shared" si="12"/>
        <v>0</v>
      </c>
      <c r="AP65" s="58">
        <f t="shared" si="14"/>
        <v>0</v>
      </c>
      <c r="AQ65" s="58">
        <f t="shared" si="15"/>
        <v>0</v>
      </c>
      <c r="AR65" s="58">
        <f t="shared" si="16"/>
        <v>45600</v>
      </c>
      <c r="AS65" s="58">
        <f t="shared" si="17"/>
        <v>615600</v>
      </c>
      <c r="AT65" s="58">
        <f t="shared" si="18"/>
        <v>615600</v>
      </c>
      <c r="AU65" s="58" t="str">
        <f t="shared" si="13"/>
        <v>DHL</v>
      </c>
      <c r="AV65" s="75" t="s">
        <v>82</v>
      </c>
      <c r="AW65" s="60" t="s">
        <v>3603</v>
      </c>
      <c r="AY65" s="225"/>
      <c r="AZ65" s="345"/>
      <c r="BA65" s="345"/>
      <c r="BB65" s="164"/>
      <c r="BC65" s="74"/>
    </row>
    <row r="66" spans="1:55" s="60" customFormat="1" ht="35.25" customHeight="1">
      <c r="A66" s="113" t="s">
        <v>3319</v>
      </c>
      <c r="B66" s="256" t="s">
        <v>3387</v>
      </c>
      <c r="C66" s="140" t="s">
        <v>3450</v>
      </c>
      <c r="D66" s="114">
        <v>46059</v>
      </c>
      <c r="E66" s="114" t="s">
        <v>3519</v>
      </c>
      <c r="F66" s="320">
        <v>1</v>
      </c>
      <c r="G66" s="258">
        <v>0.4</v>
      </c>
      <c r="H66" s="258">
        <v>0.4</v>
      </c>
      <c r="I66" s="116"/>
      <c r="J66" s="56"/>
      <c r="K66" s="62"/>
      <c r="L66" s="56"/>
      <c r="M66" s="56">
        <v>570000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62"/>
      <c r="Y66" s="58"/>
      <c r="Z66" s="260"/>
      <c r="AA66" s="117" t="s">
        <v>75</v>
      </c>
      <c r="AB66" s="57" t="str">
        <f t="shared" si="0"/>
        <v>PS260940</v>
      </c>
      <c r="AC66" s="58" t="str">
        <f t="shared" si="0"/>
        <v>260203-01</v>
      </c>
      <c r="AD66" s="59">
        <f t="shared" si="1"/>
        <v>46059</v>
      </c>
      <c r="AE66" s="58">
        <f t="shared" si="2"/>
        <v>0</v>
      </c>
      <c r="AF66" s="58">
        <f t="shared" si="3"/>
        <v>0</v>
      </c>
      <c r="AG66" s="58">
        <f t="shared" si="4"/>
        <v>0</v>
      </c>
      <c r="AH66" s="58">
        <f t="shared" si="5"/>
        <v>570000</v>
      </c>
      <c r="AI66" s="58">
        <f t="shared" si="6"/>
        <v>0</v>
      </c>
      <c r="AJ66" s="58">
        <f t="shared" si="7"/>
        <v>0</v>
      </c>
      <c r="AK66" s="58">
        <f t="shared" si="8"/>
        <v>0</v>
      </c>
      <c r="AL66" s="58">
        <f t="shared" si="9"/>
        <v>0</v>
      </c>
      <c r="AM66" s="58">
        <f t="shared" si="10"/>
        <v>0</v>
      </c>
      <c r="AN66" s="58">
        <f t="shared" si="11"/>
        <v>0</v>
      </c>
      <c r="AO66" s="58">
        <f t="shared" si="12"/>
        <v>0</v>
      </c>
      <c r="AP66" s="58">
        <f t="shared" si="14"/>
        <v>0</v>
      </c>
      <c r="AQ66" s="58">
        <f t="shared" si="15"/>
        <v>0</v>
      </c>
      <c r="AR66" s="58">
        <f t="shared" si="16"/>
        <v>45600</v>
      </c>
      <c r="AS66" s="58">
        <f t="shared" si="17"/>
        <v>615600</v>
      </c>
      <c r="AT66" s="58">
        <f t="shared" si="18"/>
        <v>615600</v>
      </c>
      <c r="AU66" s="58" t="str">
        <f t="shared" si="13"/>
        <v>DHL</v>
      </c>
      <c r="AV66" s="75" t="s">
        <v>82</v>
      </c>
      <c r="AW66" s="60" t="s">
        <v>3604</v>
      </c>
      <c r="AY66" s="225"/>
      <c r="AZ66" s="345"/>
      <c r="BA66" s="345"/>
      <c r="BB66" s="164"/>
      <c r="BC66" s="74"/>
    </row>
    <row r="67" spans="1:55" s="212" customFormat="1" ht="35.25" customHeight="1">
      <c r="A67" s="353" t="s">
        <v>3320</v>
      </c>
      <c r="B67" s="354" t="s">
        <v>3388</v>
      </c>
      <c r="C67" s="355" t="s">
        <v>3451</v>
      </c>
      <c r="D67" s="356">
        <v>46059</v>
      </c>
      <c r="E67" s="356" t="s">
        <v>3520</v>
      </c>
      <c r="F67" s="357">
        <v>1</v>
      </c>
      <c r="G67" s="358">
        <v>22</v>
      </c>
      <c r="H67" s="358">
        <v>22</v>
      </c>
      <c r="I67" s="359" t="s">
        <v>3538</v>
      </c>
      <c r="J67" s="56"/>
      <c r="K67" s="62"/>
      <c r="L67" s="259" cm="1">
        <f t="array" ref="L67">IF(H67=0, _xleta.T, IF(H67&lt;=1000, 1290000, IF(H67&lt;=2000, 1460000, IF(H67&lt;=3000, 2186000, IF(H67&lt;=5000, 2296000, ff)))))</f>
        <v>1290000</v>
      </c>
      <c r="M67" s="259">
        <v>940500</v>
      </c>
      <c r="N67" s="259"/>
      <c r="O67" s="259"/>
      <c r="P67" s="259"/>
      <c r="Q67" s="259"/>
      <c r="R67" s="259"/>
      <c r="S67" s="259"/>
      <c r="T67" s="259"/>
      <c r="U67" s="56"/>
      <c r="V67" s="259"/>
      <c r="W67" s="56"/>
      <c r="X67" s="62"/>
      <c r="Y67" s="58"/>
      <c r="Z67" s="788" t="s">
        <v>691</v>
      </c>
      <c r="AA67" s="362" t="s">
        <v>74</v>
      </c>
      <c r="AB67" s="57" t="str">
        <f t="shared" si="0"/>
        <v>PS260901</v>
      </c>
      <c r="AC67" s="58" t="str">
        <f t="shared" si="0"/>
        <v>YCT260127-60</v>
      </c>
      <c r="AD67" s="59">
        <f t="shared" si="1"/>
        <v>46059</v>
      </c>
      <c r="AE67" s="58">
        <f t="shared" si="2"/>
        <v>0</v>
      </c>
      <c r="AF67" s="58">
        <f t="shared" si="3"/>
        <v>0</v>
      </c>
      <c r="AG67" s="363">
        <f t="shared" si="4"/>
        <v>1290000</v>
      </c>
      <c r="AH67" s="363">
        <f t="shared" si="5"/>
        <v>940500</v>
      </c>
      <c r="AI67" s="58">
        <f t="shared" si="6"/>
        <v>0</v>
      </c>
      <c r="AJ67" s="58">
        <f t="shared" si="7"/>
        <v>0</v>
      </c>
      <c r="AK67" s="58">
        <f t="shared" si="8"/>
        <v>0</v>
      </c>
      <c r="AL67" s="58">
        <f t="shared" si="9"/>
        <v>0</v>
      </c>
      <c r="AM67" s="58">
        <f t="shared" si="10"/>
        <v>0</v>
      </c>
      <c r="AN67" s="58">
        <f t="shared" si="11"/>
        <v>0</v>
      </c>
      <c r="AO67" s="58">
        <f t="shared" si="12"/>
        <v>0</v>
      </c>
      <c r="AP67" s="58">
        <f t="shared" si="14"/>
        <v>0</v>
      </c>
      <c r="AQ67" s="58">
        <f t="shared" si="15"/>
        <v>0</v>
      </c>
      <c r="AR67" s="58">
        <f t="shared" si="16"/>
        <v>178440</v>
      </c>
      <c r="AS67" s="58">
        <f t="shared" si="17"/>
        <v>2408940</v>
      </c>
      <c r="AT67" s="58">
        <f t="shared" si="18"/>
        <v>2408940</v>
      </c>
      <c r="AU67" s="363" t="str">
        <f t="shared" si="13"/>
        <v>CÁT LÁI</v>
      </c>
      <c r="AV67" s="211" t="s">
        <v>80</v>
      </c>
      <c r="AW67" s="60" t="s">
        <v>3605</v>
      </c>
      <c r="AX67" s="60" t="s">
        <v>3614</v>
      </c>
      <c r="AY67" s="226">
        <v>46060</v>
      </c>
      <c r="AZ67" s="807" t="s">
        <v>691</v>
      </c>
      <c r="BA67" s="807" t="s">
        <v>2685</v>
      </c>
      <c r="BB67" s="215"/>
      <c r="BC67" s="214"/>
    </row>
    <row r="68" spans="1:55" s="212" customFormat="1" ht="35.25" customHeight="1">
      <c r="A68" s="353" t="s">
        <v>3321</v>
      </c>
      <c r="B68" s="354" t="s">
        <v>3389</v>
      </c>
      <c r="C68" s="355" t="s">
        <v>3452</v>
      </c>
      <c r="D68" s="356">
        <v>46058</v>
      </c>
      <c r="E68" s="356" t="s">
        <v>3521</v>
      </c>
      <c r="F68" s="357">
        <v>1</v>
      </c>
      <c r="G68" s="358">
        <v>3.86</v>
      </c>
      <c r="H68" s="358">
        <v>3.86</v>
      </c>
      <c r="I68" s="359" t="s">
        <v>3539</v>
      </c>
      <c r="J68" s="56"/>
      <c r="K68" s="62"/>
      <c r="L68" s="259" cm="1">
        <f t="array" ref="L68">IF(H68=0, _xleta.T, IF(H68&lt;=1000, 1290000, IF(H68&lt;=2000, 1460000, IF(H68&lt;=3000, 2186000, IF(H68&lt;=5000, 2296000, ff)))))</f>
        <v>1290000</v>
      </c>
      <c r="M68" s="259">
        <v>940500</v>
      </c>
      <c r="N68" s="259"/>
      <c r="O68" s="259"/>
      <c r="P68" s="259"/>
      <c r="Q68" s="259"/>
      <c r="R68" s="259"/>
      <c r="S68" s="259"/>
      <c r="T68" s="259"/>
      <c r="U68" s="56"/>
      <c r="V68" s="259"/>
      <c r="W68" s="56"/>
      <c r="X68" s="62"/>
      <c r="Y68" s="58"/>
      <c r="Z68" s="789"/>
      <c r="AA68" s="362" t="s">
        <v>74</v>
      </c>
      <c r="AB68" s="57" t="str">
        <f t="shared" si="0"/>
        <v>PS260840</v>
      </c>
      <c r="AC68" s="58" t="str">
        <f t="shared" si="0"/>
        <v>T260129-Y1</v>
      </c>
      <c r="AD68" s="59">
        <f t="shared" si="1"/>
        <v>46058</v>
      </c>
      <c r="AE68" s="58">
        <f t="shared" si="2"/>
        <v>0</v>
      </c>
      <c r="AF68" s="58">
        <f t="shared" si="3"/>
        <v>0</v>
      </c>
      <c r="AG68" s="363">
        <f t="shared" si="4"/>
        <v>1290000</v>
      </c>
      <c r="AH68" s="363">
        <f t="shared" si="5"/>
        <v>940500</v>
      </c>
      <c r="AI68" s="58">
        <f t="shared" si="6"/>
        <v>0</v>
      </c>
      <c r="AJ68" s="58">
        <f t="shared" si="7"/>
        <v>0</v>
      </c>
      <c r="AK68" s="58">
        <f t="shared" si="8"/>
        <v>0</v>
      </c>
      <c r="AL68" s="58">
        <f t="shared" si="9"/>
        <v>0</v>
      </c>
      <c r="AM68" s="58">
        <f t="shared" si="10"/>
        <v>0</v>
      </c>
      <c r="AN68" s="58">
        <f t="shared" si="11"/>
        <v>0</v>
      </c>
      <c r="AO68" s="58">
        <f t="shared" si="12"/>
        <v>0</v>
      </c>
      <c r="AP68" s="58">
        <f t="shared" si="14"/>
        <v>0</v>
      </c>
      <c r="AQ68" s="58">
        <f t="shared" si="15"/>
        <v>0</v>
      </c>
      <c r="AR68" s="58">
        <f t="shared" si="16"/>
        <v>178440</v>
      </c>
      <c r="AS68" s="58">
        <f t="shared" si="17"/>
        <v>2408940</v>
      </c>
      <c r="AT68" s="58">
        <f t="shared" si="18"/>
        <v>2408940</v>
      </c>
      <c r="AU68" s="363" t="str">
        <f t="shared" si="13"/>
        <v>CÁT LÁI</v>
      </c>
      <c r="AV68" s="211" t="s">
        <v>80</v>
      </c>
      <c r="AW68" s="60" t="s">
        <v>3606</v>
      </c>
      <c r="AX68" s="60" t="s">
        <v>3614</v>
      </c>
      <c r="AY68" s="226">
        <v>46060</v>
      </c>
      <c r="AZ68" s="810"/>
      <c r="BA68" s="810"/>
      <c r="BB68" s="215"/>
      <c r="BC68" s="214"/>
    </row>
    <row r="69" spans="1:55" s="212" customFormat="1" ht="35.25" customHeight="1">
      <c r="A69" s="353" t="s">
        <v>3322</v>
      </c>
      <c r="B69" s="354" t="s">
        <v>3390</v>
      </c>
      <c r="C69" s="355" t="s">
        <v>3453</v>
      </c>
      <c r="D69" s="356">
        <v>46058</v>
      </c>
      <c r="E69" s="356" t="s">
        <v>3522</v>
      </c>
      <c r="F69" s="357">
        <v>1</v>
      </c>
      <c r="G69" s="358">
        <v>928</v>
      </c>
      <c r="H69" s="358">
        <v>928</v>
      </c>
      <c r="I69" s="359" t="s">
        <v>3540</v>
      </c>
      <c r="J69" s="56"/>
      <c r="K69" s="62"/>
      <c r="L69" s="259" cm="1">
        <f t="array" ref="L69">IF(H69=0, _xleta.T, IF(H69&lt;=1000, 1290000, IF(H69&lt;=2000, 1460000, IF(H69&lt;=3000, 2186000, IF(H69&lt;=5000, 2296000, ff)))))</f>
        <v>1290000</v>
      </c>
      <c r="M69" s="259">
        <v>940500</v>
      </c>
      <c r="N69" s="259"/>
      <c r="O69" s="259"/>
      <c r="P69" s="259"/>
      <c r="Q69" s="259"/>
      <c r="R69" s="259"/>
      <c r="S69" s="259"/>
      <c r="T69" s="259"/>
      <c r="U69" s="56"/>
      <c r="V69" s="259"/>
      <c r="W69" s="56"/>
      <c r="X69" s="62"/>
      <c r="Y69" s="58"/>
      <c r="Z69" s="361" t="s">
        <v>691</v>
      </c>
      <c r="AA69" s="362" t="s">
        <v>74</v>
      </c>
      <c r="AB69" s="57" t="str">
        <f t="shared" si="0"/>
        <v>PS260816</v>
      </c>
      <c r="AC69" s="58" t="str">
        <f t="shared" si="0"/>
        <v>IE26010493</v>
      </c>
      <c r="AD69" s="59">
        <f t="shared" si="1"/>
        <v>46058</v>
      </c>
      <c r="AE69" s="58">
        <f t="shared" si="2"/>
        <v>0</v>
      </c>
      <c r="AF69" s="58">
        <f t="shared" si="3"/>
        <v>0</v>
      </c>
      <c r="AG69" s="363">
        <f t="shared" si="4"/>
        <v>1290000</v>
      </c>
      <c r="AH69" s="363">
        <f t="shared" si="5"/>
        <v>940500</v>
      </c>
      <c r="AI69" s="58">
        <f t="shared" si="6"/>
        <v>0</v>
      </c>
      <c r="AJ69" s="58">
        <f t="shared" si="7"/>
        <v>0</v>
      </c>
      <c r="AK69" s="58">
        <f t="shared" si="8"/>
        <v>0</v>
      </c>
      <c r="AL69" s="58">
        <f t="shared" si="9"/>
        <v>0</v>
      </c>
      <c r="AM69" s="58">
        <f t="shared" si="10"/>
        <v>0</v>
      </c>
      <c r="AN69" s="58">
        <f t="shared" si="11"/>
        <v>0</v>
      </c>
      <c r="AO69" s="58">
        <f t="shared" si="12"/>
        <v>0</v>
      </c>
      <c r="AP69" s="58">
        <f t="shared" si="14"/>
        <v>0</v>
      </c>
      <c r="AQ69" s="58">
        <f t="shared" si="15"/>
        <v>0</v>
      </c>
      <c r="AR69" s="58">
        <f t="shared" si="16"/>
        <v>178440</v>
      </c>
      <c r="AS69" s="58">
        <f t="shared" si="17"/>
        <v>2408940</v>
      </c>
      <c r="AT69" s="58">
        <f t="shared" si="18"/>
        <v>2408940</v>
      </c>
      <c r="AU69" s="363" t="str">
        <f t="shared" si="13"/>
        <v>CÁT LÁI</v>
      </c>
      <c r="AV69" s="211" t="s">
        <v>80</v>
      </c>
      <c r="AW69" s="60" t="s">
        <v>3607</v>
      </c>
      <c r="AX69" s="60" t="s">
        <v>3614</v>
      </c>
      <c r="AY69" s="226">
        <v>46060</v>
      </c>
      <c r="AZ69" s="808"/>
      <c r="BA69" s="808"/>
      <c r="BB69" s="215"/>
      <c r="BC69" s="214"/>
    </row>
    <row r="70" spans="1:55" s="60" customFormat="1" ht="35.25" customHeight="1">
      <c r="A70" s="113" t="s">
        <v>3323</v>
      </c>
      <c r="B70" s="256" t="s">
        <v>3391</v>
      </c>
      <c r="C70" s="140" t="s">
        <v>3454</v>
      </c>
      <c r="D70" s="114">
        <v>46057</v>
      </c>
      <c r="E70" s="114" t="s">
        <v>3523</v>
      </c>
      <c r="F70" s="320">
        <v>1</v>
      </c>
      <c r="G70" s="258">
        <v>444.8</v>
      </c>
      <c r="H70" s="258">
        <v>444.8</v>
      </c>
      <c r="I70" s="116">
        <v>1.647</v>
      </c>
      <c r="J70" s="56"/>
      <c r="K70" s="62"/>
      <c r="L70" s="56" cm="1">
        <f t="array" ref="L70">IF(H70=0, _xleta.T, IF(H70&lt;=1000, 1290000, IF(H70&lt;=2000, 1460000, IF(H70&lt;=3000, 2186000, IF(H70&lt;=5000, 2296000, ff)))))</f>
        <v>1290000</v>
      </c>
      <c r="M70" s="56">
        <v>940500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62"/>
      <c r="Y70" s="58"/>
      <c r="Z70" s="260" t="s">
        <v>1272</v>
      </c>
      <c r="AA70" s="117" t="s">
        <v>74</v>
      </c>
      <c r="AB70" s="57" t="str">
        <f t="shared" si="0"/>
        <v>PS260872</v>
      </c>
      <c r="AC70" s="58" t="str">
        <f t="shared" si="0"/>
        <v>HK20260127</v>
      </c>
      <c r="AD70" s="59">
        <f t="shared" si="1"/>
        <v>46057</v>
      </c>
      <c r="AE70" s="58">
        <f t="shared" si="2"/>
        <v>0</v>
      </c>
      <c r="AF70" s="58">
        <f t="shared" si="3"/>
        <v>0</v>
      </c>
      <c r="AG70" s="58">
        <f t="shared" si="4"/>
        <v>1290000</v>
      </c>
      <c r="AH70" s="58">
        <f t="shared" si="5"/>
        <v>940500</v>
      </c>
      <c r="AI70" s="58">
        <f t="shared" si="6"/>
        <v>0</v>
      </c>
      <c r="AJ70" s="58">
        <f t="shared" si="7"/>
        <v>0</v>
      </c>
      <c r="AK70" s="58">
        <f t="shared" si="8"/>
        <v>0</v>
      </c>
      <c r="AL70" s="58">
        <f t="shared" si="9"/>
        <v>0</v>
      </c>
      <c r="AM70" s="58">
        <f t="shared" si="10"/>
        <v>0</v>
      </c>
      <c r="AN70" s="58">
        <f t="shared" si="11"/>
        <v>0</v>
      </c>
      <c r="AO70" s="58">
        <f t="shared" si="12"/>
        <v>0</v>
      </c>
      <c r="AP70" s="58">
        <f t="shared" si="14"/>
        <v>0</v>
      </c>
      <c r="AQ70" s="58">
        <f t="shared" si="15"/>
        <v>0</v>
      </c>
      <c r="AR70" s="58">
        <f t="shared" si="16"/>
        <v>178440</v>
      </c>
      <c r="AS70" s="58">
        <f t="shared" si="17"/>
        <v>2408940</v>
      </c>
      <c r="AT70" s="58">
        <f t="shared" si="18"/>
        <v>2408940</v>
      </c>
      <c r="AU70" s="58" t="str">
        <f t="shared" si="13"/>
        <v>CÁT LÁI</v>
      </c>
      <c r="AV70" s="75" t="s">
        <v>80</v>
      </c>
      <c r="AW70" s="60" t="s">
        <v>3608</v>
      </c>
      <c r="AX70" s="60" t="s">
        <v>3614</v>
      </c>
      <c r="AY70" s="225">
        <v>46060</v>
      </c>
      <c r="AZ70" s="340" t="s">
        <v>1272</v>
      </c>
      <c r="BA70" s="340" t="s">
        <v>2684</v>
      </c>
      <c r="BB70" s="164"/>
      <c r="BC70" s="74"/>
    </row>
    <row r="71" spans="1:55" s="60" customFormat="1" ht="35.25" customHeight="1">
      <c r="A71" s="113" t="s">
        <v>3324</v>
      </c>
      <c r="B71" s="256" t="s">
        <v>3392</v>
      </c>
      <c r="C71" s="140" t="s">
        <v>3455</v>
      </c>
      <c r="D71" s="114">
        <v>46057</v>
      </c>
      <c r="E71" s="114" t="s">
        <v>3524</v>
      </c>
      <c r="F71" s="320">
        <v>1</v>
      </c>
      <c r="G71" s="258">
        <v>2017.4</v>
      </c>
      <c r="H71" s="258">
        <v>2017.4</v>
      </c>
      <c r="I71" s="116" t="s">
        <v>3541</v>
      </c>
      <c r="J71" s="56"/>
      <c r="K71" s="62"/>
      <c r="L71" s="56" cm="1">
        <f t="array" ref="L71">IF(H71=0, _xleta.T, IF(H71&lt;=1000, 1590000, IF(H71&lt;=2000, 1760000, IF(H71&lt;=3000, 2486000, IF(H71&lt;=5000, 2596000, ff)))))</f>
        <v>2486000</v>
      </c>
      <c r="M71" s="56">
        <v>940500</v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62"/>
      <c r="Y71" s="58"/>
      <c r="Z71" s="260" t="s">
        <v>2336</v>
      </c>
      <c r="AA71" s="117" t="s">
        <v>3256</v>
      </c>
      <c r="AB71" s="57" t="str">
        <f t="shared" si="0"/>
        <v>PS260832</v>
      </c>
      <c r="AC71" s="58" t="str">
        <f t="shared" si="0"/>
        <v>2601/153/VY</v>
      </c>
      <c r="AD71" s="59">
        <f t="shared" si="1"/>
        <v>46057</v>
      </c>
      <c r="AE71" s="58">
        <f t="shared" si="2"/>
        <v>0</v>
      </c>
      <c r="AF71" s="58">
        <f t="shared" si="3"/>
        <v>0</v>
      </c>
      <c r="AG71" s="58">
        <f t="shared" si="4"/>
        <v>2486000</v>
      </c>
      <c r="AH71" s="58">
        <f t="shared" si="5"/>
        <v>940500</v>
      </c>
      <c r="AI71" s="58">
        <f t="shared" si="6"/>
        <v>0</v>
      </c>
      <c r="AJ71" s="58">
        <f t="shared" si="7"/>
        <v>0</v>
      </c>
      <c r="AK71" s="58">
        <f t="shared" si="8"/>
        <v>0</v>
      </c>
      <c r="AL71" s="58">
        <f t="shared" si="9"/>
        <v>0</v>
      </c>
      <c r="AM71" s="58">
        <f t="shared" si="10"/>
        <v>0</v>
      </c>
      <c r="AN71" s="58">
        <f t="shared" si="11"/>
        <v>0</v>
      </c>
      <c r="AO71" s="58">
        <f t="shared" si="12"/>
        <v>0</v>
      </c>
      <c r="AP71" s="58">
        <f t="shared" si="14"/>
        <v>0</v>
      </c>
      <c r="AQ71" s="58">
        <f t="shared" si="15"/>
        <v>0</v>
      </c>
      <c r="AR71" s="58">
        <f t="shared" si="16"/>
        <v>274120</v>
      </c>
      <c r="AS71" s="58">
        <f t="shared" si="17"/>
        <v>3700620</v>
      </c>
      <c r="AT71" s="58">
        <f t="shared" si="18"/>
        <v>3700620</v>
      </c>
      <c r="AU71" s="58" t="str">
        <f t="shared" si="13"/>
        <v>SPITC</v>
      </c>
      <c r="AV71" s="75" t="s">
        <v>80</v>
      </c>
      <c r="AW71" s="60" t="s">
        <v>3609</v>
      </c>
      <c r="AX71" s="60" t="s">
        <v>3622</v>
      </c>
      <c r="AY71" s="225">
        <v>46062</v>
      </c>
      <c r="AZ71" s="339" t="s">
        <v>2336</v>
      </c>
      <c r="BA71" s="339" t="s">
        <v>2686</v>
      </c>
      <c r="BB71" s="164"/>
      <c r="BC71" s="74"/>
    </row>
    <row r="72" spans="1:55" s="60" customFormat="1" ht="32.25" customHeight="1">
      <c r="A72" s="113" t="s">
        <v>3623</v>
      </c>
      <c r="B72" s="314" t="s">
        <v>3704</v>
      </c>
      <c r="C72" s="121" t="s">
        <v>3245</v>
      </c>
      <c r="D72" s="315">
        <v>46056</v>
      </c>
      <c r="E72" s="316">
        <v>107946567520</v>
      </c>
      <c r="F72" s="332">
        <v>1</v>
      </c>
      <c r="G72" s="324"/>
      <c r="H72" s="324"/>
      <c r="I72" s="120"/>
      <c r="J72" s="61"/>
      <c r="K72" s="62"/>
      <c r="L72" s="56"/>
      <c r="M72" s="317">
        <v>389500</v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62"/>
      <c r="Y72" s="58"/>
      <c r="Z72" s="58"/>
      <c r="AA72" s="121" t="s">
        <v>3245</v>
      </c>
      <c r="AB72" s="57" t="str">
        <f t="shared" ref="AB72:AC87" si="23">A72</f>
        <v>PS26778</v>
      </c>
      <c r="AC72" s="58" t="str">
        <f t="shared" si="23"/>
        <v>EBD-PSSP260129</v>
      </c>
      <c r="AD72" s="59">
        <f t="shared" ref="AD72:AD135" si="24">D72</f>
        <v>46056</v>
      </c>
      <c r="AE72" s="58"/>
      <c r="AF72" s="58"/>
      <c r="AG72" s="58"/>
      <c r="AH72" s="58">
        <f t="shared" ref="AH72:AH135" si="25">+M72</f>
        <v>389500</v>
      </c>
      <c r="AI72" s="58"/>
      <c r="AJ72" s="58"/>
      <c r="AK72" s="58"/>
      <c r="AL72" s="58"/>
      <c r="AM72" s="58"/>
      <c r="AN72" s="58"/>
      <c r="AO72" s="58"/>
      <c r="AP72" s="58"/>
      <c r="AQ72" s="58"/>
      <c r="AR72" s="58">
        <f t="shared" ref="AR72:AR154" si="26">SUM(AG72:AQ72)*0.08</f>
        <v>31160</v>
      </c>
      <c r="AS72" s="58">
        <f t="shared" ref="AS72:AS154" si="27">SUM(AG72:AR72)</f>
        <v>420660</v>
      </c>
      <c r="AT72" s="58">
        <f t="shared" ref="AT72:AT135" si="28">AS72</f>
        <v>420660</v>
      </c>
      <c r="AU72" s="58" t="str">
        <f t="shared" ref="AU72:AU154" si="29">AA72</f>
        <v>Local</v>
      </c>
      <c r="AV72" s="74"/>
      <c r="AY72" s="158"/>
      <c r="AZ72" s="318"/>
      <c r="BA72" s="74"/>
      <c r="BB72" s="164"/>
      <c r="BC72" s="74"/>
    </row>
    <row r="73" spans="1:55" s="60" customFormat="1" ht="32.25" customHeight="1">
      <c r="A73" s="113" t="s">
        <v>3624</v>
      </c>
      <c r="B73" s="314" t="s">
        <v>3705</v>
      </c>
      <c r="C73" s="121" t="s">
        <v>3245</v>
      </c>
      <c r="D73" s="315">
        <v>46056</v>
      </c>
      <c r="E73" s="316">
        <v>107946603700</v>
      </c>
      <c r="F73" s="331">
        <v>1</v>
      </c>
      <c r="G73" s="324"/>
      <c r="H73" s="324"/>
      <c r="I73" s="120"/>
      <c r="J73" s="61"/>
      <c r="K73" s="62"/>
      <c r="L73" s="56"/>
      <c r="M73" s="317">
        <v>389500</v>
      </c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62"/>
      <c r="Y73" s="58"/>
      <c r="Z73" s="58"/>
      <c r="AA73" s="121" t="s">
        <v>3245</v>
      </c>
      <c r="AB73" s="57" t="str">
        <f t="shared" si="23"/>
        <v>PS26781</v>
      </c>
      <c r="AC73" s="58" t="str">
        <f t="shared" si="23"/>
        <v>VY/023-2026</v>
      </c>
      <c r="AD73" s="59">
        <f t="shared" si="24"/>
        <v>46056</v>
      </c>
      <c r="AE73" s="58"/>
      <c r="AF73" s="58"/>
      <c r="AG73" s="58"/>
      <c r="AH73" s="58">
        <f t="shared" si="25"/>
        <v>389500</v>
      </c>
      <c r="AI73" s="58"/>
      <c r="AJ73" s="58"/>
      <c r="AK73" s="58"/>
      <c r="AL73" s="58"/>
      <c r="AM73" s="58"/>
      <c r="AN73" s="58"/>
      <c r="AO73" s="58"/>
      <c r="AP73" s="58"/>
      <c r="AQ73" s="58"/>
      <c r="AR73" s="58">
        <f t="shared" si="26"/>
        <v>31160</v>
      </c>
      <c r="AS73" s="58">
        <f t="shared" si="27"/>
        <v>420660</v>
      </c>
      <c r="AT73" s="58">
        <f t="shared" si="28"/>
        <v>420660</v>
      </c>
      <c r="AU73" s="58" t="str">
        <f t="shared" si="29"/>
        <v>Local</v>
      </c>
      <c r="AV73" s="74"/>
      <c r="AY73" s="158"/>
      <c r="AZ73" s="318"/>
      <c r="BA73" s="74"/>
      <c r="BB73" s="164"/>
      <c r="BC73" s="74"/>
    </row>
    <row r="74" spans="1:55" s="60" customFormat="1" ht="32.25" customHeight="1">
      <c r="A74" s="113" t="s">
        <v>3625</v>
      </c>
      <c r="B74" s="314" t="s">
        <v>3706</v>
      </c>
      <c r="C74" s="121" t="s">
        <v>3245</v>
      </c>
      <c r="D74" s="315">
        <v>46056</v>
      </c>
      <c r="E74" s="316">
        <v>107946640430</v>
      </c>
      <c r="F74" s="331">
        <v>1</v>
      </c>
      <c r="G74" s="324"/>
      <c r="H74" s="324"/>
      <c r="I74" s="120"/>
      <c r="J74" s="61"/>
      <c r="K74" s="62"/>
      <c r="L74" s="56"/>
      <c r="M74" s="317">
        <v>389500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62"/>
      <c r="Y74" s="58"/>
      <c r="Z74" s="58"/>
      <c r="AA74" s="121" t="s">
        <v>3245</v>
      </c>
      <c r="AB74" s="57" t="str">
        <f t="shared" si="23"/>
        <v>PS26782</v>
      </c>
      <c r="AC74" s="58" t="str">
        <f t="shared" si="23"/>
        <v>24/PSHK/26</v>
      </c>
      <c r="AD74" s="59">
        <f t="shared" si="24"/>
        <v>46056</v>
      </c>
      <c r="AE74" s="58"/>
      <c r="AF74" s="58"/>
      <c r="AG74" s="58"/>
      <c r="AH74" s="58">
        <f t="shared" si="25"/>
        <v>389500</v>
      </c>
      <c r="AI74" s="58"/>
      <c r="AJ74" s="58"/>
      <c r="AK74" s="58"/>
      <c r="AL74" s="58"/>
      <c r="AM74" s="58"/>
      <c r="AN74" s="58"/>
      <c r="AO74" s="58"/>
      <c r="AP74" s="58"/>
      <c r="AQ74" s="58"/>
      <c r="AR74" s="58">
        <f t="shared" ref="AR74:AR102" si="30">SUM(AG74:AQ74)*0.08</f>
        <v>31160</v>
      </c>
      <c r="AS74" s="58">
        <f t="shared" ref="AS74:AS102" si="31">SUM(AG74:AR74)</f>
        <v>420660</v>
      </c>
      <c r="AT74" s="58">
        <f t="shared" si="28"/>
        <v>420660</v>
      </c>
      <c r="AU74" s="58" t="str">
        <f t="shared" si="29"/>
        <v>Local</v>
      </c>
      <c r="AV74" s="74"/>
      <c r="AY74" s="158"/>
      <c r="AZ74" s="318"/>
      <c r="BA74" s="74"/>
      <c r="BB74" s="164"/>
      <c r="BC74" s="74"/>
    </row>
    <row r="75" spans="1:55" s="60" customFormat="1" ht="32.25" customHeight="1">
      <c r="A75" s="113" t="s">
        <v>3626</v>
      </c>
      <c r="B75" s="314" t="s">
        <v>3707</v>
      </c>
      <c r="C75" s="121" t="s">
        <v>3245</v>
      </c>
      <c r="D75" s="315">
        <v>46056</v>
      </c>
      <c r="E75" s="316">
        <v>107946665630</v>
      </c>
      <c r="F75" s="331">
        <v>1</v>
      </c>
      <c r="G75" s="324"/>
      <c r="H75" s="324"/>
      <c r="I75" s="120"/>
      <c r="J75" s="61"/>
      <c r="K75" s="62"/>
      <c r="L75" s="56"/>
      <c r="M75" s="317">
        <v>389500</v>
      </c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62"/>
      <c r="Y75" s="58"/>
      <c r="Z75" s="58"/>
      <c r="AA75" s="121" t="s">
        <v>3245</v>
      </c>
      <c r="AB75" s="57" t="str">
        <f t="shared" si="23"/>
        <v>PS26783</v>
      </c>
      <c r="AC75" s="58" t="str">
        <f t="shared" si="23"/>
        <v>176/BG-PS-34</v>
      </c>
      <c r="AD75" s="59">
        <f t="shared" si="24"/>
        <v>46056</v>
      </c>
      <c r="AE75" s="58"/>
      <c r="AF75" s="58"/>
      <c r="AG75" s="58"/>
      <c r="AH75" s="58">
        <f t="shared" si="25"/>
        <v>389500</v>
      </c>
      <c r="AI75" s="58"/>
      <c r="AJ75" s="58"/>
      <c r="AK75" s="58"/>
      <c r="AL75" s="58"/>
      <c r="AM75" s="58"/>
      <c r="AN75" s="58"/>
      <c r="AO75" s="58"/>
      <c r="AP75" s="58"/>
      <c r="AQ75" s="58"/>
      <c r="AR75" s="58">
        <f t="shared" si="30"/>
        <v>31160</v>
      </c>
      <c r="AS75" s="58">
        <f t="shared" si="31"/>
        <v>420660</v>
      </c>
      <c r="AT75" s="58">
        <f t="shared" si="28"/>
        <v>420660</v>
      </c>
      <c r="AU75" s="58" t="str">
        <f t="shared" si="29"/>
        <v>Local</v>
      </c>
      <c r="AV75" s="74"/>
      <c r="AY75" s="158"/>
      <c r="AZ75" s="318"/>
      <c r="BA75" s="74"/>
      <c r="BB75" s="164"/>
      <c r="BC75" s="74"/>
    </row>
    <row r="76" spans="1:55" s="60" customFormat="1" ht="32.25" customHeight="1">
      <c r="A76" s="113" t="s">
        <v>3627</v>
      </c>
      <c r="B76" s="314" t="s">
        <v>3708</v>
      </c>
      <c r="C76" s="121" t="s">
        <v>3245</v>
      </c>
      <c r="D76" s="315">
        <v>46056</v>
      </c>
      <c r="E76" s="316">
        <v>107946735520</v>
      </c>
      <c r="F76" s="331">
        <v>1</v>
      </c>
      <c r="G76" s="324"/>
      <c r="H76" s="324"/>
      <c r="I76" s="120"/>
      <c r="J76" s="61"/>
      <c r="K76" s="62"/>
      <c r="L76" s="56"/>
      <c r="M76" s="317">
        <v>389500</v>
      </c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62"/>
      <c r="Y76" s="58"/>
      <c r="Z76" s="58"/>
      <c r="AA76" s="121" t="s">
        <v>3245</v>
      </c>
      <c r="AB76" s="57" t="str">
        <f t="shared" si="23"/>
        <v>PS26780</v>
      </c>
      <c r="AC76" s="58" t="str">
        <f t="shared" si="23"/>
        <v>5199674</v>
      </c>
      <c r="AD76" s="59">
        <f t="shared" si="24"/>
        <v>46056</v>
      </c>
      <c r="AE76" s="58"/>
      <c r="AF76" s="58"/>
      <c r="AG76" s="58"/>
      <c r="AH76" s="58">
        <f t="shared" si="25"/>
        <v>389500</v>
      </c>
      <c r="AI76" s="58"/>
      <c r="AJ76" s="58"/>
      <c r="AK76" s="58"/>
      <c r="AL76" s="58"/>
      <c r="AM76" s="58"/>
      <c r="AN76" s="58"/>
      <c r="AO76" s="58"/>
      <c r="AP76" s="58"/>
      <c r="AQ76" s="58"/>
      <c r="AR76" s="58">
        <f t="shared" si="30"/>
        <v>31160</v>
      </c>
      <c r="AS76" s="58">
        <f t="shared" si="31"/>
        <v>420660</v>
      </c>
      <c r="AT76" s="58">
        <f t="shared" si="28"/>
        <v>420660</v>
      </c>
      <c r="AU76" s="58" t="str">
        <f t="shared" si="29"/>
        <v>Local</v>
      </c>
      <c r="AV76" s="74"/>
      <c r="AY76" s="158"/>
      <c r="AZ76" s="318"/>
      <c r="BA76" s="74"/>
      <c r="BB76" s="164"/>
      <c r="BC76" s="74"/>
    </row>
    <row r="77" spans="1:55" s="60" customFormat="1" ht="32.25" customHeight="1">
      <c r="A77" s="113" t="s">
        <v>3628</v>
      </c>
      <c r="B77" s="314" t="s">
        <v>3709</v>
      </c>
      <c r="C77" s="121" t="s">
        <v>3245</v>
      </c>
      <c r="D77" s="315">
        <v>46056</v>
      </c>
      <c r="E77" s="316">
        <v>107946822060</v>
      </c>
      <c r="F77" s="331">
        <v>1</v>
      </c>
      <c r="G77" s="324"/>
      <c r="H77" s="324"/>
      <c r="I77" s="120"/>
      <c r="J77" s="61"/>
      <c r="K77" s="62"/>
      <c r="L77" s="56"/>
      <c r="M77" s="317">
        <v>389500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62"/>
      <c r="Y77" s="58"/>
      <c r="Z77" s="58"/>
      <c r="AA77" s="121" t="s">
        <v>3245</v>
      </c>
      <c r="AB77" s="57" t="str">
        <f t="shared" si="23"/>
        <v>PS26779</v>
      </c>
      <c r="AC77" s="58" t="str">
        <f t="shared" si="23"/>
        <v>5199675</v>
      </c>
      <c r="AD77" s="59">
        <f t="shared" si="24"/>
        <v>46056</v>
      </c>
      <c r="AE77" s="58"/>
      <c r="AF77" s="58"/>
      <c r="AG77" s="58"/>
      <c r="AH77" s="58">
        <f t="shared" si="25"/>
        <v>389500</v>
      </c>
      <c r="AI77" s="58"/>
      <c r="AJ77" s="58"/>
      <c r="AK77" s="58"/>
      <c r="AL77" s="58"/>
      <c r="AM77" s="58"/>
      <c r="AN77" s="58"/>
      <c r="AO77" s="58"/>
      <c r="AP77" s="58"/>
      <c r="AQ77" s="58"/>
      <c r="AR77" s="58">
        <f t="shared" si="30"/>
        <v>31160</v>
      </c>
      <c r="AS77" s="58">
        <f t="shared" si="31"/>
        <v>420660</v>
      </c>
      <c r="AT77" s="58">
        <f t="shared" si="28"/>
        <v>420660</v>
      </c>
      <c r="AU77" s="58" t="str">
        <f t="shared" si="29"/>
        <v>Local</v>
      </c>
      <c r="AV77" s="74"/>
      <c r="AY77" s="158"/>
      <c r="AZ77" s="318"/>
      <c r="BA77" s="74"/>
      <c r="BB77" s="164"/>
      <c r="BC77" s="74"/>
    </row>
    <row r="78" spans="1:55" s="60" customFormat="1" ht="32.25" customHeight="1">
      <c r="A78" s="113" t="s">
        <v>3629</v>
      </c>
      <c r="B78" s="314" t="s">
        <v>3710</v>
      </c>
      <c r="C78" s="121" t="s">
        <v>3245</v>
      </c>
      <c r="D78" s="315">
        <v>46056</v>
      </c>
      <c r="E78" s="316">
        <v>107952998860</v>
      </c>
      <c r="F78" s="331">
        <v>1</v>
      </c>
      <c r="G78" s="324"/>
      <c r="H78" s="324"/>
      <c r="I78" s="120"/>
      <c r="J78" s="61"/>
      <c r="K78" s="62"/>
      <c r="L78" s="56"/>
      <c r="M78" s="317">
        <v>389500</v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62"/>
      <c r="Y78" s="58"/>
      <c r="Z78" s="58"/>
      <c r="AA78" s="121" t="s">
        <v>3245</v>
      </c>
      <c r="AB78" s="57" t="str">
        <f t="shared" si="23"/>
        <v>PS26792</v>
      </c>
      <c r="AC78" s="58" t="str">
        <f t="shared" si="23"/>
        <v>5216215</v>
      </c>
      <c r="AD78" s="59">
        <f t="shared" si="24"/>
        <v>46056</v>
      </c>
      <c r="AE78" s="58"/>
      <c r="AF78" s="58"/>
      <c r="AG78" s="58"/>
      <c r="AH78" s="58">
        <f t="shared" si="25"/>
        <v>389500</v>
      </c>
      <c r="AI78" s="58"/>
      <c r="AJ78" s="58"/>
      <c r="AK78" s="58"/>
      <c r="AL78" s="58"/>
      <c r="AM78" s="58"/>
      <c r="AN78" s="58"/>
      <c r="AO78" s="58"/>
      <c r="AP78" s="58"/>
      <c r="AQ78" s="58"/>
      <c r="AR78" s="58">
        <f t="shared" si="30"/>
        <v>31160</v>
      </c>
      <c r="AS78" s="58">
        <f t="shared" si="31"/>
        <v>420660</v>
      </c>
      <c r="AT78" s="58">
        <f t="shared" si="28"/>
        <v>420660</v>
      </c>
      <c r="AU78" s="58" t="str">
        <f t="shared" si="29"/>
        <v>Local</v>
      </c>
      <c r="AV78" s="74"/>
      <c r="AY78" s="158"/>
      <c r="AZ78" s="318"/>
      <c r="BA78" s="74"/>
      <c r="BB78" s="164"/>
      <c r="BC78" s="74"/>
    </row>
    <row r="79" spans="1:55" s="60" customFormat="1" ht="32.25" customHeight="1">
      <c r="A79" s="113" t="s">
        <v>3630</v>
      </c>
      <c r="B79" s="314" t="s">
        <v>3711</v>
      </c>
      <c r="C79" s="121" t="s">
        <v>3245</v>
      </c>
      <c r="D79" s="315">
        <v>46056</v>
      </c>
      <c r="E79" s="316">
        <v>107953008700</v>
      </c>
      <c r="F79" s="331">
        <v>1</v>
      </c>
      <c r="G79" s="324"/>
      <c r="H79" s="324"/>
      <c r="I79" s="120"/>
      <c r="J79" s="61"/>
      <c r="K79" s="62"/>
      <c r="L79" s="56"/>
      <c r="M79" s="317">
        <v>389500</v>
      </c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62"/>
      <c r="Y79" s="58"/>
      <c r="Z79" s="58"/>
      <c r="AA79" s="121" t="s">
        <v>3245</v>
      </c>
      <c r="AB79" s="57" t="str">
        <f t="shared" si="23"/>
        <v>PS26793</v>
      </c>
      <c r="AC79" s="58" t="str">
        <f t="shared" si="23"/>
        <v>850C260101934</v>
      </c>
      <c r="AD79" s="59">
        <f t="shared" si="24"/>
        <v>46056</v>
      </c>
      <c r="AE79" s="58"/>
      <c r="AF79" s="58"/>
      <c r="AG79" s="58"/>
      <c r="AH79" s="58">
        <f t="shared" si="25"/>
        <v>389500</v>
      </c>
      <c r="AI79" s="58"/>
      <c r="AJ79" s="58"/>
      <c r="AK79" s="58"/>
      <c r="AL79" s="58"/>
      <c r="AM79" s="58"/>
      <c r="AN79" s="58"/>
      <c r="AO79" s="58"/>
      <c r="AP79" s="58"/>
      <c r="AQ79" s="58"/>
      <c r="AR79" s="58">
        <f t="shared" si="30"/>
        <v>31160</v>
      </c>
      <c r="AS79" s="58">
        <f t="shared" si="31"/>
        <v>420660</v>
      </c>
      <c r="AT79" s="58">
        <f t="shared" si="28"/>
        <v>420660</v>
      </c>
      <c r="AU79" s="58" t="str">
        <f t="shared" si="29"/>
        <v>Local</v>
      </c>
      <c r="AV79" s="74"/>
      <c r="AY79" s="158"/>
      <c r="AZ79" s="318"/>
      <c r="BA79" s="74"/>
      <c r="BB79" s="164"/>
      <c r="BC79" s="74"/>
    </row>
    <row r="80" spans="1:55" s="60" customFormat="1" ht="32.25" customHeight="1">
      <c r="A80" s="113" t="s">
        <v>3631</v>
      </c>
      <c r="B80" s="314" t="s">
        <v>3712</v>
      </c>
      <c r="C80" s="121" t="s">
        <v>3245</v>
      </c>
      <c r="D80" s="315">
        <v>46056</v>
      </c>
      <c r="E80" s="316">
        <v>107950987760</v>
      </c>
      <c r="F80" s="331">
        <v>1</v>
      </c>
      <c r="G80" s="324"/>
      <c r="H80" s="324"/>
      <c r="I80" s="120"/>
      <c r="J80" s="61"/>
      <c r="K80" s="62"/>
      <c r="L80" s="56"/>
      <c r="M80" s="317">
        <v>389500</v>
      </c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62"/>
      <c r="Y80" s="58"/>
      <c r="Z80" s="58"/>
      <c r="AA80" s="121" t="s">
        <v>3245</v>
      </c>
      <c r="AB80" s="57" t="str">
        <f t="shared" si="23"/>
        <v>PS26749</v>
      </c>
      <c r="AC80" s="58" t="str">
        <f t="shared" si="23"/>
        <v>EBD-PSTPU260127</v>
      </c>
      <c r="AD80" s="59">
        <f t="shared" si="24"/>
        <v>46056</v>
      </c>
      <c r="AE80" s="58"/>
      <c r="AF80" s="58"/>
      <c r="AG80" s="58"/>
      <c r="AH80" s="58">
        <f t="shared" si="25"/>
        <v>389500</v>
      </c>
      <c r="AI80" s="58"/>
      <c r="AJ80" s="58"/>
      <c r="AK80" s="58"/>
      <c r="AL80" s="58"/>
      <c r="AM80" s="58"/>
      <c r="AN80" s="58"/>
      <c r="AO80" s="58"/>
      <c r="AP80" s="58"/>
      <c r="AQ80" s="58"/>
      <c r="AR80" s="58">
        <f t="shared" si="30"/>
        <v>31160</v>
      </c>
      <c r="AS80" s="58">
        <f t="shared" si="31"/>
        <v>420660</v>
      </c>
      <c r="AT80" s="58">
        <f t="shared" si="28"/>
        <v>420660</v>
      </c>
      <c r="AU80" s="58" t="str">
        <f t="shared" si="29"/>
        <v>Local</v>
      </c>
      <c r="AV80" s="74"/>
      <c r="AY80" s="158"/>
      <c r="AZ80" s="318"/>
      <c r="BA80" s="74"/>
      <c r="BB80" s="164"/>
      <c r="BC80" s="74"/>
    </row>
    <row r="81" spans="1:55" s="60" customFormat="1" ht="32.25" customHeight="1">
      <c r="A81" s="113" t="s">
        <v>3632</v>
      </c>
      <c r="B81" s="314" t="s">
        <v>3713</v>
      </c>
      <c r="C81" s="121" t="s">
        <v>3245</v>
      </c>
      <c r="D81" s="315">
        <v>46056</v>
      </c>
      <c r="E81" s="316">
        <v>107951009350</v>
      </c>
      <c r="F81" s="331">
        <v>1</v>
      </c>
      <c r="G81" s="324"/>
      <c r="H81" s="324"/>
      <c r="I81" s="120"/>
      <c r="J81" s="61"/>
      <c r="K81" s="62"/>
      <c r="L81" s="56"/>
      <c r="M81" s="317">
        <v>389500</v>
      </c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62"/>
      <c r="Y81" s="58"/>
      <c r="Z81" s="58"/>
      <c r="AA81" s="121" t="s">
        <v>3245</v>
      </c>
      <c r="AB81" s="57" t="str">
        <f t="shared" si="23"/>
        <v>PS26821</v>
      </c>
      <c r="AC81" s="58" t="str">
        <f t="shared" si="23"/>
        <v>25/PSHK/26</v>
      </c>
      <c r="AD81" s="59">
        <f t="shared" si="24"/>
        <v>46056</v>
      </c>
      <c r="AE81" s="58"/>
      <c r="AF81" s="58"/>
      <c r="AG81" s="58"/>
      <c r="AH81" s="58">
        <f t="shared" si="25"/>
        <v>389500</v>
      </c>
      <c r="AI81" s="58"/>
      <c r="AJ81" s="58"/>
      <c r="AK81" s="58"/>
      <c r="AL81" s="58"/>
      <c r="AM81" s="58"/>
      <c r="AN81" s="58"/>
      <c r="AO81" s="58"/>
      <c r="AP81" s="58"/>
      <c r="AQ81" s="58"/>
      <c r="AR81" s="58">
        <f t="shared" si="30"/>
        <v>31160</v>
      </c>
      <c r="AS81" s="58">
        <f t="shared" si="31"/>
        <v>420660</v>
      </c>
      <c r="AT81" s="58">
        <f t="shared" si="28"/>
        <v>420660</v>
      </c>
      <c r="AU81" s="58" t="str">
        <f t="shared" si="29"/>
        <v>Local</v>
      </c>
      <c r="AV81" s="74"/>
      <c r="AY81" s="158"/>
      <c r="AZ81" s="318"/>
      <c r="BA81" s="74"/>
      <c r="BB81" s="164"/>
      <c r="BC81" s="74"/>
    </row>
    <row r="82" spans="1:55" s="60" customFormat="1" ht="32.25" customHeight="1">
      <c r="A82" s="113" t="s">
        <v>3633</v>
      </c>
      <c r="B82" s="314" t="s">
        <v>3714</v>
      </c>
      <c r="C82" s="121" t="s">
        <v>3245</v>
      </c>
      <c r="D82" s="315">
        <v>46056</v>
      </c>
      <c r="E82" s="316">
        <v>107952999820</v>
      </c>
      <c r="F82" s="331">
        <v>1</v>
      </c>
      <c r="G82" s="324"/>
      <c r="H82" s="324"/>
      <c r="I82" s="120"/>
      <c r="J82" s="61"/>
      <c r="K82" s="62"/>
      <c r="L82" s="56"/>
      <c r="M82" s="317">
        <v>389500</v>
      </c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62"/>
      <c r="Y82" s="58"/>
      <c r="Z82" s="58"/>
      <c r="AA82" s="121" t="s">
        <v>3245</v>
      </c>
      <c r="AB82" s="57" t="str">
        <f t="shared" si="23"/>
        <v>PS26818</v>
      </c>
      <c r="AC82" s="58" t="str">
        <f t="shared" si="23"/>
        <v>5199231</v>
      </c>
      <c r="AD82" s="59">
        <f t="shared" si="24"/>
        <v>46056</v>
      </c>
      <c r="AE82" s="58"/>
      <c r="AF82" s="58"/>
      <c r="AG82" s="58"/>
      <c r="AH82" s="58">
        <f t="shared" si="25"/>
        <v>389500</v>
      </c>
      <c r="AI82" s="58"/>
      <c r="AJ82" s="58"/>
      <c r="AK82" s="58"/>
      <c r="AL82" s="58"/>
      <c r="AM82" s="58"/>
      <c r="AN82" s="58"/>
      <c r="AO82" s="58"/>
      <c r="AP82" s="58"/>
      <c r="AQ82" s="58"/>
      <c r="AR82" s="58">
        <f t="shared" si="30"/>
        <v>31160</v>
      </c>
      <c r="AS82" s="58">
        <f t="shared" si="31"/>
        <v>420660</v>
      </c>
      <c r="AT82" s="58">
        <f t="shared" si="28"/>
        <v>420660</v>
      </c>
      <c r="AU82" s="58" t="str">
        <f t="shared" si="29"/>
        <v>Local</v>
      </c>
      <c r="AV82" s="74"/>
      <c r="AY82" s="158"/>
      <c r="AZ82" s="318"/>
      <c r="BA82" s="74"/>
      <c r="BB82" s="164"/>
      <c r="BC82" s="74"/>
    </row>
    <row r="83" spans="1:55" s="60" customFormat="1" ht="32.25" customHeight="1">
      <c r="A83" s="113" t="s">
        <v>3634</v>
      </c>
      <c r="B83" s="314" t="s">
        <v>3715</v>
      </c>
      <c r="C83" s="121" t="s">
        <v>3245</v>
      </c>
      <c r="D83" s="315">
        <v>46056</v>
      </c>
      <c r="E83" s="316">
        <v>107952099510</v>
      </c>
      <c r="F83" s="331">
        <v>1</v>
      </c>
      <c r="G83" s="324"/>
      <c r="H83" s="324"/>
      <c r="I83" s="120"/>
      <c r="J83" s="61"/>
      <c r="K83" s="62"/>
      <c r="L83" s="56"/>
      <c r="M83" s="317">
        <v>389500</v>
      </c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62"/>
      <c r="Y83" s="58"/>
      <c r="Z83" s="58"/>
      <c r="AA83" s="121" t="s">
        <v>3245</v>
      </c>
      <c r="AB83" s="57" t="str">
        <f t="shared" si="23"/>
        <v>PS26826</v>
      </c>
      <c r="AC83" s="58" t="str">
        <f t="shared" si="23"/>
        <v>26/PSHK/26</v>
      </c>
      <c r="AD83" s="59">
        <f t="shared" si="24"/>
        <v>46056</v>
      </c>
      <c r="AE83" s="58"/>
      <c r="AF83" s="58"/>
      <c r="AG83" s="58"/>
      <c r="AH83" s="58">
        <f t="shared" si="25"/>
        <v>389500</v>
      </c>
      <c r="AI83" s="58"/>
      <c r="AJ83" s="58"/>
      <c r="AK83" s="58"/>
      <c r="AL83" s="58"/>
      <c r="AM83" s="58"/>
      <c r="AN83" s="58"/>
      <c r="AO83" s="58"/>
      <c r="AP83" s="58"/>
      <c r="AQ83" s="58"/>
      <c r="AR83" s="58">
        <f t="shared" si="30"/>
        <v>31160</v>
      </c>
      <c r="AS83" s="58">
        <f t="shared" si="31"/>
        <v>420660</v>
      </c>
      <c r="AT83" s="58">
        <f t="shared" si="28"/>
        <v>420660</v>
      </c>
      <c r="AU83" s="58" t="str">
        <f t="shared" si="29"/>
        <v>Local</v>
      </c>
      <c r="AV83" s="74"/>
      <c r="AY83" s="158"/>
      <c r="AZ83" s="318"/>
      <c r="BA83" s="74"/>
      <c r="BB83" s="164"/>
      <c r="BC83" s="74"/>
    </row>
    <row r="84" spans="1:55" s="60" customFormat="1" ht="32.25" customHeight="1">
      <c r="A84" s="113" t="s">
        <v>3635</v>
      </c>
      <c r="B84" s="314" t="s">
        <v>3716</v>
      </c>
      <c r="C84" s="121" t="s">
        <v>3245</v>
      </c>
      <c r="D84" s="315">
        <v>46056</v>
      </c>
      <c r="E84" s="316">
        <v>107953017760</v>
      </c>
      <c r="F84" s="331">
        <v>1</v>
      </c>
      <c r="G84" s="324"/>
      <c r="H84" s="324"/>
      <c r="I84" s="120"/>
      <c r="J84" s="61"/>
      <c r="K84" s="62"/>
      <c r="L84" s="56"/>
      <c r="M84" s="317">
        <v>389500</v>
      </c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62"/>
      <c r="Y84" s="58"/>
      <c r="Z84" s="58"/>
      <c r="AA84" s="121" t="s">
        <v>3245</v>
      </c>
      <c r="AB84" s="57" t="str">
        <f t="shared" si="23"/>
        <v>PS26810</v>
      </c>
      <c r="AC84" s="58" t="str">
        <f t="shared" si="23"/>
        <v>HT-PS26010955</v>
      </c>
      <c r="AD84" s="59">
        <f t="shared" si="24"/>
        <v>46056</v>
      </c>
      <c r="AE84" s="58"/>
      <c r="AF84" s="58"/>
      <c r="AG84" s="58"/>
      <c r="AH84" s="58">
        <f t="shared" si="25"/>
        <v>389500</v>
      </c>
      <c r="AI84" s="58"/>
      <c r="AJ84" s="58"/>
      <c r="AK84" s="58"/>
      <c r="AL84" s="58"/>
      <c r="AM84" s="58"/>
      <c r="AN84" s="58"/>
      <c r="AO84" s="58"/>
      <c r="AP84" s="58"/>
      <c r="AQ84" s="58"/>
      <c r="AR84" s="58">
        <f t="shared" si="30"/>
        <v>31160</v>
      </c>
      <c r="AS84" s="58">
        <f t="shared" si="31"/>
        <v>420660</v>
      </c>
      <c r="AT84" s="58">
        <f t="shared" si="28"/>
        <v>420660</v>
      </c>
      <c r="AU84" s="58" t="str">
        <f t="shared" si="29"/>
        <v>Local</v>
      </c>
      <c r="AV84" s="74"/>
      <c r="AY84" s="158"/>
      <c r="AZ84" s="318"/>
      <c r="BA84" s="74"/>
      <c r="BB84" s="164"/>
      <c r="BC84" s="74"/>
    </row>
    <row r="85" spans="1:55" s="60" customFormat="1" ht="32.25" customHeight="1">
      <c r="A85" s="113" t="s">
        <v>3636</v>
      </c>
      <c r="B85" s="314" t="s">
        <v>3717</v>
      </c>
      <c r="C85" s="121" t="s">
        <v>3245</v>
      </c>
      <c r="D85" s="315">
        <v>46056</v>
      </c>
      <c r="E85" s="316">
        <v>107953043110</v>
      </c>
      <c r="F85" s="331">
        <v>1</v>
      </c>
      <c r="G85" s="324"/>
      <c r="H85" s="324"/>
      <c r="I85" s="120"/>
      <c r="J85" s="61"/>
      <c r="K85" s="62"/>
      <c r="L85" s="56"/>
      <c r="M85" s="317">
        <v>389500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62"/>
      <c r="Y85" s="58"/>
      <c r="Z85" s="58"/>
      <c r="AA85" s="121" t="s">
        <v>3245</v>
      </c>
      <c r="AB85" s="57" t="str">
        <f t="shared" si="23"/>
        <v>PS26829</v>
      </c>
      <c r="AC85" s="58" t="str">
        <f t="shared" si="23"/>
        <v>GF26-0202</v>
      </c>
      <c r="AD85" s="59">
        <f t="shared" si="24"/>
        <v>46056</v>
      </c>
      <c r="AE85" s="58"/>
      <c r="AF85" s="58"/>
      <c r="AG85" s="58"/>
      <c r="AH85" s="58">
        <f t="shared" si="25"/>
        <v>389500</v>
      </c>
      <c r="AI85" s="58"/>
      <c r="AJ85" s="58"/>
      <c r="AK85" s="58"/>
      <c r="AL85" s="58"/>
      <c r="AM85" s="58"/>
      <c r="AN85" s="58"/>
      <c r="AO85" s="58"/>
      <c r="AP85" s="58"/>
      <c r="AQ85" s="58"/>
      <c r="AR85" s="58">
        <f t="shared" si="30"/>
        <v>31160</v>
      </c>
      <c r="AS85" s="58">
        <f t="shared" si="31"/>
        <v>420660</v>
      </c>
      <c r="AT85" s="58">
        <f t="shared" si="28"/>
        <v>420660</v>
      </c>
      <c r="AU85" s="58" t="str">
        <f t="shared" si="29"/>
        <v>Local</v>
      </c>
      <c r="AV85" s="74"/>
      <c r="AY85" s="158"/>
      <c r="AZ85" s="318"/>
      <c r="BA85" s="74"/>
      <c r="BB85" s="164"/>
      <c r="BC85" s="74"/>
    </row>
    <row r="86" spans="1:55" s="60" customFormat="1" ht="32.25" customHeight="1">
      <c r="A86" s="113" t="s">
        <v>3637</v>
      </c>
      <c r="B86" s="314" t="s">
        <v>3718</v>
      </c>
      <c r="C86" s="121" t="s">
        <v>3245</v>
      </c>
      <c r="D86" s="315">
        <v>46056</v>
      </c>
      <c r="E86" s="316">
        <v>107953194640</v>
      </c>
      <c r="F86" s="331">
        <v>1</v>
      </c>
      <c r="G86" s="324"/>
      <c r="H86" s="324"/>
      <c r="I86" s="120"/>
      <c r="J86" s="61"/>
      <c r="K86" s="62"/>
      <c r="L86" s="56"/>
      <c r="M86" s="317">
        <v>389500</v>
      </c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62"/>
      <c r="Y86" s="58"/>
      <c r="Z86" s="58"/>
      <c r="AA86" s="121" t="s">
        <v>3245</v>
      </c>
      <c r="AB86" s="57" t="str">
        <f t="shared" si="23"/>
        <v>PS26822</v>
      </c>
      <c r="AC86" s="58" t="str">
        <f t="shared" si="23"/>
        <v>177/BG-PS-34</v>
      </c>
      <c r="AD86" s="59">
        <f t="shared" si="24"/>
        <v>46056</v>
      </c>
      <c r="AE86" s="58"/>
      <c r="AF86" s="58"/>
      <c r="AG86" s="58"/>
      <c r="AH86" s="58">
        <f t="shared" si="25"/>
        <v>389500</v>
      </c>
      <c r="AI86" s="58"/>
      <c r="AJ86" s="58"/>
      <c r="AK86" s="58"/>
      <c r="AL86" s="58"/>
      <c r="AM86" s="58"/>
      <c r="AN86" s="58"/>
      <c r="AO86" s="58"/>
      <c r="AP86" s="58"/>
      <c r="AQ86" s="58"/>
      <c r="AR86" s="58">
        <f t="shared" si="30"/>
        <v>31160</v>
      </c>
      <c r="AS86" s="58">
        <f t="shared" si="31"/>
        <v>420660</v>
      </c>
      <c r="AT86" s="58">
        <f t="shared" si="28"/>
        <v>420660</v>
      </c>
      <c r="AU86" s="58" t="str">
        <f t="shared" si="29"/>
        <v>Local</v>
      </c>
      <c r="AV86" s="74"/>
      <c r="AY86" s="158"/>
      <c r="AZ86" s="318"/>
      <c r="BA86" s="74"/>
      <c r="BB86" s="164"/>
      <c r="BC86" s="74"/>
    </row>
    <row r="87" spans="1:55" s="60" customFormat="1" ht="32.25" customHeight="1">
      <c r="A87" s="113" t="s">
        <v>3638</v>
      </c>
      <c r="B87" s="314" t="s">
        <v>3719</v>
      </c>
      <c r="C87" s="121" t="s">
        <v>3245</v>
      </c>
      <c r="D87" s="315">
        <v>46056</v>
      </c>
      <c r="E87" s="316">
        <v>107953193350</v>
      </c>
      <c r="F87" s="331">
        <v>1</v>
      </c>
      <c r="G87" s="324"/>
      <c r="H87" s="324"/>
      <c r="I87" s="120"/>
      <c r="J87" s="61"/>
      <c r="K87" s="62"/>
      <c r="L87" s="56"/>
      <c r="M87" s="317">
        <v>389500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62"/>
      <c r="Y87" s="58"/>
      <c r="Z87" s="58"/>
      <c r="AA87" s="121" t="s">
        <v>3245</v>
      </c>
      <c r="AB87" s="57" t="str">
        <f t="shared" si="23"/>
        <v>PS26836</v>
      </c>
      <c r="AC87" s="58" t="str">
        <f t="shared" si="23"/>
        <v>178/BG-PS-34</v>
      </c>
      <c r="AD87" s="59">
        <f t="shared" si="24"/>
        <v>46056</v>
      </c>
      <c r="AE87" s="58"/>
      <c r="AF87" s="58"/>
      <c r="AG87" s="58"/>
      <c r="AH87" s="58">
        <f t="shared" si="25"/>
        <v>389500</v>
      </c>
      <c r="AI87" s="58"/>
      <c r="AJ87" s="58"/>
      <c r="AK87" s="58"/>
      <c r="AL87" s="58"/>
      <c r="AM87" s="58"/>
      <c r="AN87" s="58"/>
      <c r="AO87" s="58"/>
      <c r="AP87" s="58"/>
      <c r="AQ87" s="58"/>
      <c r="AR87" s="58">
        <f t="shared" si="30"/>
        <v>31160</v>
      </c>
      <c r="AS87" s="58">
        <f t="shared" si="31"/>
        <v>420660</v>
      </c>
      <c r="AT87" s="58">
        <f t="shared" si="28"/>
        <v>420660</v>
      </c>
      <c r="AU87" s="58" t="str">
        <f t="shared" si="29"/>
        <v>Local</v>
      </c>
      <c r="AV87" s="74"/>
      <c r="AY87" s="158"/>
      <c r="AZ87" s="318"/>
      <c r="BA87" s="74"/>
      <c r="BB87" s="164"/>
      <c r="BC87" s="74"/>
    </row>
    <row r="88" spans="1:55" s="60" customFormat="1" ht="32.25" customHeight="1">
      <c r="A88" s="113" t="s">
        <v>3639</v>
      </c>
      <c r="B88" s="314" t="s">
        <v>3720</v>
      </c>
      <c r="C88" s="121" t="s">
        <v>3245</v>
      </c>
      <c r="D88" s="315">
        <v>46056</v>
      </c>
      <c r="E88" s="316">
        <v>107948823511</v>
      </c>
      <c r="F88" s="331">
        <v>1</v>
      </c>
      <c r="G88" s="324"/>
      <c r="H88" s="324"/>
      <c r="I88" s="120"/>
      <c r="J88" s="61"/>
      <c r="K88" s="62"/>
      <c r="L88" s="56"/>
      <c r="M88" s="317">
        <v>389500</v>
      </c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62"/>
      <c r="Y88" s="58"/>
      <c r="Z88" s="58"/>
      <c r="AA88" s="121" t="s">
        <v>3245</v>
      </c>
      <c r="AB88" s="57" t="str">
        <f t="shared" ref="AB88:AC135" si="32">A88</f>
        <v>PS26794</v>
      </c>
      <c r="AC88" s="58" t="str">
        <f t="shared" si="32"/>
        <v>850C260101895</v>
      </c>
      <c r="AD88" s="59">
        <f t="shared" si="24"/>
        <v>46056</v>
      </c>
      <c r="AE88" s="58"/>
      <c r="AF88" s="58"/>
      <c r="AG88" s="58"/>
      <c r="AH88" s="58">
        <f t="shared" si="25"/>
        <v>389500</v>
      </c>
      <c r="AI88" s="58"/>
      <c r="AJ88" s="58"/>
      <c r="AK88" s="58"/>
      <c r="AL88" s="58"/>
      <c r="AM88" s="58"/>
      <c r="AN88" s="58"/>
      <c r="AO88" s="58"/>
      <c r="AP88" s="58"/>
      <c r="AQ88" s="58"/>
      <c r="AR88" s="58">
        <f t="shared" si="30"/>
        <v>31160</v>
      </c>
      <c r="AS88" s="58">
        <f t="shared" si="31"/>
        <v>420660</v>
      </c>
      <c r="AT88" s="58">
        <f t="shared" si="28"/>
        <v>420660</v>
      </c>
      <c r="AU88" s="58" t="str">
        <f t="shared" si="29"/>
        <v>Local</v>
      </c>
      <c r="AV88" s="74"/>
      <c r="AY88" s="158"/>
      <c r="AZ88" s="318"/>
      <c r="BA88" s="74"/>
      <c r="BB88" s="164"/>
      <c r="BC88" s="74"/>
    </row>
    <row r="89" spans="1:55" s="60" customFormat="1" ht="32.25" customHeight="1">
      <c r="A89" s="113" t="s">
        <v>3640</v>
      </c>
      <c r="B89" s="314" t="s">
        <v>3721</v>
      </c>
      <c r="C89" s="121" t="s">
        <v>3245</v>
      </c>
      <c r="D89" s="315">
        <v>46057</v>
      </c>
      <c r="E89" s="316">
        <v>107956924942</v>
      </c>
      <c r="F89" s="331">
        <v>1</v>
      </c>
      <c r="G89" s="324"/>
      <c r="H89" s="324"/>
      <c r="I89" s="120"/>
      <c r="J89" s="61"/>
      <c r="K89" s="62"/>
      <c r="L89" s="56"/>
      <c r="M89" s="317">
        <v>389500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62"/>
      <c r="Y89" s="58"/>
      <c r="Z89" s="58"/>
      <c r="AA89" s="121" t="s">
        <v>3245</v>
      </c>
      <c r="AB89" s="57" t="str">
        <f t="shared" si="32"/>
        <v>PS26867</v>
      </c>
      <c r="AC89" s="58" t="str">
        <f t="shared" si="32"/>
        <v>850C260200111</v>
      </c>
      <c r="AD89" s="59">
        <f t="shared" si="24"/>
        <v>46057</v>
      </c>
      <c r="AE89" s="58"/>
      <c r="AF89" s="58"/>
      <c r="AG89" s="58"/>
      <c r="AH89" s="58">
        <f t="shared" si="25"/>
        <v>389500</v>
      </c>
      <c r="AI89" s="58"/>
      <c r="AJ89" s="58"/>
      <c r="AK89" s="58"/>
      <c r="AL89" s="58"/>
      <c r="AM89" s="58"/>
      <c r="AN89" s="58"/>
      <c r="AO89" s="58"/>
      <c r="AP89" s="58"/>
      <c r="AQ89" s="58"/>
      <c r="AR89" s="58">
        <f t="shared" si="30"/>
        <v>31160</v>
      </c>
      <c r="AS89" s="58">
        <f t="shared" si="31"/>
        <v>420660</v>
      </c>
      <c r="AT89" s="58">
        <f t="shared" si="28"/>
        <v>420660</v>
      </c>
      <c r="AU89" s="58" t="str">
        <f t="shared" si="29"/>
        <v>Local</v>
      </c>
      <c r="AV89" s="74"/>
      <c r="AY89" s="158"/>
      <c r="AZ89" s="318"/>
      <c r="BA89" s="74"/>
      <c r="BB89" s="164"/>
      <c r="BC89" s="74"/>
    </row>
    <row r="90" spans="1:55" s="60" customFormat="1" ht="32.25" customHeight="1">
      <c r="A90" s="113" t="s">
        <v>3641</v>
      </c>
      <c r="B90" s="314" t="s">
        <v>3722</v>
      </c>
      <c r="C90" s="121" t="s">
        <v>3245</v>
      </c>
      <c r="D90" s="315">
        <v>46057</v>
      </c>
      <c r="E90" s="316">
        <v>107955913810</v>
      </c>
      <c r="F90" s="331">
        <v>1</v>
      </c>
      <c r="G90" s="324"/>
      <c r="H90" s="324"/>
      <c r="I90" s="120"/>
      <c r="J90" s="61"/>
      <c r="K90" s="62"/>
      <c r="L90" s="56"/>
      <c r="M90" s="317">
        <v>389500</v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62"/>
      <c r="Y90" s="58"/>
      <c r="Z90" s="58"/>
      <c r="AA90" s="121" t="s">
        <v>3245</v>
      </c>
      <c r="AB90" s="57" t="str">
        <f t="shared" si="32"/>
        <v>PS26791</v>
      </c>
      <c r="AC90" s="58" t="str">
        <f t="shared" si="32"/>
        <v>HKPS14-300126</v>
      </c>
      <c r="AD90" s="59">
        <f t="shared" si="24"/>
        <v>46057</v>
      </c>
      <c r="AE90" s="58"/>
      <c r="AF90" s="58"/>
      <c r="AG90" s="58"/>
      <c r="AH90" s="58">
        <f t="shared" si="25"/>
        <v>389500</v>
      </c>
      <c r="AI90" s="58"/>
      <c r="AJ90" s="58"/>
      <c r="AK90" s="58"/>
      <c r="AL90" s="58"/>
      <c r="AM90" s="58"/>
      <c r="AN90" s="58"/>
      <c r="AO90" s="58"/>
      <c r="AP90" s="58"/>
      <c r="AQ90" s="58"/>
      <c r="AR90" s="58">
        <f t="shared" si="30"/>
        <v>31160</v>
      </c>
      <c r="AS90" s="58">
        <f t="shared" si="31"/>
        <v>420660</v>
      </c>
      <c r="AT90" s="58">
        <f t="shared" si="28"/>
        <v>420660</v>
      </c>
      <c r="AU90" s="58" t="str">
        <f t="shared" si="29"/>
        <v>Local</v>
      </c>
      <c r="AV90" s="74"/>
      <c r="AY90" s="158"/>
      <c r="AZ90" s="318"/>
      <c r="BA90" s="74"/>
      <c r="BB90" s="164"/>
      <c r="BC90" s="74"/>
    </row>
    <row r="91" spans="1:55" s="60" customFormat="1" ht="32.25" customHeight="1">
      <c r="A91" s="113" t="s">
        <v>3642</v>
      </c>
      <c r="B91" s="314" t="s">
        <v>3723</v>
      </c>
      <c r="C91" s="121" t="s">
        <v>3245</v>
      </c>
      <c r="D91" s="315">
        <v>46057</v>
      </c>
      <c r="E91" s="316">
        <v>107955897120</v>
      </c>
      <c r="F91" s="331">
        <v>1</v>
      </c>
      <c r="G91" s="324"/>
      <c r="H91" s="324"/>
      <c r="I91" s="120"/>
      <c r="J91" s="61"/>
      <c r="K91" s="62"/>
      <c r="L91" s="56"/>
      <c r="M91" s="317">
        <v>389500</v>
      </c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62"/>
      <c r="Y91" s="58"/>
      <c r="Z91" s="58"/>
      <c r="AA91" s="121" t="s">
        <v>3245</v>
      </c>
      <c r="AB91" s="57" t="str">
        <f t="shared" si="32"/>
        <v>PS26790</v>
      </c>
      <c r="AC91" s="58" t="str">
        <f t="shared" si="32"/>
        <v>HKPS13-300126</v>
      </c>
      <c r="AD91" s="59">
        <f t="shared" si="24"/>
        <v>46057</v>
      </c>
      <c r="AE91" s="58"/>
      <c r="AF91" s="58"/>
      <c r="AG91" s="58"/>
      <c r="AH91" s="58">
        <f t="shared" si="25"/>
        <v>389500</v>
      </c>
      <c r="AI91" s="58"/>
      <c r="AJ91" s="58"/>
      <c r="AK91" s="58"/>
      <c r="AL91" s="58"/>
      <c r="AM91" s="58"/>
      <c r="AN91" s="58"/>
      <c r="AO91" s="58"/>
      <c r="AP91" s="58"/>
      <c r="AQ91" s="58"/>
      <c r="AR91" s="58">
        <f t="shared" si="30"/>
        <v>31160</v>
      </c>
      <c r="AS91" s="58">
        <f t="shared" si="31"/>
        <v>420660</v>
      </c>
      <c r="AT91" s="58">
        <f t="shared" si="28"/>
        <v>420660</v>
      </c>
      <c r="AU91" s="58" t="str">
        <f t="shared" si="29"/>
        <v>Local</v>
      </c>
      <c r="AV91" s="74"/>
      <c r="AY91" s="158"/>
      <c r="AZ91" s="318"/>
      <c r="BA91" s="74"/>
      <c r="BB91" s="164"/>
      <c r="BC91" s="74"/>
    </row>
    <row r="92" spans="1:55" s="60" customFormat="1" ht="32.25" customHeight="1">
      <c r="A92" s="113" t="s">
        <v>3643</v>
      </c>
      <c r="B92" s="314" t="s">
        <v>3724</v>
      </c>
      <c r="C92" s="121" t="s">
        <v>3245</v>
      </c>
      <c r="D92" s="315">
        <v>46057</v>
      </c>
      <c r="E92" s="316">
        <v>107955870300</v>
      </c>
      <c r="F92" s="331">
        <v>1</v>
      </c>
      <c r="G92" s="324"/>
      <c r="H92" s="324"/>
      <c r="I92" s="120"/>
      <c r="J92" s="61"/>
      <c r="K92" s="62"/>
      <c r="L92" s="56"/>
      <c r="M92" s="317">
        <v>389500</v>
      </c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62"/>
      <c r="Y92" s="58"/>
      <c r="Z92" s="58"/>
      <c r="AA92" s="121" t="s">
        <v>3245</v>
      </c>
      <c r="AB92" s="57" t="str">
        <f t="shared" si="32"/>
        <v>PS26767</v>
      </c>
      <c r="AC92" s="58" t="str">
        <f t="shared" si="32"/>
        <v>HKPS12-290126</v>
      </c>
      <c r="AD92" s="59">
        <f t="shared" si="24"/>
        <v>46057</v>
      </c>
      <c r="AE92" s="58"/>
      <c r="AF92" s="58"/>
      <c r="AG92" s="58"/>
      <c r="AH92" s="58">
        <f t="shared" si="25"/>
        <v>389500</v>
      </c>
      <c r="AI92" s="58"/>
      <c r="AJ92" s="58"/>
      <c r="AK92" s="58"/>
      <c r="AL92" s="58"/>
      <c r="AM92" s="58"/>
      <c r="AN92" s="58"/>
      <c r="AO92" s="58"/>
      <c r="AP92" s="58"/>
      <c r="AQ92" s="58"/>
      <c r="AR92" s="58">
        <f t="shared" si="30"/>
        <v>31160</v>
      </c>
      <c r="AS92" s="58">
        <f t="shared" si="31"/>
        <v>420660</v>
      </c>
      <c r="AT92" s="58">
        <f t="shared" si="28"/>
        <v>420660</v>
      </c>
      <c r="AU92" s="58" t="str">
        <f t="shared" si="29"/>
        <v>Local</v>
      </c>
      <c r="AV92" s="74"/>
      <c r="AY92" s="158"/>
      <c r="AZ92" s="318"/>
      <c r="BA92" s="74"/>
      <c r="BB92" s="164"/>
      <c r="BC92" s="74"/>
    </row>
    <row r="93" spans="1:55" s="60" customFormat="1" ht="32.25" customHeight="1">
      <c r="A93" s="113" t="s">
        <v>3644</v>
      </c>
      <c r="B93" s="314" t="s">
        <v>3725</v>
      </c>
      <c r="C93" s="121" t="s">
        <v>3245</v>
      </c>
      <c r="D93" s="315">
        <v>46057</v>
      </c>
      <c r="E93" s="316">
        <v>107954380000</v>
      </c>
      <c r="F93" s="331">
        <v>1</v>
      </c>
      <c r="G93" s="324"/>
      <c r="H93" s="324"/>
      <c r="I93" s="120"/>
      <c r="J93" s="61"/>
      <c r="K93" s="62"/>
      <c r="L93" s="56"/>
      <c r="M93" s="317">
        <v>389500</v>
      </c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62"/>
      <c r="Y93" s="58"/>
      <c r="Z93" s="58"/>
      <c r="AA93" s="121" t="s">
        <v>3245</v>
      </c>
      <c r="AB93" s="57" t="str">
        <f t="shared" si="32"/>
        <v>PS26825</v>
      </c>
      <c r="AC93" s="58" t="str">
        <f t="shared" si="32"/>
        <v>VY/024-2026</v>
      </c>
      <c r="AD93" s="59">
        <f t="shared" si="24"/>
        <v>46057</v>
      </c>
      <c r="AE93" s="58"/>
      <c r="AF93" s="58"/>
      <c r="AG93" s="58"/>
      <c r="AH93" s="58">
        <f t="shared" si="25"/>
        <v>389500</v>
      </c>
      <c r="AI93" s="58"/>
      <c r="AJ93" s="58"/>
      <c r="AK93" s="58"/>
      <c r="AL93" s="58"/>
      <c r="AM93" s="58"/>
      <c r="AN93" s="58"/>
      <c r="AO93" s="58"/>
      <c r="AP93" s="58"/>
      <c r="AQ93" s="58"/>
      <c r="AR93" s="58">
        <f t="shared" si="30"/>
        <v>31160</v>
      </c>
      <c r="AS93" s="58">
        <f t="shared" si="31"/>
        <v>420660</v>
      </c>
      <c r="AT93" s="58">
        <f t="shared" si="28"/>
        <v>420660</v>
      </c>
      <c r="AU93" s="58" t="str">
        <f t="shared" si="29"/>
        <v>Local</v>
      </c>
      <c r="AV93" s="74"/>
      <c r="AY93" s="158"/>
      <c r="AZ93" s="318"/>
      <c r="BA93" s="74"/>
      <c r="BB93" s="164"/>
      <c r="BC93" s="74"/>
    </row>
    <row r="94" spans="1:55" s="60" customFormat="1" ht="32.25" customHeight="1">
      <c r="A94" s="113" t="s">
        <v>3644</v>
      </c>
      <c r="B94" s="314" t="s">
        <v>3725</v>
      </c>
      <c r="C94" s="121" t="s">
        <v>3245</v>
      </c>
      <c r="D94" s="315">
        <v>46057</v>
      </c>
      <c r="E94" s="316">
        <v>107954403430</v>
      </c>
      <c r="F94" s="331">
        <v>1</v>
      </c>
      <c r="G94" s="324"/>
      <c r="H94" s="324"/>
      <c r="I94" s="120"/>
      <c r="J94" s="61"/>
      <c r="K94" s="62"/>
      <c r="L94" s="56"/>
      <c r="M94" s="317">
        <v>70000</v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62"/>
      <c r="Y94" s="58"/>
      <c r="Z94" s="58"/>
      <c r="AA94" s="121" t="s">
        <v>3245</v>
      </c>
      <c r="AB94" s="57" t="str">
        <f t="shared" si="32"/>
        <v>PS26825</v>
      </c>
      <c r="AC94" s="58" t="str">
        <f t="shared" si="32"/>
        <v>VY/024-2026</v>
      </c>
      <c r="AD94" s="59">
        <f t="shared" si="24"/>
        <v>46057</v>
      </c>
      <c r="AE94" s="58"/>
      <c r="AF94" s="58"/>
      <c r="AG94" s="58"/>
      <c r="AH94" s="58">
        <f t="shared" si="25"/>
        <v>70000</v>
      </c>
      <c r="AI94" s="58"/>
      <c r="AJ94" s="58"/>
      <c r="AK94" s="58"/>
      <c r="AL94" s="58"/>
      <c r="AM94" s="58"/>
      <c r="AN94" s="58"/>
      <c r="AO94" s="58"/>
      <c r="AP94" s="58"/>
      <c r="AQ94" s="58"/>
      <c r="AR94" s="58">
        <f t="shared" si="30"/>
        <v>5600</v>
      </c>
      <c r="AS94" s="58">
        <f t="shared" si="31"/>
        <v>75600</v>
      </c>
      <c r="AT94" s="58">
        <f t="shared" si="28"/>
        <v>75600</v>
      </c>
      <c r="AU94" s="58" t="str">
        <f t="shared" si="29"/>
        <v>Local</v>
      </c>
      <c r="AV94" s="74"/>
      <c r="AY94" s="158"/>
      <c r="AZ94" s="318"/>
      <c r="BA94" s="74"/>
      <c r="BB94" s="164"/>
      <c r="BC94" s="74"/>
    </row>
    <row r="95" spans="1:55" s="60" customFormat="1" ht="32.25" customHeight="1">
      <c r="A95" s="113" t="s">
        <v>3645</v>
      </c>
      <c r="B95" s="314" t="s">
        <v>3726</v>
      </c>
      <c r="C95" s="121" t="s">
        <v>3245</v>
      </c>
      <c r="D95" s="315">
        <v>46057</v>
      </c>
      <c r="E95" s="316">
        <v>107955670210</v>
      </c>
      <c r="F95" s="331">
        <v>1</v>
      </c>
      <c r="G95" s="324"/>
      <c r="H95" s="324"/>
      <c r="I95" s="120"/>
      <c r="J95" s="61"/>
      <c r="K95" s="62"/>
      <c r="L95" s="56"/>
      <c r="M95" s="317">
        <v>389500</v>
      </c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62"/>
      <c r="Y95" s="58"/>
      <c r="Z95" s="58"/>
      <c r="AA95" s="121" t="s">
        <v>3245</v>
      </c>
      <c r="AB95" s="57" t="str">
        <f t="shared" si="32"/>
        <v>PS26843</v>
      </c>
      <c r="AC95" s="58" t="str">
        <f t="shared" si="32"/>
        <v>HKPS15-310126</v>
      </c>
      <c r="AD95" s="59">
        <f t="shared" si="24"/>
        <v>46057</v>
      </c>
      <c r="AE95" s="58"/>
      <c r="AF95" s="58"/>
      <c r="AG95" s="58"/>
      <c r="AH95" s="58">
        <f t="shared" si="25"/>
        <v>389500</v>
      </c>
      <c r="AI95" s="58"/>
      <c r="AJ95" s="58"/>
      <c r="AK95" s="58"/>
      <c r="AL95" s="58"/>
      <c r="AM95" s="58"/>
      <c r="AN95" s="58"/>
      <c r="AO95" s="58"/>
      <c r="AP95" s="58"/>
      <c r="AQ95" s="58"/>
      <c r="AR95" s="58">
        <f t="shared" si="30"/>
        <v>31160</v>
      </c>
      <c r="AS95" s="58">
        <f t="shared" si="31"/>
        <v>420660</v>
      </c>
      <c r="AT95" s="58">
        <f t="shared" si="28"/>
        <v>420660</v>
      </c>
      <c r="AU95" s="58" t="str">
        <f t="shared" si="29"/>
        <v>Local</v>
      </c>
      <c r="AV95" s="74"/>
      <c r="AY95" s="158"/>
      <c r="AZ95" s="318"/>
      <c r="BA95" s="74"/>
      <c r="BB95" s="164"/>
      <c r="BC95" s="74"/>
    </row>
    <row r="96" spans="1:55" s="60" customFormat="1" ht="32.25" customHeight="1">
      <c r="A96" s="113" t="s">
        <v>3646</v>
      </c>
      <c r="B96" s="314" t="s">
        <v>3727</v>
      </c>
      <c r="C96" s="121" t="s">
        <v>3245</v>
      </c>
      <c r="D96" s="315">
        <v>46057</v>
      </c>
      <c r="E96" s="316">
        <v>107955075320</v>
      </c>
      <c r="F96" s="331">
        <v>1</v>
      </c>
      <c r="G96" s="324"/>
      <c r="H96" s="324"/>
      <c r="I96" s="120"/>
      <c r="J96" s="61"/>
      <c r="K96" s="62"/>
      <c r="L96" s="56"/>
      <c r="M96" s="317">
        <v>389500</v>
      </c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62"/>
      <c r="Y96" s="58"/>
      <c r="Z96" s="58"/>
      <c r="AA96" s="121" t="s">
        <v>3245</v>
      </c>
      <c r="AB96" s="57" t="str">
        <f t="shared" si="32"/>
        <v>PS26853</v>
      </c>
      <c r="AC96" s="58" t="str">
        <f t="shared" si="32"/>
        <v>27/PSHK/26</v>
      </c>
      <c r="AD96" s="59">
        <f t="shared" si="24"/>
        <v>46057</v>
      </c>
      <c r="AE96" s="58"/>
      <c r="AF96" s="58"/>
      <c r="AG96" s="58"/>
      <c r="AH96" s="58">
        <f t="shared" si="25"/>
        <v>389500</v>
      </c>
      <c r="AI96" s="58"/>
      <c r="AJ96" s="58"/>
      <c r="AK96" s="58"/>
      <c r="AL96" s="58"/>
      <c r="AM96" s="58"/>
      <c r="AN96" s="58"/>
      <c r="AO96" s="58"/>
      <c r="AP96" s="58"/>
      <c r="AQ96" s="58"/>
      <c r="AR96" s="58">
        <f t="shared" si="30"/>
        <v>31160</v>
      </c>
      <c r="AS96" s="58">
        <f t="shared" si="31"/>
        <v>420660</v>
      </c>
      <c r="AT96" s="58">
        <f t="shared" si="28"/>
        <v>420660</v>
      </c>
      <c r="AU96" s="58" t="str">
        <f t="shared" si="29"/>
        <v>Local</v>
      </c>
      <c r="AV96" s="74"/>
      <c r="AY96" s="158"/>
      <c r="AZ96" s="318"/>
      <c r="BA96" s="74"/>
      <c r="BB96" s="164"/>
      <c r="BC96" s="74"/>
    </row>
    <row r="97" spans="1:55" s="60" customFormat="1" ht="32.25" customHeight="1">
      <c r="A97" s="113" t="s">
        <v>3647</v>
      </c>
      <c r="B97" s="314" t="s">
        <v>3728</v>
      </c>
      <c r="C97" s="121" t="s">
        <v>3245</v>
      </c>
      <c r="D97" s="315">
        <v>46057</v>
      </c>
      <c r="E97" s="316">
        <v>107955107630</v>
      </c>
      <c r="F97" s="331">
        <v>1</v>
      </c>
      <c r="G97" s="324"/>
      <c r="H97" s="324"/>
      <c r="I97" s="120"/>
      <c r="J97" s="61"/>
      <c r="K97" s="62"/>
      <c r="L97" s="56"/>
      <c r="M97" s="317">
        <v>389500</v>
      </c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62"/>
      <c r="Y97" s="58"/>
      <c r="Z97" s="58"/>
      <c r="AA97" s="121" t="s">
        <v>3245</v>
      </c>
      <c r="AB97" s="57" t="str">
        <f t="shared" si="32"/>
        <v>PS26852</v>
      </c>
      <c r="AC97" s="58" t="str">
        <f t="shared" si="32"/>
        <v>EBD-PSSP260126</v>
      </c>
      <c r="AD97" s="59">
        <f t="shared" si="24"/>
        <v>46057</v>
      </c>
      <c r="AE97" s="58"/>
      <c r="AF97" s="58"/>
      <c r="AG97" s="58"/>
      <c r="AH97" s="58">
        <f t="shared" si="25"/>
        <v>389500</v>
      </c>
      <c r="AI97" s="58"/>
      <c r="AJ97" s="58"/>
      <c r="AK97" s="58"/>
      <c r="AL97" s="58"/>
      <c r="AM97" s="58"/>
      <c r="AN97" s="58"/>
      <c r="AO97" s="58"/>
      <c r="AP97" s="58"/>
      <c r="AQ97" s="58"/>
      <c r="AR97" s="58">
        <f t="shared" si="30"/>
        <v>31160</v>
      </c>
      <c r="AS97" s="58">
        <f t="shared" si="31"/>
        <v>420660</v>
      </c>
      <c r="AT97" s="58">
        <f t="shared" si="28"/>
        <v>420660</v>
      </c>
      <c r="AU97" s="58" t="str">
        <f t="shared" si="29"/>
        <v>Local</v>
      </c>
      <c r="AV97" s="74"/>
      <c r="AY97" s="158"/>
      <c r="AZ97" s="318"/>
      <c r="BA97" s="74"/>
      <c r="BB97" s="164"/>
      <c r="BC97" s="74"/>
    </row>
    <row r="98" spans="1:55" s="60" customFormat="1" ht="32.25" customHeight="1">
      <c r="A98" s="113" t="s">
        <v>3648</v>
      </c>
      <c r="B98" s="314" t="s">
        <v>3729</v>
      </c>
      <c r="C98" s="121" t="s">
        <v>3245</v>
      </c>
      <c r="D98" s="315">
        <v>46057</v>
      </c>
      <c r="E98" s="316">
        <v>107955137030</v>
      </c>
      <c r="F98" s="331">
        <v>1</v>
      </c>
      <c r="G98" s="119"/>
      <c r="H98" s="119"/>
      <c r="I98" s="120"/>
      <c r="J98" s="61"/>
      <c r="K98" s="62"/>
      <c r="L98" s="56"/>
      <c r="M98" s="317">
        <v>389500</v>
      </c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62"/>
      <c r="Y98" s="58"/>
      <c r="Z98" s="58"/>
      <c r="AA98" s="121" t="s">
        <v>3245</v>
      </c>
      <c r="AB98" s="57" t="str">
        <f t="shared" si="32"/>
        <v>PS26848</v>
      </c>
      <c r="AC98" s="58" t="str">
        <f t="shared" si="32"/>
        <v>5227580</v>
      </c>
      <c r="AD98" s="59">
        <f t="shared" si="24"/>
        <v>46057</v>
      </c>
      <c r="AE98" s="58"/>
      <c r="AF98" s="58"/>
      <c r="AG98" s="58"/>
      <c r="AH98" s="58">
        <f t="shared" si="25"/>
        <v>389500</v>
      </c>
      <c r="AI98" s="58"/>
      <c r="AJ98" s="58"/>
      <c r="AK98" s="58"/>
      <c r="AL98" s="58"/>
      <c r="AM98" s="58"/>
      <c r="AN98" s="58"/>
      <c r="AO98" s="58"/>
      <c r="AP98" s="58"/>
      <c r="AQ98" s="58"/>
      <c r="AR98" s="58">
        <f t="shared" si="30"/>
        <v>31160</v>
      </c>
      <c r="AS98" s="58">
        <f t="shared" si="31"/>
        <v>420660</v>
      </c>
      <c r="AT98" s="58">
        <f t="shared" si="28"/>
        <v>420660</v>
      </c>
      <c r="AU98" s="58" t="str">
        <f t="shared" si="29"/>
        <v>Local</v>
      </c>
      <c r="AV98" s="74"/>
      <c r="AY98" s="158"/>
      <c r="AZ98" s="318"/>
      <c r="BA98" s="74"/>
      <c r="BB98" s="164"/>
      <c r="BC98" s="74"/>
    </row>
    <row r="99" spans="1:55" s="60" customFormat="1" ht="32.25" customHeight="1">
      <c r="A99" s="113" t="s">
        <v>3649</v>
      </c>
      <c r="B99" s="314" t="s">
        <v>3730</v>
      </c>
      <c r="C99" s="121" t="s">
        <v>3245</v>
      </c>
      <c r="D99" s="315">
        <v>46057</v>
      </c>
      <c r="E99" s="316">
        <v>107955739400</v>
      </c>
      <c r="F99" s="331">
        <v>1</v>
      </c>
      <c r="G99" s="119"/>
      <c r="H99" s="119"/>
      <c r="I99" s="120"/>
      <c r="J99" s="61"/>
      <c r="K99" s="62"/>
      <c r="L99" s="56"/>
      <c r="M99" s="317">
        <v>389500</v>
      </c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62"/>
      <c r="Y99" s="58"/>
      <c r="Z99" s="58"/>
      <c r="AA99" s="121" t="s">
        <v>3245</v>
      </c>
      <c r="AB99" s="57" t="str">
        <f t="shared" si="32"/>
        <v>PS26856</v>
      </c>
      <c r="AC99" s="58" t="str">
        <f t="shared" si="32"/>
        <v>HT-PS26021049</v>
      </c>
      <c r="AD99" s="59">
        <f t="shared" si="24"/>
        <v>46057</v>
      </c>
      <c r="AE99" s="58"/>
      <c r="AF99" s="58"/>
      <c r="AG99" s="58"/>
      <c r="AH99" s="58">
        <f t="shared" si="25"/>
        <v>389500</v>
      </c>
      <c r="AI99" s="58"/>
      <c r="AJ99" s="58"/>
      <c r="AK99" s="58"/>
      <c r="AL99" s="58"/>
      <c r="AM99" s="58"/>
      <c r="AN99" s="58"/>
      <c r="AO99" s="58"/>
      <c r="AP99" s="58"/>
      <c r="AQ99" s="58"/>
      <c r="AR99" s="58">
        <f t="shared" si="30"/>
        <v>31160</v>
      </c>
      <c r="AS99" s="58">
        <f t="shared" si="31"/>
        <v>420660</v>
      </c>
      <c r="AT99" s="58">
        <f t="shared" si="28"/>
        <v>420660</v>
      </c>
      <c r="AU99" s="58" t="str">
        <f t="shared" si="29"/>
        <v>Local</v>
      </c>
      <c r="AV99" s="74"/>
      <c r="AY99" s="158"/>
      <c r="AZ99" s="318"/>
      <c r="BA99" s="74"/>
      <c r="BB99" s="164"/>
      <c r="BC99" s="74"/>
    </row>
    <row r="100" spans="1:55" s="60" customFormat="1" ht="32.25" customHeight="1">
      <c r="A100" s="113" t="s">
        <v>3650</v>
      </c>
      <c r="B100" s="314" t="s">
        <v>3731</v>
      </c>
      <c r="C100" s="121" t="s">
        <v>3245</v>
      </c>
      <c r="D100" s="315">
        <v>46057</v>
      </c>
      <c r="E100" s="316">
        <v>107956931020</v>
      </c>
      <c r="F100" s="331">
        <v>1</v>
      </c>
      <c r="G100" s="119"/>
      <c r="H100" s="119"/>
      <c r="I100" s="120"/>
      <c r="J100" s="61"/>
      <c r="K100" s="62"/>
      <c r="L100" s="56"/>
      <c r="M100" s="317">
        <v>389500</v>
      </c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62"/>
      <c r="Y100" s="58"/>
      <c r="Z100" s="58"/>
      <c r="AA100" s="121" t="s">
        <v>3245</v>
      </c>
      <c r="AB100" s="57" t="str">
        <f t="shared" si="32"/>
        <v>PS26864</v>
      </c>
      <c r="AC100" s="58" t="str">
        <f t="shared" si="32"/>
        <v>179/BG-PS-34</v>
      </c>
      <c r="AD100" s="59">
        <f t="shared" si="24"/>
        <v>46057</v>
      </c>
      <c r="AE100" s="58"/>
      <c r="AF100" s="58"/>
      <c r="AG100" s="58"/>
      <c r="AH100" s="58">
        <f t="shared" si="25"/>
        <v>389500</v>
      </c>
      <c r="AI100" s="58"/>
      <c r="AJ100" s="58"/>
      <c r="AK100" s="58"/>
      <c r="AL100" s="58"/>
      <c r="AM100" s="58"/>
      <c r="AN100" s="58"/>
      <c r="AO100" s="58"/>
      <c r="AP100" s="58"/>
      <c r="AQ100" s="58"/>
      <c r="AR100" s="58">
        <f t="shared" si="30"/>
        <v>31160</v>
      </c>
      <c r="AS100" s="58">
        <f t="shared" si="31"/>
        <v>420660</v>
      </c>
      <c r="AT100" s="58">
        <f t="shared" si="28"/>
        <v>420660</v>
      </c>
      <c r="AU100" s="58" t="str">
        <f t="shared" si="29"/>
        <v>Local</v>
      </c>
      <c r="AV100" s="74"/>
      <c r="AY100" s="158"/>
      <c r="AZ100" s="318"/>
      <c r="BA100" s="74"/>
      <c r="BB100" s="164"/>
      <c r="BC100" s="74"/>
    </row>
    <row r="101" spans="1:55" s="60" customFormat="1" ht="32.25" customHeight="1">
      <c r="A101" s="113" t="s">
        <v>3651</v>
      </c>
      <c r="B101" s="314" t="s">
        <v>3732</v>
      </c>
      <c r="C101" s="121" t="s">
        <v>3245</v>
      </c>
      <c r="D101" s="315">
        <v>46057</v>
      </c>
      <c r="E101" s="316">
        <v>107956933820</v>
      </c>
      <c r="F101" s="331">
        <v>1</v>
      </c>
      <c r="G101" s="119"/>
      <c r="H101" s="119"/>
      <c r="I101" s="120"/>
      <c r="J101" s="61"/>
      <c r="K101" s="62"/>
      <c r="L101" s="56"/>
      <c r="M101" s="317">
        <v>389500</v>
      </c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62"/>
      <c r="Y101" s="58"/>
      <c r="Z101" s="58"/>
      <c r="AA101" s="121" t="s">
        <v>3245</v>
      </c>
      <c r="AB101" s="57" t="str">
        <f t="shared" si="32"/>
        <v>PS26866</v>
      </c>
      <c r="AC101" s="58" t="str">
        <f t="shared" si="32"/>
        <v>5193543</v>
      </c>
      <c r="AD101" s="59">
        <f t="shared" si="24"/>
        <v>46057</v>
      </c>
      <c r="AE101" s="58"/>
      <c r="AF101" s="58"/>
      <c r="AG101" s="58"/>
      <c r="AH101" s="58">
        <f t="shared" si="25"/>
        <v>389500</v>
      </c>
      <c r="AI101" s="58"/>
      <c r="AJ101" s="58"/>
      <c r="AK101" s="58"/>
      <c r="AL101" s="58"/>
      <c r="AM101" s="58"/>
      <c r="AN101" s="58"/>
      <c r="AO101" s="58"/>
      <c r="AP101" s="58"/>
      <c r="AQ101" s="58"/>
      <c r="AR101" s="58">
        <f t="shared" si="30"/>
        <v>31160</v>
      </c>
      <c r="AS101" s="58">
        <f t="shared" si="31"/>
        <v>420660</v>
      </c>
      <c r="AT101" s="58">
        <f t="shared" si="28"/>
        <v>420660</v>
      </c>
      <c r="AU101" s="58" t="str">
        <f t="shared" si="29"/>
        <v>Local</v>
      </c>
      <c r="AV101" s="74"/>
      <c r="AY101" s="158"/>
      <c r="AZ101" s="318"/>
      <c r="BA101" s="74"/>
      <c r="BB101" s="164"/>
      <c r="BC101" s="74"/>
    </row>
    <row r="102" spans="1:55" s="60" customFormat="1" ht="32.25" customHeight="1">
      <c r="A102" s="113" t="s">
        <v>3652</v>
      </c>
      <c r="B102" s="314" t="s">
        <v>3733</v>
      </c>
      <c r="C102" s="121" t="s">
        <v>3245</v>
      </c>
      <c r="D102" s="315">
        <v>46057</v>
      </c>
      <c r="E102" s="316">
        <v>107956931501</v>
      </c>
      <c r="F102" s="331">
        <v>1</v>
      </c>
      <c r="G102" s="119"/>
      <c r="H102" s="119"/>
      <c r="I102" s="120"/>
      <c r="J102" s="61"/>
      <c r="K102" s="62"/>
      <c r="L102" s="56"/>
      <c r="M102" s="317">
        <v>389500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62"/>
      <c r="Y102" s="58"/>
      <c r="Z102" s="58"/>
      <c r="AA102" s="121" t="s">
        <v>3245</v>
      </c>
      <c r="AB102" s="57" t="str">
        <f t="shared" si="32"/>
        <v>PS26863</v>
      </c>
      <c r="AC102" s="58" t="str">
        <f t="shared" si="32"/>
        <v>THVN-MIN2602003</v>
      </c>
      <c r="AD102" s="59">
        <f t="shared" si="24"/>
        <v>46057</v>
      </c>
      <c r="AE102" s="58"/>
      <c r="AF102" s="58"/>
      <c r="AG102" s="58"/>
      <c r="AH102" s="58">
        <f t="shared" si="25"/>
        <v>389500</v>
      </c>
      <c r="AI102" s="58"/>
      <c r="AJ102" s="58"/>
      <c r="AK102" s="58"/>
      <c r="AL102" s="58"/>
      <c r="AM102" s="58"/>
      <c r="AN102" s="58"/>
      <c r="AO102" s="58"/>
      <c r="AP102" s="58"/>
      <c r="AQ102" s="58"/>
      <c r="AR102" s="58">
        <f t="shared" si="30"/>
        <v>31160</v>
      </c>
      <c r="AS102" s="58">
        <f t="shared" si="31"/>
        <v>420660</v>
      </c>
      <c r="AT102" s="58">
        <f t="shared" si="28"/>
        <v>420660</v>
      </c>
      <c r="AU102" s="58" t="str">
        <f t="shared" si="29"/>
        <v>Local</v>
      </c>
      <c r="AV102" s="74"/>
      <c r="AY102" s="158"/>
      <c r="AZ102" s="318"/>
      <c r="BA102" s="74"/>
      <c r="BB102" s="164"/>
      <c r="BC102" s="74"/>
    </row>
    <row r="103" spans="1:55" s="60" customFormat="1" ht="32.25" customHeight="1">
      <c r="A103" s="113" t="s">
        <v>3653</v>
      </c>
      <c r="B103" s="314" t="s">
        <v>3734</v>
      </c>
      <c r="C103" s="121" t="s">
        <v>3245</v>
      </c>
      <c r="D103" s="315">
        <v>46058</v>
      </c>
      <c r="E103" s="316">
        <v>107958547760</v>
      </c>
      <c r="F103" s="331">
        <v>1</v>
      </c>
      <c r="G103" s="119"/>
      <c r="H103" s="119"/>
      <c r="I103" s="120"/>
      <c r="J103" s="61"/>
      <c r="K103" s="62"/>
      <c r="L103" s="56"/>
      <c r="M103" s="317">
        <v>389500</v>
      </c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62"/>
      <c r="Y103" s="58"/>
      <c r="Z103" s="58"/>
      <c r="AA103" s="121" t="s">
        <v>3245</v>
      </c>
      <c r="AB103" s="57" t="str">
        <f t="shared" si="32"/>
        <v>PS26824</v>
      </c>
      <c r="AC103" s="58" t="str">
        <f t="shared" si="32"/>
        <v>EBD-PSINJ260202</v>
      </c>
      <c r="AD103" s="59">
        <f t="shared" si="24"/>
        <v>46058</v>
      </c>
      <c r="AE103" s="58"/>
      <c r="AF103" s="58"/>
      <c r="AG103" s="58"/>
      <c r="AH103" s="58">
        <f t="shared" si="25"/>
        <v>389500</v>
      </c>
      <c r="AI103" s="58"/>
      <c r="AJ103" s="58"/>
      <c r="AK103" s="58"/>
      <c r="AL103" s="58"/>
      <c r="AM103" s="58"/>
      <c r="AN103" s="58"/>
      <c r="AO103" s="58"/>
      <c r="AP103" s="58"/>
      <c r="AQ103" s="58"/>
      <c r="AR103" s="58">
        <f t="shared" si="26"/>
        <v>31160</v>
      </c>
      <c r="AS103" s="58">
        <f t="shared" si="27"/>
        <v>420660</v>
      </c>
      <c r="AT103" s="58">
        <f t="shared" si="28"/>
        <v>420660</v>
      </c>
      <c r="AU103" s="58" t="str">
        <f t="shared" si="29"/>
        <v>Local</v>
      </c>
      <c r="AV103" s="74"/>
      <c r="AY103" s="158"/>
      <c r="AZ103" s="318"/>
      <c r="BA103" s="74"/>
      <c r="BB103" s="164"/>
      <c r="BC103" s="74"/>
    </row>
    <row r="104" spans="1:55" s="60" customFormat="1" ht="32.25" customHeight="1">
      <c r="A104" s="113" t="s">
        <v>3654</v>
      </c>
      <c r="B104" s="314" t="s">
        <v>3735</v>
      </c>
      <c r="C104" s="121" t="s">
        <v>3245</v>
      </c>
      <c r="D104" s="315">
        <v>46058</v>
      </c>
      <c r="E104" s="316">
        <v>107960809610</v>
      </c>
      <c r="F104" s="331">
        <v>1</v>
      </c>
      <c r="G104" s="119"/>
      <c r="H104" s="119"/>
      <c r="I104" s="120"/>
      <c r="J104" s="61"/>
      <c r="K104" s="62"/>
      <c r="L104" s="56"/>
      <c r="M104" s="317">
        <v>389500</v>
      </c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62"/>
      <c r="Y104" s="58"/>
      <c r="Z104" s="58"/>
      <c r="AA104" s="121" t="s">
        <v>3245</v>
      </c>
      <c r="AB104" s="57" t="str">
        <f t="shared" si="32"/>
        <v>PS26886</v>
      </c>
      <c r="AC104" s="58" t="str">
        <f t="shared" si="32"/>
        <v>IC-PS260202</v>
      </c>
      <c r="AD104" s="59">
        <f t="shared" si="24"/>
        <v>46058</v>
      </c>
      <c r="AE104" s="58"/>
      <c r="AF104" s="58"/>
      <c r="AG104" s="58"/>
      <c r="AH104" s="58">
        <f t="shared" si="25"/>
        <v>389500</v>
      </c>
      <c r="AI104" s="58"/>
      <c r="AJ104" s="58"/>
      <c r="AK104" s="58"/>
      <c r="AL104" s="58"/>
      <c r="AM104" s="58"/>
      <c r="AN104" s="58"/>
      <c r="AO104" s="58"/>
      <c r="AP104" s="58"/>
      <c r="AQ104" s="58"/>
      <c r="AR104" s="58">
        <f t="shared" si="26"/>
        <v>31160</v>
      </c>
      <c r="AS104" s="58">
        <f t="shared" si="27"/>
        <v>420660</v>
      </c>
      <c r="AT104" s="58">
        <f t="shared" si="28"/>
        <v>420660</v>
      </c>
      <c r="AU104" s="58" t="str">
        <f t="shared" si="29"/>
        <v>Local</v>
      </c>
      <c r="AV104" s="74"/>
      <c r="AY104" s="158"/>
      <c r="AZ104" s="318"/>
      <c r="BA104" s="74"/>
      <c r="BB104" s="164"/>
      <c r="BC104" s="74"/>
    </row>
    <row r="105" spans="1:55" s="60" customFormat="1" ht="32.25" customHeight="1">
      <c r="A105" s="113" t="s">
        <v>3655</v>
      </c>
      <c r="B105" s="314" t="s">
        <v>3736</v>
      </c>
      <c r="C105" s="121" t="s">
        <v>3245</v>
      </c>
      <c r="D105" s="315">
        <v>46058</v>
      </c>
      <c r="E105" s="316">
        <v>107959448810</v>
      </c>
      <c r="F105" s="331">
        <v>1</v>
      </c>
      <c r="G105" s="119"/>
      <c r="H105" s="119"/>
      <c r="I105" s="120"/>
      <c r="J105" s="61"/>
      <c r="K105" s="62"/>
      <c r="L105" s="56"/>
      <c r="M105" s="317">
        <v>389500</v>
      </c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62"/>
      <c r="Y105" s="58"/>
      <c r="Z105" s="58"/>
      <c r="AA105" s="121" t="s">
        <v>3245</v>
      </c>
      <c r="AB105" s="57" t="str">
        <f t="shared" si="32"/>
        <v>PS26884</v>
      </c>
      <c r="AC105" s="58" t="str">
        <f t="shared" si="32"/>
        <v>2026/PAL-VY 019</v>
      </c>
      <c r="AD105" s="59">
        <f t="shared" si="24"/>
        <v>46058</v>
      </c>
      <c r="AE105" s="58"/>
      <c r="AF105" s="58"/>
      <c r="AG105" s="58"/>
      <c r="AH105" s="58">
        <f t="shared" si="25"/>
        <v>389500</v>
      </c>
      <c r="AI105" s="58"/>
      <c r="AJ105" s="58"/>
      <c r="AK105" s="58"/>
      <c r="AL105" s="58"/>
      <c r="AM105" s="58"/>
      <c r="AN105" s="58"/>
      <c r="AO105" s="58"/>
      <c r="AP105" s="58"/>
      <c r="AQ105" s="58"/>
      <c r="AR105" s="58">
        <f t="shared" si="26"/>
        <v>31160</v>
      </c>
      <c r="AS105" s="58">
        <f t="shared" si="27"/>
        <v>420660</v>
      </c>
      <c r="AT105" s="58">
        <f t="shared" si="28"/>
        <v>420660</v>
      </c>
      <c r="AU105" s="58" t="str">
        <f t="shared" si="29"/>
        <v>Local</v>
      </c>
      <c r="AV105" s="74"/>
      <c r="AY105" s="158"/>
      <c r="AZ105" s="318"/>
      <c r="BA105" s="74"/>
      <c r="BB105" s="164"/>
      <c r="BC105" s="74"/>
    </row>
    <row r="106" spans="1:55" s="60" customFormat="1" ht="32.25" customHeight="1">
      <c r="A106" s="113" t="s">
        <v>3656</v>
      </c>
      <c r="B106" s="314" t="s">
        <v>3737</v>
      </c>
      <c r="C106" s="121" t="s">
        <v>3245</v>
      </c>
      <c r="D106" s="315">
        <v>46058</v>
      </c>
      <c r="E106" s="316">
        <v>107958810150</v>
      </c>
      <c r="F106" s="331">
        <v>1</v>
      </c>
      <c r="G106" s="119"/>
      <c r="H106" s="119"/>
      <c r="I106" s="120"/>
      <c r="J106" s="61"/>
      <c r="K106" s="62"/>
      <c r="L106" s="56"/>
      <c r="M106" s="317">
        <v>389500</v>
      </c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62"/>
      <c r="Y106" s="58"/>
      <c r="Z106" s="58"/>
      <c r="AA106" s="121" t="s">
        <v>3245</v>
      </c>
      <c r="AB106" s="57" t="str">
        <f t="shared" si="32"/>
        <v>PS26862</v>
      </c>
      <c r="AC106" s="58" t="str">
        <f t="shared" si="32"/>
        <v>VY-260203</v>
      </c>
      <c r="AD106" s="59">
        <f t="shared" si="24"/>
        <v>46058</v>
      </c>
      <c r="AE106" s="58"/>
      <c r="AF106" s="58"/>
      <c r="AG106" s="58"/>
      <c r="AH106" s="58">
        <f t="shared" si="25"/>
        <v>389500</v>
      </c>
      <c r="AI106" s="58"/>
      <c r="AJ106" s="58"/>
      <c r="AK106" s="58"/>
      <c r="AL106" s="58"/>
      <c r="AM106" s="58"/>
      <c r="AN106" s="58"/>
      <c r="AO106" s="58"/>
      <c r="AP106" s="58"/>
      <c r="AQ106" s="58"/>
      <c r="AR106" s="58">
        <f t="shared" si="26"/>
        <v>31160</v>
      </c>
      <c r="AS106" s="58">
        <f t="shared" si="27"/>
        <v>420660</v>
      </c>
      <c r="AT106" s="58">
        <f t="shared" si="28"/>
        <v>420660</v>
      </c>
      <c r="AU106" s="58" t="str">
        <f t="shared" si="29"/>
        <v>Local</v>
      </c>
      <c r="AV106" s="74"/>
      <c r="AY106" s="158"/>
      <c r="AZ106" s="318"/>
      <c r="BA106" s="74"/>
      <c r="BB106" s="164"/>
      <c r="BC106" s="74"/>
    </row>
    <row r="107" spans="1:55" s="60" customFormat="1" ht="32.25" customHeight="1">
      <c r="A107" s="113" t="s">
        <v>3657</v>
      </c>
      <c r="B107" s="314" t="s">
        <v>3738</v>
      </c>
      <c r="C107" s="121" t="s">
        <v>3245</v>
      </c>
      <c r="D107" s="315">
        <v>46058</v>
      </c>
      <c r="E107" s="316">
        <v>107958923700</v>
      </c>
      <c r="F107" s="331">
        <v>1</v>
      </c>
      <c r="G107" s="119"/>
      <c r="H107" s="119"/>
      <c r="I107" s="120"/>
      <c r="J107" s="61"/>
      <c r="K107" s="62"/>
      <c r="L107" s="56"/>
      <c r="M107" s="317">
        <v>389500</v>
      </c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62"/>
      <c r="Y107" s="58"/>
      <c r="Z107" s="58"/>
      <c r="AA107" s="121" t="s">
        <v>3245</v>
      </c>
      <c r="AB107" s="57" t="str">
        <f t="shared" si="32"/>
        <v>PS26892</v>
      </c>
      <c r="AC107" s="58" t="str">
        <f t="shared" si="32"/>
        <v>5220507</v>
      </c>
      <c r="AD107" s="59">
        <f t="shared" si="24"/>
        <v>46058</v>
      </c>
      <c r="AE107" s="58"/>
      <c r="AF107" s="58"/>
      <c r="AG107" s="58"/>
      <c r="AH107" s="58">
        <f t="shared" si="25"/>
        <v>389500</v>
      </c>
      <c r="AI107" s="58"/>
      <c r="AJ107" s="58"/>
      <c r="AK107" s="58"/>
      <c r="AL107" s="58"/>
      <c r="AM107" s="58"/>
      <c r="AN107" s="58"/>
      <c r="AO107" s="58"/>
      <c r="AP107" s="58"/>
      <c r="AQ107" s="58"/>
      <c r="AR107" s="58">
        <f t="shared" si="26"/>
        <v>31160</v>
      </c>
      <c r="AS107" s="58">
        <f t="shared" si="27"/>
        <v>420660</v>
      </c>
      <c r="AT107" s="58">
        <f t="shared" si="28"/>
        <v>420660</v>
      </c>
      <c r="AU107" s="58" t="str">
        <f t="shared" si="29"/>
        <v>Local</v>
      </c>
      <c r="AV107" s="74"/>
      <c r="AY107" s="158"/>
      <c r="AZ107" s="318"/>
      <c r="BA107" s="74"/>
      <c r="BB107" s="164"/>
      <c r="BC107" s="74"/>
    </row>
    <row r="108" spans="1:55" s="60" customFormat="1" ht="32.25" customHeight="1">
      <c r="A108" s="113" t="s">
        <v>3658</v>
      </c>
      <c r="B108" s="314" t="s">
        <v>3739</v>
      </c>
      <c r="C108" s="121" t="s">
        <v>3245</v>
      </c>
      <c r="D108" s="315">
        <v>46058</v>
      </c>
      <c r="E108" s="316">
        <v>107959425010</v>
      </c>
      <c r="F108" s="331">
        <v>1</v>
      </c>
      <c r="G108" s="119"/>
      <c r="H108" s="119"/>
      <c r="I108" s="120"/>
      <c r="J108" s="61"/>
      <c r="K108" s="62"/>
      <c r="L108" s="56"/>
      <c r="M108" s="317">
        <v>389500</v>
      </c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62"/>
      <c r="Y108" s="58"/>
      <c r="Z108" s="58"/>
      <c r="AA108" s="121" t="s">
        <v>3245</v>
      </c>
      <c r="AB108" s="57" t="str">
        <f t="shared" si="32"/>
        <v>PS26883</v>
      </c>
      <c r="AC108" s="58" t="str">
        <f t="shared" si="32"/>
        <v>2026/PAL-VY 018</v>
      </c>
      <c r="AD108" s="59">
        <f t="shared" si="24"/>
        <v>46058</v>
      </c>
      <c r="AE108" s="58"/>
      <c r="AF108" s="58"/>
      <c r="AG108" s="58"/>
      <c r="AH108" s="58">
        <f t="shared" si="25"/>
        <v>389500</v>
      </c>
      <c r="AI108" s="58"/>
      <c r="AJ108" s="58"/>
      <c r="AK108" s="58"/>
      <c r="AL108" s="58"/>
      <c r="AM108" s="58"/>
      <c r="AN108" s="58"/>
      <c r="AO108" s="58"/>
      <c r="AP108" s="58"/>
      <c r="AQ108" s="58"/>
      <c r="AR108" s="58">
        <f t="shared" si="26"/>
        <v>31160</v>
      </c>
      <c r="AS108" s="58">
        <f t="shared" si="27"/>
        <v>420660</v>
      </c>
      <c r="AT108" s="58">
        <f t="shared" si="28"/>
        <v>420660</v>
      </c>
      <c r="AU108" s="58" t="str">
        <f t="shared" si="29"/>
        <v>Local</v>
      </c>
      <c r="AV108" s="74"/>
      <c r="AY108" s="158"/>
      <c r="AZ108" s="318"/>
      <c r="BA108" s="74"/>
      <c r="BB108" s="164"/>
      <c r="BC108" s="74"/>
    </row>
    <row r="109" spans="1:55" s="60" customFormat="1" ht="32.25" customHeight="1">
      <c r="A109" s="113" t="s">
        <v>3659</v>
      </c>
      <c r="B109" s="314" t="s">
        <v>3740</v>
      </c>
      <c r="C109" s="121" t="s">
        <v>3245</v>
      </c>
      <c r="D109" s="315">
        <v>46058</v>
      </c>
      <c r="E109" s="316">
        <v>107958976050</v>
      </c>
      <c r="F109" s="331">
        <v>1</v>
      </c>
      <c r="G109" s="119"/>
      <c r="H109" s="119"/>
      <c r="I109" s="120"/>
      <c r="J109" s="61"/>
      <c r="K109" s="62"/>
      <c r="L109" s="56"/>
      <c r="M109" s="317">
        <v>389500</v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62"/>
      <c r="Y109" s="58"/>
      <c r="Z109" s="58"/>
      <c r="AA109" s="121" t="s">
        <v>3245</v>
      </c>
      <c r="AB109" s="57" t="str">
        <f t="shared" si="32"/>
        <v>PS26893</v>
      </c>
      <c r="AC109" s="58" t="str">
        <f t="shared" si="32"/>
        <v>28/PSHK/26</v>
      </c>
      <c r="AD109" s="59">
        <f t="shared" si="24"/>
        <v>46058</v>
      </c>
      <c r="AE109" s="58"/>
      <c r="AF109" s="58"/>
      <c r="AG109" s="58"/>
      <c r="AH109" s="58">
        <f t="shared" si="25"/>
        <v>389500</v>
      </c>
      <c r="AI109" s="58"/>
      <c r="AJ109" s="58"/>
      <c r="AK109" s="58"/>
      <c r="AL109" s="58"/>
      <c r="AM109" s="58"/>
      <c r="AN109" s="58"/>
      <c r="AO109" s="58"/>
      <c r="AP109" s="58"/>
      <c r="AQ109" s="58"/>
      <c r="AR109" s="58">
        <f t="shared" si="26"/>
        <v>31160</v>
      </c>
      <c r="AS109" s="58">
        <f t="shared" si="27"/>
        <v>420660</v>
      </c>
      <c r="AT109" s="58">
        <f t="shared" si="28"/>
        <v>420660</v>
      </c>
      <c r="AU109" s="58" t="str">
        <f t="shared" si="29"/>
        <v>Local</v>
      </c>
      <c r="AV109" s="74"/>
      <c r="AY109" s="158"/>
      <c r="AZ109" s="318"/>
      <c r="BA109" s="74"/>
      <c r="BB109" s="164"/>
      <c r="BC109" s="74"/>
    </row>
    <row r="110" spans="1:55" s="60" customFormat="1" ht="32.25" customHeight="1">
      <c r="A110" s="113" t="s">
        <v>3660</v>
      </c>
      <c r="B110" s="314" t="s">
        <v>3741</v>
      </c>
      <c r="C110" s="121" t="s">
        <v>3245</v>
      </c>
      <c r="D110" s="315">
        <v>46058</v>
      </c>
      <c r="E110" s="316">
        <v>107959374610</v>
      </c>
      <c r="F110" s="331">
        <v>1</v>
      </c>
      <c r="G110" s="119"/>
      <c r="H110" s="119"/>
      <c r="I110" s="120"/>
      <c r="J110" s="61"/>
      <c r="K110" s="62"/>
      <c r="L110" s="56"/>
      <c r="M110" s="317">
        <v>389500</v>
      </c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62"/>
      <c r="Y110" s="58"/>
      <c r="Z110" s="58"/>
      <c r="AA110" s="121" t="s">
        <v>3245</v>
      </c>
      <c r="AB110" s="57" t="str">
        <f t="shared" si="32"/>
        <v>PS26882</v>
      </c>
      <c r="AC110" s="58" t="str">
        <f t="shared" si="32"/>
        <v>5226073</v>
      </c>
      <c r="AD110" s="59">
        <f t="shared" si="24"/>
        <v>46058</v>
      </c>
      <c r="AE110" s="58"/>
      <c r="AF110" s="58"/>
      <c r="AG110" s="58"/>
      <c r="AH110" s="58">
        <f t="shared" si="25"/>
        <v>389500</v>
      </c>
      <c r="AI110" s="58"/>
      <c r="AJ110" s="58"/>
      <c r="AK110" s="58"/>
      <c r="AL110" s="58"/>
      <c r="AM110" s="58"/>
      <c r="AN110" s="58"/>
      <c r="AO110" s="58"/>
      <c r="AP110" s="58"/>
      <c r="AQ110" s="58"/>
      <c r="AR110" s="58">
        <f t="shared" si="26"/>
        <v>31160</v>
      </c>
      <c r="AS110" s="58">
        <f t="shared" si="27"/>
        <v>420660</v>
      </c>
      <c r="AT110" s="58">
        <f t="shared" si="28"/>
        <v>420660</v>
      </c>
      <c r="AU110" s="58" t="str">
        <f t="shared" si="29"/>
        <v>Local</v>
      </c>
      <c r="AV110" s="74"/>
      <c r="AY110" s="158"/>
      <c r="AZ110" s="318"/>
      <c r="BA110" s="74"/>
      <c r="BB110" s="164"/>
      <c r="BC110" s="74"/>
    </row>
    <row r="111" spans="1:55" s="60" customFormat="1" ht="32.25" customHeight="1">
      <c r="A111" s="113" t="s">
        <v>3661</v>
      </c>
      <c r="B111" s="314" t="s">
        <v>3742</v>
      </c>
      <c r="C111" s="121" t="s">
        <v>3245</v>
      </c>
      <c r="D111" s="315">
        <v>46058</v>
      </c>
      <c r="E111" s="316">
        <v>107959393510</v>
      </c>
      <c r="F111" s="331">
        <v>1</v>
      </c>
      <c r="G111" s="119"/>
      <c r="H111" s="119"/>
      <c r="I111" s="120"/>
      <c r="J111" s="61"/>
      <c r="K111" s="62"/>
      <c r="L111" s="56"/>
      <c r="M111" s="317">
        <v>389500</v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62"/>
      <c r="Y111" s="58"/>
      <c r="Z111" s="58"/>
      <c r="AA111" s="121" t="s">
        <v>3245</v>
      </c>
      <c r="AB111" s="57" t="str">
        <f t="shared" si="32"/>
        <v>PS26899</v>
      </c>
      <c r="AC111" s="58" t="str">
        <f t="shared" si="32"/>
        <v>VPN0810010349</v>
      </c>
      <c r="AD111" s="59">
        <f t="shared" si="24"/>
        <v>46058</v>
      </c>
      <c r="AE111" s="58"/>
      <c r="AF111" s="58"/>
      <c r="AG111" s="58"/>
      <c r="AH111" s="58">
        <f t="shared" si="25"/>
        <v>389500</v>
      </c>
      <c r="AI111" s="58"/>
      <c r="AJ111" s="58"/>
      <c r="AK111" s="58"/>
      <c r="AL111" s="58"/>
      <c r="AM111" s="58"/>
      <c r="AN111" s="58"/>
      <c r="AO111" s="58"/>
      <c r="AP111" s="58"/>
      <c r="AQ111" s="58"/>
      <c r="AR111" s="58">
        <f t="shared" si="26"/>
        <v>31160</v>
      </c>
      <c r="AS111" s="58">
        <f t="shared" si="27"/>
        <v>420660</v>
      </c>
      <c r="AT111" s="58">
        <f t="shared" si="28"/>
        <v>420660</v>
      </c>
      <c r="AU111" s="58" t="str">
        <f t="shared" si="29"/>
        <v>Local</v>
      </c>
      <c r="AV111" s="74"/>
      <c r="AY111" s="158"/>
      <c r="AZ111" s="318"/>
      <c r="BA111" s="74"/>
      <c r="BB111" s="164"/>
      <c r="BC111" s="74"/>
    </row>
    <row r="112" spans="1:55" s="60" customFormat="1" ht="32.25" customHeight="1">
      <c r="A112" s="113" t="s">
        <v>3662</v>
      </c>
      <c r="B112" s="314" t="s">
        <v>3743</v>
      </c>
      <c r="C112" s="121" t="s">
        <v>3245</v>
      </c>
      <c r="D112" s="315">
        <v>46058</v>
      </c>
      <c r="E112" s="316">
        <v>107951236260</v>
      </c>
      <c r="F112" s="331">
        <v>1</v>
      </c>
      <c r="G112" s="119"/>
      <c r="H112" s="119"/>
      <c r="I112" s="120"/>
      <c r="J112" s="61"/>
      <c r="K112" s="62"/>
      <c r="L112" s="56"/>
      <c r="M112" s="317">
        <v>389500</v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62"/>
      <c r="Y112" s="58"/>
      <c r="Z112" s="58"/>
      <c r="AA112" s="121" t="s">
        <v>3245</v>
      </c>
      <c r="AB112" s="57" t="str">
        <f t="shared" si="32"/>
        <v>PS26823</v>
      </c>
      <c r="AC112" s="58" t="str">
        <f t="shared" si="32"/>
        <v>5220540</v>
      </c>
      <c r="AD112" s="59">
        <f t="shared" si="24"/>
        <v>46058</v>
      </c>
      <c r="AE112" s="58"/>
      <c r="AF112" s="58"/>
      <c r="AG112" s="58"/>
      <c r="AH112" s="58">
        <f t="shared" si="25"/>
        <v>389500</v>
      </c>
      <c r="AI112" s="58"/>
      <c r="AJ112" s="58"/>
      <c r="AK112" s="58"/>
      <c r="AL112" s="58"/>
      <c r="AM112" s="58"/>
      <c r="AN112" s="58"/>
      <c r="AO112" s="58"/>
      <c r="AP112" s="58"/>
      <c r="AQ112" s="58"/>
      <c r="AR112" s="58">
        <f t="shared" si="26"/>
        <v>31160</v>
      </c>
      <c r="AS112" s="58">
        <f t="shared" si="27"/>
        <v>420660</v>
      </c>
      <c r="AT112" s="58">
        <f t="shared" si="28"/>
        <v>420660</v>
      </c>
      <c r="AU112" s="58" t="str">
        <f t="shared" si="29"/>
        <v>Local</v>
      </c>
      <c r="AV112" s="74"/>
      <c r="AY112" s="158"/>
      <c r="AZ112" s="318"/>
      <c r="BA112" s="74"/>
      <c r="BB112" s="164"/>
      <c r="BC112" s="74"/>
    </row>
    <row r="113" spans="1:55" s="60" customFormat="1" ht="32.25" customHeight="1">
      <c r="A113" s="113" t="s">
        <v>3663</v>
      </c>
      <c r="B113" s="314" t="s">
        <v>3744</v>
      </c>
      <c r="C113" s="121" t="s">
        <v>3245</v>
      </c>
      <c r="D113" s="315">
        <v>46058</v>
      </c>
      <c r="E113" s="316">
        <v>107960957750</v>
      </c>
      <c r="F113" s="331">
        <v>1</v>
      </c>
      <c r="G113" s="119"/>
      <c r="H113" s="119"/>
      <c r="I113" s="120"/>
      <c r="J113" s="61"/>
      <c r="K113" s="62"/>
      <c r="L113" s="56"/>
      <c r="M113" s="317">
        <v>389500</v>
      </c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62"/>
      <c r="Y113" s="58"/>
      <c r="Z113" s="58"/>
      <c r="AA113" s="121" t="s">
        <v>3245</v>
      </c>
      <c r="AB113" s="57" t="str">
        <f t="shared" si="32"/>
        <v>PS26875</v>
      </c>
      <c r="AC113" s="58" t="str">
        <f t="shared" si="32"/>
        <v>5222514</v>
      </c>
      <c r="AD113" s="59">
        <f t="shared" si="24"/>
        <v>46058</v>
      </c>
      <c r="AE113" s="58"/>
      <c r="AF113" s="58"/>
      <c r="AG113" s="58"/>
      <c r="AH113" s="58">
        <f t="shared" si="25"/>
        <v>389500</v>
      </c>
      <c r="AI113" s="58"/>
      <c r="AJ113" s="58"/>
      <c r="AK113" s="58"/>
      <c r="AL113" s="58"/>
      <c r="AM113" s="58"/>
      <c r="AN113" s="58"/>
      <c r="AO113" s="58"/>
      <c r="AP113" s="58"/>
      <c r="AQ113" s="58"/>
      <c r="AR113" s="58">
        <f t="shared" si="26"/>
        <v>31160</v>
      </c>
      <c r="AS113" s="58">
        <f t="shared" si="27"/>
        <v>420660</v>
      </c>
      <c r="AT113" s="58">
        <f t="shared" si="28"/>
        <v>420660</v>
      </c>
      <c r="AU113" s="58" t="str">
        <f t="shared" si="29"/>
        <v>Local</v>
      </c>
      <c r="AV113" s="74"/>
      <c r="AY113" s="158"/>
      <c r="AZ113" s="318"/>
      <c r="BA113" s="74"/>
      <c r="BB113" s="164"/>
      <c r="BC113" s="74"/>
    </row>
    <row r="114" spans="1:55" s="60" customFormat="1" ht="32.25" customHeight="1">
      <c r="A114" s="113" t="s">
        <v>3664</v>
      </c>
      <c r="B114" s="314" t="s">
        <v>3745</v>
      </c>
      <c r="C114" s="121" t="s">
        <v>3245</v>
      </c>
      <c r="D114" s="315">
        <v>46058</v>
      </c>
      <c r="E114" s="316">
        <v>107960988700</v>
      </c>
      <c r="F114" s="331">
        <v>1</v>
      </c>
      <c r="G114" s="119"/>
      <c r="H114" s="119"/>
      <c r="I114" s="120"/>
      <c r="J114" s="61"/>
      <c r="K114" s="62"/>
      <c r="L114" s="56"/>
      <c r="M114" s="317">
        <v>389500</v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62"/>
      <c r="Y114" s="58"/>
      <c r="Z114" s="58"/>
      <c r="AA114" s="121" t="s">
        <v>3245</v>
      </c>
      <c r="AB114" s="57" t="str">
        <f t="shared" si="32"/>
        <v>PS26876</v>
      </c>
      <c r="AC114" s="58" t="str">
        <f t="shared" si="32"/>
        <v>5222510</v>
      </c>
      <c r="AD114" s="59">
        <f t="shared" si="24"/>
        <v>46058</v>
      </c>
      <c r="AE114" s="58"/>
      <c r="AF114" s="58"/>
      <c r="AG114" s="58"/>
      <c r="AH114" s="58">
        <f t="shared" si="25"/>
        <v>389500</v>
      </c>
      <c r="AI114" s="58"/>
      <c r="AJ114" s="58"/>
      <c r="AK114" s="58"/>
      <c r="AL114" s="58"/>
      <c r="AM114" s="58"/>
      <c r="AN114" s="58"/>
      <c r="AO114" s="58"/>
      <c r="AP114" s="58"/>
      <c r="AQ114" s="58"/>
      <c r="AR114" s="58">
        <f t="shared" si="26"/>
        <v>31160</v>
      </c>
      <c r="AS114" s="58">
        <f t="shared" si="27"/>
        <v>420660</v>
      </c>
      <c r="AT114" s="58">
        <f t="shared" si="28"/>
        <v>420660</v>
      </c>
      <c r="AU114" s="58" t="str">
        <f t="shared" si="29"/>
        <v>Local</v>
      </c>
      <c r="AV114" s="74"/>
      <c r="AY114" s="158"/>
      <c r="AZ114" s="318"/>
      <c r="BA114" s="74"/>
      <c r="BB114" s="164"/>
      <c r="BC114" s="74"/>
    </row>
    <row r="115" spans="1:55" s="60" customFormat="1" ht="32.25" customHeight="1">
      <c r="A115" s="113" t="s">
        <v>3665</v>
      </c>
      <c r="B115" s="314" t="s">
        <v>3746</v>
      </c>
      <c r="C115" s="121" t="s">
        <v>3245</v>
      </c>
      <c r="D115" s="315">
        <v>46058</v>
      </c>
      <c r="E115" s="316">
        <v>107960977720</v>
      </c>
      <c r="F115" s="331">
        <v>1</v>
      </c>
      <c r="G115" s="119"/>
      <c r="H115" s="119"/>
      <c r="I115" s="120"/>
      <c r="J115" s="61"/>
      <c r="K115" s="62"/>
      <c r="L115" s="56"/>
      <c r="M115" s="317">
        <v>389500</v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62"/>
      <c r="Y115" s="58"/>
      <c r="Z115" s="58"/>
      <c r="AA115" s="121" t="s">
        <v>3245</v>
      </c>
      <c r="AB115" s="57" t="str">
        <f t="shared" si="32"/>
        <v>PS26877</v>
      </c>
      <c r="AC115" s="58" t="str">
        <f t="shared" si="32"/>
        <v>5228058</v>
      </c>
      <c r="AD115" s="59">
        <f t="shared" si="24"/>
        <v>46058</v>
      </c>
      <c r="AE115" s="58"/>
      <c r="AF115" s="58"/>
      <c r="AG115" s="58"/>
      <c r="AH115" s="58">
        <f t="shared" si="25"/>
        <v>389500</v>
      </c>
      <c r="AI115" s="58"/>
      <c r="AJ115" s="58"/>
      <c r="AK115" s="58"/>
      <c r="AL115" s="58"/>
      <c r="AM115" s="58"/>
      <c r="AN115" s="58"/>
      <c r="AO115" s="58"/>
      <c r="AP115" s="58"/>
      <c r="AQ115" s="58"/>
      <c r="AR115" s="58">
        <f t="shared" si="26"/>
        <v>31160</v>
      </c>
      <c r="AS115" s="58">
        <f t="shared" si="27"/>
        <v>420660</v>
      </c>
      <c r="AT115" s="58">
        <f t="shared" si="28"/>
        <v>420660</v>
      </c>
      <c r="AU115" s="58" t="str">
        <f t="shared" si="29"/>
        <v>Local</v>
      </c>
      <c r="AV115" s="74"/>
      <c r="AY115" s="158"/>
      <c r="AZ115" s="318"/>
      <c r="BA115" s="74"/>
      <c r="BB115" s="164"/>
      <c r="BC115" s="74"/>
    </row>
    <row r="116" spans="1:55" s="60" customFormat="1" ht="32.25" customHeight="1">
      <c r="A116" s="113" t="s">
        <v>3666</v>
      </c>
      <c r="B116" s="314" t="s">
        <v>3747</v>
      </c>
      <c r="C116" s="121" t="s">
        <v>3245</v>
      </c>
      <c r="D116" s="315">
        <v>46058</v>
      </c>
      <c r="E116" s="316">
        <v>107960949350</v>
      </c>
      <c r="F116" s="331">
        <v>1</v>
      </c>
      <c r="G116" s="119"/>
      <c r="H116" s="119"/>
      <c r="I116" s="120"/>
      <c r="J116" s="61"/>
      <c r="K116" s="62"/>
      <c r="L116" s="56"/>
      <c r="M116" s="317">
        <v>389500</v>
      </c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62"/>
      <c r="Y116" s="58"/>
      <c r="Z116" s="58"/>
      <c r="AA116" s="121" t="s">
        <v>3245</v>
      </c>
      <c r="AB116" s="57" t="str">
        <f t="shared" si="32"/>
        <v>PS26878</v>
      </c>
      <c r="AC116" s="58" t="str">
        <f t="shared" si="32"/>
        <v>5228083</v>
      </c>
      <c r="AD116" s="59">
        <f t="shared" si="24"/>
        <v>46058</v>
      </c>
      <c r="AE116" s="58"/>
      <c r="AF116" s="58"/>
      <c r="AG116" s="58"/>
      <c r="AH116" s="58">
        <f t="shared" si="25"/>
        <v>389500</v>
      </c>
      <c r="AI116" s="58"/>
      <c r="AJ116" s="58"/>
      <c r="AK116" s="58"/>
      <c r="AL116" s="58"/>
      <c r="AM116" s="58"/>
      <c r="AN116" s="58"/>
      <c r="AO116" s="58"/>
      <c r="AP116" s="58"/>
      <c r="AQ116" s="58"/>
      <c r="AR116" s="58">
        <f t="shared" si="26"/>
        <v>31160</v>
      </c>
      <c r="AS116" s="58">
        <f t="shared" si="27"/>
        <v>420660</v>
      </c>
      <c r="AT116" s="58">
        <f t="shared" si="28"/>
        <v>420660</v>
      </c>
      <c r="AU116" s="58" t="str">
        <f t="shared" si="29"/>
        <v>Local</v>
      </c>
      <c r="AV116" s="74"/>
      <c r="AY116" s="158"/>
      <c r="AZ116" s="318"/>
      <c r="BA116" s="74"/>
      <c r="BB116" s="164"/>
      <c r="BC116" s="74"/>
    </row>
    <row r="117" spans="1:55" s="60" customFormat="1" ht="32.25" customHeight="1">
      <c r="A117" s="113" t="s">
        <v>3667</v>
      </c>
      <c r="B117" s="314" t="s">
        <v>3748</v>
      </c>
      <c r="C117" s="121" t="s">
        <v>3245</v>
      </c>
      <c r="D117" s="315">
        <v>46058</v>
      </c>
      <c r="E117" s="316">
        <v>107960818450</v>
      </c>
      <c r="F117" s="331">
        <v>1</v>
      </c>
      <c r="G117" s="119"/>
      <c r="H117" s="119"/>
      <c r="I117" s="120"/>
      <c r="J117" s="61"/>
      <c r="K117" s="62"/>
      <c r="L117" s="56"/>
      <c r="M117" s="317">
        <v>389500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62"/>
      <c r="Y117" s="58"/>
      <c r="Z117" s="58"/>
      <c r="AA117" s="121" t="s">
        <v>3245</v>
      </c>
      <c r="AB117" s="57" t="str">
        <f t="shared" si="32"/>
        <v>PS26873</v>
      </c>
      <c r="AC117" s="58" t="str">
        <f t="shared" si="32"/>
        <v>B33X26020212</v>
      </c>
      <c r="AD117" s="59">
        <f t="shared" si="24"/>
        <v>46058</v>
      </c>
      <c r="AE117" s="58"/>
      <c r="AF117" s="58"/>
      <c r="AG117" s="58"/>
      <c r="AH117" s="58">
        <f t="shared" si="25"/>
        <v>389500</v>
      </c>
      <c r="AI117" s="58"/>
      <c r="AJ117" s="58"/>
      <c r="AK117" s="58"/>
      <c r="AL117" s="58"/>
      <c r="AM117" s="58"/>
      <c r="AN117" s="58"/>
      <c r="AO117" s="58"/>
      <c r="AP117" s="58"/>
      <c r="AQ117" s="58"/>
      <c r="AR117" s="58">
        <f t="shared" si="26"/>
        <v>31160</v>
      </c>
      <c r="AS117" s="58">
        <f t="shared" si="27"/>
        <v>420660</v>
      </c>
      <c r="AT117" s="58">
        <f t="shared" si="28"/>
        <v>420660</v>
      </c>
      <c r="AU117" s="58" t="str">
        <f t="shared" si="29"/>
        <v>Local</v>
      </c>
      <c r="AV117" s="74"/>
      <c r="AY117" s="158"/>
      <c r="AZ117" s="318"/>
      <c r="BA117" s="74"/>
      <c r="BB117" s="164"/>
      <c r="BC117" s="74"/>
    </row>
    <row r="118" spans="1:55" s="60" customFormat="1" ht="32.25" customHeight="1">
      <c r="A118" s="113" t="s">
        <v>3668</v>
      </c>
      <c r="B118" s="314" t="s">
        <v>3749</v>
      </c>
      <c r="C118" s="121" t="s">
        <v>3245</v>
      </c>
      <c r="D118" s="315">
        <v>46058</v>
      </c>
      <c r="E118" s="316">
        <v>107960837940</v>
      </c>
      <c r="F118" s="331">
        <v>1</v>
      </c>
      <c r="G118" s="119"/>
      <c r="H118" s="119"/>
      <c r="I118" s="120"/>
      <c r="J118" s="61"/>
      <c r="K118" s="62"/>
      <c r="L118" s="56"/>
      <c r="M118" s="317">
        <v>389500</v>
      </c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62"/>
      <c r="Y118" s="58"/>
      <c r="Z118" s="58"/>
      <c r="AA118" s="121" t="s">
        <v>3245</v>
      </c>
      <c r="AB118" s="57" t="str">
        <f t="shared" si="32"/>
        <v>PS26874</v>
      </c>
      <c r="AC118" s="58" t="str">
        <f t="shared" si="32"/>
        <v>B33X26020213</v>
      </c>
      <c r="AD118" s="59">
        <f t="shared" si="24"/>
        <v>46058</v>
      </c>
      <c r="AE118" s="58"/>
      <c r="AF118" s="58"/>
      <c r="AG118" s="58"/>
      <c r="AH118" s="58">
        <f t="shared" si="25"/>
        <v>389500</v>
      </c>
      <c r="AI118" s="58"/>
      <c r="AJ118" s="58"/>
      <c r="AK118" s="58"/>
      <c r="AL118" s="58"/>
      <c r="AM118" s="58"/>
      <c r="AN118" s="58"/>
      <c r="AO118" s="58"/>
      <c r="AP118" s="58"/>
      <c r="AQ118" s="58"/>
      <c r="AR118" s="58">
        <f t="shared" si="26"/>
        <v>31160</v>
      </c>
      <c r="AS118" s="58">
        <f t="shared" si="27"/>
        <v>420660</v>
      </c>
      <c r="AT118" s="58">
        <f t="shared" si="28"/>
        <v>420660</v>
      </c>
      <c r="AU118" s="58" t="str">
        <f t="shared" si="29"/>
        <v>Local</v>
      </c>
      <c r="AV118" s="74"/>
      <c r="AY118" s="158"/>
      <c r="AZ118" s="318"/>
      <c r="BA118" s="74"/>
      <c r="BB118" s="164"/>
      <c r="BC118" s="74"/>
    </row>
    <row r="119" spans="1:55" s="60" customFormat="1" ht="32.25" customHeight="1">
      <c r="A119" s="113" t="s">
        <v>3669</v>
      </c>
      <c r="B119" s="314" t="s">
        <v>3750</v>
      </c>
      <c r="C119" s="121" t="s">
        <v>3245</v>
      </c>
      <c r="D119" s="315">
        <v>46058</v>
      </c>
      <c r="E119" s="316">
        <v>107960818120</v>
      </c>
      <c r="F119" s="331">
        <v>1</v>
      </c>
      <c r="G119" s="119"/>
      <c r="H119" s="119"/>
      <c r="I119" s="120"/>
      <c r="J119" s="61"/>
      <c r="K119" s="62"/>
      <c r="L119" s="56"/>
      <c r="M119" s="317">
        <v>389500</v>
      </c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62"/>
      <c r="Y119" s="58"/>
      <c r="Z119" s="58"/>
      <c r="AA119" s="121" t="s">
        <v>3245</v>
      </c>
      <c r="AB119" s="57" t="str">
        <f t="shared" si="32"/>
        <v>PS26904</v>
      </c>
      <c r="AC119" s="58" t="str">
        <f t="shared" si="32"/>
        <v>VY/025-2026</v>
      </c>
      <c r="AD119" s="59">
        <f t="shared" si="24"/>
        <v>46058</v>
      </c>
      <c r="AE119" s="58"/>
      <c r="AF119" s="58"/>
      <c r="AG119" s="58"/>
      <c r="AH119" s="58">
        <f t="shared" si="25"/>
        <v>389500</v>
      </c>
      <c r="AI119" s="58"/>
      <c r="AJ119" s="58"/>
      <c r="AK119" s="58"/>
      <c r="AL119" s="58"/>
      <c r="AM119" s="58"/>
      <c r="AN119" s="58"/>
      <c r="AO119" s="58"/>
      <c r="AP119" s="58"/>
      <c r="AQ119" s="58"/>
      <c r="AR119" s="58">
        <f t="shared" si="26"/>
        <v>31160</v>
      </c>
      <c r="AS119" s="58">
        <f t="shared" si="27"/>
        <v>420660</v>
      </c>
      <c r="AT119" s="58">
        <f t="shared" si="28"/>
        <v>420660</v>
      </c>
      <c r="AU119" s="58" t="str">
        <f t="shared" si="29"/>
        <v>Local</v>
      </c>
      <c r="AV119" s="74"/>
      <c r="AY119" s="158"/>
      <c r="AZ119" s="318"/>
      <c r="BA119" s="74"/>
      <c r="BB119" s="164"/>
      <c r="BC119" s="74"/>
    </row>
    <row r="120" spans="1:55" s="60" customFormat="1" ht="32.25" customHeight="1">
      <c r="A120" s="113" t="s">
        <v>3670</v>
      </c>
      <c r="B120" s="314" t="s">
        <v>3751</v>
      </c>
      <c r="C120" s="121" t="s">
        <v>3245</v>
      </c>
      <c r="D120" s="315">
        <v>46058</v>
      </c>
      <c r="E120" s="316">
        <v>107960837720</v>
      </c>
      <c r="F120" s="331">
        <v>1</v>
      </c>
      <c r="G120" s="119"/>
      <c r="H120" s="119"/>
      <c r="I120" s="120"/>
      <c r="J120" s="61"/>
      <c r="K120" s="62"/>
      <c r="L120" s="56"/>
      <c r="M120" s="317">
        <v>389500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62"/>
      <c r="Y120" s="58"/>
      <c r="Z120" s="58"/>
      <c r="AA120" s="121" t="s">
        <v>3245</v>
      </c>
      <c r="AB120" s="57" t="str">
        <f t="shared" si="32"/>
        <v>PS26880</v>
      </c>
      <c r="AC120" s="58" t="str">
        <f t="shared" si="32"/>
        <v>5213003</v>
      </c>
      <c r="AD120" s="59">
        <f t="shared" si="24"/>
        <v>46058</v>
      </c>
      <c r="AE120" s="58"/>
      <c r="AF120" s="58"/>
      <c r="AG120" s="58"/>
      <c r="AH120" s="58">
        <f t="shared" si="25"/>
        <v>389500</v>
      </c>
      <c r="AI120" s="58"/>
      <c r="AJ120" s="58"/>
      <c r="AK120" s="58"/>
      <c r="AL120" s="58"/>
      <c r="AM120" s="58"/>
      <c r="AN120" s="58"/>
      <c r="AO120" s="58"/>
      <c r="AP120" s="58"/>
      <c r="AQ120" s="58"/>
      <c r="AR120" s="58">
        <f t="shared" si="26"/>
        <v>31160</v>
      </c>
      <c r="AS120" s="58">
        <f t="shared" si="27"/>
        <v>420660</v>
      </c>
      <c r="AT120" s="58">
        <f t="shared" si="28"/>
        <v>420660</v>
      </c>
      <c r="AU120" s="58" t="str">
        <f t="shared" si="29"/>
        <v>Local</v>
      </c>
      <c r="AV120" s="74"/>
      <c r="AY120" s="158"/>
      <c r="AZ120" s="318"/>
      <c r="BA120" s="74"/>
      <c r="BB120" s="164"/>
      <c r="BC120" s="74"/>
    </row>
    <row r="121" spans="1:55" s="60" customFormat="1" ht="32.25" customHeight="1">
      <c r="A121" s="113" t="s">
        <v>3671</v>
      </c>
      <c r="B121" s="314" t="s">
        <v>3752</v>
      </c>
      <c r="C121" s="121" t="s">
        <v>3245</v>
      </c>
      <c r="D121" s="315">
        <v>46058</v>
      </c>
      <c r="E121" s="316">
        <v>107960879610</v>
      </c>
      <c r="F121" s="331">
        <v>1</v>
      </c>
      <c r="G121" s="119"/>
      <c r="H121" s="119"/>
      <c r="I121" s="120"/>
      <c r="J121" s="61"/>
      <c r="K121" s="62"/>
      <c r="L121" s="56"/>
      <c r="M121" s="317">
        <v>389500</v>
      </c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62"/>
      <c r="Y121" s="58"/>
      <c r="Z121" s="58"/>
      <c r="AA121" s="121" t="s">
        <v>3245</v>
      </c>
      <c r="AB121" s="57" t="str">
        <f t="shared" si="32"/>
        <v>PS26879</v>
      </c>
      <c r="AC121" s="58" t="str">
        <f t="shared" si="32"/>
        <v>5227255</v>
      </c>
      <c r="AD121" s="59">
        <f t="shared" si="24"/>
        <v>46058</v>
      </c>
      <c r="AE121" s="58"/>
      <c r="AF121" s="58"/>
      <c r="AG121" s="58"/>
      <c r="AH121" s="58">
        <f t="shared" si="25"/>
        <v>389500</v>
      </c>
      <c r="AI121" s="58"/>
      <c r="AJ121" s="58"/>
      <c r="AK121" s="58"/>
      <c r="AL121" s="58"/>
      <c r="AM121" s="58"/>
      <c r="AN121" s="58"/>
      <c r="AO121" s="58"/>
      <c r="AP121" s="58"/>
      <c r="AQ121" s="58"/>
      <c r="AR121" s="58">
        <f t="shared" si="26"/>
        <v>31160</v>
      </c>
      <c r="AS121" s="58">
        <f t="shared" si="27"/>
        <v>420660</v>
      </c>
      <c r="AT121" s="58">
        <f t="shared" si="28"/>
        <v>420660</v>
      </c>
      <c r="AU121" s="58" t="str">
        <f t="shared" si="29"/>
        <v>Local</v>
      </c>
      <c r="AV121" s="74"/>
      <c r="AY121" s="158"/>
      <c r="AZ121" s="318"/>
      <c r="BA121" s="74"/>
      <c r="BB121" s="164"/>
      <c r="BC121" s="74"/>
    </row>
    <row r="122" spans="1:55" s="60" customFormat="1" ht="32.25" customHeight="1">
      <c r="A122" s="113" t="s">
        <v>3672</v>
      </c>
      <c r="B122" s="314" t="s">
        <v>3753</v>
      </c>
      <c r="C122" s="121" t="s">
        <v>3245</v>
      </c>
      <c r="D122" s="315">
        <v>46058</v>
      </c>
      <c r="E122" s="316">
        <v>107960910960</v>
      </c>
      <c r="F122" s="331">
        <v>1</v>
      </c>
      <c r="G122" s="119"/>
      <c r="H122" s="119"/>
      <c r="I122" s="120"/>
      <c r="J122" s="61"/>
      <c r="K122" s="62"/>
      <c r="L122" s="56"/>
      <c r="M122" s="317">
        <v>389500</v>
      </c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62"/>
      <c r="Y122" s="58"/>
      <c r="Z122" s="58"/>
      <c r="AA122" s="121" t="s">
        <v>3245</v>
      </c>
      <c r="AB122" s="57" t="str">
        <f t="shared" si="32"/>
        <v>PS26903</v>
      </c>
      <c r="AC122" s="58" t="str">
        <f t="shared" si="32"/>
        <v>180/BG-PS-34</v>
      </c>
      <c r="AD122" s="59">
        <f t="shared" si="24"/>
        <v>46058</v>
      </c>
      <c r="AE122" s="58"/>
      <c r="AF122" s="58"/>
      <c r="AG122" s="58"/>
      <c r="AH122" s="58">
        <f t="shared" si="25"/>
        <v>389500</v>
      </c>
      <c r="AI122" s="58"/>
      <c r="AJ122" s="58"/>
      <c r="AK122" s="58"/>
      <c r="AL122" s="58"/>
      <c r="AM122" s="58"/>
      <c r="AN122" s="58"/>
      <c r="AO122" s="58"/>
      <c r="AP122" s="58"/>
      <c r="AQ122" s="58"/>
      <c r="AR122" s="58">
        <f t="shared" si="26"/>
        <v>31160</v>
      </c>
      <c r="AS122" s="58">
        <f t="shared" si="27"/>
        <v>420660</v>
      </c>
      <c r="AT122" s="58">
        <f t="shared" si="28"/>
        <v>420660</v>
      </c>
      <c r="AU122" s="58" t="str">
        <f t="shared" si="29"/>
        <v>Local</v>
      </c>
      <c r="AV122" s="74"/>
      <c r="AY122" s="158"/>
      <c r="AZ122" s="318"/>
      <c r="BA122" s="74"/>
      <c r="BB122" s="164"/>
      <c r="BC122" s="74"/>
    </row>
    <row r="123" spans="1:55" s="60" customFormat="1" ht="32.25" customHeight="1">
      <c r="A123" s="113" t="s">
        <v>3673</v>
      </c>
      <c r="B123" s="314" t="s">
        <v>3754</v>
      </c>
      <c r="C123" s="121" t="s">
        <v>3245</v>
      </c>
      <c r="D123" s="315">
        <v>46058</v>
      </c>
      <c r="E123" s="316">
        <v>107960925330</v>
      </c>
      <c r="F123" s="331">
        <v>1</v>
      </c>
      <c r="G123" s="119"/>
      <c r="H123" s="119"/>
      <c r="I123" s="120"/>
      <c r="J123" s="61"/>
      <c r="K123" s="62"/>
      <c r="L123" s="56"/>
      <c r="M123" s="317">
        <v>389500</v>
      </c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62"/>
      <c r="Y123" s="58"/>
      <c r="Z123" s="58"/>
      <c r="AA123" s="121" t="s">
        <v>3245</v>
      </c>
      <c r="AB123" s="57" t="str">
        <f t="shared" si="32"/>
        <v>PS26881</v>
      </c>
      <c r="AC123" s="58" t="str">
        <f t="shared" si="32"/>
        <v>5199485</v>
      </c>
      <c r="AD123" s="59">
        <f t="shared" si="24"/>
        <v>46058</v>
      </c>
      <c r="AE123" s="58"/>
      <c r="AF123" s="58"/>
      <c r="AG123" s="58"/>
      <c r="AH123" s="58">
        <f t="shared" si="25"/>
        <v>389500</v>
      </c>
      <c r="AI123" s="58"/>
      <c r="AJ123" s="58"/>
      <c r="AK123" s="58"/>
      <c r="AL123" s="58"/>
      <c r="AM123" s="58"/>
      <c r="AN123" s="58"/>
      <c r="AO123" s="58"/>
      <c r="AP123" s="58"/>
      <c r="AQ123" s="58"/>
      <c r="AR123" s="58">
        <f t="shared" si="26"/>
        <v>31160</v>
      </c>
      <c r="AS123" s="58">
        <f t="shared" si="27"/>
        <v>420660</v>
      </c>
      <c r="AT123" s="58">
        <f t="shared" si="28"/>
        <v>420660</v>
      </c>
      <c r="AU123" s="58" t="str">
        <f t="shared" si="29"/>
        <v>Local</v>
      </c>
      <c r="AV123" s="74"/>
      <c r="AY123" s="158"/>
      <c r="AZ123" s="318"/>
      <c r="BA123" s="74"/>
      <c r="BB123" s="164"/>
      <c r="BC123" s="74"/>
    </row>
    <row r="124" spans="1:55" s="60" customFormat="1" ht="32.25" customHeight="1">
      <c r="A124" s="113" t="s">
        <v>3674</v>
      </c>
      <c r="B124" s="314" t="s">
        <v>3755</v>
      </c>
      <c r="C124" s="121" t="s">
        <v>3245</v>
      </c>
      <c r="D124" s="315">
        <v>46058</v>
      </c>
      <c r="E124" s="316">
        <v>107960979340</v>
      </c>
      <c r="F124" s="331">
        <v>1</v>
      </c>
      <c r="G124" s="119"/>
      <c r="H124" s="119"/>
      <c r="I124" s="120"/>
      <c r="J124" s="61"/>
      <c r="K124" s="62"/>
      <c r="L124" s="56"/>
      <c r="M124" s="317">
        <v>389500</v>
      </c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62"/>
      <c r="Y124" s="58"/>
      <c r="Z124" s="58"/>
      <c r="AA124" s="121" t="s">
        <v>3245</v>
      </c>
      <c r="AB124" s="57" t="str">
        <f t="shared" si="32"/>
        <v>PS26906</v>
      </c>
      <c r="AC124" s="58" t="str">
        <f t="shared" si="32"/>
        <v>KJ-VY260201</v>
      </c>
      <c r="AD124" s="59">
        <f t="shared" si="24"/>
        <v>46058</v>
      </c>
      <c r="AE124" s="58"/>
      <c r="AF124" s="58"/>
      <c r="AG124" s="58"/>
      <c r="AH124" s="58">
        <f t="shared" si="25"/>
        <v>389500</v>
      </c>
      <c r="AI124" s="58"/>
      <c r="AJ124" s="58"/>
      <c r="AK124" s="58"/>
      <c r="AL124" s="58"/>
      <c r="AM124" s="58"/>
      <c r="AN124" s="58"/>
      <c r="AO124" s="58"/>
      <c r="AP124" s="58"/>
      <c r="AQ124" s="58"/>
      <c r="AR124" s="58">
        <f t="shared" si="26"/>
        <v>31160</v>
      </c>
      <c r="AS124" s="58">
        <f t="shared" si="27"/>
        <v>420660</v>
      </c>
      <c r="AT124" s="58">
        <f t="shared" si="28"/>
        <v>420660</v>
      </c>
      <c r="AU124" s="58" t="str">
        <f t="shared" si="29"/>
        <v>Local</v>
      </c>
      <c r="AV124" s="74"/>
      <c r="AY124" s="158"/>
      <c r="AZ124" s="318"/>
      <c r="BA124" s="74"/>
      <c r="BB124" s="164"/>
      <c r="BC124" s="74"/>
    </row>
    <row r="125" spans="1:55" s="60" customFormat="1" ht="32.25" customHeight="1">
      <c r="A125" s="113" t="s">
        <v>3675</v>
      </c>
      <c r="B125" s="314" t="s">
        <v>3756</v>
      </c>
      <c r="C125" s="121" t="s">
        <v>3245</v>
      </c>
      <c r="D125" s="315">
        <v>46058</v>
      </c>
      <c r="E125" s="316">
        <v>107962937020</v>
      </c>
      <c r="F125" s="331">
        <v>1</v>
      </c>
      <c r="G125" s="119"/>
      <c r="H125" s="119"/>
      <c r="I125" s="120"/>
      <c r="J125" s="61"/>
      <c r="K125" s="62"/>
      <c r="L125" s="56"/>
      <c r="M125" s="317">
        <v>389500</v>
      </c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62"/>
      <c r="Y125" s="58"/>
      <c r="Z125" s="58"/>
      <c r="AA125" s="121" t="s">
        <v>3245</v>
      </c>
      <c r="AB125" s="57" t="str">
        <f t="shared" si="32"/>
        <v>PS26844</v>
      </c>
      <c r="AC125" s="58" t="str">
        <f t="shared" si="32"/>
        <v>MTCVY-R2602-001</v>
      </c>
      <c r="AD125" s="59">
        <f t="shared" si="24"/>
        <v>46058</v>
      </c>
      <c r="AE125" s="58"/>
      <c r="AF125" s="58"/>
      <c r="AG125" s="58"/>
      <c r="AH125" s="58">
        <f t="shared" si="25"/>
        <v>389500</v>
      </c>
      <c r="AI125" s="58"/>
      <c r="AJ125" s="58"/>
      <c r="AK125" s="58"/>
      <c r="AL125" s="58"/>
      <c r="AM125" s="58"/>
      <c r="AN125" s="58"/>
      <c r="AO125" s="58"/>
      <c r="AP125" s="58"/>
      <c r="AQ125" s="58"/>
      <c r="AR125" s="58">
        <f t="shared" si="26"/>
        <v>31160</v>
      </c>
      <c r="AS125" s="58">
        <f t="shared" si="27"/>
        <v>420660</v>
      </c>
      <c r="AT125" s="58">
        <f t="shared" si="28"/>
        <v>420660</v>
      </c>
      <c r="AU125" s="58" t="str">
        <f t="shared" si="29"/>
        <v>Local</v>
      </c>
      <c r="AV125" s="74"/>
      <c r="AY125" s="158"/>
      <c r="AZ125" s="318"/>
      <c r="BA125" s="74"/>
      <c r="BB125" s="164"/>
      <c r="BC125" s="74"/>
    </row>
    <row r="126" spans="1:55" s="60" customFormat="1" ht="32.25" customHeight="1">
      <c r="A126" s="113" t="s">
        <v>3676</v>
      </c>
      <c r="B126" s="314" t="s">
        <v>3757</v>
      </c>
      <c r="C126" s="121" t="s">
        <v>3245</v>
      </c>
      <c r="D126" s="315">
        <v>46058</v>
      </c>
      <c r="E126" s="316">
        <v>107959317321</v>
      </c>
      <c r="F126" s="331">
        <v>1</v>
      </c>
      <c r="G126" s="119"/>
      <c r="H126" s="119"/>
      <c r="I126" s="120"/>
      <c r="J126" s="61"/>
      <c r="K126" s="62"/>
      <c r="L126" s="56"/>
      <c r="M126" s="317">
        <v>389500</v>
      </c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62"/>
      <c r="Y126" s="58"/>
      <c r="Z126" s="58"/>
      <c r="AA126" s="121" t="s">
        <v>3245</v>
      </c>
      <c r="AB126" s="57" t="str">
        <f t="shared" si="32"/>
        <v>PS26885</v>
      </c>
      <c r="AC126" s="58" t="str">
        <f t="shared" si="32"/>
        <v>BSV260202-221295</v>
      </c>
      <c r="AD126" s="59">
        <f t="shared" si="24"/>
        <v>46058</v>
      </c>
      <c r="AE126" s="58"/>
      <c r="AF126" s="58"/>
      <c r="AG126" s="58"/>
      <c r="AH126" s="58">
        <f t="shared" si="25"/>
        <v>389500</v>
      </c>
      <c r="AI126" s="58"/>
      <c r="AJ126" s="58"/>
      <c r="AK126" s="58"/>
      <c r="AL126" s="58"/>
      <c r="AM126" s="58"/>
      <c r="AN126" s="58"/>
      <c r="AO126" s="58"/>
      <c r="AP126" s="58"/>
      <c r="AQ126" s="58"/>
      <c r="AR126" s="58">
        <f t="shared" si="26"/>
        <v>31160</v>
      </c>
      <c r="AS126" s="58">
        <f t="shared" si="27"/>
        <v>420660</v>
      </c>
      <c r="AT126" s="58">
        <f t="shared" si="28"/>
        <v>420660</v>
      </c>
      <c r="AU126" s="58" t="str">
        <f t="shared" si="29"/>
        <v>Local</v>
      </c>
      <c r="AV126" s="74"/>
      <c r="AY126" s="158"/>
      <c r="AZ126" s="318"/>
      <c r="BA126" s="74"/>
      <c r="BB126" s="164"/>
      <c r="BC126" s="74"/>
    </row>
    <row r="127" spans="1:55" s="60" customFormat="1" ht="32.25" customHeight="1">
      <c r="A127" s="113" t="s">
        <v>3677</v>
      </c>
      <c r="B127" s="314" t="s">
        <v>3758</v>
      </c>
      <c r="C127" s="121" t="s">
        <v>3245</v>
      </c>
      <c r="D127" s="315">
        <v>46058</v>
      </c>
      <c r="E127" s="316">
        <v>107960925701</v>
      </c>
      <c r="F127" s="331">
        <v>1</v>
      </c>
      <c r="G127" s="119"/>
      <c r="H127" s="119"/>
      <c r="I127" s="120"/>
      <c r="J127" s="61"/>
      <c r="K127" s="62"/>
      <c r="L127" s="56"/>
      <c r="M127" s="317">
        <v>389500</v>
      </c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62"/>
      <c r="Y127" s="58"/>
      <c r="Z127" s="58"/>
      <c r="AA127" s="121" t="s">
        <v>3245</v>
      </c>
      <c r="AB127" s="57" t="str">
        <f t="shared" si="32"/>
        <v>PS26897</v>
      </c>
      <c r="AC127" s="58" t="str">
        <f t="shared" si="32"/>
        <v>THVN-MIN2602005</v>
      </c>
      <c r="AD127" s="59">
        <f t="shared" si="24"/>
        <v>46058</v>
      </c>
      <c r="AE127" s="58"/>
      <c r="AF127" s="58"/>
      <c r="AG127" s="58"/>
      <c r="AH127" s="58">
        <f t="shared" si="25"/>
        <v>389500</v>
      </c>
      <c r="AI127" s="58"/>
      <c r="AJ127" s="58"/>
      <c r="AK127" s="58"/>
      <c r="AL127" s="58"/>
      <c r="AM127" s="58"/>
      <c r="AN127" s="58"/>
      <c r="AO127" s="58"/>
      <c r="AP127" s="58"/>
      <c r="AQ127" s="58"/>
      <c r="AR127" s="58">
        <f t="shared" si="26"/>
        <v>31160</v>
      </c>
      <c r="AS127" s="58">
        <f t="shared" si="27"/>
        <v>420660</v>
      </c>
      <c r="AT127" s="58">
        <f t="shared" si="28"/>
        <v>420660</v>
      </c>
      <c r="AU127" s="58" t="str">
        <f t="shared" si="29"/>
        <v>Local</v>
      </c>
      <c r="AV127" s="74"/>
      <c r="AY127" s="158"/>
      <c r="AZ127" s="318"/>
      <c r="BA127" s="74"/>
      <c r="BB127" s="164"/>
      <c r="BC127" s="74"/>
    </row>
    <row r="128" spans="1:55" s="60" customFormat="1" ht="32.25" customHeight="1">
      <c r="A128" s="113" t="s">
        <v>3678</v>
      </c>
      <c r="B128" s="314" t="s">
        <v>3759</v>
      </c>
      <c r="C128" s="121" t="s">
        <v>3245</v>
      </c>
      <c r="D128" s="315">
        <v>46058</v>
      </c>
      <c r="E128" s="316">
        <v>107959960141</v>
      </c>
      <c r="F128" s="331">
        <v>1</v>
      </c>
      <c r="G128" s="119"/>
      <c r="H128" s="119"/>
      <c r="I128" s="120"/>
      <c r="J128" s="61"/>
      <c r="K128" s="62"/>
      <c r="L128" s="56"/>
      <c r="M128" s="317">
        <v>389500</v>
      </c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62"/>
      <c r="Y128" s="58"/>
      <c r="Z128" s="58"/>
      <c r="AA128" s="121" t="s">
        <v>3245</v>
      </c>
      <c r="AB128" s="57" t="str">
        <f t="shared" si="32"/>
        <v>PS26898</v>
      </c>
      <c r="AC128" s="58" t="str">
        <f t="shared" si="32"/>
        <v>JWT-PS 14</v>
      </c>
      <c r="AD128" s="59">
        <f t="shared" si="24"/>
        <v>46058</v>
      </c>
      <c r="AE128" s="58"/>
      <c r="AF128" s="58"/>
      <c r="AG128" s="58"/>
      <c r="AH128" s="58">
        <f t="shared" si="25"/>
        <v>389500</v>
      </c>
      <c r="AI128" s="58"/>
      <c r="AJ128" s="58"/>
      <c r="AK128" s="58"/>
      <c r="AL128" s="58"/>
      <c r="AM128" s="58"/>
      <c r="AN128" s="58"/>
      <c r="AO128" s="58"/>
      <c r="AP128" s="58"/>
      <c r="AQ128" s="58"/>
      <c r="AR128" s="58">
        <f t="shared" si="26"/>
        <v>31160</v>
      </c>
      <c r="AS128" s="58">
        <f t="shared" si="27"/>
        <v>420660</v>
      </c>
      <c r="AT128" s="58">
        <f t="shared" si="28"/>
        <v>420660</v>
      </c>
      <c r="AU128" s="58" t="str">
        <f t="shared" si="29"/>
        <v>Local</v>
      </c>
      <c r="AV128" s="74"/>
      <c r="AY128" s="158"/>
      <c r="AZ128" s="318"/>
      <c r="BA128" s="74"/>
      <c r="BB128" s="164"/>
      <c r="BC128" s="74"/>
    </row>
    <row r="129" spans="1:55" s="60" customFormat="1" ht="32.25" customHeight="1">
      <c r="A129" s="113" t="s">
        <v>3679</v>
      </c>
      <c r="B129" s="314" t="s">
        <v>3760</v>
      </c>
      <c r="C129" s="121" t="s">
        <v>3245</v>
      </c>
      <c r="D129" s="315">
        <v>46059</v>
      </c>
      <c r="E129" s="316">
        <v>107962943760</v>
      </c>
      <c r="F129" s="331">
        <v>1</v>
      </c>
      <c r="G129" s="119"/>
      <c r="H129" s="119"/>
      <c r="I129" s="120"/>
      <c r="J129" s="61"/>
      <c r="K129" s="62"/>
      <c r="L129" s="56"/>
      <c r="M129" s="317">
        <v>389500</v>
      </c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62"/>
      <c r="Y129" s="58"/>
      <c r="Z129" s="58"/>
      <c r="AA129" s="121" t="s">
        <v>3245</v>
      </c>
      <c r="AB129" s="57" t="str">
        <f t="shared" si="32"/>
        <v>PS26920</v>
      </c>
      <c r="AC129" s="58" t="str">
        <f t="shared" si="32"/>
        <v>5199486</v>
      </c>
      <c r="AD129" s="59">
        <f t="shared" si="24"/>
        <v>46059</v>
      </c>
      <c r="AE129" s="58"/>
      <c r="AF129" s="58"/>
      <c r="AG129" s="58"/>
      <c r="AH129" s="58">
        <f t="shared" si="25"/>
        <v>389500</v>
      </c>
      <c r="AI129" s="58"/>
      <c r="AJ129" s="58"/>
      <c r="AK129" s="58"/>
      <c r="AL129" s="58"/>
      <c r="AM129" s="58"/>
      <c r="AN129" s="58"/>
      <c r="AO129" s="58"/>
      <c r="AP129" s="58"/>
      <c r="AQ129" s="58"/>
      <c r="AR129" s="58">
        <f t="shared" si="26"/>
        <v>31160</v>
      </c>
      <c r="AS129" s="58">
        <f t="shared" si="27"/>
        <v>420660</v>
      </c>
      <c r="AT129" s="58">
        <f t="shared" si="28"/>
        <v>420660</v>
      </c>
      <c r="AU129" s="58" t="str">
        <f t="shared" si="29"/>
        <v>Local</v>
      </c>
      <c r="AV129" s="74"/>
      <c r="AY129" s="158"/>
      <c r="AZ129" s="318"/>
      <c r="BA129" s="74"/>
      <c r="BB129" s="164"/>
      <c r="BC129" s="74"/>
    </row>
    <row r="130" spans="1:55" s="60" customFormat="1" ht="32.25" customHeight="1">
      <c r="A130" s="113" t="s">
        <v>3680</v>
      </c>
      <c r="B130" s="314" t="s">
        <v>3761</v>
      </c>
      <c r="C130" s="121" t="s">
        <v>3245</v>
      </c>
      <c r="D130" s="315">
        <v>46059</v>
      </c>
      <c r="E130" s="316">
        <v>107963181320</v>
      </c>
      <c r="F130" s="331">
        <v>1</v>
      </c>
      <c r="G130" s="119"/>
      <c r="H130" s="119"/>
      <c r="I130" s="120"/>
      <c r="J130" s="61"/>
      <c r="K130" s="62"/>
      <c r="L130" s="56"/>
      <c r="M130" s="317">
        <v>389500</v>
      </c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62"/>
      <c r="Y130" s="58"/>
      <c r="Z130" s="58"/>
      <c r="AA130" s="121" t="s">
        <v>3245</v>
      </c>
      <c r="AB130" s="57" t="str">
        <f t="shared" si="32"/>
        <v>PS26865</v>
      </c>
      <c r="AC130" s="58" t="str">
        <f t="shared" si="32"/>
        <v>O2-2602-00053</v>
      </c>
      <c r="AD130" s="59">
        <f t="shared" si="24"/>
        <v>46059</v>
      </c>
      <c r="AE130" s="58"/>
      <c r="AF130" s="58"/>
      <c r="AG130" s="58"/>
      <c r="AH130" s="58">
        <f t="shared" si="25"/>
        <v>389500</v>
      </c>
      <c r="AI130" s="58"/>
      <c r="AJ130" s="58"/>
      <c r="AK130" s="58"/>
      <c r="AL130" s="58"/>
      <c r="AM130" s="58"/>
      <c r="AN130" s="58"/>
      <c r="AO130" s="58"/>
      <c r="AP130" s="58"/>
      <c r="AQ130" s="58"/>
      <c r="AR130" s="58">
        <f t="shared" si="26"/>
        <v>31160</v>
      </c>
      <c r="AS130" s="58">
        <f t="shared" si="27"/>
        <v>420660</v>
      </c>
      <c r="AT130" s="58">
        <f t="shared" si="28"/>
        <v>420660</v>
      </c>
      <c r="AU130" s="58" t="str">
        <f t="shared" si="29"/>
        <v>Local</v>
      </c>
      <c r="AV130" s="74"/>
      <c r="AY130" s="158"/>
      <c r="AZ130" s="318"/>
      <c r="BA130" s="74"/>
      <c r="BB130" s="164"/>
      <c r="BC130" s="74"/>
    </row>
    <row r="131" spans="1:55" s="60" customFormat="1" ht="32.25" customHeight="1">
      <c r="A131" s="113" t="s">
        <v>3681</v>
      </c>
      <c r="B131" s="314" t="s">
        <v>3762</v>
      </c>
      <c r="C131" s="121" t="s">
        <v>3245</v>
      </c>
      <c r="D131" s="315">
        <v>46059</v>
      </c>
      <c r="E131" s="316">
        <v>107963385350</v>
      </c>
      <c r="F131" s="331">
        <v>1</v>
      </c>
      <c r="G131" s="119"/>
      <c r="H131" s="119"/>
      <c r="I131" s="120"/>
      <c r="J131" s="61"/>
      <c r="K131" s="62"/>
      <c r="L131" s="56"/>
      <c r="M131" s="317">
        <v>389500</v>
      </c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62"/>
      <c r="Y131" s="58"/>
      <c r="Z131" s="58"/>
      <c r="AA131" s="121" t="s">
        <v>3245</v>
      </c>
      <c r="AB131" s="57" t="str">
        <f t="shared" si="32"/>
        <v>PS26925</v>
      </c>
      <c r="AC131" s="58" t="str">
        <f t="shared" si="32"/>
        <v>DY260206PSV-CI-P</v>
      </c>
      <c r="AD131" s="59">
        <f t="shared" si="24"/>
        <v>46059</v>
      </c>
      <c r="AE131" s="58"/>
      <c r="AF131" s="58"/>
      <c r="AG131" s="58"/>
      <c r="AH131" s="58">
        <f t="shared" si="25"/>
        <v>389500</v>
      </c>
      <c r="AI131" s="58"/>
      <c r="AJ131" s="58"/>
      <c r="AK131" s="58"/>
      <c r="AL131" s="58"/>
      <c r="AM131" s="58"/>
      <c r="AN131" s="58"/>
      <c r="AO131" s="58"/>
      <c r="AP131" s="58"/>
      <c r="AQ131" s="58"/>
      <c r="AR131" s="58">
        <f t="shared" si="26"/>
        <v>31160</v>
      </c>
      <c r="AS131" s="58">
        <f t="shared" si="27"/>
        <v>420660</v>
      </c>
      <c r="AT131" s="58">
        <f t="shared" si="28"/>
        <v>420660</v>
      </c>
      <c r="AU131" s="58" t="str">
        <f t="shared" si="29"/>
        <v>Local</v>
      </c>
      <c r="AV131" s="74"/>
      <c r="AY131" s="158"/>
      <c r="AZ131" s="318"/>
      <c r="BA131" s="74"/>
      <c r="BB131" s="164"/>
      <c r="BC131" s="74"/>
    </row>
    <row r="132" spans="1:55" s="60" customFormat="1" ht="32.25" customHeight="1">
      <c r="A132" s="113" t="s">
        <v>3682</v>
      </c>
      <c r="B132" s="314" t="s">
        <v>3763</v>
      </c>
      <c r="C132" s="121" t="s">
        <v>3245</v>
      </c>
      <c r="D132" s="315">
        <v>46059</v>
      </c>
      <c r="E132" s="316">
        <v>107963631050</v>
      </c>
      <c r="F132" s="331">
        <v>1</v>
      </c>
      <c r="G132" s="119"/>
      <c r="H132" s="119"/>
      <c r="I132" s="120"/>
      <c r="J132" s="61"/>
      <c r="K132" s="62"/>
      <c r="L132" s="56"/>
      <c r="M132" s="317">
        <v>389500</v>
      </c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62"/>
      <c r="Y132" s="58"/>
      <c r="Z132" s="58"/>
      <c r="AA132" s="121" t="s">
        <v>3245</v>
      </c>
      <c r="AB132" s="57" t="str">
        <f t="shared" si="32"/>
        <v>PS26933</v>
      </c>
      <c r="AC132" s="58" t="str">
        <f t="shared" si="32"/>
        <v>850C260200290</v>
      </c>
      <c r="AD132" s="59">
        <f t="shared" si="24"/>
        <v>46059</v>
      </c>
      <c r="AE132" s="58"/>
      <c r="AF132" s="58"/>
      <c r="AG132" s="58"/>
      <c r="AH132" s="58">
        <f t="shared" si="25"/>
        <v>389500</v>
      </c>
      <c r="AI132" s="58"/>
      <c r="AJ132" s="58"/>
      <c r="AK132" s="58"/>
      <c r="AL132" s="58"/>
      <c r="AM132" s="58"/>
      <c r="AN132" s="58"/>
      <c r="AO132" s="58"/>
      <c r="AP132" s="58"/>
      <c r="AQ132" s="58"/>
      <c r="AR132" s="58">
        <f t="shared" si="26"/>
        <v>31160</v>
      </c>
      <c r="AS132" s="58">
        <f t="shared" si="27"/>
        <v>420660</v>
      </c>
      <c r="AT132" s="58">
        <f t="shared" si="28"/>
        <v>420660</v>
      </c>
      <c r="AU132" s="58" t="str">
        <f t="shared" si="29"/>
        <v>Local</v>
      </c>
      <c r="AV132" s="74"/>
      <c r="AY132" s="158"/>
      <c r="AZ132" s="318"/>
      <c r="BA132" s="74"/>
      <c r="BB132" s="164"/>
      <c r="BC132" s="74"/>
    </row>
    <row r="133" spans="1:55" s="60" customFormat="1" ht="32.25" customHeight="1">
      <c r="A133" s="113" t="s">
        <v>3683</v>
      </c>
      <c r="B133" s="314" t="s">
        <v>3764</v>
      </c>
      <c r="C133" s="121" t="s">
        <v>3245</v>
      </c>
      <c r="D133" s="315">
        <v>46059</v>
      </c>
      <c r="E133" s="316">
        <v>107963625560</v>
      </c>
      <c r="F133" s="331">
        <v>1</v>
      </c>
      <c r="G133" s="119"/>
      <c r="H133" s="119"/>
      <c r="I133" s="120"/>
      <c r="J133" s="61"/>
      <c r="K133" s="62"/>
      <c r="L133" s="56"/>
      <c r="M133" s="317">
        <v>389500</v>
      </c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62"/>
      <c r="Y133" s="58"/>
      <c r="Z133" s="58"/>
      <c r="AA133" s="121" t="s">
        <v>3245</v>
      </c>
      <c r="AB133" s="57" t="str">
        <f t="shared" si="32"/>
        <v>PS26923</v>
      </c>
      <c r="AC133" s="58" t="str">
        <f t="shared" si="32"/>
        <v>BKPS20260203</v>
      </c>
      <c r="AD133" s="59">
        <f t="shared" si="24"/>
        <v>46059</v>
      </c>
      <c r="AE133" s="58"/>
      <c r="AF133" s="58"/>
      <c r="AG133" s="58"/>
      <c r="AH133" s="58">
        <f t="shared" si="25"/>
        <v>389500</v>
      </c>
      <c r="AI133" s="58"/>
      <c r="AJ133" s="58"/>
      <c r="AK133" s="58"/>
      <c r="AL133" s="58"/>
      <c r="AM133" s="58"/>
      <c r="AN133" s="58"/>
      <c r="AO133" s="58"/>
      <c r="AP133" s="58"/>
      <c r="AQ133" s="58"/>
      <c r="AR133" s="58">
        <f t="shared" si="26"/>
        <v>31160</v>
      </c>
      <c r="AS133" s="58">
        <f t="shared" si="27"/>
        <v>420660</v>
      </c>
      <c r="AT133" s="58">
        <f t="shared" si="28"/>
        <v>420660</v>
      </c>
      <c r="AU133" s="58" t="str">
        <f t="shared" si="29"/>
        <v>Local</v>
      </c>
      <c r="AV133" s="74"/>
      <c r="AY133" s="158"/>
      <c r="AZ133" s="318"/>
      <c r="BA133" s="74"/>
      <c r="BB133" s="164"/>
      <c r="BC133" s="74"/>
    </row>
    <row r="134" spans="1:55" s="60" customFormat="1" ht="32.25" customHeight="1">
      <c r="A134" s="113" t="s">
        <v>3684</v>
      </c>
      <c r="B134" s="314" t="s">
        <v>3765</v>
      </c>
      <c r="C134" s="121" t="s">
        <v>3245</v>
      </c>
      <c r="D134" s="315">
        <v>46059</v>
      </c>
      <c r="E134" s="316">
        <v>107963852730</v>
      </c>
      <c r="F134" s="331">
        <v>1</v>
      </c>
      <c r="G134" s="119"/>
      <c r="H134" s="119"/>
      <c r="I134" s="120"/>
      <c r="J134" s="61"/>
      <c r="K134" s="62"/>
      <c r="L134" s="56"/>
      <c r="M134" s="317">
        <v>389500</v>
      </c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62"/>
      <c r="Y134" s="58"/>
      <c r="Z134" s="58"/>
      <c r="AA134" s="121" t="s">
        <v>3245</v>
      </c>
      <c r="AB134" s="57" t="str">
        <f t="shared" si="32"/>
        <v>PS26919</v>
      </c>
      <c r="AC134" s="58" t="str">
        <f t="shared" si="32"/>
        <v>5213705</v>
      </c>
      <c r="AD134" s="59">
        <f t="shared" si="24"/>
        <v>46059</v>
      </c>
      <c r="AE134" s="58"/>
      <c r="AF134" s="58"/>
      <c r="AG134" s="58"/>
      <c r="AH134" s="58">
        <f t="shared" si="25"/>
        <v>389500</v>
      </c>
      <c r="AI134" s="58"/>
      <c r="AJ134" s="58"/>
      <c r="AK134" s="58"/>
      <c r="AL134" s="58"/>
      <c r="AM134" s="58"/>
      <c r="AN134" s="58"/>
      <c r="AO134" s="58"/>
      <c r="AP134" s="58"/>
      <c r="AQ134" s="58"/>
      <c r="AR134" s="58">
        <f t="shared" si="26"/>
        <v>31160</v>
      </c>
      <c r="AS134" s="58">
        <f t="shared" si="27"/>
        <v>420660</v>
      </c>
      <c r="AT134" s="58">
        <f t="shared" si="28"/>
        <v>420660</v>
      </c>
      <c r="AU134" s="58" t="str">
        <f t="shared" si="29"/>
        <v>Local</v>
      </c>
      <c r="AV134" s="74"/>
      <c r="AY134" s="158"/>
      <c r="AZ134" s="318"/>
      <c r="BA134" s="74"/>
      <c r="BB134" s="164"/>
      <c r="BC134" s="74"/>
    </row>
    <row r="135" spans="1:55" s="60" customFormat="1" ht="32.25" customHeight="1">
      <c r="A135" s="113" t="s">
        <v>3685</v>
      </c>
      <c r="B135" s="314" t="s">
        <v>3766</v>
      </c>
      <c r="C135" s="121" t="s">
        <v>3245</v>
      </c>
      <c r="D135" s="315">
        <v>46059</v>
      </c>
      <c r="E135" s="316">
        <v>107963971950</v>
      </c>
      <c r="F135" s="331">
        <v>1</v>
      </c>
      <c r="G135" s="119"/>
      <c r="H135" s="119"/>
      <c r="I135" s="120"/>
      <c r="J135" s="61"/>
      <c r="K135" s="62"/>
      <c r="L135" s="56"/>
      <c r="M135" s="317">
        <v>389500</v>
      </c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62"/>
      <c r="Y135" s="58"/>
      <c r="Z135" s="58"/>
      <c r="AA135" s="121" t="s">
        <v>3245</v>
      </c>
      <c r="AB135" s="57" t="str">
        <f t="shared" si="32"/>
        <v>PS26918</v>
      </c>
      <c r="AC135" s="58" t="str">
        <f t="shared" si="32"/>
        <v>BL-260202/PS</v>
      </c>
      <c r="AD135" s="59">
        <f t="shared" si="24"/>
        <v>46059</v>
      </c>
      <c r="AE135" s="58"/>
      <c r="AF135" s="58"/>
      <c r="AG135" s="58"/>
      <c r="AH135" s="58">
        <f t="shared" si="25"/>
        <v>389500</v>
      </c>
      <c r="AI135" s="58"/>
      <c r="AJ135" s="58"/>
      <c r="AK135" s="58"/>
      <c r="AL135" s="58"/>
      <c r="AM135" s="58"/>
      <c r="AN135" s="58"/>
      <c r="AO135" s="58"/>
      <c r="AP135" s="58"/>
      <c r="AQ135" s="58"/>
      <c r="AR135" s="58">
        <f t="shared" si="26"/>
        <v>31160</v>
      </c>
      <c r="AS135" s="58">
        <f t="shared" si="27"/>
        <v>420660</v>
      </c>
      <c r="AT135" s="58">
        <f t="shared" si="28"/>
        <v>420660</v>
      </c>
      <c r="AU135" s="58" t="str">
        <f t="shared" si="29"/>
        <v>Local</v>
      </c>
      <c r="AV135" s="74"/>
      <c r="AY135" s="158"/>
      <c r="AZ135" s="318"/>
      <c r="BA135" s="74"/>
      <c r="BB135" s="164"/>
      <c r="BC135" s="74"/>
    </row>
    <row r="136" spans="1:55" s="60" customFormat="1" ht="32.25" customHeight="1">
      <c r="A136" s="113" t="s">
        <v>3686</v>
      </c>
      <c r="B136" s="314" t="s">
        <v>3767</v>
      </c>
      <c r="C136" s="121" t="s">
        <v>3245</v>
      </c>
      <c r="D136" s="315">
        <v>46059</v>
      </c>
      <c r="E136" s="316">
        <v>107964096110</v>
      </c>
      <c r="F136" s="331">
        <v>1</v>
      </c>
      <c r="G136" s="119"/>
      <c r="H136" s="119"/>
      <c r="I136" s="120"/>
      <c r="J136" s="61"/>
      <c r="K136" s="62"/>
      <c r="L136" s="56"/>
      <c r="M136" s="317">
        <v>389500</v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62"/>
      <c r="Y136" s="58"/>
      <c r="Z136" s="58"/>
      <c r="AA136" s="121" t="s">
        <v>3245</v>
      </c>
      <c r="AB136" s="57" t="str">
        <f t="shared" ref="AB136:AC154" si="33">A136</f>
        <v>PS26934</v>
      </c>
      <c r="AC136" s="58" t="str">
        <f t="shared" si="33"/>
        <v>850C260200306</v>
      </c>
      <c r="AD136" s="59">
        <f t="shared" ref="AD136:AD154" si="34">D136</f>
        <v>46059</v>
      </c>
      <c r="AE136" s="58"/>
      <c r="AF136" s="58"/>
      <c r="AG136" s="58"/>
      <c r="AH136" s="58">
        <f t="shared" ref="AH136:AH154" si="35">+M136</f>
        <v>389500</v>
      </c>
      <c r="AI136" s="58"/>
      <c r="AJ136" s="58"/>
      <c r="AK136" s="58"/>
      <c r="AL136" s="58"/>
      <c r="AM136" s="58"/>
      <c r="AN136" s="58"/>
      <c r="AO136" s="58"/>
      <c r="AP136" s="58"/>
      <c r="AQ136" s="58"/>
      <c r="AR136" s="58">
        <f t="shared" si="26"/>
        <v>31160</v>
      </c>
      <c r="AS136" s="58">
        <f t="shared" si="27"/>
        <v>420660</v>
      </c>
      <c r="AT136" s="58">
        <f t="shared" ref="AT136:AT154" si="36">AS136</f>
        <v>420660</v>
      </c>
      <c r="AU136" s="58" t="str">
        <f t="shared" si="29"/>
        <v>Local</v>
      </c>
      <c r="AV136" s="74"/>
      <c r="AY136" s="158"/>
      <c r="AZ136" s="318"/>
      <c r="BA136" s="74"/>
      <c r="BB136" s="164"/>
      <c r="BC136" s="74"/>
    </row>
    <row r="137" spans="1:55" s="60" customFormat="1" ht="32.25" customHeight="1">
      <c r="A137" s="113" t="s">
        <v>3687</v>
      </c>
      <c r="B137" s="314" t="s">
        <v>3768</v>
      </c>
      <c r="C137" s="121" t="s">
        <v>3245</v>
      </c>
      <c r="D137" s="315">
        <v>46059</v>
      </c>
      <c r="E137" s="316">
        <v>107964819910</v>
      </c>
      <c r="F137" s="331">
        <v>1</v>
      </c>
      <c r="G137" s="119"/>
      <c r="H137" s="119"/>
      <c r="I137" s="120"/>
      <c r="J137" s="61"/>
      <c r="K137" s="62"/>
      <c r="L137" s="56"/>
      <c r="M137" s="317">
        <v>389500</v>
      </c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62"/>
      <c r="Y137" s="58"/>
      <c r="Z137" s="58"/>
      <c r="AA137" s="121" t="s">
        <v>3245</v>
      </c>
      <c r="AB137" s="57" t="str">
        <f t="shared" si="33"/>
        <v>PS26928</v>
      </c>
      <c r="AC137" s="58" t="str">
        <f t="shared" si="33"/>
        <v>850C260200185</v>
      </c>
      <c r="AD137" s="59">
        <f t="shared" si="34"/>
        <v>46059</v>
      </c>
      <c r="AE137" s="58"/>
      <c r="AF137" s="58"/>
      <c r="AG137" s="58"/>
      <c r="AH137" s="58">
        <f t="shared" si="35"/>
        <v>389500</v>
      </c>
      <c r="AI137" s="58"/>
      <c r="AJ137" s="58"/>
      <c r="AK137" s="58"/>
      <c r="AL137" s="58"/>
      <c r="AM137" s="58"/>
      <c r="AN137" s="58"/>
      <c r="AO137" s="58"/>
      <c r="AP137" s="58"/>
      <c r="AQ137" s="58"/>
      <c r="AR137" s="58">
        <f t="shared" si="26"/>
        <v>31160</v>
      </c>
      <c r="AS137" s="58">
        <f t="shared" si="27"/>
        <v>420660</v>
      </c>
      <c r="AT137" s="58">
        <f t="shared" si="36"/>
        <v>420660</v>
      </c>
      <c r="AU137" s="58" t="str">
        <f t="shared" si="29"/>
        <v>Local</v>
      </c>
      <c r="AV137" s="74"/>
      <c r="AY137" s="158"/>
      <c r="AZ137" s="318"/>
      <c r="BA137" s="74"/>
      <c r="BB137" s="164"/>
      <c r="BC137" s="74"/>
    </row>
    <row r="138" spans="1:55" s="60" customFormat="1" ht="32.25" customHeight="1">
      <c r="A138" s="113" t="s">
        <v>3688</v>
      </c>
      <c r="B138" s="314" t="s">
        <v>3769</v>
      </c>
      <c r="C138" s="121" t="s">
        <v>3245</v>
      </c>
      <c r="D138" s="315">
        <v>46059</v>
      </c>
      <c r="E138" s="316">
        <v>107964844960</v>
      </c>
      <c r="F138" s="331">
        <v>1</v>
      </c>
      <c r="G138" s="119"/>
      <c r="H138" s="119"/>
      <c r="I138" s="120"/>
      <c r="J138" s="61"/>
      <c r="K138" s="62"/>
      <c r="L138" s="56"/>
      <c r="M138" s="317">
        <v>389500</v>
      </c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62"/>
      <c r="Y138" s="58"/>
      <c r="Z138" s="58"/>
      <c r="AA138" s="121" t="s">
        <v>3245</v>
      </c>
      <c r="AB138" s="57" t="str">
        <f t="shared" si="33"/>
        <v>PS26922</v>
      </c>
      <c r="AC138" s="58" t="str">
        <f t="shared" si="33"/>
        <v>2602PS-S-01</v>
      </c>
      <c r="AD138" s="59">
        <f t="shared" si="34"/>
        <v>46059</v>
      </c>
      <c r="AE138" s="58"/>
      <c r="AF138" s="58"/>
      <c r="AG138" s="58"/>
      <c r="AH138" s="58">
        <f t="shared" si="35"/>
        <v>389500</v>
      </c>
      <c r="AI138" s="58"/>
      <c r="AJ138" s="58"/>
      <c r="AK138" s="58"/>
      <c r="AL138" s="58"/>
      <c r="AM138" s="58"/>
      <c r="AN138" s="58"/>
      <c r="AO138" s="58"/>
      <c r="AP138" s="58"/>
      <c r="AQ138" s="58"/>
      <c r="AR138" s="58">
        <f t="shared" si="26"/>
        <v>31160</v>
      </c>
      <c r="AS138" s="58">
        <f t="shared" si="27"/>
        <v>420660</v>
      </c>
      <c r="AT138" s="58">
        <f t="shared" si="36"/>
        <v>420660</v>
      </c>
      <c r="AU138" s="58" t="str">
        <f t="shared" si="29"/>
        <v>Local</v>
      </c>
      <c r="AV138" s="74"/>
      <c r="AY138" s="158"/>
      <c r="AZ138" s="318"/>
      <c r="BA138" s="74"/>
      <c r="BB138" s="164"/>
      <c r="BC138" s="74"/>
    </row>
    <row r="139" spans="1:55" s="60" customFormat="1" ht="32.25" customHeight="1">
      <c r="A139" s="113" t="s">
        <v>3689</v>
      </c>
      <c r="B139" s="314" t="s">
        <v>3770</v>
      </c>
      <c r="C139" s="121" t="s">
        <v>3245</v>
      </c>
      <c r="D139" s="315">
        <v>46059</v>
      </c>
      <c r="E139" s="316">
        <v>107963602460</v>
      </c>
      <c r="F139" s="332">
        <v>1</v>
      </c>
      <c r="G139" s="119"/>
      <c r="H139" s="119"/>
      <c r="I139" s="120"/>
      <c r="J139" s="61"/>
      <c r="K139" s="62"/>
      <c r="L139" s="56"/>
      <c r="M139" s="317">
        <v>389500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62"/>
      <c r="Y139" s="58"/>
      <c r="Z139" s="58"/>
      <c r="AA139" s="121" t="s">
        <v>3245</v>
      </c>
      <c r="AB139" s="57" t="str">
        <f t="shared" si="33"/>
        <v>PS26915</v>
      </c>
      <c r="AC139" s="58" t="str">
        <f t="shared" si="33"/>
        <v>FPL-VY260202-01</v>
      </c>
      <c r="AD139" s="59">
        <f t="shared" si="34"/>
        <v>46059</v>
      </c>
      <c r="AE139" s="58"/>
      <c r="AF139" s="58"/>
      <c r="AG139" s="58"/>
      <c r="AH139" s="58">
        <f t="shared" si="35"/>
        <v>389500</v>
      </c>
      <c r="AI139" s="58"/>
      <c r="AJ139" s="58"/>
      <c r="AK139" s="58"/>
      <c r="AL139" s="58"/>
      <c r="AM139" s="58"/>
      <c r="AN139" s="58"/>
      <c r="AO139" s="58"/>
      <c r="AP139" s="58"/>
      <c r="AQ139" s="58"/>
      <c r="AR139" s="58">
        <f t="shared" si="26"/>
        <v>31160</v>
      </c>
      <c r="AS139" s="58">
        <f t="shared" si="27"/>
        <v>420660</v>
      </c>
      <c r="AT139" s="58">
        <f t="shared" si="36"/>
        <v>420660</v>
      </c>
      <c r="AU139" s="58" t="str">
        <f t="shared" si="29"/>
        <v>Local</v>
      </c>
      <c r="AV139" s="74"/>
      <c r="AY139" s="158"/>
      <c r="AZ139" s="318"/>
      <c r="BA139" s="74"/>
      <c r="BB139" s="164"/>
      <c r="BC139" s="74"/>
    </row>
    <row r="140" spans="1:55" s="60" customFormat="1" ht="32.25" customHeight="1">
      <c r="A140" s="113" t="s">
        <v>3690</v>
      </c>
      <c r="B140" s="314" t="s">
        <v>3771</v>
      </c>
      <c r="C140" s="121" t="s">
        <v>3245</v>
      </c>
      <c r="D140" s="315">
        <v>46059</v>
      </c>
      <c r="E140" s="316">
        <v>107963454100</v>
      </c>
      <c r="F140" s="332">
        <v>1</v>
      </c>
      <c r="G140" s="119"/>
      <c r="H140" s="119"/>
      <c r="I140" s="120"/>
      <c r="J140" s="61"/>
      <c r="K140" s="62"/>
      <c r="L140" s="56"/>
      <c r="M140" s="317">
        <v>389500</v>
      </c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62"/>
      <c r="Y140" s="58"/>
      <c r="Z140" s="58"/>
      <c r="AA140" s="121" t="s">
        <v>3245</v>
      </c>
      <c r="AB140" s="57" t="str">
        <f t="shared" si="33"/>
        <v>PS26930</v>
      </c>
      <c r="AC140" s="58" t="str">
        <f t="shared" si="33"/>
        <v>29/PSHK/26</v>
      </c>
      <c r="AD140" s="59">
        <f t="shared" si="34"/>
        <v>46059</v>
      </c>
      <c r="AE140" s="58"/>
      <c r="AF140" s="58"/>
      <c r="AG140" s="58"/>
      <c r="AH140" s="58">
        <f t="shared" si="35"/>
        <v>389500</v>
      </c>
      <c r="AI140" s="58"/>
      <c r="AJ140" s="58"/>
      <c r="AK140" s="58"/>
      <c r="AL140" s="58"/>
      <c r="AM140" s="58"/>
      <c r="AN140" s="58"/>
      <c r="AO140" s="58"/>
      <c r="AP140" s="58"/>
      <c r="AQ140" s="58"/>
      <c r="AR140" s="58">
        <f t="shared" si="26"/>
        <v>31160</v>
      </c>
      <c r="AS140" s="58">
        <f t="shared" si="27"/>
        <v>420660</v>
      </c>
      <c r="AT140" s="58">
        <f t="shared" si="36"/>
        <v>420660</v>
      </c>
      <c r="AU140" s="58" t="str">
        <f t="shared" si="29"/>
        <v>Local</v>
      </c>
      <c r="AV140" s="74"/>
      <c r="AY140" s="158"/>
      <c r="AZ140" s="318"/>
      <c r="BA140" s="74"/>
      <c r="BB140" s="164"/>
      <c r="BC140" s="74"/>
    </row>
    <row r="141" spans="1:55" s="60" customFormat="1" ht="32.25" customHeight="1">
      <c r="A141" s="113" t="s">
        <v>3690</v>
      </c>
      <c r="B141" s="314" t="s">
        <v>3771</v>
      </c>
      <c r="C141" s="121" t="s">
        <v>3245</v>
      </c>
      <c r="D141" s="315">
        <v>46059</v>
      </c>
      <c r="E141" s="316">
        <v>107963503760</v>
      </c>
      <c r="F141" s="331">
        <v>1</v>
      </c>
      <c r="G141" s="119"/>
      <c r="H141" s="119"/>
      <c r="I141" s="120"/>
      <c r="J141" s="61"/>
      <c r="K141" s="62"/>
      <c r="L141" s="56"/>
      <c r="M141" s="317">
        <v>70000</v>
      </c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62"/>
      <c r="Y141" s="58"/>
      <c r="Z141" s="58"/>
      <c r="AA141" s="121" t="s">
        <v>3245</v>
      </c>
      <c r="AB141" s="57" t="str">
        <f t="shared" si="33"/>
        <v>PS26930</v>
      </c>
      <c r="AC141" s="58" t="str">
        <f t="shared" si="33"/>
        <v>29/PSHK/26</v>
      </c>
      <c r="AD141" s="59">
        <f t="shared" si="34"/>
        <v>46059</v>
      </c>
      <c r="AE141" s="58"/>
      <c r="AF141" s="58"/>
      <c r="AG141" s="58"/>
      <c r="AH141" s="58">
        <f t="shared" si="35"/>
        <v>70000</v>
      </c>
      <c r="AI141" s="58"/>
      <c r="AJ141" s="58"/>
      <c r="AK141" s="58"/>
      <c r="AL141" s="58"/>
      <c r="AM141" s="58"/>
      <c r="AN141" s="58"/>
      <c r="AO141" s="58"/>
      <c r="AP141" s="58"/>
      <c r="AQ141" s="58"/>
      <c r="AR141" s="58">
        <f t="shared" si="26"/>
        <v>5600</v>
      </c>
      <c r="AS141" s="58">
        <f t="shared" si="27"/>
        <v>75600</v>
      </c>
      <c r="AT141" s="58">
        <f t="shared" si="36"/>
        <v>75600</v>
      </c>
      <c r="AU141" s="58" t="str">
        <f t="shared" si="29"/>
        <v>Local</v>
      </c>
      <c r="AV141" s="74"/>
      <c r="AY141" s="158"/>
      <c r="AZ141" s="318"/>
      <c r="BA141" s="74"/>
      <c r="BB141" s="164"/>
      <c r="BC141" s="74"/>
    </row>
    <row r="142" spans="1:55" s="60" customFormat="1" ht="32.25" customHeight="1">
      <c r="A142" s="113" t="s">
        <v>3691</v>
      </c>
      <c r="B142" s="314" t="s">
        <v>3772</v>
      </c>
      <c r="C142" s="121" t="s">
        <v>3245</v>
      </c>
      <c r="D142" s="315">
        <v>46059</v>
      </c>
      <c r="E142" s="316">
        <v>107963526860</v>
      </c>
      <c r="F142" s="332">
        <v>1</v>
      </c>
      <c r="G142" s="119"/>
      <c r="H142" s="119"/>
      <c r="I142" s="120"/>
      <c r="J142" s="61"/>
      <c r="K142" s="62"/>
      <c r="L142" s="56"/>
      <c r="M142" s="317">
        <v>389500</v>
      </c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62"/>
      <c r="Y142" s="58"/>
      <c r="Z142" s="58"/>
      <c r="AA142" s="121" t="s">
        <v>3245</v>
      </c>
      <c r="AB142" s="57" t="str">
        <f t="shared" si="33"/>
        <v>PS26929</v>
      </c>
      <c r="AC142" s="58" t="str">
        <f t="shared" si="33"/>
        <v>EBD-PSTPU260203</v>
      </c>
      <c r="AD142" s="59">
        <f t="shared" si="34"/>
        <v>46059</v>
      </c>
      <c r="AE142" s="58"/>
      <c r="AF142" s="58"/>
      <c r="AG142" s="58"/>
      <c r="AH142" s="58">
        <f t="shared" si="35"/>
        <v>389500</v>
      </c>
      <c r="AI142" s="58"/>
      <c r="AJ142" s="58"/>
      <c r="AK142" s="58"/>
      <c r="AL142" s="58"/>
      <c r="AM142" s="58"/>
      <c r="AN142" s="58"/>
      <c r="AO142" s="58"/>
      <c r="AP142" s="58"/>
      <c r="AQ142" s="58"/>
      <c r="AR142" s="58">
        <f t="shared" si="26"/>
        <v>31160</v>
      </c>
      <c r="AS142" s="58">
        <f t="shared" si="27"/>
        <v>420660</v>
      </c>
      <c r="AT142" s="58">
        <f t="shared" si="36"/>
        <v>420660</v>
      </c>
      <c r="AU142" s="58" t="str">
        <f t="shared" si="29"/>
        <v>Local</v>
      </c>
      <c r="AV142" s="74"/>
      <c r="AY142" s="158"/>
      <c r="AZ142" s="318"/>
      <c r="BA142" s="74"/>
      <c r="BB142" s="164"/>
      <c r="BC142" s="74"/>
    </row>
    <row r="143" spans="1:55" s="60" customFormat="1" ht="32.25" customHeight="1">
      <c r="A143" s="113" t="s">
        <v>3692</v>
      </c>
      <c r="B143" s="314" t="s">
        <v>3773</v>
      </c>
      <c r="C143" s="121" t="s">
        <v>3245</v>
      </c>
      <c r="D143" s="315">
        <v>46059</v>
      </c>
      <c r="E143" s="316">
        <v>107963752850</v>
      </c>
      <c r="F143" s="332">
        <v>1</v>
      </c>
      <c r="G143" s="119"/>
      <c r="H143" s="119"/>
      <c r="I143" s="120"/>
      <c r="J143" s="61"/>
      <c r="K143" s="62"/>
      <c r="L143" s="56"/>
      <c r="M143" s="317">
        <v>389500</v>
      </c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62"/>
      <c r="Y143" s="58"/>
      <c r="Z143" s="58"/>
      <c r="AA143" s="121" t="s">
        <v>3245</v>
      </c>
      <c r="AB143" s="57" t="str">
        <f t="shared" si="33"/>
        <v>PS26931</v>
      </c>
      <c r="AC143" s="58" t="str">
        <f t="shared" si="33"/>
        <v>VY/026-2026</v>
      </c>
      <c r="AD143" s="59">
        <f t="shared" si="34"/>
        <v>46059</v>
      </c>
      <c r="AE143" s="58"/>
      <c r="AF143" s="58"/>
      <c r="AG143" s="58"/>
      <c r="AH143" s="58">
        <f t="shared" si="35"/>
        <v>389500</v>
      </c>
      <c r="AI143" s="58"/>
      <c r="AJ143" s="58"/>
      <c r="AK143" s="58"/>
      <c r="AL143" s="58"/>
      <c r="AM143" s="58"/>
      <c r="AN143" s="58"/>
      <c r="AO143" s="58"/>
      <c r="AP143" s="58"/>
      <c r="AQ143" s="58"/>
      <c r="AR143" s="58">
        <f t="shared" si="26"/>
        <v>31160</v>
      </c>
      <c r="AS143" s="58">
        <f t="shared" si="27"/>
        <v>420660</v>
      </c>
      <c r="AT143" s="58">
        <f t="shared" si="36"/>
        <v>420660</v>
      </c>
      <c r="AU143" s="58" t="str">
        <f t="shared" si="29"/>
        <v>Local</v>
      </c>
      <c r="AV143" s="74"/>
      <c r="AY143" s="158"/>
      <c r="AZ143" s="318"/>
      <c r="BA143" s="74"/>
      <c r="BB143" s="164"/>
      <c r="BC143" s="74"/>
    </row>
    <row r="144" spans="1:55" s="60" customFormat="1" ht="32.25" customHeight="1">
      <c r="A144" s="113" t="s">
        <v>3693</v>
      </c>
      <c r="B144" s="314" t="s">
        <v>3774</v>
      </c>
      <c r="C144" s="121" t="s">
        <v>3245</v>
      </c>
      <c r="D144" s="315">
        <v>46059</v>
      </c>
      <c r="E144" s="316">
        <v>107963797800</v>
      </c>
      <c r="F144" s="332">
        <v>1</v>
      </c>
      <c r="G144" s="119"/>
      <c r="H144" s="119"/>
      <c r="I144" s="120"/>
      <c r="J144" s="61"/>
      <c r="K144" s="62"/>
      <c r="L144" s="56"/>
      <c r="M144" s="317">
        <v>389500</v>
      </c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62"/>
      <c r="Y144" s="58"/>
      <c r="Z144" s="58"/>
      <c r="AA144" s="121" t="s">
        <v>3245</v>
      </c>
      <c r="AB144" s="57" t="str">
        <f t="shared" si="33"/>
        <v>PS26936</v>
      </c>
      <c r="AC144" s="58" t="str">
        <f t="shared" si="33"/>
        <v>5233071</v>
      </c>
      <c r="AD144" s="59">
        <f t="shared" si="34"/>
        <v>46059</v>
      </c>
      <c r="AE144" s="58"/>
      <c r="AF144" s="58"/>
      <c r="AG144" s="58"/>
      <c r="AH144" s="58">
        <f t="shared" si="35"/>
        <v>389500</v>
      </c>
      <c r="AI144" s="58"/>
      <c r="AJ144" s="58"/>
      <c r="AK144" s="58"/>
      <c r="AL144" s="58"/>
      <c r="AM144" s="58"/>
      <c r="AN144" s="58"/>
      <c r="AO144" s="58"/>
      <c r="AP144" s="58"/>
      <c r="AQ144" s="58"/>
      <c r="AR144" s="58">
        <f t="shared" si="26"/>
        <v>31160</v>
      </c>
      <c r="AS144" s="58">
        <f t="shared" si="27"/>
        <v>420660</v>
      </c>
      <c r="AT144" s="58">
        <f t="shared" si="36"/>
        <v>420660</v>
      </c>
      <c r="AU144" s="58" t="str">
        <f t="shared" si="29"/>
        <v>Local</v>
      </c>
      <c r="AV144" s="74"/>
      <c r="AY144" s="158"/>
      <c r="AZ144" s="318"/>
      <c r="BA144" s="74"/>
      <c r="BB144" s="164"/>
      <c r="BC144" s="74"/>
    </row>
    <row r="145" spans="1:55" s="60" customFormat="1" ht="32.25" customHeight="1">
      <c r="A145" s="113" t="s">
        <v>3694</v>
      </c>
      <c r="B145" s="314" t="s">
        <v>3775</v>
      </c>
      <c r="C145" s="121" t="s">
        <v>3245</v>
      </c>
      <c r="D145" s="315">
        <v>46059</v>
      </c>
      <c r="E145" s="316">
        <v>107964849310</v>
      </c>
      <c r="F145" s="332">
        <v>1</v>
      </c>
      <c r="G145" s="119"/>
      <c r="H145" s="119"/>
      <c r="I145" s="120"/>
      <c r="J145" s="61"/>
      <c r="K145" s="62"/>
      <c r="L145" s="56"/>
      <c r="M145" s="317">
        <v>389500</v>
      </c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62"/>
      <c r="Y145" s="58"/>
      <c r="Z145" s="58"/>
      <c r="AA145" s="121" t="s">
        <v>3245</v>
      </c>
      <c r="AB145" s="57" t="str">
        <f t="shared" si="33"/>
        <v>PS26932</v>
      </c>
      <c r="AC145" s="58" t="str">
        <f t="shared" si="33"/>
        <v>VY/027-2026</v>
      </c>
      <c r="AD145" s="59">
        <f t="shared" si="34"/>
        <v>46059</v>
      </c>
      <c r="AE145" s="58"/>
      <c r="AF145" s="58"/>
      <c r="AG145" s="58"/>
      <c r="AH145" s="58">
        <f t="shared" si="35"/>
        <v>389500</v>
      </c>
      <c r="AI145" s="58"/>
      <c r="AJ145" s="58"/>
      <c r="AK145" s="58"/>
      <c r="AL145" s="58"/>
      <c r="AM145" s="58"/>
      <c r="AN145" s="58"/>
      <c r="AO145" s="58"/>
      <c r="AP145" s="58"/>
      <c r="AQ145" s="58"/>
      <c r="AR145" s="58">
        <f t="shared" si="26"/>
        <v>31160</v>
      </c>
      <c r="AS145" s="58">
        <f t="shared" si="27"/>
        <v>420660</v>
      </c>
      <c r="AT145" s="58">
        <f t="shared" si="36"/>
        <v>420660</v>
      </c>
      <c r="AU145" s="58" t="str">
        <f t="shared" si="29"/>
        <v>Local</v>
      </c>
      <c r="AV145" s="74"/>
      <c r="AY145" s="158"/>
      <c r="AZ145" s="318"/>
      <c r="BA145" s="74"/>
      <c r="BB145" s="164"/>
      <c r="BC145" s="74"/>
    </row>
    <row r="146" spans="1:55" s="60" customFormat="1" ht="32.25" customHeight="1">
      <c r="A146" s="113" t="s">
        <v>3695</v>
      </c>
      <c r="B146" s="314" t="s">
        <v>3776</v>
      </c>
      <c r="C146" s="121" t="s">
        <v>3245</v>
      </c>
      <c r="D146" s="315">
        <v>46059</v>
      </c>
      <c r="E146" s="316">
        <v>107964064020</v>
      </c>
      <c r="F146" s="332">
        <v>1</v>
      </c>
      <c r="G146" s="119"/>
      <c r="H146" s="119"/>
      <c r="I146" s="120"/>
      <c r="J146" s="61"/>
      <c r="K146" s="62"/>
      <c r="L146" s="56"/>
      <c r="M146" s="317">
        <v>389500</v>
      </c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62"/>
      <c r="Y146" s="58"/>
      <c r="Z146" s="58"/>
      <c r="AA146" s="121" t="s">
        <v>3245</v>
      </c>
      <c r="AB146" s="57" t="str">
        <f t="shared" si="33"/>
        <v>PS26896</v>
      </c>
      <c r="AC146" s="58" t="str">
        <f t="shared" si="33"/>
        <v>5228129</v>
      </c>
      <c r="AD146" s="59">
        <f t="shared" si="34"/>
        <v>46059</v>
      </c>
      <c r="AE146" s="58"/>
      <c r="AF146" s="58"/>
      <c r="AG146" s="58"/>
      <c r="AH146" s="58">
        <f t="shared" si="35"/>
        <v>389500</v>
      </c>
      <c r="AI146" s="58"/>
      <c r="AJ146" s="58"/>
      <c r="AK146" s="58"/>
      <c r="AL146" s="58"/>
      <c r="AM146" s="58"/>
      <c r="AN146" s="58"/>
      <c r="AO146" s="58"/>
      <c r="AP146" s="58"/>
      <c r="AQ146" s="58"/>
      <c r="AR146" s="58">
        <f t="shared" si="26"/>
        <v>31160</v>
      </c>
      <c r="AS146" s="58">
        <f t="shared" si="27"/>
        <v>420660</v>
      </c>
      <c r="AT146" s="58">
        <f t="shared" si="36"/>
        <v>420660</v>
      </c>
      <c r="AU146" s="58" t="str">
        <f t="shared" si="29"/>
        <v>Local</v>
      </c>
      <c r="AV146" s="74"/>
      <c r="AY146" s="158"/>
      <c r="AZ146" s="318"/>
      <c r="BA146" s="74"/>
      <c r="BB146" s="164"/>
      <c r="BC146" s="74"/>
    </row>
    <row r="147" spans="1:55" s="60" customFormat="1" ht="32.25" customHeight="1">
      <c r="A147" s="113" t="s">
        <v>3696</v>
      </c>
      <c r="B147" s="314" t="s">
        <v>3777</v>
      </c>
      <c r="C147" s="121" t="s">
        <v>3245</v>
      </c>
      <c r="D147" s="315">
        <v>46059</v>
      </c>
      <c r="E147" s="316">
        <v>107964061220</v>
      </c>
      <c r="F147" s="332">
        <v>1</v>
      </c>
      <c r="G147" s="119"/>
      <c r="H147" s="119"/>
      <c r="I147" s="120"/>
      <c r="J147" s="61"/>
      <c r="K147" s="62"/>
      <c r="L147" s="56"/>
      <c r="M147" s="317">
        <v>389500</v>
      </c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62"/>
      <c r="Y147" s="58"/>
      <c r="Z147" s="58"/>
      <c r="AA147" s="121" t="s">
        <v>3245</v>
      </c>
      <c r="AB147" s="57" t="str">
        <f t="shared" si="33"/>
        <v>PS26935</v>
      </c>
      <c r="AC147" s="58" t="str">
        <f t="shared" si="33"/>
        <v>181/BG-PS-34</v>
      </c>
      <c r="AD147" s="59">
        <f t="shared" si="34"/>
        <v>46059</v>
      </c>
      <c r="AE147" s="58"/>
      <c r="AF147" s="58"/>
      <c r="AG147" s="58"/>
      <c r="AH147" s="58">
        <f t="shared" si="35"/>
        <v>389500</v>
      </c>
      <c r="AI147" s="58"/>
      <c r="AJ147" s="58"/>
      <c r="AK147" s="58"/>
      <c r="AL147" s="58"/>
      <c r="AM147" s="58"/>
      <c r="AN147" s="58"/>
      <c r="AO147" s="58"/>
      <c r="AP147" s="58"/>
      <c r="AQ147" s="58"/>
      <c r="AR147" s="58">
        <f t="shared" si="26"/>
        <v>31160</v>
      </c>
      <c r="AS147" s="58">
        <f t="shared" si="27"/>
        <v>420660</v>
      </c>
      <c r="AT147" s="58">
        <f t="shared" si="36"/>
        <v>420660</v>
      </c>
      <c r="AU147" s="58" t="str">
        <f t="shared" si="29"/>
        <v>Local</v>
      </c>
      <c r="AV147" s="74"/>
      <c r="AY147" s="158"/>
      <c r="AZ147" s="318"/>
      <c r="BA147" s="74"/>
      <c r="BB147" s="164"/>
      <c r="BC147" s="74"/>
    </row>
    <row r="148" spans="1:55" s="60" customFormat="1" ht="32.25" customHeight="1">
      <c r="A148" s="113" t="s">
        <v>3697</v>
      </c>
      <c r="B148" s="314" t="s">
        <v>3778</v>
      </c>
      <c r="C148" s="121" t="s">
        <v>3245</v>
      </c>
      <c r="D148" s="315">
        <v>46059</v>
      </c>
      <c r="E148" s="316">
        <v>107965706550</v>
      </c>
      <c r="F148" s="332">
        <v>1</v>
      </c>
      <c r="G148" s="119"/>
      <c r="H148" s="119"/>
      <c r="I148" s="120"/>
      <c r="J148" s="61"/>
      <c r="K148" s="62"/>
      <c r="L148" s="56"/>
      <c r="M148" s="317">
        <v>389500</v>
      </c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62"/>
      <c r="Y148" s="58"/>
      <c r="Z148" s="58"/>
      <c r="AA148" s="121" t="s">
        <v>3245</v>
      </c>
      <c r="AB148" s="57" t="str">
        <f t="shared" si="33"/>
        <v>PS26941</v>
      </c>
      <c r="AC148" s="58" t="str">
        <f t="shared" si="33"/>
        <v>B34X26020403VY</v>
      </c>
      <c r="AD148" s="59">
        <f t="shared" si="34"/>
        <v>46059</v>
      </c>
      <c r="AE148" s="58"/>
      <c r="AF148" s="58"/>
      <c r="AG148" s="58"/>
      <c r="AH148" s="58">
        <f t="shared" si="35"/>
        <v>389500</v>
      </c>
      <c r="AI148" s="58"/>
      <c r="AJ148" s="58"/>
      <c r="AK148" s="58"/>
      <c r="AL148" s="58"/>
      <c r="AM148" s="58"/>
      <c r="AN148" s="58"/>
      <c r="AO148" s="58"/>
      <c r="AP148" s="58"/>
      <c r="AQ148" s="58"/>
      <c r="AR148" s="58">
        <f t="shared" si="26"/>
        <v>31160</v>
      </c>
      <c r="AS148" s="58">
        <f t="shared" si="27"/>
        <v>420660</v>
      </c>
      <c r="AT148" s="58">
        <f t="shared" si="36"/>
        <v>420660</v>
      </c>
      <c r="AU148" s="58" t="str">
        <f t="shared" si="29"/>
        <v>Local</v>
      </c>
      <c r="AV148" s="74"/>
      <c r="AY148" s="158"/>
      <c r="AZ148" s="318"/>
      <c r="BA148" s="74"/>
      <c r="BB148" s="164"/>
      <c r="BC148" s="74"/>
    </row>
    <row r="149" spans="1:55" s="60" customFormat="1" ht="32.25" customHeight="1">
      <c r="A149" s="113" t="s">
        <v>3698</v>
      </c>
      <c r="B149" s="314" t="s">
        <v>3779</v>
      </c>
      <c r="C149" s="121" t="s">
        <v>3245</v>
      </c>
      <c r="D149" s="315">
        <v>46059</v>
      </c>
      <c r="E149" s="316">
        <v>107965784400</v>
      </c>
      <c r="F149" s="332">
        <v>1</v>
      </c>
      <c r="G149" s="119"/>
      <c r="H149" s="119"/>
      <c r="I149" s="120"/>
      <c r="J149" s="61"/>
      <c r="K149" s="62"/>
      <c r="L149" s="56"/>
      <c r="M149" s="317">
        <v>389500</v>
      </c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62"/>
      <c r="Y149" s="58"/>
      <c r="Z149" s="58"/>
      <c r="AA149" s="121" t="s">
        <v>3245</v>
      </c>
      <c r="AB149" s="57" t="str">
        <f t="shared" si="33"/>
        <v>PS26942</v>
      </c>
      <c r="AC149" s="58" t="str">
        <f t="shared" si="33"/>
        <v>B34X26020419VY</v>
      </c>
      <c r="AD149" s="59">
        <f t="shared" si="34"/>
        <v>46059</v>
      </c>
      <c r="AE149" s="58"/>
      <c r="AF149" s="58"/>
      <c r="AG149" s="58"/>
      <c r="AH149" s="58">
        <f t="shared" si="35"/>
        <v>389500</v>
      </c>
      <c r="AI149" s="58"/>
      <c r="AJ149" s="58"/>
      <c r="AK149" s="58"/>
      <c r="AL149" s="58"/>
      <c r="AM149" s="58"/>
      <c r="AN149" s="58"/>
      <c r="AO149" s="58"/>
      <c r="AP149" s="58"/>
      <c r="AQ149" s="58"/>
      <c r="AR149" s="58">
        <f t="shared" si="26"/>
        <v>31160</v>
      </c>
      <c r="AS149" s="58">
        <f t="shared" si="27"/>
        <v>420660</v>
      </c>
      <c r="AT149" s="58">
        <f t="shared" si="36"/>
        <v>420660</v>
      </c>
      <c r="AU149" s="58" t="str">
        <f t="shared" si="29"/>
        <v>Local</v>
      </c>
      <c r="AV149" s="74"/>
      <c r="AY149" s="158"/>
      <c r="AZ149" s="318"/>
      <c r="BA149" s="74"/>
      <c r="BB149" s="164"/>
      <c r="BC149" s="74"/>
    </row>
    <row r="150" spans="1:55" s="60" customFormat="1" ht="32.25" customHeight="1">
      <c r="A150" s="113" t="s">
        <v>3699</v>
      </c>
      <c r="B150" s="314" t="s">
        <v>3780</v>
      </c>
      <c r="C150" s="121" t="s">
        <v>3245</v>
      </c>
      <c r="D150" s="315">
        <v>46059</v>
      </c>
      <c r="E150" s="316">
        <v>107965736760</v>
      </c>
      <c r="F150" s="332">
        <v>1</v>
      </c>
      <c r="G150" s="119"/>
      <c r="H150" s="119"/>
      <c r="I150" s="120"/>
      <c r="J150" s="61"/>
      <c r="K150" s="62"/>
      <c r="L150" s="56"/>
      <c r="M150" s="317">
        <v>389500</v>
      </c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62"/>
      <c r="Y150" s="58"/>
      <c r="Z150" s="58"/>
      <c r="AA150" s="121" t="s">
        <v>3245</v>
      </c>
      <c r="AB150" s="57" t="str">
        <f t="shared" si="33"/>
        <v>PS26943</v>
      </c>
      <c r="AC150" s="58" t="str">
        <f t="shared" si="33"/>
        <v>B34X26020404VY</v>
      </c>
      <c r="AD150" s="59">
        <f t="shared" si="34"/>
        <v>46059</v>
      </c>
      <c r="AE150" s="58"/>
      <c r="AF150" s="58"/>
      <c r="AG150" s="58"/>
      <c r="AH150" s="58">
        <f t="shared" si="35"/>
        <v>389500</v>
      </c>
      <c r="AI150" s="58"/>
      <c r="AJ150" s="58"/>
      <c r="AK150" s="58"/>
      <c r="AL150" s="58"/>
      <c r="AM150" s="58"/>
      <c r="AN150" s="58"/>
      <c r="AO150" s="58"/>
      <c r="AP150" s="58"/>
      <c r="AQ150" s="58"/>
      <c r="AR150" s="58">
        <f t="shared" si="26"/>
        <v>31160</v>
      </c>
      <c r="AS150" s="58">
        <f t="shared" si="27"/>
        <v>420660</v>
      </c>
      <c r="AT150" s="58">
        <f t="shared" si="36"/>
        <v>420660</v>
      </c>
      <c r="AU150" s="58" t="str">
        <f t="shared" si="29"/>
        <v>Local</v>
      </c>
      <c r="AV150" s="74"/>
      <c r="AY150" s="158"/>
      <c r="AZ150" s="318"/>
      <c r="BA150" s="74"/>
      <c r="BB150" s="164"/>
      <c r="BC150" s="74"/>
    </row>
    <row r="151" spans="1:55" s="60" customFormat="1" ht="32.25" customHeight="1">
      <c r="A151" s="113" t="s">
        <v>3700</v>
      </c>
      <c r="B151" s="314" t="s">
        <v>3781</v>
      </c>
      <c r="C151" s="121" t="s">
        <v>3245</v>
      </c>
      <c r="D151" s="315">
        <v>46059</v>
      </c>
      <c r="E151" s="316">
        <v>107965775300</v>
      </c>
      <c r="F151" s="332">
        <v>1</v>
      </c>
      <c r="G151" s="119"/>
      <c r="H151" s="119"/>
      <c r="I151" s="120"/>
      <c r="J151" s="61"/>
      <c r="K151" s="62"/>
      <c r="L151" s="56"/>
      <c r="M151" s="317">
        <v>389500</v>
      </c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62"/>
      <c r="Y151" s="58"/>
      <c r="Z151" s="58"/>
      <c r="AA151" s="121" t="s">
        <v>3245</v>
      </c>
      <c r="AB151" s="57" t="str">
        <f t="shared" si="33"/>
        <v>PS26944</v>
      </c>
      <c r="AC151" s="58" t="str">
        <f t="shared" si="33"/>
        <v>B34X26020405VY</v>
      </c>
      <c r="AD151" s="59">
        <f t="shared" si="34"/>
        <v>46059</v>
      </c>
      <c r="AE151" s="58"/>
      <c r="AF151" s="58"/>
      <c r="AG151" s="58"/>
      <c r="AH151" s="58">
        <f t="shared" si="35"/>
        <v>389500</v>
      </c>
      <c r="AI151" s="58"/>
      <c r="AJ151" s="58"/>
      <c r="AK151" s="58"/>
      <c r="AL151" s="58"/>
      <c r="AM151" s="58"/>
      <c r="AN151" s="58"/>
      <c r="AO151" s="58"/>
      <c r="AP151" s="58"/>
      <c r="AQ151" s="58"/>
      <c r="AR151" s="58">
        <f t="shared" si="26"/>
        <v>31160</v>
      </c>
      <c r="AS151" s="58">
        <f t="shared" si="27"/>
        <v>420660</v>
      </c>
      <c r="AT151" s="58">
        <f t="shared" si="36"/>
        <v>420660</v>
      </c>
      <c r="AU151" s="58" t="str">
        <f t="shared" si="29"/>
        <v>Local</v>
      </c>
      <c r="AV151" s="74"/>
      <c r="AY151" s="158"/>
      <c r="AZ151" s="318"/>
      <c r="BA151" s="74"/>
      <c r="BB151" s="164"/>
      <c r="BC151" s="74"/>
    </row>
    <row r="152" spans="1:55" s="60" customFormat="1" ht="32.25" customHeight="1">
      <c r="A152" s="113" t="s">
        <v>3701</v>
      </c>
      <c r="B152" s="314" t="s">
        <v>3782</v>
      </c>
      <c r="C152" s="121" t="s">
        <v>3245</v>
      </c>
      <c r="D152" s="315">
        <v>46059</v>
      </c>
      <c r="E152" s="316">
        <v>107967063300</v>
      </c>
      <c r="F152" s="332">
        <v>1</v>
      </c>
      <c r="G152" s="119"/>
      <c r="H152" s="119"/>
      <c r="I152" s="120"/>
      <c r="J152" s="61"/>
      <c r="K152" s="62"/>
      <c r="L152" s="56"/>
      <c r="M152" s="317">
        <v>389500</v>
      </c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62"/>
      <c r="Y152" s="58"/>
      <c r="Z152" s="58"/>
      <c r="AA152" s="121" t="s">
        <v>3245</v>
      </c>
      <c r="AB152" s="57" t="str">
        <f t="shared" si="33"/>
        <v>PS26954</v>
      </c>
      <c r="AC152" s="58" t="str">
        <f t="shared" si="33"/>
        <v>5199471</v>
      </c>
      <c r="AD152" s="59">
        <f t="shared" si="34"/>
        <v>46059</v>
      </c>
      <c r="AE152" s="58"/>
      <c r="AF152" s="58"/>
      <c r="AG152" s="58"/>
      <c r="AH152" s="58">
        <f t="shared" si="35"/>
        <v>389500</v>
      </c>
      <c r="AI152" s="58"/>
      <c r="AJ152" s="58"/>
      <c r="AK152" s="58"/>
      <c r="AL152" s="58"/>
      <c r="AM152" s="58"/>
      <c r="AN152" s="58"/>
      <c r="AO152" s="58"/>
      <c r="AP152" s="58"/>
      <c r="AQ152" s="58"/>
      <c r="AR152" s="58">
        <f t="shared" si="26"/>
        <v>31160</v>
      </c>
      <c r="AS152" s="58">
        <f t="shared" si="27"/>
        <v>420660</v>
      </c>
      <c r="AT152" s="58">
        <f t="shared" si="36"/>
        <v>420660</v>
      </c>
      <c r="AU152" s="58" t="str">
        <f t="shared" si="29"/>
        <v>Local</v>
      </c>
      <c r="AV152" s="74"/>
      <c r="AY152" s="158"/>
      <c r="AZ152" s="318"/>
      <c r="BA152" s="74"/>
      <c r="BB152" s="164"/>
      <c r="BC152" s="74"/>
    </row>
    <row r="153" spans="1:55" s="60" customFormat="1" ht="32.25" customHeight="1">
      <c r="A153" s="113" t="s">
        <v>3702</v>
      </c>
      <c r="B153" s="314" t="s">
        <v>3783</v>
      </c>
      <c r="C153" s="121" t="s">
        <v>3245</v>
      </c>
      <c r="D153" s="315">
        <v>46059</v>
      </c>
      <c r="E153" s="316">
        <v>107967392300</v>
      </c>
      <c r="F153" s="332">
        <v>1</v>
      </c>
      <c r="G153" s="119"/>
      <c r="H153" s="119"/>
      <c r="I153" s="120"/>
      <c r="J153" s="61"/>
      <c r="K153" s="62"/>
      <c r="L153" s="56"/>
      <c r="M153" s="317">
        <v>389500</v>
      </c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62"/>
      <c r="Y153" s="58"/>
      <c r="Z153" s="58"/>
      <c r="AA153" s="121" t="s">
        <v>3245</v>
      </c>
      <c r="AB153" s="57" t="str">
        <f t="shared" si="33"/>
        <v>PS26924</v>
      </c>
      <c r="AC153" s="58" t="str">
        <f t="shared" si="33"/>
        <v>5230133</v>
      </c>
      <c r="AD153" s="59">
        <f t="shared" si="34"/>
        <v>46059</v>
      </c>
      <c r="AE153" s="58"/>
      <c r="AF153" s="58"/>
      <c r="AG153" s="58"/>
      <c r="AH153" s="58">
        <f t="shared" si="35"/>
        <v>389500</v>
      </c>
      <c r="AI153" s="58"/>
      <c r="AJ153" s="58"/>
      <c r="AK153" s="58"/>
      <c r="AL153" s="58"/>
      <c r="AM153" s="58"/>
      <c r="AN153" s="58"/>
      <c r="AO153" s="58"/>
      <c r="AP153" s="58"/>
      <c r="AQ153" s="58"/>
      <c r="AR153" s="58">
        <f t="shared" si="26"/>
        <v>31160</v>
      </c>
      <c r="AS153" s="58">
        <f t="shared" si="27"/>
        <v>420660</v>
      </c>
      <c r="AT153" s="58">
        <f t="shared" si="36"/>
        <v>420660</v>
      </c>
      <c r="AU153" s="58" t="str">
        <f t="shared" si="29"/>
        <v>Local</v>
      </c>
      <c r="AV153" s="74"/>
      <c r="AY153" s="158"/>
      <c r="AZ153" s="318"/>
      <c r="BA153" s="74"/>
      <c r="BB153" s="164"/>
      <c r="BC153" s="74"/>
    </row>
    <row r="154" spans="1:55" s="60" customFormat="1" ht="32.25" customHeight="1">
      <c r="A154" s="113" t="s">
        <v>3703</v>
      </c>
      <c r="B154" s="314" t="s">
        <v>3784</v>
      </c>
      <c r="C154" s="121" t="s">
        <v>3245</v>
      </c>
      <c r="D154" s="315">
        <v>46060</v>
      </c>
      <c r="E154" s="316">
        <v>107969094660</v>
      </c>
      <c r="F154" s="332">
        <v>1</v>
      </c>
      <c r="G154" s="119"/>
      <c r="H154" s="119"/>
      <c r="I154" s="120"/>
      <c r="J154" s="61"/>
      <c r="K154" s="62"/>
      <c r="L154" s="56"/>
      <c r="M154" s="317">
        <v>389500</v>
      </c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62"/>
      <c r="Y154" s="58"/>
      <c r="Z154" s="58"/>
      <c r="AA154" s="121" t="s">
        <v>3245</v>
      </c>
      <c r="AB154" s="57" t="str">
        <f t="shared" si="33"/>
        <v>PS26949</v>
      </c>
      <c r="AC154" s="58" t="str">
        <f t="shared" si="33"/>
        <v>BSV260205-221501</v>
      </c>
      <c r="AD154" s="59">
        <f t="shared" si="34"/>
        <v>46060</v>
      </c>
      <c r="AE154" s="58"/>
      <c r="AF154" s="58"/>
      <c r="AG154" s="58"/>
      <c r="AH154" s="58">
        <f t="shared" si="35"/>
        <v>389500</v>
      </c>
      <c r="AI154" s="58"/>
      <c r="AJ154" s="58"/>
      <c r="AK154" s="58"/>
      <c r="AL154" s="58"/>
      <c r="AM154" s="58"/>
      <c r="AN154" s="58"/>
      <c r="AO154" s="58"/>
      <c r="AP154" s="58"/>
      <c r="AQ154" s="58"/>
      <c r="AR154" s="58">
        <f t="shared" si="26"/>
        <v>31160</v>
      </c>
      <c r="AS154" s="58">
        <f t="shared" si="27"/>
        <v>420660</v>
      </c>
      <c r="AT154" s="58">
        <f t="shared" si="36"/>
        <v>420660</v>
      </c>
      <c r="AU154" s="58" t="str">
        <f t="shared" si="29"/>
        <v>Local</v>
      </c>
      <c r="AV154" s="74"/>
      <c r="AY154" s="158"/>
      <c r="AZ154" s="318"/>
      <c r="BA154" s="74"/>
      <c r="BB154" s="164"/>
      <c r="BC154" s="74"/>
    </row>
    <row r="155" spans="1:55" s="25" customFormat="1" ht="25.5" customHeight="1">
      <c r="A155" s="100"/>
      <c r="B155" s="142"/>
      <c r="C155" s="204"/>
      <c r="D155" s="101"/>
      <c r="E155" s="101"/>
      <c r="F155" s="321"/>
      <c r="G155" s="102"/>
      <c r="H155" s="102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103"/>
      <c r="T155" s="103"/>
      <c r="U155" s="103"/>
      <c r="V155" s="64"/>
      <c r="W155" s="64"/>
      <c r="X155" s="64"/>
      <c r="Y155" s="64"/>
      <c r="Z155" s="64"/>
      <c r="AA155" s="26"/>
      <c r="AB155" s="23"/>
      <c r="AC155" s="22"/>
      <c r="AD155" s="24"/>
      <c r="AE155" s="23"/>
      <c r="AF155" s="23"/>
      <c r="AG155" s="55">
        <f t="shared" ref="AG155:AU155" si="37">SUM(AG3:AG154)</f>
        <v>66576000</v>
      </c>
      <c r="AH155" s="55">
        <f t="shared" si="37"/>
        <v>86882000</v>
      </c>
      <c r="AI155" s="55">
        <f t="shared" si="37"/>
        <v>0</v>
      </c>
      <c r="AJ155" s="55">
        <f t="shared" si="37"/>
        <v>0</v>
      </c>
      <c r="AK155" s="55">
        <f t="shared" si="37"/>
        <v>0</v>
      </c>
      <c r="AL155" s="55">
        <f t="shared" si="37"/>
        <v>0</v>
      </c>
      <c r="AM155" s="55">
        <f t="shared" si="37"/>
        <v>0</v>
      </c>
      <c r="AN155" s="55">
        <f t="shared" si="37"/>
        <v>0</v>
      </c>
      <c r="AO155" s="55">
        <f t="shared" si="37"/>
        <v>0</v>
      </c>
      <c r="AP155" s="55">
        <f t="shared" si="37"/>
        <v>0</v>
      </c>
      <c r="AQ155" s="55">
        <f t="shared" si="37"/>
        <v>0</v>
      </c>
      <c r="AR155" s="55">
        <f t="shared" si="37"/>
        <v>12276640</v>
      </c>
      <c r="AS155" s="55">
        <f t="shared" si="37"/>
        <v>165734640</v>
      </c>
      <c r="AT155" s="55">
        <f t="shared" si="37"/>
        <v>165734640</v>
      </c>
      <c r="AU155" s="55">
        <f t="shared" si="37"/>
        <v>0</v>
      </c>
      <c r="BA155" s="74"/>
      <c r="BB155" s="165"/>
    </row>
    <row r="156" spans="1:55">
      <c r="A156" s="104"/>
      <c r="AA156" s="26"/>
      <c r="AQ156" s="218"/>
      <c r="AR156" s="30"/>
      <c r="AS156" s="30"/>
      <c r="AT156" s="30"/>
      <c r="AU156" s="33"/>
      <c r="BA156" s="74"/>
    </row>
    <row r="157" spans="1:55">
      <c r="A157" s="104"/>
      <c r="L157" s="108"/>
      <c r="AA157" s="26"/>
      <c r="AH157" s="31" t="s">
        <v>29</v>
      </c>
      <c r="AI157" s="32"/>
      <c r="AJ157" s="93">
        <f>AG155+AQ155+AP155</f>
        <v>66576000</v>
      </c>
      <c r="AK157" s="94">
        <f>'FCL - IMPORT'!AJ29</f>
        <v>60820000</v>
      </c>
      <c r="AL157" s="94">
        <f>AJ157+AK157</f>
        <v>127396000</v>
      </c>
      <c r="AM157" s="34"/>
      <c r="AN157" s="32" t="s">
        <v>30</v>
      </c>
      <c r="AO157" s="32"/>
      <c r="AP157" s="32"/>
      <c r="AQ157" s="30"/>
      <c r="AR157" s="30"/>
      <c r="AS157" s="30"/>
      <c r="AT157" s="30"/>
      <c r="AU157" s="33"/>
      <c r="BA157" s="74"/>
    </row>
    <row r="158" spans="1:55">
      <c r="A158" s="104"/>
      <c r="L158" s="108"/>
      <c r="AA158" s="26"/>
      <c r="AH158" s="31" t="s">
        <v>31</v>
      </c>
      <c r="AI158" s="32"/>
      <c r="AJ158" s="93">
        <f>AH155</f>
        <v>86882000</v>
      </c>
      <c r="AK158" s="94">
        <f>'FCL - IMPORT'!AJ28</f>
        <v>19467500</v>
      </c>
      <c r="AL158" s="94">
        <f>AJ158+AK158</f>
        <v>106349500</v>
      </c>
      <c r="AM158" s="34"/>
      <c r="AN158" s="32" t="s">
        <v>30</v>
      </c>
      <c r="AO158" s="32"/>
      <c r="AP158" s="32"/>
      <c r="AQ158" s="65"/>
      <c r="AR158" s="30"/>
      <c r="AS158" s="30"/>
      <c r="AT158" s="30"/>
      <c r="AU158" s="33"/>
      <c r="BA158" s="74"/>
    </row>
    <row r="159" spans="1:55">
      <c r="A159" s="104"/>
      <c r="L159" s="108"/>
      <c r="AA159" s="26"/>
      <c r="AH159" s="31" t="s">
        <v>32</v>
      </c>
      <c r="AI159" s="32"/>
      <c r="AJ159" s="93">
        <f>AI155+AJ155+AK155+AL155+AM155+AN155+AO155</f>
        <v>0</v>
      </c>
      <c r="AK159" s="94">
        <f>'FCL - IMPORT'!AJ30</f>
        <v>0</v>
      </c>
      <c r="AL159" s="94">
        <f>AJ159+AK159</f>
        <v>0</v>
      </c>
      <c r="AM159" s="34"/>
      <c r="AN159" s="32" t="s">
        <v>30</v>
      </c>
      <c r="AO159" s="36"/>
      <c r="AP159" s="36"/>
      <c r="AQ159" s="30"/>
      <c r="AR159" s="30"/>
      <c r="AS159" s="30"/>
      <c r="AT159" s="30"/>
      <c r="AU159" s="33"/>
      <c r="BA159" s="74"/>
    </row>
    <row r="160" spans="1:55">
      <c r="A160" s="104"/>
      <c r="AA160" s="26"/>
      <c r="AH160" s="32" t="s">
        <v>33</v>
      </c>
      <c r="AJ160" s="93" t="e">
        <f>#REF!</f>
        <v>#REF!</v>
      </c>
      <c r="AK160" s="95"/>
      <c r="AL160" s="94" t="e">
        <f>AJ160+AK160</f>
        <v>#REF!</v>
      </c>
      <c r="AN160" s="32" t="s">
        <v>30</v>
      </c>
      <c r="AO160" s="67"/>
      <c r="AP160" s="67"/>
      <c r="AQ160" s="30"/>
      <c r="AR160" s="30"/>
      <c r="AS160" s="30"/>
      <c r="AT160" s="30"/>
      <c r="AU160" s="33"/>
      <c r="BA160" s="74"/>
    </row>
    <row r="161" spans="1:53">
      <c r="A161" s="104"/>
      <c r="AA161" s="26"/>
      <c r="AH161" s="32" t="s">
        <v>34</v>
      </c>
      <c r="AJ161" s="93" t="e">
        <f>#REF!</f>
        <v>#REF!</v>
      </c>
      <c r="AK161" s="95"/>
      <c r="AL161" s="94" t="e">
        <f>AJ161+AK161</f>
        <v>#REF!</v>
      </c>
      <c r="AM161" s="36"/>
      <c r="AN161" s="32" t="s">
        <v>30</v>
      </c>
      <c r="AO161" s="67"/>
      <c r="AP161" s="67"/>
      <c r="AQ161" s="30"/>
      <c r="AR161" s="30"/>
      <c r="AS161" s="30"/>
      <c r="AT161" s="30"/>
      <c r="AU161" s="33"/>
      <c r="BA161" s="74"/>
    </row>
    <row r="162" spans="1:53" ht="21.75" customHeight="1">
      <c r="A162" s="104"/>
      <c r="AH162" s="31"/>
      <c r="AK162" s="37"/>
      <c r="AL162" s="34"/>
      <c r="AM162" s="36"/>
      <c r="AN162" s="32"/>
      <c r="AO162" s="36"/>
      <c r="AP162" s="36"/>
      <c r="AQ162" s="30"/>
      <c r="AR162" s="30"/>
      <c r="AS162" s="30"/>
      <c r="AT162" s="30"/>
      <c r="AU162" s="33"/>
    </row>
    <row r="163" spans="1:53" ht="21.75" customHeight="1">
      <c r="N163" s="74"/>
      <c r="AJ163" s="35" t="e">
        <f>SUM(AJ157:AJ161)</f>
        <v>#REF!</v>
      </c>
      <c r="AK163" s="35">
        <f t="shared" ref="AK163" si="38">SUM(AK157:AK161)</f>
        <v>80287500</v>
      </c>
      <c r="AL163" s="35" t="e">
        <f>SUM(AL157:AL161)</f>
        <v>#REF!</v>
      </c>
      <c r="AQ163" s="30"/>
      <c r="AR163" s="30"/>
      <c r="AS163" s="30"/>
      <c r="AT163" s="30"/>
      <c r="AU163" s="33"/>
    </row>
    <row r="164" spans="1:53" ht="21.75" customHeight="1">
      <c r="AK164" s="37"/>
      <c r="AL164" s="37"/>
      <c r="AQ164" s="30"/>
      <c r="AR164" s="30"/>
      <c r="AS164" s="30"/>
      <c r="AT164" s="30"/>
    </row>
    <row r="165" spans="1:53" ht="21.75" customHeight="1">
      <c r="AK165" s="27"/>
      <c r="AL165" s="65"/>
      <c r="AM165" s="37"/>
      <c r="AQ165" s="30"/>
      <c r="AR165" s="30"/>
      <c r="AS165" s="30"/>
      <c r="AT165" s="30"/>
    </row>
    <row r="166" spans="1:53" ht="24" customHeight="1">
      <c r="AJ166" s="96" t="e">
        <f>AJ157+AJ158+AK157+AK158+AJ160+AJ161</f>
        <v>#REF!</v>
      </c>
      <c r="AK166" s="27"/>
      <c r="AL166" s="65"/>
      <c r="AM166" s="37"/>
    </row>
    <row r="167" spans="1:53" ht="25.5" customHeight="1">
      <c r="AK167" s="27"/>
      <c r="AL167" s="66"/>
      <c r="AM167" s="37"/>
    </row>
    <row r="168" spans="1:53" ht="25.5" customHeight="1">
      <c r="AK168" s="27"/>
      <c r="AL168" s="30"/>
      <c r="AM168" s="30"/>
    </row>
    <row r="169" spans="1:53" ht="25.5" customHeight="1">
      <c r="AI169" s="37"/>
      <c r="AK169" s="27"/>
      <c r="AL169" s="30"/>
      <c r="AM169" s="30"/>
      <c r="AN169" s="37"/>
      <c r="AO169" s="37"/>
      <c r="AP169" s="37"/>
    </row>
    <row r="170" spans="1:53" ht="25.5" customHeight="1">
      <c r="AI170" s="37"/>
      <c r="AK170" s="27"/>
      <c r="AL170" s="30"/>
      <c r="AM170" s="30"/>
    </row>
    <row r="171" spans="1:53" ht="25.5" customHeight="1">
      <c r="AI171" s="37"/>
      <c r="AK171" s="27"/>
      <c r="AL171" s="30"/>
      <c r="AM171" s="30"/>
    </row>
    <row r="172" spans="1:53" ht="25.5" customHeight="1">
      <c r="AK172" s="27"/>
      <c r="AL172" s="30"/>
      <c r="AM172" s="30"/>
    </row>
    <row r="173" spans="1:53">
      <c r="AK173" s="27"/>
      <c r="AL173" s="30"/>
      <c r="AM173" s="30"/>
    </row>
    <row r="174" spans="1:53">
      <c r="AK174" s="27"/>
      <c r="AL174" s="30"/>
      <c r="AM174" s="30"/>
    </row>
    <row r="175" spans="1:53">
      <c r="AK175" s="27"/>
      <c r="AL175" s="30"/>
      <c r="AM175" s="30"/>
    </row>
    <row r="176" spans="1:53">
      <c r="AK176" s="27"/>
      <c r="AL176" s="30"/>
      <c r="AM176" s="30"/>
    </row>
    <row r="177" spans="38:39">
      <c r="AL177" s="30"/>
      <c r="AM177" s="30"/>
    </row>
    <row r="178" spans="38:39">
      <c r="AL178" s="30"/>
      <c r="AM178" s="30"/>
    </row>
  </sheetData>
  <autoFilter ref="A2:BC161" xr:uid="{00000000-0009-0000-0000-000001000000}"/>
  <mergeCells count="30">
    <mergeCell ref="F60:F61"/>
    <mergeCell ref="AZ60:AZ62"/>
    <mergeCell ref="BA60:BA62"/>
    <mergeCell ref="Z67:Z68"/>
    <mergeCell ref="AZ67:AZ69"/>
    <mergeCell ref="BA67:BA69"/>
    <mergeCell ref="AZ54:AZ56"/>
    <mergeCell ref="BA54:BA56"/>
    <mergeCell ref="Z40:Z41"/>
    <mergeCell ref="AZ40:AZ41"/>
    <mergeCell ref="BA40:BA41"/>
    <mergeCell ref="AZ43:AZ44"/>
    <mergeCell ref="BA43:BA44"/>
    <mergeCell ref="AZ48:AZ50"/>
    <mergeCell ref="BA48:BA50"/>
    <mergeCell ref="Z51:Z52"/>
    <mergeCell ref="AZ51:AZ52"/>
    <mergeCell ref="BA51:BA52"/>
    <mergeCell ref="A1:AU1"/>
    <mergeCell ref="Z3:Z4"/>
    <mergeCell ref="AZ3:AZ8"/>
    <mergeCell ref="BA3:BA8"/>
    <mergeCell ref="Z5:Z6"/>
    <mergeCell ref="AZ30:AZ34"/>
    <mergeCell ref="BA30:BA34"/>
    <mergeCell ref="AZ15:AZ17"/>
    <mergeCell ref="BA15:BA17"/>
    <mergeCell ref="F18:F19"/>
    <mergeCell ref="AZ18:AZ20"/>
    <mergeCell ref="BA18:BA20"/>
  </mergeCells>
  <phoneticPr fontId="125" type="noConversion"/>
  <conditionalFormatting sqref="A1:A1048576">
    <cfRule type="duplicateValues" dxfId="110" priority="2"/>
  </conditionalFormatting>
  <conditionalFormatting sqref="C1:C1048576">
    <cfRule type="duplicateValues" dxfId="109" priority="1"/>
  </conditionalFormatting>
  <conditionalFormatting sqref="E155:E1048576 E1:E71">
    <cfRule type="duplicateValues" dxfId="108" priority="3"/>
    <cfRule type="duplicateValues" dxfId="107" priority="4"/>
    <cfRule type="duplicateValues" dxfId="106" priority="5"/>
    <cfRule type="duplicateValues" dxfId="105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F0"/>
  </sheetPr>
  <dimension ref="A1:BC178"/>
  <sheetViews>
    <sheetView zoomScale="60" zoomScaleNormal="60" workbookViewId="0">
      <pane xSplit="3" ySplit="2" topLeftCell="L3" activePane="bottomRight" state="frozenSplit"/>
      <selection pane="topRight" activeCell="D1" sqref="D1"/>
      <selection pane="bottomLeft" activeCell="A2" sqref="A2"/>
      <selection pane="bottomRight" activeCell="O56" sqref="O56"/>
    </sheetView>
  </sheetViews>
  <sheetFormatPr defaultColWidth="9.140625" defaultRowHeight="19.5"/>
  <cols>
    <col min="1" max="1" width="14.140625" style="109" customWidth="1"/>
    <col min="2" max="2" width="15.28515625" style="100" customWidth="1"/>
    <col min="3" max="3" width="22.140625" style="205" customWidth="1"/>
    <col min="4" max="4" width="15" style="105" customWidth="1"/>
    <col min="5" max="5" width="20.42578125" style="105" customWidth="1"/>
    <col min="6" max="6" width="11.7109375" style="322" customWidth="1"/>
    <col min="7" max="8" width="17.28515625" style="106" customWidth="1"/>
    <col min="9" max="9" width="13.7109375" style="60" customWidth="1"/>
    <col min="10" max="11" width="17.28515625" style="60" hidden="1" customWidth="1"/>
    <col min="12" max="12" width="14.140625" style="60" customWidth="1"/>
    <col min="13" max="13" width="20.5703125" style="60" customWidth="1"/>
    <col min="14" max="18" width="16" style="60" customWidth="1"/>
    <col min="19" max="20" width="16" style="107" customWidth="1"/>
    <col min="21" max="21" width="16" style="107" hidden="1" customWidth="1"/>
    <col min="22" max="22" width="16.42578125" style="60" customWidth="1"/>
    <col min="23" max="23" width="17.28515625" style="60" hidden="1" customWidth="1"/>
    <col min="24" max="24" width="18.5703125" style="60" hidden="1" customWidth="1"/>
    <col min="25" max="25" width="19" style="60" hidden="1" customWidth="1"/>
    <col min="26" max="26" width="19" style="60" customWidth="1"/>
    <col min="27" max="27" width="19.140625" style="60" customWidth="1"/>
    <col min="28" max="28" width="18.140625" style="26" hidden="1" customWidth="1"/>
    <col min="29" max="29" width="24.140625" style="28" hidden="1" customWidth="1"/>
    <col min="30" max="30" width="13.5703125" style="29" hidden="1" customWidth="1"/>
    <col min="31" max="32" width="12" style="26" hidden="1" customWidth="1"/>
    <col min="33" max="33" width="14.85546875" style="26" customWidth="1"/>
    <col min="34" max="34" width="23.28515625" style="26" customWidth="1"/>
    <col min="35" max="35" width="21" style="26" hidden="1" customWidth="1"/>
    <col min="36" max="36" width="26.5703125" style="27" hidden="1" customWidth="1"/>
    <col min="37" max="37" width="29.140625" style="26" hidden="1" customWidth="1"/>
    <col min="38" max="38" width="26.42578125" style="26" hidden="1" customWidth="1"/>
    <col min="39" max="40" width="20.85546875" style="26" hidden="1" customWidth="1"/>
    <col min="41" max="42" width="16.5703125" style="26" hidden="1" customWidth="1"/>
    <col min="43" max="43" width="23.42578125" style="26" hidden="1" customWidth="1"/>
    <col min="44" max="44" width="22.140625" style="26" hidden="1" customWidth="1"/>
    <col min="45" max="45" width="28.28515625" style="26" hidden="1" customWidth="1"/>
    <col min="46" max="46" width="29.7109375" style="27" hidden="1" customWidth="1"/>
    <col min="47" max="47" width="14.28515625" style="26" customWidth="1"/>
    <col min="48" max="48" width="12.140625" style="26" customWidth="1"/>
    <col min="49" max="49" width="27.5703125" style="26" hidden="1" customWidth="1"/>
    <col min="50" max="50" width="16.5703125" style="26" hidden="1" customWidth="1"/>
    <col min="51" max="51" width="20.140625" style="26" customWidth="1"/>
    <col min="52" max="52" width="21" style="26" customWidth="1"/>
    <col min="53" max="53" width="17.7109375" style="26" customWidth="1"/>
    <col min="54" max="54" width="20.42578125" style="365" customWidth="1"/>
    <col min="55" max="55" width="26.140625" style="26" customWidth="1"/>
    <col min="56" max="16384" width="9.140625" style="26"/>
  </cols>
  <sheetData>
    <row r="1" spans="1:55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</row>
    <row r="2" spans="1:55" s="21" customFormat="1" ht="45.75" customHeight="1">
      <c r="A2" s="97" t="s">
        <v>1</v>
      </c>
      <c r="B2" s="97" t="s">
        <v>2</v>
      </c>
      <c r="C2" s="97" t="s">
        <v>3</v>
      </c>
      <c r="D2" s="98" t="s">
        <v>3255</v>
      </c>
      <c r="E2" s="98" t="s">
        <v>1286</v>
      </c>
      <c r="F2" s="319" t="s">
        <v>1287</v>
      </c>
      <c r="G2" s="97" t="s">
        <v>5</v>
      </c>
      <c r="H2" s="97" t="s">
        <v>6</v>
      </c>
      <c r="I2" s="97" t="s">
        <v>7</v>
      </c>
      <c r="J2" s="63" t="s">
        <v>8</v>
      </c>
      <c r="K2" s="63" t="s">
        <v>9</v>
      </c>
      <c r="L2" s="97" t="s">
        <v>10</v>
      </c>
      <c r="M2" s="63" t="s">
        <v>11</v>
      </c>
      <c r="N2" s="63" t="s">
        <v>12</v>
      </c>
      <c r="O2" s="63" t="s">
        <v>13</v>
      </c>
      <c r="P2" s="63" t="s">
        <v>14</v>
      </c>
      <c r="Q2" s="63" t="s">
        <v>15</v>
      </c>
      <c r="R2" s="63" t="s">
        <v>16</v>
      </c>
      <c r="S2" s="63" t="s">
        <v>17</v>
      </c>
      <c r="T2" s="63" t="s">
        <v>18</v>
      </c>
      <c r="U2" s="63" t="s">
        <v>1294</v>
      </c>
      <c r="V2" s="99" t="s">
        <v>19</v>
      </c>
      <c r="W2" s="99" t="s">
        <v>20</v>
      </c>
      <c r="X2" s="99" t="s">
        <v>21</v>
      </c>
      <c r="Y2" s="63" t="s">
        <v>22</v>
      </c>
      <c r="Z2" s="63" t="s">
        <v>1278</v>
      </c>
      <c r="AA2" s="63" t="s">
        <v>23</v>
      </c>
      <c r="AB2" s="38" t="s">
        <v>1</v>
      </c>
      <c r="AC2" s="38" t="s">
        <v>2</v>
      </c>
      <c r="AD2" s="39" t="s">
        <v>4</v>
      </c>
      <c r="AE2" s="40" t="s">
        <v>24</v>
      </c>
      <c r="AF2" s="40" t="s">
        <v>25</v>
      </c>
      <c r="AG2" s="40" t="s">
        <v>10</v>
      </c>
      <c r="AH2" s="40" t="s">
        <v>11</v>
      </c>
      <c r="AI2" s="40" t="s">
        <v>26</v>
      </c>
      <c r="AJ2" s="41" t="s">
        <v>13</v>
      </c>
      <c r="AK2" s="40" t="s">
        <v>27</v>
      </c>
      <c r="AL2" s="40" t="s">
        <v>15</v>
      </c>
      <c r="AM2" s="40" t="s">
        <v>16</v>
      </c>
      <c r="AN2" s="40" t="s">
        <v>17</v>
      </c>
      <c r="AO2" s="40" t="s">
        <v>18</v>
      </c>
      <c r="AP2" s="40" t="s">
        <v>1294</v>
      </c>
      <c r="AQ2" s="40" t="s">
        <v>19</v>
      </c>
      <c r="AR2" s="40" t="s">
        <v>20</v>
      </c>
      <c r="AS2" s="40" t="s">
        <v>28</v>
      </c>
      <c r="AT2" s="42" t="s">
        <v>22</v>
      </c>
      <c r="AU2" s="38" t="s">
        <v>23</v>
      </c>
      <c r="AV2" s="73"/>
      <c r="AW2" s="209" t="s">
        <v>1280</v>
      </c>
      <c r="AX2" s="210" t="s">
        <v>685</v>
      </c>
      <c r="AY2" s="210" t="s">
        <v>1282</v>
      </c>
      <c r="AZ2" s="811" t="s">
        <v>3257</v>
      </c>
      <c r="BA2" s="812"/>
      <c r="BB2" s="366" t="s">
        <v>3787</v>
      </c>
      <c r="BC2" s="371" t="s">
        <v>3788</v>
      </c>
    </row>
    <row r="3" spans="1:55" s="212" customFormat="1" ht="35.25" customHeight="1">
      <c r="A3" s="353" t="s">
        <v>3258</v>
      </c>
      <c r="B3" s="354" t="s">
        <v>3325</v>
      </c>
      <c r="C3" s="355" t="s">
        <v>3393</v>
      </c>
      <c r="D3" s="356">
        <v>46051</v>
      </c>
      <c r="E3" s="356" t="s">
        <v>3456</v>
      </c>
      <c r="F3" s="357">
        <v>1</v>
      </c>
      <c r="G3" s="358">
        <v>194.46</v>
      </c>
      <c r="H3" s="358">
        <v>194.46</v>
      </c>
      <c r="I3" s="359" t="s">
        <v>3525</v>
      </c>
      <c r="J3" s="56"/>
      <c r="K3" s="62"/>
      <c r="L3" s="364"/>
      <c r="M3" s="259">
        <v>940500</v>
      </c>
      <c r="N3" s="259"/>
      <c r="O3" s="259"/>
      <c r="P3" s="259"/>
      <c r="Q3" s="259"/>
      <c r="R3" s="259"/>
      <c r="S3" s="259"/>
      <c r="T3" s="259"/>
      <c r="U3" s="56"/>
      <c r="V3" s="259"/>
      <c r="W3" s="56"/>
      <c r="X3" s="62"/>
      <c r="Y3" s="58"/>
      <c r="Z3" s="788" t="s">
        <v>3610</v>
      </c>
      <c r="AA3" s="362" t="s">
        <v>74</v>
      </c>
      <c r="AB3" s="57" t="str">
        <f t="shared" ref="AB3:AC71" si="0">A3</f>
        <v>PS260717</v>
      </c>
      <c r="AC3" s="58" t="str">
        <f t="shared" si="0"/>
        <v>EX-26010076</v>
      </c>
      <c r="AD3" s="59">
        <f t="shared" ref="AD3:AD71" si="1">D3</f>
        <v>46051</v>
      </c>
      <c r="AE3" s="58">
        <f t="shared" ref="AE3:AE71" si="2">G3/H3*J3</f>
        <v>0</v>
      </c>
      <c r="AF3" s="58">
        <f t="shared" ref="AF3:AF71" si="3">(G3/H3)*K3</f>
        <v>0</v>
      </c>
      <c r="AG3" s="363">
        <f t="shared" ref="AG3:AG71" si="4">(G3/H3)*L3</f>
        <v>0</v>
      </c>
      <c r="AH3" s="363">
        <f t="shared" ref="AH3:AH71" si="5">(G3/H3)*M3</f>
        <v>940500</v>
      </c>
      <c r="AI3" s="58">
        <f t="shared" ref="AI3:AI71" si="6">(G3/H3)*N3</f>
        <v>0</v>
      </c>
      <c r="AJ3" s="58">
        <f t="shared" ref="AJ3:AJ71" si="7">(G3/H3)*O3</f>
        <v>0</v>
      </c>
      <c r="AK3" s="58">
        <f t="shared" ref="AK3:AK71" si="8">(G3/H3)*P3</f>
        <v>0</v>
      </c>
      <c r="AL3" s="58">
        <f t="shared" ref="AL3:AL71" si="9">(G3/H3)*Q3</f>
        <v>0</v>
      </c>
      <c r="AM3" s="58">
        <f t="shared" ref="AM3:AM71" si="10">(G3/H3)*R3</f>
        <v>0</v>
      </c>
      <c r="AN3" s="58">
        <f t="shared" ref="AN3:AN71" si="11">(G3/H3)*S3</f>
        <v>0</v>
      </c>
      <c r="AO3" s="58">
        <f t="shared" ref="AO3:AO71" si="12">(G3/H3)*T3</f>
        <v>0</v>
      </c>
      <c r="AP3" s="58">
        <f>(G3/H3)*U3</f>
        <v>0</v>
      </c>
      <c r="AQ3" s="58">
        <f>(G3/H3)*V3</f>
        <v>0</v>
      </c>
      <c r="AR3" s="58">
        <f>SUM(AG3:AQ3)*0.08</f>
        <v>75240</v>
      </c>
      <c r="AS3" s="58">
        <f>SUM(AG3:AR3)</f>
        <v>1015740</v>
      </c>
      <c r="AT3" s="58">
        <f>AS3</f>
        <v>1015740</v>
      </c>
      <c r="AU3" s="363" t="str">
        <f t="shared" ref="AU3:AU71" si="13">AA3</f>
        <v>CÁT LÁI</v>
      </c>
      <c r="AV3" s="211" t="s">
        <v>80</v>
      </c>
      <c r="AW3" s="60" t="s">
        <v>3543</v>
      </c>
      <c r="AX3" s="212" t="s">
        <v>3614</v>
      </c>
      <c r="AY3" s="226">
        <v>46055</v>
      </c>
      <c r="AZ3" s="790" t="s">
        <v>3785</v>
      </c>
      <c r="BA3" s="790" t="s">
        <v>3786</v>
      </c>
      <c r="BB3" s="367">
        <v>1290000</v>
      </c>
      <c r="BC3" s="214">
        <f>BB3-L3</f>
        <v>1290000</v>
      </c>
    </row>
    <row r="4" spans="1:55" s="212" customFormat="1" ht="35.25" customHeight="1">
      <c r="A4" s="353" t="s">
        <v>3259</v>
      </c>
      <c r="B4" s="354" t="s">
        <v>3326</v>
      </c>
      <c r="C4" s="355" t="s">
        <v>3394</v>
      </c>
      <c r="D4" s="356">
        <v>46052</v>
      </c>
      <c r="E4" s="356" t="s">
        <v>3457</v>
      </c>
      <c r="F4" s="357">
        <v>1</v>
      </c>
      <c r="G4" s="358">
        <v>666</v>
      </c>
      <c r="H4" s="358">
        <v>666</v>
      </c>
      <c r="I4" s="359" t="s">
        <v>3526</v>
      </c>
      <c r="J4" s="56"/>
      <c r="K4" s="62"/>
      <c r="L4" s="259" cm="1">
        <f t="array" ref="L4">IF(H4=0, _xleta.T, IF(H4&lt;=1000, 1290000, IF(H4&lt;=2000, 1460000, IF(H4&lt;=3000, 2186000, IF(H4&lt;=5000, 2296000, ff)))))</f>
        <v>1290000</v>
      </c>
      <c r="M4" s="259">
        <v>940500</v>
      </c>
      <c r="N4" s="259"/>
      <c r="O4" s="259"/>
      <c r="P4" s="259"/>
      <c r="Q4" s="259"/>
      <c r="R4" s="259"/>
      <c r="S4" s="259"/>
      <c r="T4" s="259"/>
      <c r="U4" s="56"/>
      <c r="V4" s="259"/>
      <c r="W4" s="56"/>
      <c r="X4" s="62"/>
      <c r="Y4" s="58"/>
      <c r="Z4" s="789"/>
      <c r="AA4" s="362" t="s">
        <v>74</v>
      </c>
      <c r="AB4" s="57" t="str">
        <f t="shared" si="0"/>
        <v>PS260508</v>
      </c>
      <c r="AC4" s="58" t="str">
        <f t="shared" si="0"/>
        <v>OHTY260012</v>
      </c>
      <c r="AD4" s="59">
        <f t="shared" si="1"/>
        <v>46052</v>
      </c>
      <c r="AE4" s="58">
        <f t="shared" si="2"/>
        <v>0</v>
      </c>
      <c r="AF4" s="58">
        <f t="shared" si="3"/>
        <v>0</v>
      </c>
      <c r="AG4" s="363">
        <f t="shared" si="4"/>
        <v>1290000</v>
      </c>
      <c r="AH4" s="363">
        <f t="shared" si="5"/>
        <v>940500</v>
      </c>
      <c r="AI4" s="58">
        <f t="shared" si="6"/>
        <v>0</v>
      </c>
      <c r="AJ4" s="58">
        <f t="shared" si="7"/>
        <v>0</v>
      </c>
      <c r="AK4" s="58">
        <f t="shared" si="8"/>
        <v>0</v>
      </c>
      <c r="AL4" s="58">
        <f t="shared" si="9"/>
        <v>0</v>
      </c>
      <c r="AM4" s="58">
        <f t="shared" si="10"/>
        <v>0</v>
      </c>
      <c r="AN4" s="58">
        <f t="shared" si="11"/>
        <v>0</v>
      </c>
      <c r="AO4" s="58">
        <f t="shared" si="12"/>
        <v>0</v>
      </c>
      <c r="AP4" s="58">
        <f t="shared" ref="AP4:AP71" si="14">(G4/H4)*U4</f>
        <v>0</v>
      </c>
      <c r="AQ4" s="58">
        <f t="shared" ref="AQ4:AQ71" si="15">(G4/H4)*V4</f>
        <v>0</v>
      </c>
      <c r="AR4" s="58">
        <f t="shared" ref="AR4:AR71" si="16">SUM(AG4:AQ4)*0.08</f>
        <v>178440</v>
      </c>
      <c r="AS4" s="58">
        <f t="shared" ref="AS4:AS71" si="17">SUM(AG4:AR4)</f>
        <v>2408940</v>
      </c>
      <c r="AT4" s="58">
        <f t="shared" ref="AT4:AT71" si="18">AS4</f>
        <v>2408940</v>
      </c>
      <c r="AU4" s="363" t="str">
        <f t="shared" si="13"/>
        <v>CÁT LÁI</v>
      </c>
      <c r="AV4" s="211" t="s">
        <v>80</v>
      </c>
      <c r="AW4" s="60" t="s">
        <v>3544</v>
      </c>
      <c r="AX4" s="212" t="s">
        <v>3614</v>
      </c>
      <c r="AY4" s="226">
        <v>46055</v>
      </c>
      <c r="AZ4" s="791"/>
      <c r="BA4" s="791"/>
      <c r="BB4" s="367">
        <v>1290000</v>
      </c>
      <c r="BC4" s="214">
        <f t="shared" ref="BC4:BC9" si="19">BB4-L4</f>
        <v>0</v>
      </c>
    </row>
    <row r="5" spans="1:55" s="212" customFormat="1" ht="35.25" customHeight="1">
      <c r="A5" s="353" t="s">
        <v>3260</v>
      </c>
      <c r="B5" s="354" t="s">
        <v>3327</v>
      </c>
      <c r="C5" s="355" t="s">
        <v>3395</v>
      </c>
      <c r="D5" s="356">
        <v>46051</v>
      </c>
      <c r="E5" s="356" t="s">
        <v>3458</v>
      </c>
      <c r="F5" s="357">
        <v>1</v>
      </c>
      <c r="G5" s="358">
        <v>241.98</v>
      </c>
      <c r="H5" s="360">
        <v>241.98</v>
      </c>
      <c r="I5" s="359" t="s">
        <v>3527</v>
      </c>
      <c r="J5" s="56"/>
      <c r="K5" s="62"/>
      <c r="L5" s="259" cm="1">
        <f t="array" ref="L5">IF(H5=0, _xleta.T, IF(H5&lt;=1000, 1290000, IF(H5&lt;=2000, 1460000, IF(H5&lt;=3000, 2186000, IF(H5&lt;=5000, 2296000, ff)))))</f>
        <v>1290000</v>
      </c>
      <c r="M5" s="259">
        <v>940500</v>
      </c>
      <c r="N5" s="259"/>
      <c r="O5" s="259"/>
      <c r="P5" s="259"/>
      <c r="Q5" s="259"/>
      <c r="R5" s="259"/>
      <c r="S5" s="259"/>
      <c r="T5" s="259"/>
      <c r="U5" s="56"/>
      <c r="V5" s="259"/>
      <c r="W5" s="56"/>
      <c r="X5" s="62"/>
      <c r="Y5" s="58"/>
      <c r="Z5" s="788" t="s">
        <v>3611</v>
      </c>
      <c r="AA5" s="362" t="s">
        <v>74</v>
      </c>
      <c r="AB5" s="57" t="str">
        <f t="shared" si="0"/>
        <v>PS260746</v>
      </c>
      <c r="AC5" s="58" t="str">
        <f t="shared" si="0"/>
        <v>5204969</v>
      </c>
      <c r="AD5" s="59">
        <f t="shared" si="1"/>
        <v>46051</v>
      </c>
      <c r="AE5" s="58">
        <f t="shared" si="2"/>
        <v>0</v>
      </c>
      <c r="AF5" s="58">
        <f t="shared" si="3"/>
        <v>0</v>
      </c>
      <c r="AG5" s="363">
        <f t="shared" si="4"/>
        <v>1290000</v>
      </c>
      <c r="AH5" s="363">
        <f t="shared" si="5"/>
        <v>940500</v>
      </c>
      <c r="AI5" s="58">
        <f t="shared" si="6"/>
        <v>0</v>
      </c>
      <c r="AJ5" s="58">
        <f t="shared" si="7"/>
        <v>0</v>
      </c>
      <c r="AK5" s="58">
        <f t="shared" si="8"/>
        <v>0</v>
      </c>
      <c r="AL5" s="58">
        <f t="shared" si="9"/>
        <v>0</v>
      </c>
      <c r="AM5" s="58">
        <f t="shared" si="10"/>
        <v>0</v>
      </c>
      <c r="AN5" s="58">
        <f t="shared" si="11"/>
        <v>0</v>
      </c>
      <c r="AO5" s="58">
        <f t="shared" si="12"/>
        <v>0</v>
      </c>
      <c r="AP5" s="58">
        <f t="shared" si="14"/>
        <v>0</v>
      </c>
      <c r="AQ5" s="58">
        <f t="shared" si="15"/>
        <v>0</v>
      </c>
      <c r="AR5" s="58">
        <f t="shared" si="16"/>
        <v>178440</v>
      </c>
      <c r="AS5" s="58">
        <f t="shared" si="17"/>
        <v>2408940</v>
      </c>
      <c r="AT5" s="58">
        <f t="shared" si="18"/>
        <v>2408940</v>
      </c>
      <c r="AU5" s="363" t="str">
        <f t="shared" si="13"/>
        <v>CÁT LÁI</v>
      </c>
      <c r="AV5" s="211" t="s">
        <v>80</v>
      </c>
      <c r="AW5" s="60" t="s">
        <v>3545</v>
      </c>
      <c r="AX5" s="212" t="s">
        <v>3614</v>
      </c>
      <c r="AY5" s="226">
        <v>46055</v>
      </c>
      <c r="AZ5" s="791"/>
      <c r="BA5" s="791"/>
      <c r="BB5" s="367">
        <v>1290000</v>
      </c>
      <c r="BC5" s="214">
        <f t="shared" si="19"/>
        <v>0</v>
      </c>
    </row>
    <row r="6" spans="1:55" s="212" customFormat="1" ht="35.25" customHeight="1">
      <c r="A6" s="353" t="s">
        <v>3261</v>
      </c>
      <c r="B6" s="354" t="s">
        <v>3328</v>
      </c>
      <c r="C6" s="355" t="s">
        <v>3396</v>
      </c>
      <c r="D6" s="356">
        <v>46052</v>
      </c>
      <c r="E6" s="356" t="s">
        <v>3459</v>
      </c>
      <c r="F6" s="357">
        <v>1</v>
      </c>
      <c r="G6" s="358">
        <v>191.6</v>
      </c>
      <c r="H6" s="360">
        <v>191.6</v>
      </c>
      <c r="I6" s="359" t="s">
        <v>3528</v>
      </c>
      <c r="J6" s="56"/>
      <c r="K6" s="62"/>
      <c r="L6" s="364"/>
      <c r="M6" s="259">
        <v>940500</v>
      </c>
      <c r="N6" s="259"/>
      <c r="O6" s="259"/>
      <c r="P6" s="259"/>
      <c r="Q6" s="259"/>
      <c r="R6" s="259"/>
      <c r="S6" s="259"/>
      <c r="T6" s="259"/>
      <c r="U6" s="56"/>
      <c r="V6" s="259"/>
      <c r="W6" s="56"/>
      <c r="X6" s="62"/>
      <c r="Y6" s="58"/>
      <c r="Z6" s="789"/>
      <c r="AA6" s="362" t="s">
        <v>74</v>
      </c>
      <c r="AB6" s="57" t="str">
        <f t="shared" si="0"/>
        <v>PS260737</v>
      </c>
      <c r="AC6" s="58" t="str">
        <f t="shared" si="0"/>
        <v>5196209</v>
      </c>
      <c r="AD6" s="59">
        <f t="shared" si="1"/>
        <v>46052</v>
      </c>
      <c r="AE6" s="58">
        <f t="shared" si="2"/>
        <v>0</v>
      </c>
      <c r="AF6" s="58">
        <f t="shared" si="3"/>
        <v>0</v>
      </c>
      <c r="AG6" s="363">
        <f t="shared" si="4"/>
        <v>0</v>
      </c>
      <c r="AH6" s="363">
        <f t="shared" si="5"/>
        <v>940500</v>
      </c>
      <c r="AI6" s="58">
        <f t="shared" si="6"/>
        <v>0</v>
      </c>
      <c r="AJ6" s="58">
        <f t="shared" si="7"/>
        <v>0</v>
      </c>
      <c r="AK6" s="58">
        <f t="shared" si="8"/>
        <v>0</v>
      </c>
      <c r="AL6" s="58">
        <f t="shared" si="9"/>
        <v>0</v>
      </c>
      <c r="AM6" s="58">
        <f t="shared" si="10"/>
        <v>0</v>
      </c>
      <c r="AN6" s="58">
        <f t="shared" si="11"/>
        <v>0</v>
      </c>
      <c r="AO6" s="58">
        <f t="shared" si="12"/>
        <v>0</v>
      </c>
      <c r="AP6" s="58">
        <f t="shared" si="14"/>
        <v>0</v>
      </c>
      <c r="AQ6" s="58">
        <f t="shared" si="15"/>
        <v>0</v>
      </c>
      <c r="AR6" s="58">
        <f t="shared" si="16"/>
        <v>75240</v>
      </c>
      <c r="AS6" s="58">
        <f t="shared" si="17"/>
        <v>1015740</v>
      </c>
      <c r="AT6" s="58">
        <f t="shared" si="18"/>
        <v>1015740</v>
      </c>
      <c r="AU6" s="363" t="str">
        <f t="shared" si="13"/>
        <v>CÁT LÁI</v>
      </c>
      <c r="AV6" s="211" t="s">
        <v>80</v>
      </c>
      <c r="AW6" s="60" t="s">
        <v>3546</v>
      </c>
      <c r="AX6" s="212" t="s">
        <v>3614</v>
      </c>
      <c r="AY6" s="226">
        <v>46055</v>
      </c>
      <c r="AZ6" s="791"/>
      <c r="BA6" s="791"/>
      <c r="BB6" s="367">
        <v>1290000</v>
      </c>
      <c r="BC6" s="214">
        <f t="shared" si="19"/>
        <v>1290000</v>
      </c>
    </row>
    <row r="7" spans="1:55" s="212" customFormat="1" ht="35.25" customHeight="1">
      <c r="A7" s="353" t="s">
        <v>3262</v>
      </c>
      <c r="B7" s="354" t="s">
        <v>3329</v>
      </c>
      <c r="C7" s="355" t="s">
        <v>3397</v>
      </c>
      <c r="D7" s="356">
        <v>46052</v>
      </c>
      <c r="E7" s="356" t="s">
        <v>3460</v>
      </c>
      <c r="F7" s="357">
        <v>1</v>
      </c>
      <c r="G7" s="358">
        <v>792.5</v>
      </c>
      <c r="H7" s="360">
        <v>792.5</v>
      </c>
      <c r="I7" s="359" t="s">
        <v>3529</v>
      </c>
      <c r="J7" s="56"/>
      <c r="K7" s="62"/>
      <c r="L7" s="259" cm="1">
        <f t="array" ref="L7">IF(H7=0, _xleta.T, IF(H7&lt;=1000, 1290000, IF(H7&lt;=2000, 1460000, IF(H7&lt;=3000, 2186000, IF(H7&lt;=5000, 2296000, ff)))))</f>
        <v>1290000</v>
      </c>
      <c r="M7" s="259">
        <v>940500</v>
      </c>
      <c r="N7" s="259"/>
      <c r="O7" s="259"/>
      <c r="P7" s="259"/>
      <c r="Q7" s="259"/>
      <c r="R7" s="259"/>
      <c r="S7" s="259"/>
      <c r="T7" s="259"/>
      <c r="U7" s="56"/>
      <c r="V7" s="259"/>
      <c r="W7" s="56"/>
      <c r="X7" s="62"/>
      <c r="Y7" s="58"/>
      <c r="Z7" s="361" t="s">
        <v>3610</v>
      </c>
      <c r="AA7" s="362" t="s">
        <v>74</v>
      </c>
      <c r="AB7" s="57" t="str">
        <f t="shared" si="0"/>
        <v>PS260716</v>
      </c>
      <c r="AC7" s="58" t="str">
        <f t="shared" si="0"/>
        <v xml:space="preserve">PS26-716
</v>
      </c>
      <c r="AD7" s="59">
        <f t="shared" si="1"/>
        <v>46052</v>
      </c>
      <c r="AE7" s="58">
        <f t="shared" si="2"/>
        <v>0</v>
      </c>
      <c r="AF7" s="58">
        <f t="shared" si="3"/>
        <v>0</v>
      </c>
      <c r="AG7" s="363">
        <f t="shared" si="4"/>
        <v>1290000</v>
      </c>
      <c r="AH7" s="363">
        <f t="shared" si="5"/>
        <v>940500</v>
      </c>
      <c r="AI7" s="58">
        <f t="shared" si="6"/>
        <v>0</v>
      </c>
      <c r="AJ7" s="58">
        <f t="shared" si="7"/>
        <v>0</v>
      </c>
      <c r="AK7" s="58">
        <f t="shared" si="8"/>
        <v>0</v>
      </c>
      <c r="AL7" s="58">
        <f t="shared" si="9"/>
        <v>0</v>
      </c>
      <c r="AM7" s="58">
        <f t="shared" si="10"/>
        <v>0</v>
      </c>
      <c r="AN7" s="58">
        <f t="shared" si="11"/>
        <v>0</v>
      </c>
      <c r="AO7" s="58">
        <f t="shared" si="12"/>
        <v>0</v>
      </c>
      <c r="AP7" s="58">
        <f t="shared" si="14"/>
        <v>0</v>
      </c>
      <c r="AQ7" s="58">
        <f t="shared" si="15"/>
        <v>0</v>
      </c>
      <c r="AR7" s="58">
        <f t="shared" si="16"/>
        <v>178440</v>
      </c>
      <c r="AS7" s="58">
        <f t="shared" si="17"/>
        <v>2408940</v>
      </c>
      <c r="AT7" s="58">
        <f t="shared" si="18"/>
        <v>2408940</v>
      </c>
      <c r="AU7" s="363" t="str">
        <f t="shared" si="13"/>
        <v>CÁT LÁI</v>
      </c>
      <c r="AV7" s="211" t="s">
        <v>80</v>
      </c>
      <c r="AW7" s="60" t="s">
        <v>3547</v>
      </c>
      <c r="AX7" s="212" t="s">
        <v>3614</v>
      </c>
      <c r="AY7" s="226">
        <v>46055</v>
      </c>
      <c r="AZ7" s="791"/>
      <c r="BA7" s="791"/>
      <c r="BB7" s="367">
        <v>1290000</v>
      </c>
      <c r="BC7" s="214">
        <f t="shared" si="19"/>
        <v>0</v>
      </c>
    </row>
    <row r="8" spans="1:55" s="212" customFormat="1" ht="35.25" customHeight="1">
      <c r="A8" s="353" t="s">
        <v>3263</v>
      </c>
      <c r="B8" s="354" t="s">
        <v>3330</v>
      </c>
      <c r="C8" s="355" t="s">
        <v>3398</v>
      </c>
      <c r="D8" s="356">
        <v>46052</v>
      </c>
      <c r="E8" s="356" t="s">
        <v>3461</v>
      </c>
      <c r="F8" s="357">
        <v>1</v>
      </c>
      <c r="G8" s="358">
        <v>2511</v>
      </c>
      <c r="H8" s="358">
        <v>2511</v>
      </c>
      <c r="I8" s="359" t="s">
        <v>3530</v>
      </c>
      <c r="J8" s="56"/>
      <c r="K8" s="62"/>
      <c r="L8" s="259" cm="1">
        <f t="array" ref="L8">IF(H8=0, _xleta.T, IF(H8&lt;=1000, 1290000, IF(H8&lt;=2000, 1460000, IF(H8&lt;=3000, 2186000, IF(H8&lt;=5000, 2296000, ff)))))</f>
        <v>2186000</v>
      </c>
      <c r="M8" s="259">
        <v>940500</v>
      </c>
      <c r="N8" s="259"/>
      <c r="O8" s="259"/>
      <c r="P8" s="259"/>
      <c r="Q8" s="259"/>
      <c r="R8" s="259"/>
      <c r="S8" s="259"/>
      <c r="T8" s="259"/>
      <c r="U8" s="56"/>
      <c r="V8" s="259"/>
      <c r="W8" s="56"/>
      <c r="X8" s="62"/>
      <c r="Y8" s="58"/>
      <c r="Z8" s="361" t="s">
        <v>3611</v>
      </c>
      <c r="AA8" s="362" t="s">
        <v>74</v>
      </c>
      <c r="AB8" s="57" t="str">
        <f t="shared" si="0"/>
        <v>PS260742</v>
      </c>
      <c r="AC8" s="58" t="str">
        <f t="shared" si="0"/>
        <v xml:space="preserve">PS26-742
</v>
      </c>
      <c r="AD8" s="59">
        <f t="shared" si="1"/>
        <v>46052</v>
      </c>
      <c r="AE8" s="58">
        <f t="shared" si="2"/>
        <v>0</v>
      </c>
      <c r="AF8" s="58">
        <f t="shared" si="3"/>
        <v>0</v>
      </c>
      <c r="AG8" s="363">
        <f t="shared" si="4"/>
        <v>2186000</v>
      </c>
      <c r="AH8" s="363">
        <f t="shared" si="5"/>
        <v>940500</v>
      </c>
      <c r="AI8" s="58">
        <f t="shared" si="6"/>
        <v>0</v>
      </c>
      <c r="AJ8" s="58">
        <f t="shared" si="7"/>
        <v>0</v>
      </c>
      <c r="AK8" s="58">
        <f t="shared" si="8"/>
        <v>0</v>
      </c>
      <c r="AL8" s="58">
        <f t="shared" si="9"/>
        <v>0</v>
      </c>
      <c r="AM8" s="58">
        <f t="shared" si="10"/>
        <v>0</v>
      </c>
      <c r="AN8" s="58">
        <f t="shared" si="11"/>
        <v>0</v>
      </c>
      <c r="AO8" s="58">
        <f t="shared" si="12"/>
        <v>0</v>
      </c>
      <c r="AP8" s="58">
        <f t="shared" si="14"/>
        <v>0</v>
      </c>
      <c r="AQ8" s="58">
        <f t="shared" si="15"/>
        <v>0</v>
      </c>
      <c r="AR8" s="58">
        <f t="shared" si="16"/>
        <v>250120</v>
      </c>
      <c r="AS8" s="58">
        <f t="shared" si="17"/>
        <v>3376620</v>
      </c>
      <c r="AT8" s="58">
        <f t="shared" si="18"/>
        <v>3376620</v>
      </c>
      <c r="AU8" s="363" t="str">
        <f t="shared" si="13"/>
        <v>CÁT LÁI</v>
      </c>
      <c r="AV8" s="211" t="s">
        <v>80</v>
      </c>
      <c r="AW8" s="60" t="s">
        <v>3548</v>
      </c>
      <c r="AX8" s="212" t="s">
        <v>3614</v>
      </c>
      <c r="AY8" s="226">
        <v>46055</v>
      </c>
      <c r="AZ8" s="792"/>
      <c r="BA8" s="792"/>
      <c r="BB8" s="367">
        <v>2186000</v>
      </c>
      <c r="BC8" s="214">
        <f t="shared" si="19"/>
        <v>0</v>
      </c>
    </row>
    <row r="9" spans="1:55" s="60" customFormat="1" ht="35.25" customHeight="1">
      <c r="A9" s="113" t="s">
        <v>3264</v>
      </c>
      <c r="B9" s="256" t="s">
        <v>3331</v>
      </c>
      <c r="C9" s="140" t="s">
        <v>3399</v>
      </c>
      <c r="D9" s="114">
        <v>46052</v>
      </c>
      <c r="E9" s="114" t="s">
        <v>3462</v>
      </c>
      <c r="F9" s="320">
        <v>1</v>
      </c>
      <c r="G9" s="323">
        <v>7867</v>
      </c>
      <c r="H9" s="323">
        <v>7867</v>
      </c>
      <c r="I9" s="116"/>
      <c r="J9" s="56"/>
      <c r="K9" s="62"/>
      <c r="L9" s="56">
        <f>2596000*2</f>
        <v>5192000</v>
      </c>
      <c r="M9" s="56">
        <v>940500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62"/>
      <c r="Y9" s="58"/>
      <c r="Z9" s="260" t="s">
        <v>3612</v>
      </c>
      <c r="AA9" s="117" t="s">
        <v>3542</v>
      </c>
      <c r="AB9" s="57" t="str">
        <f t="shared" si="0"/>
        <v>PS260768</v>
      </c>
      <c r="AC9" s="58" t="str">
        <f t="shared" si="0"/>
        <v>2603/SLTW-PS</v>
      </c>
      <c r="AD9" s="59">
        <f t="shared" si="1"/>
        <v>46052</v>
      </c>
      <c r="AE9" s="58">
        <f t="shared" si="2"/>
        <v>0</v>
      </c>
      <c r="AF9" s="58">
        <f t="shared" si="3"/>
        <v>0</v>
      </c>
      <c r="AG9" s="58">
        <f t="shared" si="4"/>
        <v>5192000</v>
      </c>
      <c r="AH9" s="58">
        <f t="shared" si="5"/>
        <v>940500</v>
      </c>
      <c r="AI9" s="58">
        <f t="shared" si="6"/>
        <v>0</v>
      </c>
      <c r="AJ9" s="58">
        <f t="shared" si="7"/>
        <v>0</v>
      </c>
      <c r="AK9" s="58">
        <f t="shared" si="8"/>
        <v>0</v>
      </c>
      <c r="AL9" s="58">
        <f t="shared" si="9"/>
        <v>0</v>
      </c>
      <c r="AM9" s="58">
        <f t="shared" si="10"/>
        <v>0</v>
      </c>
      <c r="AN9" s="58">
        <f t="shared" si="11"/>
        <v>0</v>
      </c>
      <c r="AO9" s="58">
        <f t="shared" si="12"/>
        <v>0</v>
      </c>
      <c r="AP9" s="58">
        <f t="shared" si="14"/>
        <v>0</v>
      </c>
      <c r="AQ9" s="58">
        <f t="shared" si="15"/>
        <v>0</v>
      </c>
      <c r="AR9" s="58">
        <f t="shared" si="16"/>
        <v>490600</v>
      </c>
      <c r="AS9" s="58">
        <f t="shared" si="17"/>
        <v>6623100</v>
      </c>
      <c r="AT9" s="58">
        <f t="shared" si="18"/>
        <v>6623100</v>
      </c>
      <c r="AU9" s="58" t="str">
        <f t="shared" si="13"/>
        <v>TAN THUAN</v>
      </c>
      <c r="AV9" s="75" t="s">
        <v>80</v>
      </c>
      <c r="AW9" s="60" t="s">
        <v>3549</v>
      </c>
      <c r="AX9" s="60" t="s">
        <v>3615</v>
      </c>
      <c r="AY9" s="225">
        <v>46055</v>
      </c>
      <c r="AZ9" s="333" t="s">
        <v>3612</v>
      </c>
      <c r="BA9" s="347" t="s">
        <v>3786</v>
      </c>
      <c r="BB9" s="368">
        <v>5192000</v>
      </c>
      <c r="BC9" s="214">
        <f t="shared" si="19"/>
        <v>0</v>
      </c>
    </row>
    <row r="10" spans="1:55" s="60" customFormat="1" ht="35.25" hidden="1" customHeight="1">
      <c r="A10" s="113" t="s">
        <v>3265</v>
      </c>
      <c r="B10" s="256" t="s">
        <v>3332</v>
      </c>
      <c r="C10" s="140" t="s">
        <v>3400</v>
      </c>
      <c r="D10" s="114">
        <v>46055</v>
      </c>
      <c r="E10" s="114" t="s">
        <v>3463</v>
      </c>
      <c r="F10" s="320">
        <v>1</v>
      </c>
      <c r="G10" s="258">
        <v>17</v>
      </c>
      <c r="H10" s="258">
        <v>17</v>
      </c>
      <c r="I10" s="116"/>
      <c r="J10" s="56"/>
      <c r="K10" s="62"/>
      <c r="L10" s="56">
        <f>IF(H10&lt;=50,1060000, IF(H10&lt;=200, 1210000, IF(H10&lt;=500, 1230000, IF(H10&lt;=1000, 1440000, IF(H10&lt;=2000, 1990000, IF(H10&gt;2000, 1990000+(H10-2000)*1464))))))</f>
        <v>1060000</v>
      </c>
      <c r="M10" s="56">
        <v>940500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62"/>
      <c r="Y10" s="58"/>
      <c r="Z10" s="260" t="s">
        <v>3613</v>
      </c>
      <c r="AA10" s="117" t="s">
        <v>72</v>
      </c>
      <c r="AB10" s="57" t="str">
        <f t="shared" si="0"/>
        <v>PS260788</v>
      </c>
      <c r="AC10" s="58" t="str">
        <f t="shared" si="0"/>
        <v>PC260130VY</v>
      </c>
      <c r="AD10" s="59">
        <f t="shared" si="1"/>
        <v>46055</v>
      </c>
      <c r="AE10" s="58">
        <f t="shared" si="2"/>
        <v>0</v>
      </c>
      <c r="AF10" s="58">
        <f t="shared" si="3"/>
        <v>0</v>
      </c>
      <c r="AG10" s="58">
        <f t="shared" si="4"/>
        <v>1060000</v>
      </c>
      <c r="AH10" s="58">
        <f t="shared" si="5"/>
        <v>940500</v>
      </c>
      <c r="AI10" s="58">
        <f t="shared" si="6"/>
        <v>0</v>
      </c>
      <c r="AJ10" s="58">
        <f t="shared" si="7"/>
        <v>0</v>
      </c>
      <c r="AK10" s="58">
        <f t="shared" si="8"/>
        <v>0</v>
      </c>
      <c r="AL10" s="58">
        <f t="shared" si="9"/>
        <v>0</v>
      </c>
      <c r="AM10" s="58">
        <f t="shared" si="10"/>
        <v>0</v>
      </c>
      <c r="AN10" s="58">
        <f t="shared" si="11"/>
        <v>0</v>
      </c>
      <c r="AO10" s="58">
        <f t="shared" si="12"/>
        <v>0</v>
      </c>
      <c r="AP10" s="58">
        <f t="shared" si="14"/>
        <v>0</v>
      </c>
      <c r="AQ10" s="58">
        <f t="shared" si="15"/>
        <v>0</v>
      </c>
      <c r="AR10" s="58">
        <f t="shared" si="16"/>
        <v>160040</v>
      </c>
      <c r="AS10" s="58">
        <f t="shared" si="17"/>
        <v>2160540</v>
      </c>
      <c r="AT10" s="58">
        <f t="shared" si="18"/>
        <v>2160540</v>
      </c>
      <c r="AU10" s="58" t="str">
        <f t="shared" si="13"/>
        <v>TCS</v>
      </c>
      <c r="AV10" s="75" t="s">
        <v>79</v>
      </c>
      <c r="AW10" s="60" t="s">
        <v>3550</v>
      </c>
      <c r="AX10" s="60" t="s">
        <v>3616</v>
      </c>
      <c r="AY10" s="225">
        <v>46056</v>
      </c>
      <c r="AZ10" s="334" t="s">
        <v>3613</v>
      </c>
      <c r="BA10" s="334" t="s">
        <v>2684</v>
      </c>
      <c r="BB10" s="368">
        <v>1060000</v>
      </c>
      <c r="BC10" s="74"/>
    </row>
    <row r="11" spans="1:55" s="60" customFormat="1" ht="35.25" hidden="1" customHeight="1">
      <c r="A11" s="113" t="s">
        <v>3266</v>
      </c>
      <c r="B11" s="256" t="s">
        <v>3333</v>
      </c>
      <c r="C11" s="140" t="s">
        <v>3401</v>
      </c>
      <c r="D11" s="114">
        <v>46052</v>
      </c>
      <c r="E11" s="114" t="s">
        <v>3464</v>
      </c>
      <c r="F11" s="320">
        <v>1</v>
      </c>
      <c r="G11" s="258">
        <v>5.7</v>
      </c>
      <c r="H11" s="258">
        <v>5.7</v>
      </c>
      <c r="I11" s="116"/>
      <c r="J11" s="56"/>
      <c r="K11" s="62"/>
      <c r="L11" s="56"/>
      <c r="M11" s="56">
        <v>570000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62"/>
      <c r="Y11" s="58"/>
      <c r="Z11" s="260"/>
      <c r="AA11" s="117" t="s">
        <v>75</v>
      </c>
      <c r="AB11" s="57" t="str">
        <f t="shared" si="0"/>
        <v>PS260775</v>
      </c>
      <c r="AC11" s="58" t="str">
        <f t="shared" si="0"/>
        <v>HH20260128001</v>
      </c>
      <c r="AD11" s="59">
        <f t="shared" si="1"/>
        <v>46052</v>
      </c>
      <c r="AE11" s="58">
        <f t="shared" si="2"/>
        <v>0</v>
      </c>
      <c r="AF11" s="58">
        <f t="shared" si="3"/>
        <v>0</v>
      </c>
      <c r="AG11" s="58">
        <f t="shared" si="4"/>
        <v>0</v>
      </c>
      <c r="AH11" s="58">
        <f t="shared" si="5"/>
        <v>570000</v>
      </c>
      <c r="AI11" s="58">
        <f t="shared" si="6"/>
        <v>0</v>
      </c>
      <c r="AJ11" s="58">
        <f t="shared" si="7"/>
        <v>0</v>
      </c>
      <c r="AK11" s="58">
        <f t="shared" si="8"/>
        <v>0</v>
      </c>
      <c r="AL11" s="58">
        <f t="shared" si="9"/>
        <v>0</v>
      </c>
      <c r="AM11" s="58">
        <f t="shared" si="10"/>
        <v>0</v>
      </c>
      <c r="AN11" s="58">
        <f t="shared" si="11"/>
        <v>0</v>
      </c>
      <c r="AO11" s="58">
        <f t="shared" si="12"/>
        <v>0</v>
      </c>
      <c r="AP11" s="58">
        <f t="shared" si="14"/>
        <v>0</v>
      </c>
      <c r="AQ11" s="58">
        <f t="shared" si="15"/>
        <v>0</v>
      </c>
      <c r="AR11" s="58">
        <f t="shared" si="16"/>
        <v>45600</v>
      </c>
      <c r="AS11" s="58">
        <f t="shared" si="17"/>
        <v>615600</v>
      </c>
      <c r="AT11" s="58">
        <f t="shared" si="18"/>
        <v>615600</v>
      </c>
      <c r="AU11" s="58" t="str">
        <f t="shared" si="13"/>
        <v>DHL</v>
      </c>
      <c r="AV11" s="75" t="s">
        <v>82</v>
      </c>
      <c r="AW11" s="60" t="s">
        <v>3551</v>
      </c>
      <c r="AY11" s="225"/>
      <c r="AZ11" s="344"/>
      <c r="BA11" s="344"/>
      <c r="BB11" s="368"/>
      <c r="BC11" s="74"/>
    </row>
    <row r="12" spans="1:55" s="60" customFormat="1" ht="35.25" hidden="1" customHeight="1">
      <c r="A12" s="113" t="s">
        <v>3267</v>
      </c>
      <c r="B12" s="256" t="s">
        <v>3334</v>
      </c>
      <c r="C12" s="140" t="s">
        <v>3402</v>
      </c>
      <c r="D12" s="114">
        <v>46053</v>
      </c>
      <c r="E12" s="114" t="s">
        <v>3465</v>
      </c>
      <c r="F12" s="320">
        <v>1</v>
      </c>
      <c r="G12" s="258">
        <v>19.5</v>
      </c>
      <c r="H12" s="258">
        <v>19.5</v>
      </c>
      <c r="I12" s="116"/>
      <c r="J12" s="56"/>
      <c r="K12" s="62"/>
      <c r="L12" s="56"/>
      <c r="M12" s="56">
        <v>570000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62"/>
      <c r="Y12" s="58"/>
      <c r="Z12" s="260"/>
      <c r="AA12" s="117" t="s">
        <v>75</v>
      </c>
      <c r="AB12" s="57" t="str">
        <f t="shared" si="0"/>
        <v>PS260772</v>
      </c>
      <c r="AC12" s="58" t="str">
        <f t="shared" si="0"/>
        <v>EXD1-26-VY0127</v>
      </c>
      <c r="AD12" s="59">
        <f t="shared" si="1"/>
        <v>46053</v>
      </c>
      <c r="AE12" s="58">
        <f t="shared" si="2"/>
        <v>0</v>
      </c>
      <c r="AF12" s="58">
        <f t="shared" si="3"/>
        <v>0</v>
      </c>
      <c r="AG12" s="58">
        <f t="shared" si="4"/>
        <v>0</v>
      </c>
      <c r="AH12" s="58">
        <f t="shared" si="5"/>
        <v>570000</v>
      </c>
      <c r="AI12" s="58">
        <f t="shared" si="6"/>
        <v>0</v>
      </c>
      <c r="AJ12" s="58">
        <f t="shared" si="7"/>
        <v>0</v>
      </c>
      <c r="AK12" s="58">
        <f t="shared" si="8"/>
        <v>0</v>
      </c>
      <c r="AL12" s="58">
        <f t="shared" si="9"/>
        <v>0</v>
      </c>
      <c r="AM12" s="58">
        <f t="shared" si="10"/>
        <v>0</v>
      </c>
      <c r="AN12" s="58">
        <f t="shared" si="11"/>
        <v>0</v>
      </c>
      <c r="AO12" s="58">
        <f t="shared" si="12"/>
        <v>0</v>
      </c>
      <c r="AP12" s="58">
        <f t="shared" si="14"/>
        <v>0</v>
      </c>
      <c r="AQ12" s="58">
        <f t="shared" si="15"/>
        <v>0</v>
      </c>
      <c r="AR12" s="58">
        <f t="shared" si="16"/>
        <v>45600</v>
      </c>
      <c r="AS12" s="58">
        <f t="shared" si="17"/>
        <v>615600</v>
      </c>
      <c r="AT12" s="58">
        <f t="shared" si="18"/>
        <v>615600</v>
      </c>
      <c r="AU12" s="58" t="str">
        <f t="shared" si="13"/>
        <v>DHL</v>
      </c>
      <c r="AV12" s="75" t="s">
        <v>82</v>
      </c>
      <c r="AW12" s="60" t="s">
        <v>3552</v>
      </c>
      <c r="AY12" s="225"/>
      <c r="AZ12" s="345"/>
      <c r="BA12" s="345"/>
      <c r="BB12" s="368"/>
      <c r="BC12" s="74"/>
    </row>
    <row r="13" spans="1:55" s="60" customFormat="1" ht="35.25" hidden="1" customHeight="1">
      <c r="A13" s="113" t="s">
        <v>3268</v>
      </c>
      <c r="B13" s="256" t="s">
        <v>3335</v>
      </c>
      <c r="C13" s="140" t="s">
        <v>3403</v>
      </c>
      <c r="D13" s="114">
        <v>46053</v>
      </c>
      <c r="E13" s="114" t="s">
        <v>3466</v>
      </c>
      <c r="F13" s="320">
        <v>1</v>
      </c>
      <c r="G13" s="258">
        <v>16</v>
      </c>
      <c r="H13" s="258">
        <v>16</v>
      </c>
      <c r="I13" s="116"/>
      <c r="J13" s="56"/>
      <c r="K13" s="62"/>
      <c r="L13" s="56"/>
      <c r="M13" s="56">
        <v>570000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62"/>
      <c r="Y13" s="58"/>
      <c r="Z13" s="260"/>
      <c r="AA13" s="117" t="s">
        <v>75</v>
      </c>
      <c r="AB13" s="57" t="str">
        <f t="shared" si="0"/>
        <v>PS260777</v>
      </c>
      <c r="AC13" s="58" t="str">
        <f t="shared" si="0"/>
        <v>AT26010642</v>
      </c>
      <c r="AD13" s="59">
        <f t="shared" si="1"/>
        <v>46053</v>
      </c>
      <c r="AE13" s="58">
        <f t="shared" si="2"/>
        <v>0</v>
      </c>
      <c r="AF13" s="58">
        <f t="shared" si="3"/>
        <v>0</v>
      </c>
      <c r="AG13" s="58">
        <f t="shared" si="4"/>
        <v>0</v>
      </c>
      <c r="AH13" s="58">
        <f t="shared" si="5"/>
        <v>570000</v>
      </c>
      <c r="AI13" s="58">
        <f t="shared" si="6"/>
        <v>0</v>
      </c>
      <c r="AJ13" s="58">
        <f t="shared" si="7"/>
        <v>0</v>
      </c>
      <c r="AK13" s="58">
        <f t="shared" si="8"/>
        <v>0</v>
      </c>
      <c r="AL13" s="58">
        <f t="shared" si="9"/>
        <v>0</v>
      </c>
      <c r="AM13" s="58">
        <f t="shared" si="10"/>
        <v>0</v>
      </c>
      <c r="AN13" s="58">
        <f t="shared" si="11"/>
        <v>0</v>
      </c>
      <c r="AO13" s="58">
        <f t="shared" si="12"/>
        <v>0</v>
      </c>
      <c r="AP13" s="58">
        <f t="shared" si="14"/>
        <v>0</v>
      </c>
      <c r="AQ13" s="58">
        <f t="shared" si="15"/>
        <v>0</v>
      </c>
      <c r="AR13" s="58">
        <f t="shared" si="16"/>
        <v>45600</v>
      </c>
      <c r="AS13" s="58">
        <f t="shared" si="17"/>
        <v>615600</v>
      </c>
      <c r="AT13" s="58">
        <f t="shared" si="18"/>
        <v>615600</v>
      </c>
      <c r="AU13" s="58" t="str">
        <f t="shared" si="13"/>
        <v>DHL</v>
      </c>
      <c r="AV13" s="75" t="s">
        <v>82</v>
      </c>
      <c r="AW13" s="60" t="s">
        <v>3553</v>
      </c>
      <c r="AY13" s="225"/>
      <c r="AZ13" s="345"/>
      <c r="BA13" s="345"/>
      <c r="BB13" s="368"/>
      <c r="BC13" s="74"/>
    </row>
    <row r="14" spans="1:55" s="60" customFormat="1" ht="35.25" hidden="1" customHeight="1">
      <c r="A14" s="113" t="s">
        <v>3269</v>
      </c>
      <c r="B14" s="256" t="s">
        <v>3336</v>
      </c>
      <c r="C14" s="140" t="s">
        <v>3404</v>
      </c>
      <c r="D14" s="114">
        <v>46053</v>
      </c>
      <c r="E14" s="114" t="s">
        <v>3467</v>
      </c>
      <c r="F14" s="320">
        <v>1</v>
      </c>
      <c r="G14" s="258">
        <v>10.199999999999999</v>
      </c>
      <c r="H14" s="258">
        <v>10.199999999999999</v>
      </c>
      <c r="I14" s="116"/>
      <c r="J14" s="56"/>
      <c r="K14" s="62"/>
      <c r="L14" s="56"/>
      <c r="M14" s="56">
        <v>570000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62"/>
      <c r="Y14" s="58"/>
      <c r="Z14" s="260"/>
      <c r="AA14" s="117" t="s">
        <v>75</v>
      </c>
      <c r="AB14" s="57" t="str">
        <f t="shared" si="0"/>
        <v>PS260771</v>
      </c>
      <c r="AC14" s="58" t="str">
        <f t="shared" si="0"/>
        <v>005/IEM/I/26</v>
      </c>
      <c r="AD14" s="59">
        <f t="shared" si="1"/>
        <v>46053</v>
      </c>
      <c r="AE14" s="58">
        <f t="shared" si="2"/>
        <v>0</v>
      </c>
      <c r="AF14" s="58">
        <f t="shared" si="3"/>
        <v>0</v>
      </c>
      <c r="AG14" s="58">
        <f t="shared" si="4"/>
        <v>0</v>
      </c>
      <c r="AH14" s="58">
        <f t="shared" si="5"/>
        <v>570000</v>
      </c>
      <c r="AI14" s="58">
        <f t="shared" si="6"/>
        <v>0</v>
      </c>
      <c r="AJ14" s="58">
        <f t="shared" si="7"/>
        <v>0</v>
      </c>
      <c r="AK14" s="58">
        <f t="shared" si="8"/>
        <v>0</v>
      </c>
      <c r="AL14" s="58">
        <f t="shared" si="9"/>
        <v>0</v>
      </c>
      <c r="AM14" s="58">
        <f t="shared" si="10"/>
        <v>0</v>
      </c>
      <c r="AN14" s="58">
        <f t="shared" si="11"/>
        <v>0</v>
      </c>
      <c r="AO14" s="58">
        <f t="shared" si="12"/>
        <v>0</v>
      </c>
      <c r="AP14" s="58">
        <f t="shared" si="14"/>
        <v>0</v>
      </c>
      <c r="AQ14" s="58">
        <f t="shared" si="15"/>
        <v>0</v>
      </c>
      <c r="AR14" s="58">
        <f t="shared" si="16"/>
        <v>45600</v>
      </c>
      <c r="AS14" s="58">
        <f t="shared" si="17"/>
        <v>615600</v>
      </c>
      <c r="AT14" s="58">
        <f t="shared" si="18"/>
        <v>615600</v>
      </c>
      <c r="AU14" s="58" t="str">
        <f t="shared" si="13"/>
        <v>DHL</v>
      </c>
      <c r="AV14" s="75" t="s">
        <v>82</v>
      </c>
      <c r="AW14" s="60" t="s">
        <v>3554</v>
      </c>
      <c r="AY14" s="225"/>
      <c r="AZ14" s="345"/>
      <c r="BA14" s="345"/>
      <c r="BB14" s="368"/>
      <c r="BC14" s="74"/>
    </row>
    <row r="15" spans="1:55" s="212" customFormat="1" ht="35.25" customHeight="1">
      <c r="A15" s="353" t="s">
        <v>3270</v>
      </c>
      <c r="B15" s="354" t="s">
        <v>3337</v>
      </c>
      <c r="C15" s="355" t="s">
        <v>3405</v>
      </c>
      <c r="D15" s="356">
        <v>46052</v>
      </c>
      <c r="E15" s="356" t="s">
        <v>3468</v>
      </c>
      <c r="F15" s="357">
        <v>1</v>
      </c>
      <c r="G15" s="358">
        <v>668.89</v>
      </c>
      <c r="H15" s="358">
        <v>668.89</v>
      </c>
      <c r="I15" s="359" t="s">
        <v>3531</v>
      </c>
      <c r="J15" s="56"/>
      <c r="K15" s="62"/>
      <c r="L15" s="259" cm="1">
        <f t="array" ref="L15">IF(H15=0, _xleta.T, IF(H15&lt;=1000, 1290000, IF(H15&lt;=2000, 1460000, IF(H15&lt;=3000, 2186000, IF(H15&lt;=5000, 2296000, ff)))))</f>
        <v>1290000</v>
      </c>
      <c r="M15" s="259">
        <v>940500</v>
      </c>
      <c r="N15" s="259"/>
      <c r="O15" s="259"/>
      <c r="P15" s="259"/>
      <c r="Q15" s="259"/>
      <c r="R15" s="259"/>
      <c r="S15" s="259"/>
      <c r="T15" s="259"/>
      <c r="U15" s="56"/>
      <c r="V15" s="259"/>
      <c r="W15" s="56"/>
      <c r="X15" s="62"/>
      <c r="Y15" s="58"/>
      <c r="Z15" s="361" t="s">
        <v>1285</v>
      </c>
      <c r="AA15" s="362" t="s">
        <v>74</v>
      </c>
      <c r="AB15" s="57" t="str">
        <f t="shared" si="0"/>
        <v>PS260760</v>
      </c>
      <c r="AC15" s="58" t="str">
        <f t="shared" si="0"/>
        <v>T260122-Y1</v>
      </c>
      <c r="AD15" s="59">
        <f t="shared" si="1"/>
        <v>46052</v>
      </c>
      <c r="AE15" s="58">
        <f t="shared" si="2"/>
        <v>0</v>
      </c>
      <c r="AF15" s="58">
        <f t="shared" si="3"/>
        <v>0</v>
      </c>
      <c r="AG15" s="363">
        <f t="shared" si="4"/>
        <v>1290000</v>
      </c>
      <c r="AH15" s="363">
        <f t="shared" si="5"/>
        <v>940500</v>
      </c>
      <c r="AI15" s="58">
        <f t="shared" si="6"/>
        <v>0</v>
      </c>
      <c r="AJ15" s="58">
        <f t="shared" si="7"/>
        <v>0</v>
      </c>
      <c r="AK15" s="58">
        <f t="shared" si="8"/>
        <v>0</v>
      </c>
      <c r="AL15" s="58">
        <f t="shared" si="9"/>
        <v>0</v>
      </c>
      <c r="AM15" s="58">
        <f t="shared" si="10"/>
        <v>0</v>
      </c>
      <c r="AN15" s="58">
        <f t="shared" si="11"/>
        <v>0</v>
      </c>
      <c r="AO15" s="58">
        <f t="shared" si="12"/>
        <v>0</v>
      </c>
      <c r="AP15" s="58">
        <f t="shared" si="14"/>
        <v>0</v>
      </c>
      <c r="AQ15" s="58">
        <f t="shared" si="15"/>
        <v>0</v>
      </c>
      <c r="AR15" s="58">
        <f t="shared" si="16"/>
        <v>178440</v>
      </c>
      <c r="AS15" s="58">
        <f t="shared" si="17"/>
        <v>2408940</v>
      </c>
      <c r="AT15" s="58">
        <f t="shared" si="18"/>
        <v>2408940</v>
      </c>
      <c r="AU15" s="363" t="str">
        <f t="shared" si="13"/>
        <v>CÁT LÁI</v>
      </c>
      <c r="AV15" s="211" t="s">
        <v>80</v>
      </c>
      <c r="AW15" s="60" t="s">
        <v>3555</v>
      </c>
      <c r="AX15" s="60" t="s">
        <v>3614</v>
      </c>
      <c r="AY15" s="226">
        <v>46056</v>
      </c>
      <c r="AZ15" s="780" t="s">
        <v>1285</v>
      </c>
      <c r="BA15" s="780" t="s">
        <v>2685</v>
      </c>
      <c r="BB15" s="367">
        <v>1290000</v>
      </c>
      <c r="BC15" s="214">
        <f t="shared" ref="BC15:BC17" si="20">BB15-L15</f>
        <v>0</v>
      </c>
    </row>
    <row r="16" spans="1:55" s="212" customFormat="1" ht="35.25" customHeight="1">
      <c r="A16" s="353" t="s">
        <v>3271</v>
      </c>
      <c r="B16" s="354" t="s">
        <v>3338</v>
      </c>
      <c r="C16" s="355" t="s">
        <v>3406</v>
      </c>
      <c r="D16" s="356">
        <v>46053</v>
      </c>
      <c r="E16" s="356" t="s">
        <v>3469</v>
      </c>
      <c r="F16" s="357">
        <v>1</v>
      </c>
      <c r="G16" s="358">
        <v>502</v>
      </c>
      <c r="H16" s="358">
        <v>502</v>
      </c>
      <c r="I16" s="359" t="s">
        <v>668</v>
      </c>
      <c r="J16" s="56"/>
      <c r="K16" s="62"/>
      <c r="L16" s="259" cm="1">
        <f t="array" ref="L16">IF(H16=0, _xleta.T, IF(H16&lt;=1000, 1290000, IF(H16&lt;=2000, 1460000, IF(H16&lt;=3000, 2186000, IF(H16&lt;=5000, 2296000, ff)))))</f>
        <v>1290000</v>
      </c>
      <c r="M16" s="259">
        <v>940500</v>
      </c>
      <c r="N16" s="259"/>
      <c r="O16" s="259"/>
      <c r="P16" s="259"/>
      <c r="Q16" s="259"/>
      <c r="R16" s="259"/>
      <c r="S16" s="259"/>
      <c r="T16" s="259"/>
      <c r="U16" s="56"/>
      <c r="V16" s="259"/>
      <c r="W16" s="56"/>
      <c r="X16" s="62"/>
      <c r="Y16" s="58"/>
      <c r="Z16" s="361" t="s">
        <v>1285</v>
      </c>
      <c r="AA16" s="362" t="s">
        <v>74</v>
      </c>
      <c r="AB16" s="57" t="str">
        <f t="shared" si="0"/>
        <v>PS260748</v>
      </c>
      <c r="AC16" s="58" t="str">
        <f t="shared" si="0"/>
        <v>EXD1-26-C037</v>
      </c>
      <c r="AD16" s="59">
        <f t="shared" si="1"/>
        <v>46053</v>
      </c>
      <c r="AE16" s="58">
        <f t="shared" si="2"/>
        <v>0</v>
      </c>
      <c r="AF16" s="58">
        <f t="shared" si="3"/>
        <v>0</v>
      </c>
      <c r="AG16" s="363">
        <f t="shared" si="4"/>
        <v>1290000</v>
      </c>
      <c r="AH16" s="363">
        <f t="shared" si="5"/>
        <v>940500</v>
      </c>
      <c r="AI16" s="58">
        <f t="shared" si="6"/>
        <v>0</v>
      </c>
      <c r="AJ16" s="58">
        <f t="shared" si="7"/>
        <v>0</v>
      </c>
      <c r="AK16" s="58">
        <f t="shared" si="8"/>
        <v>0</v>
      </c>
      <c r="AL16" s="58">
        <f t="shared" si="9"/>
        <v>0</v>
      </c>
      <c r="AM16" s="58">
        <f t="shared" si="10"/>
        <v>0</v>
      </c>
      <c r="AN16" s="58">
        <f t="shared" si="11"/>
        <v>0</v>
      </c>
      <c r="AO16" s="58">
        <f t="shared" si="12"/>
        <v>0</v>
      </c>
      <c r="AP16" s="58">
        <f t="shared" si="14"/>
        <v>0</v>
      </c>
      <c r="AQ16" s="58">
        <f t="shared" si="15"/>
        <v>0</v>
      </c>
      <c r="AR16" s="58">
        <f t="shared" si="16"/>
        <v>178440</v>
      </c>
      <c r="AS16" s="58">
        <f t="shared" si="17"/>
        <v>2408940</v>
      </c>
      <c r="AT16" s="58">
        <f t="shared" si="18"/>
        <v>2408940</v>
      </c>
      <c r="AU16" s="363" t="str">
        <f t="shared" si="13"/>
        <v>CÁT LÁI</v>
      </c>
      <c r="AV16" s="211" t="s">
        <v>80</v>
      </c>
      <c r="AW16" s="60" t="s">
        <v>3556</v>
      </c>
      <c r="AX16" s="60" t="s">
        <v>3614</v>
      </c>
      <c r="AY16" s="226">
        <v>46056</v>
      </c>
      <c r="AZ16" s="781"/>
      <c r="BA16" s="781"/>
      <c r="BB16" s="367">
        <v>1290000</v>
      </c>
      <c r="BC16" s="214">
        <f t="shared" si="20"/>
        <v>0</v>
      </c>
    </row>
    <row r="17" spans="1:55" s="212" customFormat="1" ht="35.25" customHeight="1">
      <c r="A17" s="353" t="s">
        <v>3272</v>
      </c>
      <c r="B17" s="354" t="s">
        <v>3339</v>
      </c>
      <c r="C17" s="355" t="s">
        <v>3407</v>
      </c>
      <c r="D17" s="356">
        <v>46053</v>
      </c>
      <c r="E17" s="356" t="s">
        <v>3470</v>
      </c>
      <c r="F17" s="357">
        <v>1</v>
      </c>
      <c r="G17" s="358">
        <v>573</v>
      </c>
      <c r="H17" s="358">
        <v>573</v>
      </c>
      <c r="I17" s="359" t="s">
        <v>3532</v>
      </c>
      <c r="J17" s="56"/>
      <c r="K17" s="62"/>
      <c r="L17" s="259" cm="1">
        <f t="array" ref="L17">IF(H17=0, _xleta.T, IF(H17&lt;=1000, 1290000, IF(H17&lt;=2000, 1460000, IF(H17&lt;=3000, 2186000, IF(H17&lt;=5000, 2296000, ff)))))</f>
        <v>1290000</v>
      </c>
      <c r="M17" s="259">
        <v>940500</v>
      </c>
      <c r="N17" s="259"/>
      <c r="O17" s="259"/>
      <c r="P17" s="259"/>
      <c r="Q17" s="259"/>
      <c r="R17" s="259"/>
      <c r="S17" s="259"/>
      <c r="T17" s="259"/>
      <c r="U17" s="56"/>
      <c r="V17" s="259"/>
      <c r="W17" s="56"/>
      <c r="X17" s="62"/>
      <c r="Y17" s="58"/>
      <c r="Z17" s="361" t="s">
        <v>1285</v>
      </c>
      <c r="AA17" s="362" t="s">
        <v>74</v>
      </c>
      <c r="AB17" s="57" t="str">
        <f t="shared" si="0"/>
        <v>PS260774</v>
      </c>
      <c r="AC17" s="58" t="str">
        <f t="shared" si="0"/>
        <v>260121-02</v>
      </c>
      <c r="AD17" s="59">
        <f t="shared" si="1"/>
        <v>46053</v>
      </c>
      <c r="AE17" s="58">
        <f t="shared" si="2"/>
        <v>0</v>
      </c>
      <c r="AF17" s="58">
        <f t="shared" si="3"/>
        <v>0</v>
      </c>
      <c r="AG17" s="363">
        <f t="shared" si="4"/>
        <v>1290000</v>
      </c>
      <c r="AH17" s="363">
        <f t="shared" si="5"/>
        <v>940500</v>
      </c>
      <c r="AI17" s="58">
        <f t="shared" si="6"/>
        <v>0</v>
      </c>
      <c r="AJ17" s="58">
        <f t="shared" si="7"/>
        <v>0</v>
      </c>
      <c r="AK17" s="58">
        <f t="shared" si="8"/>
        <v>0</v>
      </c>
      <c r="AL17" s="58">
        <f t="shared" si="9"/>
        <v>0</v>
      </c>
      <c r="AM17" s="58">
        <f t="shared" si="10"/>
        <v>0</v>
      </c>
      <c r="AN17" s="58">
        <f t="shared" si="11"/>
        <v>0</v>
      </c>
      <c r="AO17" s="58">
        <f t="shared" si="12"/>
        <v>0</v>
      </c>
      <c r="AP17" s="58">
        <f t="shared" si="14"/>
        <v>0</v>
      </c>
      <c r="AQ17" s="58">
        <f t="shared" si="15"/>
        <v>0</v>
      </c>
      <c r="AR17" s="58">
        <f t="shared" si="16"/>
        <v>178440</v>
      </c>
      <c r="AS17" s="58">
        <f t="shared" si="17"/>
        <v>2408940</v>
      </c>
      <c r="AT17" s="58">
        <f t="shared" si="18"/>
        <v>2408940</v>
      </c>
      <c r="AU17" s="363" t="str">
        <f t="shared" si="13"/>
        <v>CÁT LÁI</v>
      </c>
      <c r="AV17" s="211" t="s">
        <v>80</v>
      </c>
      <c r="AW17" s="60" t="s">
        <v>3557</v>
      </c>
      <c r="AX17" s="60" t="s">
        <v>3614</v>
      </c>
      <c r="AY17" s="226">
        <v>46056</v>
      </c>
      <c r="AZ17" s="782"/>
      <c r="BA17" s="782"/>
      <c r="BB17" s="367">
        <v>1290000</v>
      </c>
      <c r="BC17" s="214">
        <f t="shared" si="20"/>
        <v>0</v>
      </c>
    </row>
    <row r="18" spans="1:55" s="60" customFormat="1" ht="35.25" hidden="1" customHeight="1">
      <c r="A18" s="113" t="s">
        <v>3273</v>
      </c>
      <c r="B18" s="256" t="s">
        <v>3340</v>
      </c>
      <c r="C18" s="140" t="s">
        <v>3408</v>
      </c>
      <c r="D18" s="114">
        <v>46056</v>
      </c>
      <c r="E18" s="114" t="s">
        <v>3471</v>
      </c>
      <c r="F18" s="783">
        <v>2</v>
      </c>
      <c r="G18" s="258">
        <v>2.2000000000000002</v>
      </c>
      <c r="H18" s="258">
        <f>G18+G19</f>
        <v>237</v>
      </c>
      <c r="I18" s="116"/>
      <c r="J18" s="56"/>
      <c r="K18" s="62"/>
      <c r="L18" s="56">
        <f t="shared" ref="L18:L20" si="21">IF(H18&lt;=50,1060000, IF(H18&lt;=200, 1210000, IF(H18&lt;=500, 1230000, IF(H18&lt;=1000, 1440000, IF(H18&lt;=2000, 1990000, IF(H18&gt;2000, 1990000+(H18-2000)*1464))))))</f>
        <v>1230000</v>
      </c>
      <c r="M18" s="56">
        <f>940500+70000</f>
        <v>1010500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62"/>
      <c r="Y18" s="58"/>
      <c r="Z18" s="260" t="s">
        <v>1274</v>
      </c>
      <c r="AA18" s="117" t="s">
        <v>72</v>
      </c>
      <c r="AB18" s="57" t="str">
        <f t="shared" si="0"/>
        <v>PS260837</v>
      </c>
      <c r="AC18" s="58" t="str">
        <f t="shared" si="0"/>
        <v>0885089482</v>
      </c>
      <c r="AD18" s="59">
        <f t="shared" si="1"/>
        <v>46056</v>
      </c>
      <c r="AE18" s="58">
        <f t="shared" si="2"/>
        <v>0</v>
      </c>
      <c r="AF18" s="58">
        <f t="shared" si="3"/>
        <v>0</v>
      </c>
      <c r="AG18" s="58">
        <f t="shared" si="4"/>
        <v>11417.721518987344</v>
      </c>
      <c r="AH18" s="58">
        <f t="shared" si="5"/>
        <v>9380.1687763713089</v>
      </c>
      <c r="AI18" s="58">
        <f t="shared" si="6"/>
        <v>0</v>
      </c>
      <c r="AJ18" s="58">
        <f t="shared" si="7"/>
        <v>0</v>
      </c>
      <c r="AK18" s="58">
        <f t="shared" si="8"/>
        <v>0</v>
      </c>
      <c r="AL18" s="58">
        <f t="shared" si="9"/>
        <v>0</v>
      </c>
      <c r="AM18" s="58">
        <f t="shared" si="10"/>
        <v>0</v>
      </c>
      <c r="AN18" s="58">
        <f t="shared" si="11"/>
        <v>0</v>
      </c>
      <c r="AO18" s="58">
        <f t="shared" si="12"/>
        <v>0</v>
      </c>
      <c r="AP18" s="58">
        <f t="shared" si="14"/>
        <v>0</v>
      </c>
      <c r="AQ18" s="58">
        <f t="shared" si="15"/>
        <v>0</v>
      </c>
      <c r="AR18" s="58">
        <f t="shared" si="16"/>
        <v>1663.8312236286922</v>
      </c>
      <c r="AS18" s="58">
        <f t="shared" si="17"/>
        <v>22461.721518987342</v>
      </c>
      <c r="AT18" s="58">
        <f t="shared" si="18"/>
        <v>22461.721518987342</v>
      </c>
      <c r="AU18" s="58" t="str">
        <f t="shared" si="13"/>
        <v>TCS</v>
      </c>
      <c r="AV18" s="75" t="s">
        <v>79</v>
      </c>
      <c r="AW18" s="60" t="s">
        <v>3558</v>
      </c>
      <c r="AX18" s="60" t="s">
        <v>3616</v>
      </c>
      <c r="AY18" s="225">
        <v>46057</v>
      </c>
      <c r="AZ18" s="785" t="s">
        <v>1274</v>
      </c>
      <c r="BA18" s="785" t="s">
        <v>2684</v>
      </c>
      <c r="BB18" s="368">
        <v>1230000</v>
      </c>
      <c r="BC18" s="74"/>
    </row>
    <row r="19" spans="1:55" s="60" customFormat="1" ht="35.25" hidden="1" customHeight="1">
      <c r="A19" s="113" t="s">
        <v>3273</v>
      </c>
      <c r="B19" s="256" t="s">
        <v>3341</v>
      </c>
      <c r="C19" s="140" t="s">
        <v>3408</v>
      </c>
      <c r="D19" s="114">
        <v>46056</v>
      </c>
      <c r="E19" s="114" t="s">
        <v>3472</v>
      </c>
      <c r="F19" s="784"/>
      <c r="G19" s="258">
        <v>234.8</v>
      </c>
      <c r="H19" s="258">
        <v>237</v>
      </c>
      <c r="I19" s="116"/>
      <c r="J19" s="56"/>
      <c r="K19" s="62"/>
      <c r="L19" s="56">
        <f t="shared" si="21"/>
        <v>1230000</v>
      </c>
      <c r="M19" s="56">
        <f>940500+70000</f>
        <v>1010500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62"/>
      <c r="Y19" s="58"/>
      <c r="Z19" s="260" t="s">
        <v>1274</v>
      </c>
      <c r="AA19" s="117" t="s">
        <v>72</v>
      </c>
      <c r="AB19" s="57" t="str">
        <f t="shared" si="0"/>
        <v>PS260837</v>
      </c>
      <c r="AC19" s="58" t="str">
        <f t="shared" si="0"/>
        <v>0885090860</v>
      </c>
      <c r="AD19" s="59">
        <f t="shared" si="1"/>
        <v>46056</v>
      </c>
      <c r="AE19" s="58">
        <f t="shared" si="2"/>
        <v>0</v>
      </c>
      <c r="AF19" s="58">
        <f t="shared" si="3"/>
        <v>0</v>
      </c>
      <c r="AG19" s="58">
        <f t="shared" si="4"/>
        <v>1218582.2784810127</v>
      </c>
      <c r="AH19" s="58">
        <f t="shared" si="5"/>
        <v>1001119.8312236287</v>
      </c>
      <c r="AI19" s="58">
        <f t="shared" si="6"/>
        <v>0</v>
      </c>
      <c r="AJ19" s="58">
        <f t="shared" si="7"/>
        <v>0</v>
      </c>
      <c r="AK19" s="58">
        <f t="shared" si="8"/>
        <v>0</v>
      </c>
      <c r="AL19" s="58">
        <f t="shared" si="9"/>
        <v>0</v>
      </c>
      <c r="AM19" s="58">
        <f t="shared" si="10"/>
        <v>0</v>
      </c>
      <c r="AN19" s="58">
        <f t="shared" si="11"/>
        <v>0</v>
      </c>
      <c r="AO19" s="58">
        <f t="shared" si="12"/>
        <v>0</v>
      </c>
      <c r="AP19" s="58">
        <f t="shared" si="14"/>
        <v>0</v>
      </c>
      <c r="AQ19" s="58">
        <f t="shared" si="15"/>
        <v>0</v>
      </c>
      <c r="AR19" s="58">
        <f t="shared" si="16"/>
        <v>177576.16877637134</v>
      </c>
      <c r="AS19" s="58">
        <f t="shared" si="17"/>
        <v>2397278.2784810131</v>
      </c>
      <c r="AT19" s="58">
        <f t="shared" si="18"/>
        <v>2397278.2784810131</v>
      </c>
      <c r="AU19" s="58" t="str">
        <f t="shared" si="13"/>
        <v>TCS</v>
      </c>
      <c r="AV19" s="75" t="s">
        <v>79</v>
      </c>
      <c r="AW19" s="60" t="s">
        <v>3558</v>
      </c>
      <c r="AX19" s="60" t="s">
        <v>3616</v>
      </c>
      <c r="AY19" s="225">
        <v>46057</v>
      </c>
      <c r="AZ19" s="786"/>
      <c r="BA19" s="786"/>
      <c r="BB19" s="368">
        <v>1230000</v>
      </c>
      <c r="BC19" s="74"/>
    </row>
    <row r="20" spans="1:55" s="60" customFormat="1" ht="35.25" hidden="1" customHeight="1">
      <c r="A20" s="113" t="s">
        <v>3274</v>
      </c>
      <c r="B20" s="256" t="s">
        <v>3342</v>
      </c>
      <c r="C20" s="140" t="s">
        <v>3409</v>
      </c>
      <c r="D20" s="114">
        <v>46056</v>
      </c>
      <c r="E20" s="114" t="s">
        <v>3473</v>
      </c>
      <c r="F20" s="320">
        <v>1</v>
      </c>
      <c r="G20" s="258">
        <v>32</v>
      </c>
      <c r="H20" s="258">
        <v>32</v>
      </c>
      <c r="I20" s="116"/>
      <c r="J20" s="56"/>
      <c r="K20" s="62"/>
      <c r="L20" s="56">
        <f t="shared" si="21"/>
        <v>1060000</v>
      </c>
      <c r="M20" s="56">
        <v>940500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62"/>
      <c r="Y20" s="58"/>
      <c r="Z20" s="260" t="s">
        <v>1274</v>
      </c>
      <c r="AA20" s="117" t="s">
        <v>72</v>
      </c>
      <c r="AB20" s="57" t="str">
        <f t="shared" si="0"/>
        <v>PS260835</v>
      </c>
      <c r="AC20" s="58" t="str">
        <f t="shared" si="0"/>
        <v>PC260202VY</v>
      </c>
      <c r="AD20" s="59">
        <f t="shared" si="1"/>
        <v>46056</v>
      </c>
      <c r="AE20" s="58">
        <f t="shared" si="2"/>
        <v>0</v>
      </c>
      <c r="AF20" s="58">
        <f t="shared" si="3"/>
        <v>0</v>
      </c>
      <c r="AG20" s="58">
        <f t="shared" si="4"/>
        <v>1060000</v>
      </c>
      <c r="AH20" s="58">
        <f t="shared" si="5"/>
        <v>940500</v>
      </c>
      <c r="AI20" s="58">
        <f t="shared" si="6"/>
        <v>0</v>
      </c>
      <c r="AJ20" s="58">
        <f t="shared" si="7"/>
        <v>0</v>
      </c>
      <c r="AK20" s="58">
        <f t="shared" si="8"/>
        <v>0</v>
      </c>
      <c r="AL20" s="58">
        <f t="shared" si="9"/>
        <v>0</v>
      </c>
      <c r="AM20" s="58">
        <f t="shared" si="10"/>
        <v>0</v>
      </c>
      <c r="AN20" s="58">
        <f t="shared" si="11"/>
        <v>0</v>
      </c>
      <c r="AO20" s="58">
        <f t="shared" si="12"/>
        <v>0</v>
      </c>
      <c r="AP20" s="58">
        <f t="shared" si="14"/>
        <v>0</v>
      </c>
      <c r="AQ20" s="58">
        <f t="shared" si="15"/>
        <v>0</v>
      </c>
      <c r="AR20" s="58">
        <f t="shared" si="16"/>
        <v>160040</v>
      </c>
      <c r="AS20" s="58">
        <f t="shared" si="17"/>
        <v>2160540</v>
      </c>
      <c r="AT20" s="58">
        <f t="shared" si="18"/>
        <v>2160540</v>
      </c>
      <c r="AU20" s="58" t="str">
        <f t="shared" si="13"/>
        <v>TCS</v>
      </c>
      <c r="AV20" s="75" t="s">
        <v>79</v>
      </c>
      <c r="AW20" s="60" t="s">
        <v>3559</v>
      </c>
      <c r="AX20" s="60" t="s">
        <v>3616</v>
      </c>
      <c r="AY20" s="225">
        <v>46057</v>
      </c>
      <c r="AZ20" s="787"/>
      <c r="BA20" s="787"/>
      <c r="BB20" s="368">
        <v>1060000</v>
      </c>
      <c r="BC20" s="74"/>
    </row>
    <row r="21" spans="1:55" s="60" customFormat="1" ht="35.25" hidden="1" customHeight="1">
      <c r="A21" s="113" t="s">
        <v>3275</v>
      </c>
      <c r="B21" s="256" t="s">
        <v>3343</v>
      </c>
      <c r="C21" s="140" t="s">
        <v>3410</v>
      </c>
      <c r="D21" s="114">
        <v>46056</v>
      </c>
      <c r="E21" s="114" t="s">
        <v>3474</v>
      </c>
      <c r="F21" s="320">
        <v>1</v>
      </c>
      <c r="G21" s="258">
        <v>32.5</v>
      </c>
      <c r="H21" s="258">
        <v>32.5</v>
      </c>
      <c r="I21" s="116"/>
      <c r="J21" s="56"/>
      <c r="K21" s="62"/>
      <c r="L21" s="56"/>
      <c r="M21" s="56">
        <v>570000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62"/>
      <c r="Y21" s="58"/>
      <c r="Z21" s="260"/>
      <c r="AA21" s="117" t="s">
        <v>75</v>
      </c>
      <c r="AB21" s="57" t="str">
        <f t="shared" si="0"/>
        <v>PS260806</v>
      </c>
      <c r="AC21" s="58" t="str">
        <f t="shared" si="0"/>
        <v>LW260129</v>
      </c>
      <c r="AD21" s="59">
        <f t="shared" si="1"/>
        <v>46056</v>
      </c>
      <c r="AE21" s="58">
        <f t="shared" si="2"/>
        <v>0</v>
      </c>
      <c r="AF21" s="58">
        <f t="shared" si="3"/>
        <v>0</v>
      </c>
      <c r="AG21" s="58">
        <f t="shared" si="4"/>
        <v>0</v>
      </c>
      <c r="AH21" s="58">
        <f t="shared" si="5"/>
        <v>570000</v>
      </c>
      <c r="AI21" s="58">
        <f t="shared" si="6"/>
        <v>0</v>
      </c>
      <c r="AJ21" s="58">
        <f t="shared" si="7"/>
        <v>0</v>
      </c>
      <c r="AK21" s="58">
        <f t="shared" si="8"/>
        <v>0</v>
      </c>
      <c r="AL21" s="58">
        <f t="shared" si="9"/>
        <v>0</v>
      </c>
      <c r="AM21" s="58">
        <f t="shared" si="10"/>
        <v>0</v>
      </c>
      <c r="AN21" s="58">
        <f t="shared" si="11"/>
        <v>0</v>
      </c>
      <c r="AO21" s="58">
        <f t="shared" si="12"/>
        <v>0</v>
      </c>
      <c r="AP21" s="58">
        <f t="shared" si="14"/>
        <v>0</v>
      </c>
      <c r="AQ21" s="58">
        <f t="shared" si="15"/>
        <v>0</v>
      </c>
      <c r="AR21" s="58">
        <f t="shared" si="16"/>
        <v>45600</v>
      </c>
      <c r="AS21" s="58">
        <f t="shared" si="17"/>
        <v>615600</v>
      </c>
      <c r="AT21" s="58">
        <f t="shared" si="18"/>
        <v>615600</v>
      </c>
      <c r="AU21" s="58" t="str">
        <f t="shared" si="13"/>
        <v>DHL</v>
      </c>
      <c r="AV21" s="75" t="s">
        <v>82</v>
      </c>
      <c r="AW21" s="60" t="s">
        <v>3560</v>
      </c>
      <c r="AY21" s="225"/>
      <c r="AZ21" s="344"/>
      <c r="BA21" s="344"/>
      <c r="BB21" s="368"/>
      <c r="BC21" s="74"/>
    </row>
    <row r="22" spans="1:55" s="60" customFormat="1" ht="35.25" hidden="1" customHeight="1">
      <c r="A22" s="113" t="s">
        <v>3276</v>
      </c>
      <c r="B22" s="256" t="s">
        <v>3344</v>
      </c>
      <c r="C22" s="140" t="s">
        <v>3411</v>
      </c>
      <c r="D22" s="114">
        <v>46055</v>
      </c>
      <c r="E22" s="114" t="s">
        <v>3475</v>
      </c>
      <c r="F22" s="320">
        <v>1</v>
      </c>
      <c r="G22" s="258">
        <v>0.9</v>
      </c>
      <c r="H22" s="258">
        <v>0.9</v>
      </c>
      <c r="I22" s="116"/>
      <c r="J22" s="56"/>
      <c r="K22" s="62"/>
      <c r="L22" s="56"/>
      <c r="M22" s="56">
        <v>570000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62"/>
      <c r="Y22" s="58"/>
      <c r="Z22" s="260"/>
      <c r="AA22" s="117" t="s">
        <v>75</v>
      </c>
      <c r="AB22" s="57" t="str">
        <f t="shared" si="0"/>
        <v>PS260812</v>
      </c>
      <c r="AC22" s="58" t="str">
        <f t="shared" si="0"/>
        <v>DJL-260130-007</v>
      </c>
      <c r="AD22" s="59">
        <f t="shared" si="1"/>
        <v>46055</v>
      </c>
      <c r="AE22" s="58">
        <f t="shared" si="2"/>
        <v>0</v>
      </c>
      <c r="AF22" s="58">
        <f t="shared" si="3"/>
        <v>0</v>
      </c>
      <c r="AG22" s="58">
        <f t="shared" si="4"/>
        <v>0</v>
      </c>
      <c r="AH22" s="58">
        <f t="shared" si="5"/>
        <v>570000</v>
      </c>
      <c r="AI22" s="58">
        <f t="shared" si="6"/>
        <v>0</v>
      </c>
      <c r="AJ22" s="58">
        <f t="shared" si="7"/>
        <v>0</v>
      </c>
      <c r="AK22" s="58">
        <f t="shared" si="8"/>
        <v>0</v>
      </c>
      <c r="AL22" s="58">
        <f t="shared" si="9"/>
        <v>0</v>
      </c>
      <c r="AM22" s="58">
        <f t="shared" si="10"/>
        <v>0</v>
      </c>
      <c r="AN22" s="58">
        <f t="shared" si="11"/>
        <v>0</v>
      </c>
      <c r="AO22" s="58">
        <f t="shared" si="12"/>
        <v>0</v>
      </c>
      <c r="AP22" s="58">
        <f t="shared" si="14"/>
        <v>0</v>
      </c>
      <c r="AQ22" s="58">
        <f t="shared" si="15"/>
        <v>0</v>
      </c>
      <c r="AR22" s="58">
        <f t="shared" si="16"/>
        <v>45600</v>
      </c>
      <c r="AS22" s="58">
        <f t="shared" si="17"/>
        <v>615600</v>
      </c>
      <c r="AT22" s="58">
        <f t="shared" si="18"/>
        <v>615600</v>
      </c>
      <c r="AU22" s="58" t="str">
        <f t="shared" si="13"/>
        <v>DHL</v>
      </c>
      <c r="AV22" s="75" t="s">
        <v>82</v>
      </c>
      <c r="AW22" s="60" t="s">
        <v>3561</v>
      </c>
      <c r="AY22" s="225"/>
      <c r="AZ22" s="345"/>
      <c r="BA22" s="345"/>
      <c r="BB22" s="368"/>
      <c r="BC22" s="74"/>
    </row>
    <row r="23" spans="1:55" s="60" customFormat="1" ht="35.25" hidden="1" customHeight="1">
      <c r="A23" s="113" t="s">
        <v>3277</v>
      </c>
      <c r="B23" s="256" t="s">
        <v>3345</v>
      </c>
      <c r="C23" s="140" t="s">
        <v>3412</v>
      </c>
      <c r="D23" s="114">
        <v>46055</v>
      </c>
      <c r="E23" s="114" t="s">
        <v>3476</v>
      </c>
      <c r="F23" s="320">
        <v>1</v>
      </c>
      <c r="G23" s="258">
        <v>20</v>
      </c>
      <c r="H23" s="258">
        <v>20</v>
      </c>
      <c r="I23" s="116"/>
      <c r="J23" s="56"/>
      <c r="K23" s="62"/>
      <c r="L23" s="56"/>
      <c r="M23" s="56">
        <v>570000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62"/>
      <c r="Y23" s="58"/>
      <c r="Z23" s="260"/>
      <c r="AA23" s="117" t="s">
        <v>75</v>
      </c>
      <c r="AB23" s="57" t="str">
        <f t="shared" si="0"/>
        <v>PS260814</v>
      </c>
      <c r="AC23" s="58" t="str">
        <f t="shared" si="0"/>
        <v>IV260103194</v>
      </c>
      <c r="AD23" s="59">
        <f t="shared" si="1"/>
        <v>46055</v>
      </c>
      <c r="AE23" s="58">
        <f t="shared" si="2"/>
        <v>0</v>
      </c>
      <c r="AF23" s="58">
        <f t="shared" si="3"/>
        <v>0</v>
      </c>
      <c r="AG23" s="58">
        <f t="shared" si="4"/>
        <v>0</v>
      </c>
      <c r="AH23" s="58">
        <f t="shared" si="5"/>
        <v>570000</v>
      </c>
      <c r="AI23" s="58">
        <f t="shared" si="6"/>
        <v>0</v>
      </c>
      <c r="AJ23" s="58">
        <f t="shared" si="7"/>
        <v>0</v>
      </c>
      <c r="AK23" s="58">
        <f t="shared" si="8"/>
        <v>0</v>
      </c>
      <c r="AL23" s="58">
        <f t="shared" si="9"/>
        <v>0</v>
      </c>
      <c r="AM23" s="58">
        <f t="shared" si="10"/>
        <v>0</v>
      </c>
      <c r="AN23" s="58">
        <f t="shared" si="11"/>
        <v>0</v>
      </c>
      <c r="AO23" s="58">
        <f t="shared" si="12"/>
        <v>0</v>
      </c>
      <c r="AP23" s="58">
        <f t="shared" si="14"/>
        <v>0</v>
      </c>
      <c r="AQ23" s="58">
        <f t="shared" si="15"/>
        <v>0</v>
      </c>
      <c r="AR23" s="58">
        <f t="shared" si="16"/>
        <v>45600</v>
      </c>
      <c r="AS23" s="58">
        <f t="shared" si="17"/>
        <v>615600</v>
      </c>
      <c r="AT23" s="58">
        <f t="shared" si="18"/>
        <v>615600</v>
      </c>
      <c r="AU23" s="58" t="str">
        <f t="shared" si="13"/>
        <v>DHL</v>
      </c>
      <c r="AV23" s="75" t="s">
        <v>82</v>
      </c>
      <c r="AW23" s="60" t="s">
        <v>3562</v>
      </c>
      <c r="AY23" s="225"/>
      <c r="AZ23" s="345"/>
      <c r="BA23" s="345"/>
      <c r="BB23" s="368"/>
      <c r="BC23" s="74"/>
    </row>
    <row r="24" spans="1:55" s="60" customFormat="1" ht="35.25" hidden="1" customHeight="1">
      <c r="A24" s="113" t="s">
        <v>3278</v>
      </c>
      <c r="B24" s="256" t="s">
        <v>3346</v>
      </c>
      <c r="C24" s="140" t="s">
        <v>3413</v>
      </c>
      <c r="D24" s="114">
        <v>46055</v>
      </c>
      <c r="E24" s="114" t="s">
        <v>3477</v>
      </c>
      <c r="F24" s="320">
        <v>1</v>
      </c>
      <c r="G24" s="258">
        <v>1.5</v>
      </c>
      <c r="H24" s="258">
        <v>1.5</v>
      </c>
      <c r="I24" s="116"/>
      <c r="J24" s="56"/>
      <c r="K24" s="62"/>
      <c r="L24" s="56"/>
      <c r="M24" s="56">
        <v>570000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62"/>
      <c r="Y24" s="58"/>
      <c r="Z24" s="260"/>
      <c r="AA24" s="117" t="s">
        <v>75</v>
      </c>
      <c r="AB24" s="57" t="str">
        <f t="shared" si="0"/>
        <v>PS260805</v>
      </c>
      <c r="AC24" s="58" t="str">
        <f t="shared" si="0"/>
        <v>IV260102980</v>
      </c>
      <c r="AD24" s="59">
        <f t="shared" si="1"/>
        <v>46055</v>
      </c>
      <c r="AE24" s="58">
        <f t="shared" si="2"/>
        <v>0</v>
      </c>
      <c r="AF24" s="58">
        <f t="shared" si="3"/>
        <v>0</v>
      </c>
      <c r="AG24" s="58">
        <f t="shared" si="4"/>
        <v>0</v>
      </c>
      <c r="AH24" s="58">
        <f t="shared" si="5"/>
        <v>570000</v>
      </c>
      <c r="AI24" s="58">
        <f t="shared" si="6"/>
        <v>0</v>
      </c>
      <c r="AJ24" s="58">
        <f t="shared" si="7"/>
        <v>0</v>
      </c>
      <c r="AK24" s="58">
        <f t="shared" si="8"/>
        <v>0</v>
      </c>
      <c r="AL24" s="58">
        <f t="shared" si="9"/>
        <v>0</v>
      </c>
      <c r="AM24" s="58">
        <f t="shared" si="10"/>
        <v>0</v>
      </c>
      <c r="AN24" s="58">
        <f t="shared" si="11"/>
        <v>0</v>
      </c>
      <c r="AO24" s="58">
        <f t="shared" si="12"/>
        <v>0</v>
      </c>
      <c r="AP24" s="58">
        <f t="shared" si="14"/>
        <v>0</v>
      </c>
      <c r="AQ24" s="58">
        <f t="shared" si="15"/>
        <v>0</v>
      </c>
      <c r="AR24" s="58">
        <f t="shared" si="16"/>
        <v>45600</v>
      </c>
      <c r="AS24" s="58">
        <f t="shared" si="17"/>
        <v>615600</v>
      </c>
      <c r="AT24" s="58">
        <f t="shared" si="18"/>
        <v>615600</v>
      </c>
      <c r="AU24" s="58" t="str">
        <f t="shared" si="13"/>
        <v>DHL</v>
      </c>
      <c r="AV24" s="75" t="s">
        <v>82</v>
      </c>
      <c r="AW24" s="60" t="s">
        <v>3563</v>
      </c>
      <c r="AY24" s="225"/>
      <c r="AZ24" s="345"/>
      <c r="BA24" s="345"/>
      <c r="BB24" s="368"/>
      <c r="BC24" s="74"/>
    </row>
    <row r="25" spans="1:55" s="60" customFormat="1" ht="35.25" hidden="1" customHeight="1">
      <c r="A25" s="113" t="s">
        <v>3279</v>
      </c>
      <c r="B25" s="256" t="s">
        <v>3347</v>
      </c>
      <c r="C25" s="140" t="s">
        <v>3414</v>
      </c>
      <c r="D25" s="114">
        <v>46055</v>
      </c>
      <c r="E25" s="114" t="s">
        <v>3478</v>
      </c>
      <c r="F25" s="320">
        <v>1</v>
      </c>
      <c r="G25" s="258">
        <v>7.1</v>
      </c>
      <c r="H25" s="258">
        <v>7.1</v>
      </c>
      <c r="I25" s="116"/>
      <c r="J25" s="56"/>
      <c r="K25" s="62"/>
      <c r="L25" s="56"/>
      <c r="M25" s="56">
        <v>570000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62"/>
      <c r="Y25" s="58"/>
      <c r="Z25" s="260"/>
      <c r="AA25" s="117" t="s">
        <v>75</v>
      </c>
      <c r="AB25" s="57" t="str">
        <f t="shared" si="0"/>
        <v>PS260804</v>
      </c>
      <c r="AC25" s="58" t="str">
        <f t="shared" si="0"/>
        <v>PS26-804</v>
      </c>
      <c r="AD25" s="59">
        <f t="shared" si="1"/>
        <v>46055</v>
      </c>
      <c r="AE25" s="58">
        <f t="shared" si="2"/>
        <v>0</v>
      </c>
      <c r="AF25" s="58">
        <f t="shared" si="3"/>
        <v>0</v>
      </c>
      <c r="AG25" s="58">
        <f t="shared" si="4"/>
        <v>0</v>
      </c>
      <c r="AH25" s="58">
        <f t="shared" si="5"/>
        <v>570000</v>
      </c>
      <c r="AI25" s="58">
        <f t="shared" si="6"/>
        <v>0</v>
      </c>
      <c r="AJ25" s="58">
        <f t="shared" si="7"/>
        <v>0</v>
      </c>
      <c r="AK25" s="58">
        <f t="shared" si="8"/>
        <v>0</v>
      </c>
      <c r="AL25" s="58">
        <f t="shared" si="9"/>
        <v>0</v>
      </c>
      <c r="AM25" s="58">
        <f t="shared" si="10"/>
        <v>0</v>
      </c>
      <c r="AN25" s="58">
        <f t="shared" si="11"/>
        <v>0</v>
      </c>
      <c r="AO25" s="58">
        <f t="shared" si="12"/>
        <v>0</v>
      </c>
      <c r="AP25" s="58">
        <f t="shared" si="14"/>
        <v>0</v>
      </c>
      <c r="AQ25" s="58">
        <f t="shared" si="15"/>
        <v>0</v>
      </c>
      <c r="AR25" s="58">
        <f t="shared" si="16"/>
        <v>45600</v>
      </c>
      <c r="AS25" s="58">
        <f t="shared" si="17"/>
        <v>615600</v>
      </c>
      <c r="AT25" s="58">
        <f t="shared" si="18"/>
        <v>615600</v>
      </c>
      <c r="AU25" s="58" t="str">
        <f t="shared" si="13"/>
        <v>DHL</v>
      </c>
      <c r="AV25" s="75" t="s">
        <v>82</v>
      </c>
      <c r="AW25" s="60" t="s">
        <v>3564</v>
      </c>
      <c r="AY25" s="225"/>
      <c r="AZ25" s="345"/>
      <c r="BA25" s="345"/>
      <c r="BB25" s="368"/>
      <c r="BC25" s="74"/>
    </row>
    <row r="26" spans="1:55" s="60" customFormat="1" ht="35.25" hidden="1" customHeight="1">
      <c r="A26" s="113" t="s">
        <v>3280</v>
      </c>
      <c r="B26" s="256" t="s">
        <v>3348</v>
      </c>
      <c r="C26" s="140" t="s">
        <v>3415</v>
      </c>
      <c r="D26" s="114">
        <v>46056</v>
      </c>
      <c r="E26" s="114" t="s">
        <v>3479</v>
      </c>
      <c r="F26" s="320">
        <v>1</v>
      </c>
      <c r="G26" s="258">
        <v>2.5</v>
      </c>
      <c r="H26" s="258">
        <v>2.5</v>
      </c>
      <c r="I26" s="116"/>
      <c r="J26" s="56"/>
      <c r="K26" s="62"/>
      <c r="L26" s="56"/>
      <c r="M26" s="56">
        <v>570000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62"/>
      <c r="Y26" s="58"/>
      <c r="Z26" s="260"/>
      <c r="AA26" s="117" t="s">
        <v>75</v>
      </c>
      <c r="AB26" s="57" t="str">
        <f t="shared" si="0"/>
        <v>PS260803</v>
      </c>
      <c r="AC26" s="58" t="str">
        <f t="shared" si="0"/>
        <v>00013-00131393</v>
      </c>
      <c r="AD26" s="59">
        <f t="shared" si="1"/>
        <v>46056</v>
      </c>
      <c r="AE26" s="58">
        <f t="shared" si="2"/>
        <v>0</v>
      </c>
      <c r="AF26" s="58">
        <f t="shared" si="3"/>
        <v>0</v>
      </c>
      <c r="AG26" s="58">
        <f t="shared" si="4"/>
        <v>0</v>
      </c>
      <c r="AH26" s="58">
        <f t="shared" si="5"/>
        <v>570000</v>
      </c>
      <c r="AI26" s="58">
        <f t="shared" si="6"/>
        <v>0</v>
      </c>
      <c r="AJ26" s="58">
        <f t="shared" si="7"/>
        <v>0</v>
      </c>
      <c r="AK26" s="58">
        <f t="shared" si="8"/>
        <v>0</v>
      </c>
      <c r="AL26" s="58">
        <f t="shared" si="9"/>
        <v>0</v>
      </c>
      <c r="AM26" s="58">
        <f t="shared" si="10"/>
        <v>0</v>
      </c>
      <c r="AN26" s="58">
        <f t="shared" si="11"/>
        <v>0</v>
      </c>
      <c r="AO26" s="58">
        <f t="shared" si="12"/>
        <v>0</v>
      </c>
      <c r="AP26" s="58">
        <f t="shared" si="14"/>
        <v>0</v>
      </c>
      <c r="AQ26" s="58">
        <f t="shared" si="15"/>
        <v>0</v>
      </c>
      <c r="AR26" s="58">
        <f t="shared" si="16"/>
        <v>45600</v>
      </c>
      <c r="AS26" s="58">
        <f t="shared" si="17"/>
        <v>615600</v>
      </c>
      <c r="AT26" s="58">
        <f t="shared" si="18"/>
        <v>615600</v>
      </c>
      <c r="AU26" s="58" t="str">
        <f t="shared" si="13"/>
        <v>DHL</v>
      </c>
      <c r="AV26" s="75" t="s">
        <v>82</v>
      </c>
      <c r="AW26" s="60" t="s">
        <v>3565</v>
      </c>
      <c r="AY26" s="225"/>
      <c r="AZ26" s="345"/>
      <c r="BA26" s="345"/>
      <c r="BB26" s="368"/>
      <c r="BC26" s="74"/>
    </row>
    <row r="27" spans="1:55" s="60" customFormat="1" ht="35.25" hidden="1" customHeight="1">
      <c r="A27" s="113" t="s">
        <v>3281</v>
      </c>
      <c r="B27" s="256" t="s">
        <v>3349</v>
      </c>
      <c r="C27" s="140" t="s">
        <v>3416</v>
      </c>
      <c r="D27" s="114">
        <v>46056</v>
      </c>
      <c r="E27" s="114" t="s">
        <v>3480</v>
      </c>
      <c r="F27" s="320">
        <v>1</v>
      </c>
      <c r="G27" s="258">
        <v>4.5</v>
      </c>
      <c r="H27" s="258">
        <v>4.5</v>
      </c>
      <c r="I27" s="116"/>
      <c r="J27" s="56"/>
      <c r="K27" s="62"/>
      <c r="L27" s="56"/>
      <c r="M27" s="56">
        <v>570000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62"/>
      <c r="Y27" s="58"/>
      <c r="Z27" s="260"/>
      <c r="AA27" s="117" t="s">
        <v>75</v>
      </c>
      <c r="AB27" s="57" t="str">
        <f t="shared" si="0"/>
        <v>PS260833</v>
      </c>
      <c r="AC27" s="58" t="str">
        <f t="shared" si="0"/>
        <v>ZS26013001</v>
      </c>
      <c r="AD27" s="59">
        <f t="shared" si="1"/>
        <v>46056</v>
      </c>
      <c r="AE27" s="58">
        <f t="shared" si="2"/>
        <v>0</v>
      </c>
      <c r="AF27" s="58">
        <f t="shared" si="3"/>
        <v>0</v>
      </c>
      <c r="AG27" s="58">
        <f t="shared" si="4"/>
        <v>0</v>
      </c>
      <c r="AH27" s="58">
        <f t="shared" si="5"/>
        <v>570000</v>
      </c>
      <c r="AI27" s="58">
        <f t="shared" si="6"/>
        <v>0</v>
      </c>
      <c r="AJ27" s="58">
        <f t="shared" si="7"/>
        <v>0</v>
      </c>
      <c r="AK27" s="58">
        <f t="shared" si="8"/>
        <v>0</v>
      </c>
      <c r="AL27" s="58">
        <f t="shared" si="9"/>
        <v>0</v>
      </c>
      <c r="AM27" s="58">
        <f t="shared" si="10"/>
        <v>0</v>
      </c>
      <c r="AN27" s="58">
        <f t="shared" si="11"/>
        <v>0</v>
      </c>
      <c r="AO27" s="58">
        <f t="shared" si="12"/>
        <v>0</v>
      </c>
      <c r="AP27" s="58">
        <f t="shared" si="14"/>
        <v>0</v>
      </c>
      <c r="AQ27" s="58">
        <f t="shared" si="15"/>
        <v>0</v>
      </c>
      <c r="AR27" s="58">
        <f t="shared" si="16"/>
        <v>45600</v>
      </c>
      <c r="AS27" s="58">
        <f t="shared" si="17"/>
        <v>615600</v>
      </c>
      <c r="AT27" s="58">
        <f t="shared" si="18"/>
        <v>615600</v>
      </c>
      <c r="AU27" s="58" t="str">
        <f t="shared" si="13"/>
        <v>DHL</v>
      </c>
      <c r="AV27" s="75" t="s">
        <v>82</v>
      </c>
      <c r="AW27" s="60" t="s">
        <v>3566</v>
      </c>
      <c r="AY27" s="225"/>
      <c r="AZ27" s="345"/>
      <c r="BA27" s="345"/>
      <c r="BB27" s="368"/>
      <c r="BC27" s="74"/>
    </row>
    <row r="28" spans="1:55" s="60" customFormat="1" ht="35.25" customHeight="1">
      <c r="A28" s="113" t="s">
        <v>3282</v>
      </c>
      <c r="B28" s="256" t="s">
        <v>3350</v>
      </c>
      <c r="C28" s="140" t="s">
        <v>3417</v>
      </c>
      <c r="D28" s="114">
        <v>46056</v>
      </c>
      <c r="E28" s="114" t="s">
        <v>3481</v>
      </c>
      <c r="F28" s="320">
        <v>1</v>
      </c>
      <c r="G28" s="258">
        <v>218</v>
      </c>
      <c r="H28" s="258">
        <v>218</v>
      </c>
      <c r="I28" s="116"/>
      <c r="J28" s="56"/>
      <c r="K28" s="62"/>
      <c r="L28" s="56" cm="1">
        <f t="array" ref="L28">IF(H28=0, _xleta.T, IF(H28&lt;=1000, 1790000, IF(H28&lt;=2000, 1960000, IF(H28&lt;=3000, 2686000, IF(H28&lt;=5000, 2796000, ff)))))</f>
        <v>1790000</v>
      </c>
      <c r="M28" s="56">
        <v>940500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62"/>
      <c r="Y28" s="58"/>
      <c r="Z28" s="260" t="s">
        <v>692</v>
      </c>
      <c r="AA28" s="117" t="s">
        <v>684</v>
      </c>
      <c r="AB28" s="57" t="str">
        <f t="shared" si="0"/>
        <v>PS260807</v>
      </c>
      <c r="AC28" s="58" t="str">
        <f t="shared" si="0"/>
        <v>2/PQR-PS/26</v>
      </c>
      <c r="AD28" s="59">
        <f t="shared" si="1"/>
        <v>46056</v>
      </c>
      <c r="AE28" s="58">
        <f t="shared" si="2"/>
        <v>0</v>
      </c>
      <c r="AF28" s="58">
        <f t="shared" si="3"/>
        <v>0</v>
      </c>
      <c r="AG28" s="58">
        <f t="shared" si="4"/>
        <v>1790000</v>
      </c>
      <c r="AH28" s="58">
        <f t="shared" si="5"/>
        <v>940500</v>
      </c>
      <c r="AI28" s="58">
        <f t="shared" si="6"/>
        <v>0</v>
      </c>
      <c r="AJ28" s="58">
        <f t="shared" si="7"/>
        <v>0</v>
      </c>
      <c r="AK28" s="58">
        <f t="shared" si="8"/>
        <v>0</v>
      </c>
      <c r="AL28" s="58">
        <f t="shared" si="9"/>
        <v>0</v>
      </c>
      <c r="AM28" s="58">
        <f t="shared" si="10"/>
        <v>0</v>
      </c>
      <c r="AN28" s="58">
        <f t="shared" si="11"/>
        <v>0</v>
      </c>
      <c r="AO28" s="58">
        <f t="shared" si="12"/>
        <v>0</v>
      </c>
      <c r="AP28" s="58">
        <f t="shared" si="14"/>
        <v>0</v>
      </c>
      <c r="AQ28" s="58">
        <f t="shared" si="15"/>
        <v>0</v>
      </c>
      <c r="AR28" s="58">
        <f t="shared" si="16"/>
        <v>218440</v>
      </c>
      <c r="AS28" s="58">
        <f t="shared" si="17"/>
        <v>2948940</v>
      </c>
      <c r="AT28" s="58">
        <f t="shared" si="18"/>
        <v>2948940</v>
      </c>
      <c r="AU28" s="58" t="str">
        <f t="shared" si="13"/>
        <v>HIỆP PHƯỚC</v>
      </c>
      <c r="AV28" s="75" t="s">
        <v>80</v>
      </c>
      <c r="AW28" s="60" t="s">
        <v>3567</v>
      </c>
      <c r="AX28" s="60" t="s">
        <v>3617</v>
      </c>
      <c r="AY28" s="225">
        <v>46057</v>
      </c>
      <c r="AZ28" s="335" t="s">
        <v>692</v>
      </c>
      <c r="BA28" s="348" t="s">
        <v>2684</v>
      </c>
      <c r="BB28" s="368">
        <v>1790000</v>
      </c>
      <c r="BC28" s="214">
        <f t="shared" ref="BC28:BC29" si="22">BB28-L28</f>
        <v>0</v>
      </c>
    </row>
    <row r="29" spans="1:55" s="60" customFormat="1" ht="35.25" customHeight="1">
      <c r="A29" s="113" t="s">
        <v>3283</v>
      </c>
      <c r="B29" s="256" t="s">
        <v>3351</v>
      </c>
      <c r="C29" s="140" t="s">
        <v>3418</v>
      </c>
      <c r="D29" s="114">
        <v>46056</v>
      </c>
      <c r="E29" s="114" t="s">
        <v>3482</v>
      </c>
      <c r="F29" s="320">
        <v>1</v>
      </c>
      <c r="G29" s="258">
        <v>528</v>
      </c>
      <c r="H29" s="258">
        <v>528</v>
      </c>
      <c r="I29" s="116"/>
      <c r="J29" s="56"/>
      <c r="K29" s="62"/>
      <c r="L29" s="56" cm="1">
        <f t="array" ref="L29">IF(H29=0, _xleta.T, IF(H29&lt;=1000, 1590000, IF(H29&lt;=2000, 1760000, IF(H29&lt;=3000, 2486000, IF(H29&lt;=5000, 2596000, ff)))))</f>
        <v>1590000</v>
      </c>
      <c r="M29" s="56">
        <v>940500</v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62"/>
      <c r="Y29" s="58"/>
      <c r="Z29" s="260" t="s">
        <v>2336</v>
      </c>
      <c r="AA29" s="117" t="s">
        <v>142</v>
      </c>
      <c r="AB29" s="57" t="str">
        <f t="shared" si="0"/>
        <v>PS26834</v>
      </c>
      <c r="AC29" s="58" t="str">
        <f t="shared" si="0"/>
        <v>VV07701/6538/25</v>
      </c>
      <c r="AD29" s="59">
        <f t="shared" si="1"/>
        <v>46056</v>
      </c>
      <c r="AE29" s="58">
        <f t="shared" si="2"/>
        <v>0</v>
      </c>
      <c r="AF29" s="58">
        <f t="shared" si="3"/>
        <v>0</v>
      </c>
      <c r="AG29" s="58">
        <f t="shared" si="4"/>
        <v>1590000</v>
      </c>
      <c r="AH29" s="58">
        <f t="shared" si="5"/>
        <v>940500</v>
      </c>
      <c r="AI29" s="58">
        <f t="shared" si="6"/>
        <v>0</v>
      </c>
      <c r="AJ29" s="58">
        <f t="shared" si="7"/>
        <v>0</v>
      </c>
      <c r="AK29" s="58">
        <f t="shared" si="8"/>
        <v>0</v>
      </c>
      <c r="AL29" s="58">
        <f t="shared" si="9"/>
        <v>0</v>
      </c>
      <c r="AM29" s="58">
        <f t="shared" si="10"/>
        <v>0</v>
      </c>
      <c r="AN29" s="58">
        <f t="shared" si="11"/>
        <v>0</v>
      </c>
      <c r="AO29" s="58">
        <f t="shared" si="12"/>
        <v>0</v>
      </c>
      <c r="AP29" s="58">
        <f t="shared" si="14"/>
        <v>0</v>
      </c>
      <c r="AQ29" s="58">
        <f t="shared" si="15"/>
        <v>0</v>
      </c>
      <c r="AR29" s="58">
        <f t="shared" si="16"/>
        <v>202440</v>
      </c>
      <c r="AS29" s="58">
        <f t="shared" si="17"/>
        <v>2732940</v>
      </c>
      <c r="AT29" s="58">
        <f t="shared" si="18"/>
        <v>2732940</v>
      </c>
      <c r="AU29" s="58" t="str">
        <f t="shared" si="13"/>
        <v>TÂN TẠO</v>
      </c>
      <c r="AV29" s="75" t="s">
        <v>80</v>
      </c>
      <c r="AW29" s="60" t="s">
        <v>3568</v>
      </c>
      <c r="AX29" s="60" t="s">
        <v>3618</v>
      </c>
      <c r="AY29" s="225">
        <v>46057</v>
      </c>
      <c r="AZ29" s="336" t="s">
        <v>2336</v>
      </c>
      <c r="BA29" s="349" t="s">
        <v>2684</v>
      </c>
      <c r="BB29" s="368">
        <v>1590000</v>
      </c>
      <c r="BC29" s="214">
        <f t="shared" si="22"/>
        <v>0</v>
      </c>
    </row>
    <row r="30" spans="1:55" s="60" customFormat="1" ht="35.25" hidden="1" customHeight="1">
      <c r="A30" s="113" t="s">
        <v>3284</v>
      </c>
      <c r="B30" s="256" t="s">
        <v>3352</v>
      </c>
      <c r="C30" s="140" t="s">
        <v>3419</v>
      </c>
      <c r="D30" s="114">
        <v>46057</v>
      </c>
      <c r="E30" s="114" t="s">
        <v>3483</v>
      </c>
      <c r="F30" s="320">
        <v>1</v>
      </c>
      <c r="G30" s="258">
        <v>1</v>
      </c>
      <c r="H30" s="258">
        <v>1</v>
      </c>
      <c r="I30" s="116"/>
      <c r="J30" s="56"/>
      <c r="K30" s="62"/>
      <c r="L30" s="56">
        <f t="shared" ref="L30:L34" si="23">IF(H30&lt;=50,1060000, IF(H30&lt;=200, 1210000, IF(H30&lt;=500, 1230000, IF(H30&lt;=1000, 1440000, IF(H30&lt;=2000, 1990000, IF(H30&gt;2000, 1990000+(H30-2000)*1464))))))</f>
        <v>1060000</v>
      </c>
      <c r="M30" s="56">
        <v>940500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62"/>
      <c r="Y30" s="58"/>
      <c r="Z30" s="260" t="s">
        <v>704</v>
      </c>
      <c r="AA30" s="117" t="s">
        <v>72</v>
      </c>
      <c r="AB30" s="57" t="str">
        <f t="shared" si="0"/>
        <v>PS260871</v>
      </c>
      <c r="AC30" s="58" t="str">
        <f t="shared" si="0"/>
        <v>PC2602032VY</v>
      </c>
      <c r="AD30" s="59">
        <f t="shared" si="1"/>
        <v>46057</v>
      </c>
      <c r="AE30" s="58">
        <f t="shared" si="2"/>
        <v>0</v>
      </c>
      <c r="AF30" s="58">
        <f t="shared" si="3"/>
        <v>0</v>
      </c>
      <c r="AG30" s="58">
        <f t="shared" si="4"/>
        <v>1060000</v>
      </c>
      <c r="AH30" s="58">
        <f t="shared" si="5"/>
        <v>940500</v>
      </c>
      <c r="AI30" s="58">
        <f t="shared" si="6"/>
        <v>0</v>
      </c>
      <c r="AJ30" s="58">
        <f t="shared" si="7"/>
        <v>0</v>
      </c>
      <c r="AK30" s="58">
        <f t="shared" si="8"/>
        <v>0</v>
      </c>
      <c r="AL30" s="58">
        <f t="shared" si="9"/>
        <v>0</v>
      </c>
      <c r="AM30" s="58">
        <f t="shared" si="10"/>
        <v>0</v>
      </c>
      <c r="AN30" s="58">
        <f t="shared" si="11"/>
        <v>0</v>
      </c>
      <c r="AO30" s="58">
        <f t="shared" si="12"/>
        <v>0</v>
      </c>
      <c r="AP30" s="58">
        <f t="shared" si="14"/>
        <v>0</v>
      </c>
      <c r="AQ30" s="58">
        <f t="shared" si="15"/>
        <v>0</v>
      </c>
      <c r="AR30" s="58">
        <f t="shared" si="16"/>
        <v>160040</v>
      </c>
      <c r="AS30" s="58">
        <f t="shared" si="17"/>
        <v>2160540</v>
      </c>
      <c r="AT30" s="58">
        <f t="shared" si="18"/>
        <v>2160540</v>
      </c>
      <c r="AU30" s="58" t="str">
        <f t="shared" si="13"/>
        <v>TCS</v>
      </c>
      <c r="AV30" s="75" t="s">
        <v>79</v>
      </c>
      <c r="AW30" s="60" t="s">
        <v>3569</v>
      </c>
      <c r="AX30" s="60" t="s">
        <v>3616</v>
      </c>
      <c r="AY30" s="225">
        <v>46058</v>
      </c>
      <c r="AZ30" s="774" t="s">
        <v>704</v>
      </c>
      <c r="BA30" s="777" t="s">
        <v>2684</v>
      </c>
      <c r="BB30" s="368">
        <v>1060000</v>
      </c>
      <c r="BC30" s="74"/>
    </row>
    <row r="31" spans="1:55" s="60" customFormat="1" ht="35.25" hidden="1" customHeight="1">
      <c r="A31" s="113" t="s">
        <v>3285</v>
      </c>
      <c r="B31" s="256" t="s">
        <v>3353</v>
      </c>
      <c r="C31" s="140" t="s">
        <v>3420</v>
      </c>
      <c r="D31" s="114">
        <v>46057</v>
      </c>
      <c r="E31" s="114" t="s">
        <v>3484</v>
      </c>
      <c r="F31" s="320">
        <v>1</v>
      </c>
      <c r="G31" s="258">
        <v>2</v>
      </c>
      <c r="H31" s="258">
        <v>2</v>
      </c>
      <c r="I31" s="116"/>
      <c r="J31" s="56"/>
      <c r="K31" s="62"/>
      <c r="L31" s="56">
        <f t="shared" si="23"/>
        <v>1060000</v>
      </c>
      <c r="M31" s="56">
        <v>940500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62"/>
      <c r="Y31" s="58"/>
      <c r="Z31" s="260" t="s">
        <v>704</v>
      </c>
      <c r="AA31" s="117" t="s">
        <v>72</v>
      </c>
      <c r="AB31" s="57" t="str">
        <f t="shared" si="0"/>
        <v>PS260870</v>
      </c>
      <c r="AC31" s="58" t="str">
        <f t="shared" si="0"/>
        <v>G8-20260203 VY (B)</v>
      </c>
      <c r="AD31" s="59">
        <f t="shared" si="1"/>
        <v>46057</v>
      </c>
      <c r="AE31" s="58">
        <f t="shared" si="2"/>
        <v>0</v>
      </c>
      <c r="AF31" s="58">
        <f t="shared" si="3"/>
        <v>0</v>
      </c>
      <c r="AG31" s="58">
        <f t="shared" si="4"/>
        <v>1060000</v>
      </c>
      <c r="AH31" s="58">
        <f t="shared" si="5"/>
        <v>940500</v>
      </c>
      <c r="AI31" s="58">
        <f t="shared" si="6"/>
        <v>0</v>
      </c>
      <c r="AJ31" s="58">
        <f t="shared" si="7"/>
        <v>0</v>
      </c>
      <c r="AK31" s="58">
        <f t="shared" si="8"/>
        <v>0</v>
      </c>
      <c r="AL31" s="58">
        <f t="shared" si="9"/>
        <v>0</v>
      </c>
      <c r="AM31" s="58">
        <f t="shared" si="10"/>
        <v>0</v>
      </c>
      <c r="AN31" s="58">
        <f t="shared" si="11"/>
        <v>0</v>
      </c>
      <c r="AO31" s="58">
        <f t="shared" si="12"/>
        <v>0</v>
      </c>
      <c r="AP31" s="58">
        <f t="shared" si="14"/>
        <v>0</v>
      </c>
      <c r="AQ31" s="58">
        <f t="shared" si="15"/>
        <v>0</v>
      </c>
      <c r="AR31" s="58">
        <f t="shared" si="16"/>
        <v>160040</v>
      </c>
      <c r="AS31" s="58">
        <f t="shared" si="17"/>
        <v>2160540</v>
      </c>
      <c r="AT31" s="58">
        <f t="shared" si="18"/>
        <v>2160540</v>
      </c>
      <c r="AU31" s="58" t="str">
        <f t="shared" si="13"/>
        <v>TCS</v>
      </c>
      <c r="AV31" s="75" t="s">
        <v>79</v>
      </c>
      <c r="AW31" s="60" t="s">
        <v>3570</v>
      </c>
      <c r="AX31" s="60" t="s">
        <v>3616</v>
      </c>
      <c r="AY31" s="225">
        <v>46058</v>
      </c>
      <c r="AZ31" s="775"/>
      <c r="BA31" s="778"/>
      <c r="BB31" s="368">
        <v>1060000</v>
      </c>
      <c r="BC31" s="74"/>
    </row>
    <row r="32" spans="1:55" s="60" customFormat="1" ht="35.25" hidden="1" customHeight="1">
      <c r="A32" s="113" t="s">
        <v>3286</v>
      </c>
      <c r="B32" s="256" t="s">
        <v>3354</v>
      </c>
      <c r="C32" s="140" t="s">
        <v>3421</v>
      </c>
      <c r="D32" s="114">
        <v>46057</v>
      </c>
      <c r="E32" s="114" t="s">
        <v>3485</v>
      </c>
      <c r="F32" s="320">
        <v>1</v>
      </c>
      <c r="G32" s="258">
        <v>30</v>
      </c>
      <c r="H32" s="258">
        <v>30</v>
      </c>
      <c r="I32" s="116"/>
      <c r="J32" s="56"/>
      <c r="K32" s="62"/>
      <c r="L32" s="56">
        <f t="shared" si="23"/>
        <v>1060000</v>
      </c>
      <c r="M32" s="56">
        <v>940500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62"/>
      <c r="Y32" s="58"/>
      <c r="Z32" s="260" t="s">
        <v>704</v>
      </c>
      <c r="AA32" s="117" t="s">
        <v>72</v>
      </c>
      <c r="AB32" s="57" t="str">
        <f t="shared" si="0"/>
        <v>PS260869</v>
      </c>
      <c r="AC32" s="58" t="str">
        <f t="shared" si="0"/>
        <v>PC260203VY</v>
      </c>
      <c r="AD32" s="59">
        <f t="shared" si="1"/>
        <v>46057</v>
      </c>
      <c r="AE32" s="58">
        <f t="shared" si="2"/>
        <v>0</v>
      </c>
      <c r="AF32" s="58">
        <f t="shared" si="3"/>
        <v>0</v>
      </c>
      <c r="AG32" s="58">
        <f t="shared" si="4"/>
        <v>1060000</v>
      </c>
      <c r="AH32" s="58">
        <f t="shared" si="5"/>
        <v>940500</v>
      </c>
      <c r="AI32" s="58">
        <f t="shared" si="6"/>
        <v>0</v>
      </c>
      <c r="AJ32" s="58">
        <f t="shared" si="7"/>
        <v>0</v>
      </c>
      <c r="AK32" s="58">
        <f t="shared" si="8"/>
        <v>0</v>
      </c>
      <c r="AL32" s="58">
        <f t="shared" si="9"/>
        <v>0</v>
      </c>
      <c r="AM32" s="58">
        <f t="shared" si="10"/>
        <v>0</v>
      </c>
      <c r="AN32" s="58">
        <f t="shared" si="11"/>
        <v>0</v>
      </c>
      <c r="AO32" s="58">
        <f t="shared" si="12"/>
        <v>0</v>
      </c>
      <c r="AP32" s="58">
        <f t="shared" si="14"/>
        <v>0</v>
      </c>
      <c r="AQ32" s="58">
        <f t="shared" si="15"/>
        <v>0</v>
      </c>
      <c r="AR32" s="58">
        <f t="shared" si="16"/>
        <v>160040</v>
      </c>
      <c r="AS32" s="58">
        <f t="shared" si="17"/>
        <v>2160540</v>
      </c>
      <c r="AT32" s="58">
        <f t="shared" si="18"/>
        <v>2160540</v>
      </c>
      <c r="AU32" s="58" t="str">
        <f t="shared" si="13"/>
        <v>TCS</v>
      </c>
      <c r="AV32" s="75" t="s">
        <v>79</v>
      </c>
      <c r="AW32" s="60" t="s">
        <v>3571</v>
      </c>
      <c r="AX32" s="60" t="s">
        <v>3616</v>
      </c>
      <c r="AY32" s="225">
        <v>46058</v>
      </c>
      <c r="AZ32" s="775"/>
      <c r="BA32" s="778"/>
      <c r="BB32" s="368">
        <v>1060000</v>
      </c>
      <c r="BC32" s="74"/>
    </row>
    <row r="33" spans="1:55" s="329" customFormat="1" ht="40.5" hidden="1" customHeight="1">
      <c r="A33" s="141" t="s">
        <v>3287</v>
      </c>
      <c r="B33" s="256" t="s">
        <v>3355</v>
      </c>
      <c r="C33" s="140" t="s">
        <v>3422</v>
      </c>
      <c r="D33" s="325">
        <v>46056</v>
      </c>
      <c r="E33" s="325" t="s">
        <v>3486</v>
      </c>
      <c r="F33" s="320">
        <v>1</v>
      </c>
      <c r="G33" s="258">
        <v>23</v>
      </c>
      <c r="H33" s="258">
        <v>23</v>
      </c>
      <c r="I33" s="116"/>
      <c r="J33" s="56"/>
      <c r="K33" s="62"/>
      <c r="L33" s="56">
        <f t="shared" si="23"/>
        <v>1060000</v>
      </c>
      <c r="M33" s="56">
        <v>940500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62"/>
      <c r="Y33" s="58"/>
      <c r="Z33" s="260" t="s">
        <v>704</v>
      </c>
      <c r="AA33" s="117" t="s">
        <v>72</v>
      </c>
      <c r="AB33" s="326" t="str">
        <f t="shared" si="0"/>
        <v>PS260842</v>
      </c>
      <c r="AC33" s="330" t="str">
        <f t="shared" si="0"/>
        <v>T260130-Y2</v>
      </c>
      <c r="AD33" s="327">
        <f t="shared" si="1"/>
        <v>46056</v>
      </c>
      <c r="AE33" s="58">
        <f t="shared" si="2"/>
        <v>0</v>
      </c>
      <c r="AF33" s="58">
        <f t="shared" si="3"/>
        <v>0</v>
      </c>
      <c r="AG33" s="62">
        <f t="shared" si="4"/>
        <v>1060000</v>
      </c>
      <c r="AH33" s="62">
        <f t="shared" si="5"/>
        <v>940500</v>
      </c>
      <c r="AI33" s="62">
        <f t="shared" si="6"/>
        <v>0</v>
      </c>
      <c r="AJ33" s="62">
        <f t="shared" si="7"/>
        <v>0</v>
      </c>
      <c r="AK33" s="62">
        <f t="shared" si="8"/>
        <v>0</v>
      </c>
      <c r="AL33" s="62">
        <f t="shared" si="9"/>
        <v>0</v>
      </c>
      <c r="AM33" s="62">
        <f t="shared" si="10"/>
        <v>0</v>
      </c>
      <c r="AN33" s="62">
        <f t="shared" si="11"/>
        <v>0</v>
      </c>
      <c r="AO33" s="62">
        <f t="shared" si="12"/>
        <v>0</v>
      </c>
      <c r="AP33" s="58">
        <f t="shared" si="14"/>
        <v>0</v>
      </c>
      <c r="AQ33" s="62">
        <f t="shared" si="15"/>
        <v>0</v>
      </c>
      <c r="AR33" s="62">
        <f t="shared" si="16"/>
        <v>160040</v>
      </c>
      <c r="AS33" s="62">
        <f t="shared" si="17"/>
        <v>2160540</v>
      </c>
      <c r="AT33" s="62">
        <f t="shared" si="18"/>
        <v>2160540</v>
      </c>
      <c r="AU33" s="62" t="str">
        <f t="shared" si="13"/>
        <v>TCS</v>
      </c>
      <c r="AV33" s="75" t="s">
        <v>79</v>
      </c>
      <c r="AW33" s="60" t="s">
        <v>3572</v>
      </c>
      <c r="AX33" s="60" t="s">
        <v>3616</v>
      </c>
      <c r="AY33" s="225">
        <v>46058</v>
      </c>
      <c r="AZ33" s="775"/>
      <c r="BA33" s="778"/>
      <c r="BB33" s="369">
        <v>1060000</v>
      </c>
      <c r="BC33" s="74"/>
    </row>
    <row r="34" spans="1:55" s="60" customFormat="1" ht="35.25" hidden="1" customHeight="1">
      <c r="A34" s="113" t="s">
        <v>3288</v>
      </c>
      <c r="B34" s="256" t="s">
        <v>3356</v>
      </c>
      <c r="C34" s="140" t="s">
        <v>3423</v>
      </c>
      <c r="D34" s="114">
        <v>46057</v>
      </c>
      <c r="E34" s="114" t="s">
        <v>3487</v>
      </c>
      <c r="F34" s="320">
        <v>1</v>
      </c>
      <c r="G34" s="258">
        <v>426.3</v>
      </c>
      <c r="H34" s="258">
        <v>426.3</v>
      </c>
      <c r="I34" s="116"/>
      <c r="J34" s="56"/>
      <c r="K34" s="62"/>
      <c r="L34" s="56">
        <f t="shared" si="23"/>
        <v>1230000</v>
      </c>
      <c r="M34" s="56">
        <v>940500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62"/>
      <c r="Y34" s="58"/>
      <c r="Z34" s="260" t="s">
        <v>704</v>
      </c>
      <c r="AA34" s="117" t="s">
        <v>72</v>
      </c>
      <c r="AB34" s="57" t="str">
        <f t="shared" si="0"/>
        <v>PS260860</v>
      </c>
      <c r="AC34" s="58" t="str">
        <f t="shared" si="0"/>
        <v>2601/190/VY</v>
      </c>
      <c r="AD34" s="59">
        <f t="shared" si="1"/>
        <v>46057</v>
      </c>
      <c r="AE34" s="58">
        <f t="shared" si="2"/>
        <v>0</v>
      </c>
      <c r="AF34" s="58">
        <f t="shared" si="3"/>
        <v>0</v>
      </c>
      <c r="AG34" s="58">
        <f t="shared" si="4"/>
        <v>1230000</v>
      </c>
      <c r="AH34" s="58">
        <f t="shared" si="5"/>
        <v>940500</v>
      </c>
      <c r="AI34" s="58">
        <f t="shared" si="6"/>
        <v>0</v>
      </c>
      <c r="AJ34" s="58">
        <f t="shared" si="7"/>
        <v>0</v>
      </c>
      <c r="AK34" s="58">
        <f t="shared" si="8"/>
        <v>0</v>
      </c>
      <c r="AL34" s="58">
        <f t="shared" si="9"/>
        <v>0</v>
      </c>
      <c r="AM34" s="58">
        <f t="shared" si="10"/>
        <v>0</v>
      </c>
      <c r="AN34" s="58">
        <f t="shared" si="11"/>
        <v>0</v>
      </c>
      <c r="AO34" s="58">
        <f t="shared" si="12"/>
        <v>0</v>
      </c>
      <c r="AP34" s="58">
        <f t="shared" si="14"/>
        <v>0</v>
      </c>
      <c r="AQ34" s="58">
        <f t="shared" si="15"/>
        <v>0</v>
      </c>
      <c r="AR34" s="58">
        <f t="shared" si="16"/>
        <v>173640</v>
      </c>
      <c r="AS34" s="58">
        <f t="shared" si="17"/>
        <v>2344140</v>
      </c>
      <c r="AT34" s="58">
        <f t="shared" si="18"/>
        <v>2344140</v>
      </c>
      <c r="AU34" s="58" t="str">
        <f t="shared" si="13"/>
        <v>TCS</v>
      </c>
      <c r="AV34" s="75" t="s">
        <v>79</v>
      </c>
      <c r="AW34" s="60" t="s">
        <v>3573</v>
      </c>
      <c r="AX34" s="60" t="s">
        <v>3616</v>
      </c>
      <c r="AY34" s="225">
        <v>46058</v>
      </c>
      <c r="AZ34" s="776"/>
      <c r="BA34" s="779"/>
      <c r="BB34" s="368">
        <v>1230000</v>
      </c>
      <c r="BC34" s="74"/>
    </row>
    <row r="35" spans="1:55" s="60" customFormat="1" ht="35.25" hidden="1" customHeight="1">
      <c r="A35" s="113" t="s">
        <v>3289</v>
      </c>
      <c r="B35" s="256" t="s">
        <v>3357</v>
      </c>
      <c r="C35" s="140" t="s">
        <v>3424</v>
      </c>
      <c r="D35" s="114">
        <v>46056</v>
      </c>
      <c r="E35" s="114" t="s">
        <v>3488</v>
      </c>
      <c r="F35" s="320">
        <v>1</v>
      </c>
      <c r="G35" s="258">
        <v>29</v>
      </c>
      <c r="H35" s="258">
        <v>29</v>
      </c>
      <c r="I35" s="116"/>
      <c r="J35" s="56"/>
      <c r="K35" s="62"/>
      <c r="L35" s="56"/>
      <c r="M35" s="56">
        <v>570000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62"/>
      <c r="Y35" s="58"/>
      <c r="Z35" s="260"/>
      <c r="AA35" s="117" t="s">
        <v>75</v>
      </c>
      <c r="AB35" s="57" t="str">
        <f t="shared" si="0"/>
        <v>PS260841</v>
      </c>
      <c r="AC35" s="58" t="str">
        <f t="shared" si="0"/>
        <v>T260130-YH1</v>
      </c>
      <c r="AD35" s="59">
        <f t="shared" si="1"/>
        <v>46056</v>
      </c>
      <c r="AE35" s="58">
        <f t="shared" si="2"/>
        <v>0</v>
      </c>
      <c r="AF35" s="58">
        <f t="shared" si="3"/>
        <v>0</v>
      </c>
      <c r="AG35" s="58">
        <f t="shared" si="4"/>
        <v>0</v>
      </c>
      <c r="AH35" s="58">
        <f t="shared" si="5"/>
        <v>570000</v>
      </c>
      <c r="AI35" s="58">
        <f t="shared" si="6"/>
        <v>0</v>
      </c>
      <c r="AJ35" s="58">
        <f t="shared" si="7"/>
        <v>0</v>
      </c>
      <c r="AK35" s="58">
        <f t="shared" si="8"/>
        <v>0</v>
      </c>
      <c r="AL35" s="58">
        <f t="shared" si="9"/>
        <v>0</v>
      </c>
      <c r="AM35" s="58">
        <f t="shared" si="10"/>
        <v>0</v>
      </c>
      <c r="AN35" s="58">
        <f t="shared" si="11"/>
        <v>0</v>
      </c>
      <c r="AO35" s="58">
        <f t="shared" si="12"/>
        <v>0</v>
      </c>
      <c r="AP35" s="58">
        <f t="shared" si="14"/>
        <v>0</v>
      </c>
      <c r="AQ35" s="58">
        <f t="shared" si="15"/>
        <v>0</v>
      </c>
      <c r="AR35" s="58">
        <f t="shared" si="16"/>
        <v>45600</v>
      </c>
      <c r="AS35" s="58">
        <f t="shared" si="17"/>
        <v>615600</v>
      </c>
      <c r="AT35" s="58">
        <f t="shared" si="18"/>
        <v>615600</v>
      </c>
      <c r="AU35" s="58" t="str">
        <f t="shared" si="13"/>
        <v>DHL</v>
      </c>
      <c r="AV35" s="75" t="s">
        <v>82</v>
      </c>
      <c r="AW35" s="60" t="s">
        <v>3574</v>
      </c>
      <c r="AY35" s="225"/>
      <c r="AZ35" s="345"/>
      <c r="BA35" s="345"/>
      <c r="BB35" s="368"/>
      <c r="BC35" s="74"/>
    </row>
    <row r="36" spans="1:55" s="60" customFormat="1" ht="35.25" hidden="1" customHeight="1">
      <c r="A36" s="113" t="s">
        <v>3290</v>
      </c>
      <c r="B36" s="256" t="s">
        <v>3358</v>
      </c>
      <c r="C36" s="140" t="s">
        <v>3425</v>
      </c>
      <c r="D36" s="114">
        <v>46056</v>
      </c>
      <c r="E36" s="114" t="s">
        <v>3489</v>
      </c>
      <c r="F36" s="320">
        <v>1</v>
      </c>
      <c r="G36" s="258">
        <v>1.4</v>
      </c>
      <c r="H36" s="258">
        <v>1.4</v>
      </c>
      <c r="I36" s="116"/>
      <c r="J36" s="56"/>
      <c r="K36" s="62"/>
      <c r="L36" s="56"/>
      <c r="M36" s="56">
        <v>570000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62"/>
      <c r="Y36" s="58"/>
      <c r="Z36" s="260"/>
      <c r="AA36" s="117" t="s">
        <v>75</v>
      </c>
      <c r="AB36" s="57" t="str">
        <f t="shared" si="0"/>
        <v>PS260839</v>
      </c>
      <c r="AC36" s="58" t="str">
        <f t="shared" si="0"/>
        <v>SO43432</v>
      </c>
      <c r="AD36" s="59">
        <f t="shared" si="1"/>
        <v>46056</v>
      </c>
      <c r="AE36" s="58">
        <f t="shared" si="2"/>
        <v>0</v>
      </c>
      <c r="AF36" s="58">
        <f t="shared" si="3"/>
        <v>0</v>
      </c>
      <c r="AG36" s="58">
        <f t="shared" si="4"/>
        <v>0</v>
      </c>
      <c r="AH36" s="58">
        <f t="shared" si="5"/>
        <v>570000</v>
      </c>
      <c r="AI36" s="58">
        <f t="shared" si="6"/>
        <v>0</v>
      </c>
      <c r="AJ36" s="58">
        <f t="shared" si="7"/>
        <v>0</v>
      </c>
      <c r="AK36" s="58">
        <f t="shared" si="8"/>
        <v>0</v>
      </c>
      <c r="AL36" s="58">
        <f t="shared" si="9"/>
        <v>0</v>
      </c>
      <c r="AM36" s="58">
        <f t="shared" si="10"/>
        <v>0</v>
      </c>
      <c r="AN36" s="58">
        <f t="shared" si="11"/>
        <v>0</v>
      </c>
      <c r="AO36" s="58">
        <f t="shared" si="12"/>
        <v>0</v>
      </c>
      <c r="AP36" s="58">
        <f t="shared" si="14"/>
        <v>0</v>
      </c>
      <c r="AQ36" s="58">
        <f t="shared" si="15"/>
        <v>0</v>
      </c>
      <c r="AR36" s="58">
        <f t="shared" si="16"/>
        <v>45600</v>
      </c>
      <c r="AS36" s="58">
        <f t="shared" si="17"/>
        <v>615600</v>
      </c>
      <c r="AT36" s="58">
        <f t="shared" si="18"/>
        <v>615600</v>
      </c>
      <c r="AU36" s="58" t="str">
        <f t="shared" si="13"/>
        <v>DHL</v>
      </c>
      <c r="AV36" s="75" t="s">
        <v>82</v>
      </c>
      <c r="AW36" s="60" t="s">
        <v>3575</v>
      </c>
      <c r="AY36" s="225"/>
      <c r="AZ36" s="345"/>
      <c r="BA36" s="345"/>
      <c r="BB36" s="368"/>
      <c r="BC36" s="74"/>
    </row>
    <row r="37" spans="1:55" s="60" customFormat="1" ht="35.25" hidden="1" customHeight="1">
      <c r="A37" s="113" t="s">
        <v>3291</v>
      </c>
      <c r="B37" s="256" t="s">
        <v>3359</v>
      </c>
      <c r="C37" s="140" t="s">
        <v>3426</v>
      </c>
      <c r="D37" s="114">
        <v>46056</v>
      </c>
      <c r="E37" s="114" t="s">
        <v>3490</v>
      </c>
      <c r="F37" s="320">
        <v>1</v>
      </c>
      <c r="G37" s="258">
        <v>3.7</v>
      </c>
      <c r="H37" s="258">
        <v>3.7</v>
      </c>
      <c r="I37" s="116"/>
      <c r="J37" s="56"/>
      <c r="K37" s="62"/>
      <c r="L37" s="56"/>
      <c r="M37" s="56">
        <v>570000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62"/>
      <c r="Y37" s="58"/>
      <c r="Z37" s="260"/>
      <c r="AA37" s="117" t="s">
        <v>75</v>
      </c>
      <c r="AB37" s="57" t="str">
        <f t="shared" si="0"/>
        <v>PS260845</v>
      </c>
      <c r="AC37" s="58" t="str">
        <f t="shared" si="0"/>
        <v>DI26A00774</v>
      </c>
      <c r="AD37" s="59">
        <f t="shared" si="1"/>
        <v>46056</v>
      </c>
      <c r="AE37" s="58">
        <f t="shared" si="2"/>
        <v>0</v>
      </c>
      <c r="AF37" s="58">
        <f t="shared" si="3"/>
        <v>0</v>
      </c>
      <c r="AG37" s="58">
        <f t="shared" si="4"/>
        <v>0</v>
      </c>
      <c r="AH37" s="58">
        <f t="shared" si="5"/>
        <v>570000</v>
      </c>
      <c r="AI37" s="58">
        <f t="shared" si="6"/>
        <v>0</v>
      </c>
      <c r="AJ37" s="58">
        <f t="shared" si="7"/>
        <v>0</v>
      </c>
      <c r="AK37" s="58">
        <f t="shared" si="8"/>
        <v>0</v>
      </c>
      <c r="AL37" s="58">
        <f t="shared" si="9"/>
        <v>0</v>
      </c>
      <c r="AM37" s="58">
        <f t="shared" si="10"/>
        <v>0</v>
      </c>
      <c r="AN37" s="58">
        <f t="shared" si="11"/>
        <v>0</v>
      </c>
      <c r="AO37" s="58">
        <f t="shared" si="12"/>
        <v>0</v>
      </c>
      <c r="AP37" s="58">
        <f t="shared" si="14"/>
        <v>0</v>
      </c>
      <c r="AQ37" s="58">
        <f t="shared" si="15"/>
        <v>0</v>
      </c>
      <c r="AR37" s="58">
        <f t="shared" si="16"/>
        <v>45600</v>
      </c>
      <c r="AS37" s="58">
        <f t="shared" si="17"/>
        <v>615600</v>
      </c>
      <c r="AT37" s="58">
        <f t="shared" si="18"/>
        <v>615600</v>
      </c>
      <c r="AU37" s="58" t="str">
        <f t="shared" si="13"/>
        <v>DHL</v>
      </c>
      <c r="AV37" s="75" t="s">
        <v>82</v>
      </c>
      <c r="AW37" s="60" t="s">
        <v>3576</v>
      </c>
      <c r="AY37" s="225"/>
      <c r="AZ37" s="345"/>
      <c r="BA37" s="345"/>
      <c r="BB37" s="368"/>
      <c r="BC37" s="74"/>
    </row>
    <row r="38" spans="1:55" s="60" customFormat="1" ht="35.25" hidden="1" customHeight="1">
      <c r="A38" s="113" t="s">
        <v>3292</v>
      </c>
      <c r="B38" s="256" t="s">
        <v>3360</v>
      </c>
      <c r="C38" s="140" t="s">
        <v>3427</v>
      </c>
      <c r="D38" s="114">
        <v>46056</v>
      </c>
      <c r="E38" s="114" t="s">
        <v>3491</v>
      </c>
      <c r="F38" s="320">
        <v>1</v>
      </c>
      <c r="G38" s="258">
        <v>5.5</v>
      </c>
      <c r="H38" s="258">
        <v>5.5</v>
      </c>
      <c r="I38" s="116"/>
      <c r="J38" s="56"/>
      <c r="K38" s="62"/>
      <c r="L38" s="56"/>
      <c r="M38" s="56">
        <v>570000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62"/>
      <c r="Y38" s="58"/>
      <c r="Z38" s="260"/>
      <c r="AA38" s="117" t="s">
        <v>75</v>
      </c>
      <c r="AB38" s="57" t="str">
        <f t="shared" si="0"/>
        <v>PS260846</v>
      </c>
      <c r="AC38" s="58" t="str">
        <f t="shared" si="0"/>
        <v>5228244</v>
      </c>
      <c r="AD38" s="59">
        <f t="shared" si="1"/>
        <v>46056</v>
      </c>
      <c r="AE38" s="58">
        <f t="shared" si="2"/>
        <v>0</v>
      </c>
      <c r="AF38" s="58">
        <f t="shared" si="3"/>
        <v>0</v>
      </c>
      <c r="AG38" s="58">
        <f t="shared" si="4"/>
        <v>0</v>
      </c>
      <c r="AH38" s="58">
        <f t="shared" si="5"/>
        <v>570000</v>
      </c>
      <c r="AI38" s="58">
        <f t="shared" si="6"/>
        <v>0</v>
      </c>
      <c r="AJ38" s="58">
        <f t="shared" si="7"/>
        <v>0</v>
      </c>
      <c r="AK38" s="58">
        <f t="shared" si="8"/>
        <v>0</v>
      </c>
      <c r="AL38" s="58">
        <f t="shared" si="9"/>
        <v>0</v>
      </c>
      <c r="AM38" s="58">
        <f t="shared" si="10"/>
        <v>0</v>
      </c>
      <c r="AN38" s="58">
        <f t="shared" si="11"/>
        <v>0</v>
      </c>
      <c r="AO38" s="58">
        <f t="shared" si="12"/>
        <v>0</v>
      </c>
      <c r="AP38" s="58">
        <f t="shared" si="14"/>
        <v>0</v>
      </c>
      <c r="AQ38" s="58">
        <f t="shared" si="15"/>
        <v>0</v>
      </c>
      <c r="AR38" s="58">
        <f t="shared" si="16"/>
        <v>45600</v>
      </c>
      <c r="AS38" s="58">
        <f t="shared" si="17"/>
        <v>615600</v>
      </c>
      <c r="AT38" s="58">
        <f t="shared" si="18"/>
        <v>615600</v>
      </c>
      <c r="AU38" s="58" t="str">
        <f t="shared" si="13"/>
        <v>DHL</v>
      </c>
      <c r="AV38" s="75" t="s">
        <v>82</v>
      </c>
      <c r="AW38" s="60" t="s">
        <v>3577</v>
      </c>
      <c r="AY38" s="225"/>
      <c r="AZ38" s="345"/>
      <c r="BA38" s="345"/>
      <c r="BB38" s="368"/>
      <c r="BC38" s="74"/>
    </row>
    <row r="39" spans="1:55" s="60" customFormat="1" ht="35.25" hidden="1" customHeight="1">
      <c r="A39" s="113" t="s">
        <v>3293</v>
      </c>
      <c r="B39" s="256" t="s">
        <v>3361</v>
      </c>
      <c r="C39" s="140" t="s">
        <v>3428</v>
      </c>
      <c r="D39" s="114">
        <v>46057</v>
      </c>
      <c r="E39" s="114" t="s">
        <v>3492</v>
      </c>
      <c r="F39" s="320">
        <v>1</v>
      </c>
      <c r="G39" s="258">
        <v>13.5</v>
      </c>
      <c r="H39" s="258">
        <v>13.5</v>
      </c>
      <c r="I39" s="116"/>
      <c r="J39" s="56"/>
      <c r="K39" s="62"/>
      <c r="L39" s="56"/>
      <c r="M39" s="56">
        <v>570000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62"/>
      <c r="Y39" s="58"/>
      <c r="Z39" s="260"/>
      <c r="AA39" s="117" t="s">
        <v>75</v>
      </c>
      <c r="AB39" s="57" t="str">
        <f t="shared" si="0"/>
        <v>PS260861</v>
      </c>
      <c r="AC39" s="58" t="str">
        <f t="shared" si="0"/>
        <v>OHTY260148</v>
      </c>
      <c r="AD39" s="59">
        <f t="shared" si="1"/>
        <v>46057</v>
      </c>
      <c r="AE39" s="58">
        <f t="shared" si="2"/>
        <v>0</v>
      </c>
      <c r="AF39" s="58">
        <f t="shared" si="3"/>
        <v>0</v>
      </c>
      <c r="AG39" s="58">
        <f t="shared" si="4"/>
        <v>0</v>
      </c>
      <c r="AH39" s="58">
        <f t="shared" si="5"/>
        <v>570000</v>
      </c>
      <c r="AI39" s="58">
        <f t="shared" si="6"/>
        <v>0</v>
      </c>
      <c r="AJ39" s="58">
        <f t="shared" si="7"/>
        <v>0</v>
      </c>
      <c r="AK39" s="58">
        <f t="shared" si="8"/>
        <v>0</v>
      </c>
      <c r="AL39" s="58">
        <f t="shared" si="9"/>
        <v>0</v>
      </c>
      <c r="AM39" s="58">
        <f t="shared" si="10"/>
        <v>0</v>
      </c>
      <c r="AN39" s="58">
        <f t="shared" si="11"/>
        <v>0</v>
      </c>
      <c r="AO39" s="58">
        <f t="shared" si="12"/>
        <v>0</v>
      </c>
      <c r="AP39" s="58">
        <f t="shared" si="14"/>
        <v>0</v>
      </c>
      <c r="AQ39" s="58">
        <f t="shared" si="15"/>
        <v>0</v>
      </c>
      <c r="AR39" s="58">
        <f t="shared" si="16"/>
        <v>45600</v>
      </c>
      <c r="AS39" s="58">
        <f t="shared" si="17"/>
        <v>615600</v>
      </c>
      <c r="AT39" s="58">
        <f t="shared" si="18"/>
        <v>615600</v>
      </c>
      <c r="AU39" s="58" t="str">
        <f t="shared" si="13"/>
        <v>DHL</v>
      </c>
      <c r="AV39" s="75" t="s">
        <v>82</v>
      </c>
      <c r="AW39" s="60" t="s">
        <v>3578</v>
      </c>
      <c r="AY39" s="225"/>
      <c r="AZ39" s="345"/>
      <c r="BA39" s="345"/>
      <c r="BB39" s="368"/>
      <c r="BC39" s="74"/>
    </row>
    <row r="40" spans="1:55" s="212" customFormat="1" ht="35.25" customHeight="1">
      <c r="A40" s="353" t="s">
        <v>3294</v>
      </c>
      <c r="B40" s="354" t="s">
        <v>3362</v>
      </c>
      <c r="C40" s="355" t="s">
        <v>3429</v>
      </c>
      <c r="D40" s="356">
        <v>46057</v>
      </c>
      <c r="E40" s="356" t="s">
        <v>3493</v>
      </c>
      <c r="F40" s="357">
        <v>1</v>
      </c>
      <c r="G40" s="358">
        <v>262.93</v>
      </c>
      <c r="H40" s="358">
        <v>262.93</v>
      </c>
      <c r="I40" s="359" t="s">
        <v>3533</v>
      </c>
      <c r="J40" s="56"/>
      <c r="K40" s="62"/>
      <c r="L40" s="259" cm="1">
        <f t="array" ref="L40">IF(H40=0, _xleta.T, IF(H40&lt;=1000, 1290000, IF(H40&lt;=2000, 1460000, IF(H40&lt;=3000, 2186000, IF(H40&lt;=5000, 2296000, ff)))))</f>
        <v>1290000</v>
      </c>
      <c r="M40" s="259">
        <v>940500</v>
      </c>
      <c r="N40" s="259"/>
      <c r="O40" s="259"/>
      <c r="P40" s="259"/>
      <c r="Q40" s="259"/>
      <c r="R40" s="259"/>
      <c r="S40" s="259"/>
      <c r="T40" s="259"/>
      <c r="U40" s="56"/>
      <c r="V40" s="259"/>
      <c r="W40" s="56"/>
      <c r="X40" s="62"/>
      <c r="Y40" s="58"/>
      <c r="Z40" s="788" t="s">
        <v>2333</v>
      </c>
      <c r="AA40" s="362" t="s">
        <v>74</v>
      </c>
      <c r="AB40" s="57" t="str">
        <f t="shared" si="0"/>
        <v>PS260741</v>
      </c>
      <c r="AC40" s="58" t="str">
        <f t="shared" si="0"/>
        <v>IV260102262</v>
      </c>
      <c r="AD40" s="59">
        <f t="shared" si="1"/>
        <v>46057</v>
      </c>
      <c r="AE40" s="58">
        <f t="shared" si="2"/>
        <v>0</v>
      </c>
      <c r="AF40" s="58">
        <f t="shared" si="3"/>
        <v>0</v>
      </c>
      <c r="AG40" s="363">
        <f t="shared" si="4"/>
        <v>1290000</v>
      </c>
      <c r="AH40" s="363">
        <f t="shared" si="5"/>
        <v>940500</v>
      </c>
      <c r="AI40" s="58">
        <f t="shared" si="6"/>
        <v>0</v>
      </c>
      <c r="AJ40" s="58">
        <f t="shared" si="7"/>
        <v>0</v>
      </c>
      <c r="AK40" s="58">
        <f t="shared" si="8"/>
        <v>0</v>
      </c>
      <c r="AL40" s="58">
        <f t="shared" si="9"/>
        <v>0</v>
      </c>
      <c r="AM40" s="58">
        <f t="shared" si="10"/>
        <v>0</v>
      </c>
      <c r="AN40" s="58">
        <f t="shared" si="11"/>
        <v>0</v>
      </c>
      <c r="AO40" s="58">
        <f t="shared" si="12"/>
        <v>0</v>
      </c>
      <c r="AP40" s="58">
        <f t="shared" si="14"/>
        <v>0</v>
      </c>
      <c r="AQ40" s="58">
        <f t="shared" si="15"/>
        <v>0</v>
      </c>
      <c r="AR40" s="58">
        <f t="shared" si="16"/>
        <v>178440</v>
      </c>
      <c r="AS40" s="58">
        <f t="shared" si="17"/>
        <v>2408940</v>
      </c>
      <c r="AT40" s="58">
        <f t="shared" si="18"/>
        <v>2408940</v>
      </c>
      <c r="AU40" s="363" t="str">
        <f t="shared" si="13"/>
        <v>CÁT LÁI</v>
      </c>
      <c r="AV40" s="211" t="s">
        <v>80</v>
      </c>
      <c r="AW40" s="60" t="s">
        <v>3579</v>
      </c>
      <c r="AX40" s="60" t="s">
        <v>3614</v>
      </c>
      <c r="AY40" s="226">
        <v>46058</v>
      </c>
      <c r="AZ40" s="796" t="s">
        <v>2333</v>
      </c>
      <c r="BA40" s="798" t="s">
        <v>2684</v>
      </c>
      <c r="BB40" s="367">
        <v>1290000</v>
      </c>
      <c r="BC40" s="214">
        <f t="shared" ref="BC40:BC45" si="24">BB40-L40</f>
        <v>0</v>
      </c>
    </row>
    <row r="41" spans="1:55" s="212" customFormat="1" ht="35.25" customHeight="1">
      <c r="A41" s="353" t="s">
        <v>3295</v>
      </c>
      <c r="B41" s="354" t="s">
        <v>3363</v>
      </c>
      <c r="C41" s="355" t="s">
        <v>3430</v>
      </c>
      <c r="D41" s="356">
        <v>46057</v>
      </c>
      <c r="E41" s="356" t="s">
        <v>3494</v>
      </c>
      <c r="F41" s="357">
        <v>1</v>
      </c>
      <c r="G41" s="358">
        <v>135.19999999999999</v>
      </c>
      <c r="H41" s="358">
        <v>135.19999999999999</v>
      </c>
      <c r="I41" s="359" t="s">
        <v>3534</v>
      </c>
      <c r="J41" s="56"/>
      <c r="K41" s="62"/>
      <c r="L41" s="364"/>
      <c r="M41" s="259">
        <v>940500</v>
      </c>
      <c r="N41" s="259"/>
      <c r="O41" s="259"/>
      <c r="P41" s="259"/>
      <c r="Q41" s="259"/>
      <c r="R41" s="259"/>
      <c r="S41" s="259"/>
      <c r="T41" s="259"/>
      <c r="U41" s="56"/>
      <c r="V41" s="259"/>
      <c r="W41" s="56"/>
      <c r="X41" s="62"/>
      <c r="Y41" s="58"/>
      <c r="Z41" s="789"/>
      <c r="AA41" s="362" t="s">
        <v>74</v>
      </c>
      <c r="AB41" s="57" t="str">
        <f t="shared" si="0"/>
        <v>PS260773</v>
      </c>
      <c r="AC41" s="58" t="str">
        <f t="shared" si="0"/>
        <v>DJL-260119-005</v>
      </c>
      <c r="AD41" s="59">
        <f t="shared" si="1"/>
        <v>46057</v>
      </c>
      <c r="AE41" s="58">
        <f t="shared" si="2"/>
        <v>0</v>
      </c>
      <c r="AF41" s="58">
        <f t="shared" si="3"/>
        <v>0</v>
      </c>
      <c r="AG41" s="363">
        <f t="shared" si="4"/>
        <v>0</v>
      </c>
      <c r="AH41" s="363">
        <f t="shared" si="5"/>
        <v>940500</v>
      </c>
      <c r="AI41" s="58">
        <f t="shared" si="6"/>
        <v>0</v>
      </c>
      <c r="AJ41" s="58">
        <f t="shared" si="7"/>
        <v>0</v>
      </c>
      <c r="AK41" s="58">
        <f t="shared" si="8"/>
        <v>0</v>
      </c>
      <c r="AL41" s="58">
        <f t="shared" si="9"/>
        <v>0</v>
      </c>
      <c r="AM41" s="58">
        <f t="shared" si="10"/>
        <v>0</v>
      </c>
      <c r="AN41" s="58">
        <f t="shared" si="11"/>
        <v>0</v>
      </c>
      <c r="AO41" s="58">
        <f t="shared" si="12"/>
        <v>0</v>
      </c>
      <c r="AP41" s="58">
        <f t="shared" si="14"/>
        <v>0</v>
      </c>
      <c r="AQ41" s="58">
        <f t="shared" si="15"/>
        <v>0</v>
      </c>
      <c r="AR41" s="58">
        <f t="shared" si="16"/>
        <v>75240</v>
      </c>
      <c r="AS41" s="58">
        <f t="shared" si="17"/>
        <v>1015740</v>
      </c>
      <c r="AT41" s="58">
        <f t="shared" si="18"/>
        <v>1015740</v>
      </c>
      <c r="AU41" s="363" t="str">
        <f t="shared" si="13"/>
        <v>CÁT LÁI</v>
      </c>
      <c r="AV41" s="211" t="s">
        <v>80</v>
      </c>
      <c r="AW41" s="60" t="s">
        <v>3580</v>
      </c>
      <c r="AX41" s="60" t="s">
        <v>3614</v>
      </c>
      <c r="AY41" s="226">
        <v>46058</v>
      </c>
      <c r="AZ41" s="797"/>
      <c r="BA41" s="799"/>
      <c r="BB41" s="367">
        <v>1290000</v>
      </c>
      <c r="BC41" s="214">
        <f t="shared" si="24"/>
        <v>1290000</v>
      </c>
    </row>
    <row r="42" spans="1:55" s="60" customFormat="1" ht="35.25" customHeight="1">
      <c r="A42" s="113" t="s">
        <v>3296</v>
      </c>
      <c r="B42" s="256" t="s">
        <v>3364</v>
      </c>
      <c r="C42" s="140" t="s">
        <v>3431</v>
      </c>
      <c r="D42" s="114">
        <v>46057</v>
      </c>
      <c r="E42" s="114" t="s">
        <v>3495</v>
      </c>
      <c r="F42" s="320">
        <v>1</v>
      </c>
      <c r="G42" s="258">
        <v>25.2</v>
      </c>
      <c r="H42" s="258">
        <v>25.2</v>
      </c>
      <c r="I42" s="116" t="s">
        <v>680</v>
      </c>
      <c r="J42" s="56"/>
      <c r="K42" s="62"/>
      <c r="L42" s="56" cm="1">
        <f t="array" ref="L42">IF(H42=0, _xleta.T, IF(H42&lt;=1000, 1290000, IF(H42&lt;=2000, 1460000, IF(H42&lt;=3000, 2186000, IF(H42&lt;=5000, 2296000, ff)))))</f>
        <v>1290000</v>
      </c>
      <c r="M42" s="56">
        <v>940500</v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62"/>
      <c r="Y42" s="58"/>
      <c r="Z42" s="260" t="s">
        <v>2335</v>
      </c>
      <c r="AA42" s="117" t="s">
        <v>74</v>
      </c>
      <c r="AB42" s="57" t="str">
        <f t="shared" si="0"/>
        <v>PS260811</v>
      </c>
      <c r="AC42" s="58" t="str">
        <f t="shared" si="0"/>
        <v>260116-6384 (C )</v>
      </c>
      <c r="AD42" s="59">
        <f t="shared" si="1"/>
        <v>46057</v>
      </c>
      <c r="AE42" s="58">
        <f t="shared" si="2"/>
        <v>0</v>
      </c>
      <c r="AF42" s="58">
        <f t="shared" si="3"/>
        <v>0</v>
      </c>
      <c r="AG42" s="58">
        <f t="shared" si="4"/>
        <v>1290000</v>
      </c>
      <c r="AH42" s="58">
        <f t="shared" si="5"/>
        <v>940500</v>
      </c>
      <c r="AI42" s="58">
        <f t="shared" si="6"/>
        <v>0</v>
      </c>
      <c r="AJ42" s="58">
        <f t="shared" si="7"/>
        <v>0</v>
      </c>
      <c r="AK42" s="58">
        <f t="shared" si="8"/>
        <v>0</v>
      </c>
      <c r="AL42" s="58">
        <f t="shared" si="9"/>
        <v>0</v>
      </c>
      <c r="AM42" s="58">
        <f t="shared" si="10"/>
        <v>0</v>
      </c>
      <c r="AN42" s="58">
        <f t="shared" si="11"/>
        <v>0</v>
      </c>
      <c r="AO42" s="58">
        <f t="shared" si="12"/>
        <v>0</v>
      </c>
      <c r="AP42" s="58">
        <f t="shared" si="14"/>
        <v>0</v>
      </c>
      <c r="AQ42" s="58">
        <f t="shared" si="15"/>
        <v>0</v>
      </c>
      <c r="AR42" s="58">
        <f t="shared" si="16"/>
        <v>178440</v>
      </c>
      <c r="AS42" s="58">
        <f t="shared" si="17"/>
        <v>2408940</v>
      </c>
      <c r="AT42" s="58">
        <f t="shared" si="18"/>
        <v>2408940</v>
      </c>
      <c r="AU42" s="58" t="str">
        <f t="shared" si="13"/>
        <v>CÁT LÁI</v>
      </c>
      <c r="AV42" s="75" t="s">
        <v>80</v>
      </c>
      <c r="AW42" s="60" t="s">
        <v>3581</v>
      </c>
      <c r="AX42" s="60" t="s">
        <v>3614</v>
      </c>
      <c r="AY42" s="225">
        <v>46058</v>
      </c>
      <c r="AZ42" s="337" t="s">
        <v>2335</v>
      </c>
      <c r="BA42" s="350" t="s">
        <v>2684</v>
      </c>
      <c r="BB42" s="368">
        <v>1290000</v>
      </c>
      <c r="BC42" s="214">
        <f t="shared" si="24"/>
        <v>0</v>
      </c>
    </row>
    <row r="43" spans="1:55" s="60" customFormat="1" ht="35.25" customHeight="1">
      <c r="A43" s="113" t="s">
        <v>3297</v>
      </c>
      <c r="B43" s="256" t="s">
        <v>3365</v>
      </c>
      <c r="C43" s="140" t="s">
        <v>3432</v>
      </c>
      <c r="D43" s="114">
        <v>46055</v>
      </c>
      <c r="E43" s="114" t="s">
        <v>3496</v>
      </c>
      <c r="F43" s="320">
        <v>1</v>
      </c>
      <c r="G43" s="258">
        <v>417</v>
      </c>
      <c r="H43" s="258">
        <v>417</v>
      </c>
      <c r="I43" s="116">
        <v>1.97</v>
      </c>
      <c r="J43" s="56"/>
      <c r="K43" s="62"/>
      <c r="L43" s="56" cm="1">
        <f t="array" ref="L43">IF(H43=0, _xleta.T, IF(H43&lt;=1000, 1290000, IF(H43&lt;=2000, 1460000, IF(H43&lt;=3000, 2186000, IF(H43&lt;=5000, 2296000, ff)))))</f>
        <v>1290000</v>
      </c>
      <c r="M43" s="56">
        <v>940500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62"/>
      <c r="Y43" s="58"/>
      <c r="Z43" s="260" t="s">
        <v>1285</v>
      </c>
      <c r="AA43" s="117" t="s">
        <v>74</v>
      </c>
      <c r="AB43" s="57" t="str">
        <f t="shared" si="0"/>
        <v>PS260808</v>
      </c>
      <c r="AC43" s="58" t="str">
        <f t="shared" si="0"/>
        <v>IN-JF260122</v>
      </c>
      <c r="AD43" s="59">
        <f t="shared" si="1"/>
        <v>46055</v>
      </c>
      <c r="AE43" s="58">
        <f t="shared" si="2"/>
        <v>0</v>
      </c>
      <c r="AF43" s="58">
        <f t="shared" si="3"/>
        <v>0</v>
      </c>
      <c r="AG43" s="58">
        <f t="shared" si="4"/>
        <v>1290000</v>
      </c>
      <c r="AH43" s="58">
        <f t="shared" si="5"/>
        <v>940500</v>
      </c>
      <c r="AI43" s="58">
        <f t="shared" si="6"/>
        <v>0</v>
      </c>
      <c r="AJ43" s="58">
        <f t="shared" si="7"/>
        <v>0</v>
      </c>
      <c r="AK43" s="58">
        <f t="shared" si="8"/>
        <v>0</v>
      </c>
      <c r="AL43" s="58">
        <f t="shared" si="9"/>
        <v>0</v>
      </c>
      <c r="AM43" s="58">
        <f t="shared" si="10"/>
        <v>0</v>
      </c>
      <c r="AN43" s="58">
        <f t="shared" si="11"/>
        <v>0</v>
      </c>
      <c r="AO43" s="58">
        <f t="shared" si="12"/>
        <v>0</v>
      </c>
      <c r="AP43" s="58">
        <f t="shared" si="14"/>
        <v>0</v>
      </c>
      <c r="AQ43" s="58">
        <f t="shared" si="15"/>
        <v>0</v>
      </c>
      <c r="AR43" s="58">
        <f t="shared" si="16"/>
        <v>178440</v>
      </c>
      <c r="AS43" s="58">
        <f t="shared" si="17"/>
        <v>2408940</v>
      </c>
      <c r="AT43" s="58">
        <f t="shared" si="18"/>
        <v>2408940</v>
      </c>
      <c r="AU43" s="58" t="str">
        <f t="shared" si="13"/>
        <v>CÁT LÁI</v>
      </c>
      <c r="AV43" s="75" t="s">
        <v>80</v>
      </c>
      <c r="AW43" s="60" t="s">
        <v>3582</v>
      </c>
      <c r="AX43" s="60" t="s">
        <v>3614</v>
      </c>
      <c r="AY43" s="225">
        <v>46058</v>
      </c>
      <c r="AZ43" s="800" t="s">
        <v>1285</v>
      </c>
      <c r="BA43" s="802" t="s">
        <v>2685</v>
      </c>
      <c r="BB43" s="368">
        <v>1290000</v>
      </c>
      <c r="BC43" s="214">
        <f t="shared" si="24"/>
        <v>0</v>
      </c>
    </row>
    <row r="44" spans="1:55" s="60" customFormat="1" ht="35.25" customHeight="1">
      <c r="A44" s="113" t="s">
        <v>3298</v>
      </c>
      <c r="B44" s="256" t="s">
        <v>3366</v>
      </c>
      <c r="C44" s="140" t="s">
        <v>3433</v>
      </c>
      <c r="D44" s="114">
        <v>46056</v>
      </c>
      <c r="E44" s="114" t="s">
        <v>3497</v>
      </c>
      <c r="F44" s="320">
        <v>1</v>
      </c>
      <c r="G44" s="258">
        <v>514</v>
      </c>
      <c r="H44" s="258">
        <v>514</v>
      </c>
      <c r="I44" s="116">
        <v>2</v>
      </c>
      <c r="J44" s="56"/>
      <c r="K44" s="62"/>
      <c r="L44" s="56" cm="1">
        <f t="array" ref="L44">IF(H44=0, _xleta.T, IF(H44&lt;=1000, 1290000, IF(H44&lt;=2000, 1460000, IF(H44&lt;=3000, 2186000, IF(H44&lt;=5000, 2296000, ff)))))</f>
        <v>1290000</v>
      </c>
      <c r="M44" s="56">
        <v>940500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62"/>
      <c r="Y44" s="58"/>
      <c r="Z44" s="260" t="s">
        <v>1285</v>
      </c>
      <c r="AA44" s="117" t="s">
        <v>74</v>
      </c>
      <c r="AB44" s="57" t="str">
        <f t="shared" si="0"/>
        <v>PS260819</v>
      </c>
      <c r="AC44" s="58" t="str">
        <f t="shared" si="0"/>
        <v>KS20260125001</v>
      </c>
      <c r="AD44" s="59">
        <f t="shared" si="1"/>
        <v>46056</v>
      </c>
      <c r="AE44" s="58">
        <f t="shared" si="2"/>
        <v>0</v>
      </c>
      <c r="AF44" s="58">
        <f t="shared" si="3"/>
        <v>0</v>
      </c>
      <c r="AG44" s="58">
        <f t="shared" si="4"/>
        <v>1290000</v>
      </c>
      <c r="AH44" s="58">
        <f t="shared" si="5"/>
        <v>940500</v>
      </c>
      <c r="AI44" s="58">
        <f t="shared" si="6"/>
        <v>0</v>
      </c>
      <c r="AJ44" s="58">
        <f t="shared" si="7"/>
        <v>0</v>
      </c>
      <c r="AK44" s="58">
        <f t="shared" si="8"/>
        <v>0</v>
      </c>
      <c r="AL44" s="58">
        <f t="shared" si="9"/>
        <v>0</v>
      </c>
      <c r="AM44" s="58">
        <f t="shared" si="10"/>
        <v>0</v>
      </c>
      <c r="AN44" s="58">
        <f t="shared" si="11"/>
        <v>0</v>
      </c>
      <c r="AO44" s="58">
        <f t="shared" si="12"/>
        <v>0</v>
      </c>
      <c r="AP44" s="58">
        <f t="shared" si="14"/>
        <v>0</v>
      </c>
      <c r="AQ44" s="58">
        <f t="shared" si="15"/>
        <v>0</v>
      </c>
      <c r="AR44" s="58">
        <f t="shared" si="16"/>
        <v>178440</v>
      </c>
      <c r="AS44" s="58">
        <f t="shared" si="17"/>
        <v>2408940</v>
      </c>
      <c r="AT44" s="58">
        <f t="shared" si="18"/>
        <v>2408940</v>
      </c>
      <c r="AU44" s="58" t="str">
        <f t="shared" si="13"/>
        <v>CÁT LÁI</v>
      </c>
      <c r="AV44" s="75" t="s">
        <v>80</v>
      </c>
      <c r="AW44" s="60" t="s">
        <v>3583</v>
      </c>
      <c r="AX44" s="60" t="s">
        <v>3614</v>
      </c>
      <c r="AY44" s="225">
        <v>46058</v>
      </c>
      <c r="AZ44" s="801"/>
      <c r="BA44" s="803"/>
      <c r="BB44" s="368">
        <v>1290000</v>
      </c>
      <c r="BC44" s="214">
        <f t="shared" si="24"/>
        <v>0</v>
      </c>
    </row>
    <row r="45" spans="1:55" s="60" customFormat="1" ht="35.25" customHeight="1">
      <c r="A45" s="113" t="s">
        <v>3299</v>
      </c>
      <c r="B45" s="256" t="s">
        <v>3367</v>
      </c>
      <c r="C45" s="140">
        <v>112600036989361</v>
      </c>
      <c r="D45" s="114">
        <v>46057</v>
      </c>
      <c r="E45" s="114" t="s">
        <v>3498</v>
      </c>
      <c r="F45" s="320">
        <v>1</v>
      </c>
      <c r="G45" s="258">
        <v>2109.1</v>
      </c>
      <c r="H45" s="258">
        <v>2109.1</v>
      </c>
      <c r="I45" s="116"/>
      <c r="J45" s="56"/>
      <c r="K45" s="62"/>
      <c r="L45" s="56" cm="1">
        <f t="array" ref="L45">IF(H45=0, _xleta.T, IF(H45&lt;=1000, 1290000, IF(H45&lt;=2000, 1460000, IF(H45&lt;=3000, 2186000, IF(H45&lt;=5000, 2296000, ff)))))</f>
        <v>2186000</v>
      </c>
      <c r="M45" s="56">
        <v>940500</v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62"/>
      <c r="Y45" s="58"/>
      <c r="Z45" s="260" t="s">
        <v>691</v>
      </c>
      <c r="AA45" s="117" t="s">
        <v>1271</v>
      </c>
      <c r="AB45" s="57" t="str">
        <f t="shared" si="0"/>
        <v>PS260776</v>
      </c>
      <c r="AC45" s="58" t="str">
        <f t="shared" si="0"/>
        <v>VY260129TTTL</v>
      </c>
      <c r="AD45" s="59">
        <f t="shared" si="1"/>
        <v>46057</v>
      </c>
      <c r="AE45" s="58">
        <f t="shared" si="2"/>
        <v>0</v>
      </c>
      <c r="AF45" s="58">
        <f t="shared" si="3"/>
        <v>0</v>
      </c>
      <c r="AG45" s="58">
        <f t="shared" si="4"/>
        <v>2186000</v>
      </c>
      <c r="AH45" s="58">
        <f t="shared" si="5"/>
        <v>940500</v>
      </c>
      <c r="AI45" s="58">
        <f t="shared" si="6"/>
        <v>0</v>
      </c>
      <c r="AJ45" s="58">
        <f t="shared" si="7"/>
        <v>0</v>
      </c>
      <c r="AK45" s="58">
        <f t="shared" si="8"/>
        <v>0</v>
      </c>
      <c r="AL45" s="58">
        <f t="shared" si="9"/>
        <v>0</v>
      </c>
      <c r="AM45" s="58">
        <f t="shared" si="10"/>
        <v>0</v>
      </c>
      <c r="AN45" s="58">
        <f t="shared" si="11"/>
        <v>0</v>
      </c>
      <c r="AO45" s="58">
        <f t="shared" si="12"/>
        <v>0</v>
      </c>
      <c r="AP45" s="58">
        <f t="shared" si="14"/>
        <v>0</v>
      </c>
      <c r="AQ45" s="58">
        <f t="shared" si="15"/>
        <v>0</v>
      </c>
      <c r="AR45" s="58">
        <f t="shared" si="16"/>
        <v>250120</v>
      </c>
      <c r="AS45" s="58">
        <f t="shared" si="17"/>
        <v>3376620</v>
      </c>
      <c r="AT45" s="58">
        <f t="shared" si="18"/>
        <v>3376620</v>
      </c>
      <c r="AU45" s="58" t="str">
        <f t="shared" si="13"/>
        <v>THÀNH LONG</v>
      </c>
      <c r="AV45" s="75" t="s">
        <v>80</v>
      </c>
      <c r="AW45" s="60" t="s">
        <v>3584</v>
      </c>
      <c r="AX45" s="60" t="s">
        <v>3619</v>
      </c>
      <c r="AY45" s="225">
        <v>46058</v>
      </c>
      <c r="AZ45" s="338" t="s">
        <v>691</v>
      </c>
      <c r="BA45" s="338" t="s">
        <v>2686</v>
      </c>
      <c r="BB45" s="368">
        <v>2186000</v>
      </c>
      <c r="BC45" s="214">
        <f t="shared" si="24"/>
        <v>0</v>
      </c>
    </row>
    <row r="46" spans="1:55" s="60" customFormat="1" ht="35.25" hidden="1" customHeight="1">
      <c r="A46" s="113" t="s">
        <v>3300</v>
      </c>
      <c r="B46" s="256" t="s">
        <v>3368</v>
      </c>
      <c r="C46" s="140" t="s">
        <v>3434</v>
      </c>
      <c r="D46" s="114">
        <v>46057</v>
      </c>
      <c r="E46" s="114" t="s">
        <v>3499</v>
      </c>
      <c r="F46" s="320">
        <v>1</v>
      </c>
      <c r="G46" s="258">
        <v>632.64</v>
      </c>
      <c r="H46" s="258">
        <v>632.64</v>
      </c>
      <c r="I46" s="116"/>
      <c r="J46" s="56"/>
      <c r="K46" s="62"/>
      <c r="L46" s="56"/>
      <c r="M46" s="56">
        <v>389500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62"/>
      <c r="Y46" s="58"/>
      <c r="Z46" s="260"/>
      <c r="AA46" s="117" t="s">
        <v>143</v>
      </c>
      <c r="AB46" s="57" t="str">
        <f t="shared" si="0"/>
        <v>PS260820</v>
      </c>
      <c r="AC46" s="58" t="str">
        <f t="shared" si="0"/>
        <v>PS26-820</v>
      </c>
      <c r="AD46" s="59">
        <f t="shared" si="1"/>
        <v>46057</v>
      </c>
      <c r="AE46" s="58">
        <f t="shared" si="2"/>
        <v>0</v>
      </c>
      <c r="AF46" s="58">
        <f t="shared" si="3"/>
        <v>0</v>
      </c>
      <c r="AG46" s="58">
        <f t="shared" si="4"/>
        <v>0</v>
      </c>
      <c r="AH46" s="58">
        <f t="shared" si="5"/>
        <v>389500</v>
      </c>
      <c r="AI46" s="58">
        <f t="shared" si="6"/>
        <v>0</v>
      </c>
      <c r="AJ46" s="58">
        <f t="shared" si="7"/>
        <v>0</v>
      </c>
      <c r="AK46" s="58">
        <f t="shared" si="8"/>
        <v>0</v>
      </c>
      <c r="AL46" s="58">
        <f t="shared" si="9"/>
        <v>0</v>
      </c>
      <c r="AM46" s="58">
        <f t="shared" si="10"/>
        <v>0</v>
      </c>
      <c r="AN46" s="58">
        <f t="shared" si="11"/>
        <v>0</v>
      </c>
      <c r="AO46" s="58">
        <f t="shared" si="12"/>
        <v>0</v>
      </c>
      <c r="AP46" s="58">
        <f t="shared" si="14"/>
        <v>0</v>
      </c>
      <c r="AQ46" s="58">
        <f t="shared" si="15"/>
        <v>0</v>
      </c>
      <c r="AR46" s="58">
        <f t="shared" si="16"/>
        <v>31160</v>
      </c>
      <c r="AS46" s="58">
        <f t="shared" si="17"/>
        <v>420660</v>
      </c>
      <c r="AT46" s="58">
        <f t="shared" si="18"/>
        <v>420660</v>
      </c>
      <c r="AU46" s="58" t="str">
        <f t="shared" si="13"/>
        <v>KNQ LF LOGISTICS</v>
      </c>
      <c r="AV46" s="75" t="s">
        <v>81</v>
      </c>
      <c r="AW46" s="60" t="s">
        <v>3585</v>
      </c>
      <c r="AY46" s="225"/>
      <c r="AZ46" s="346"/>
      <c r="BA46" s="346"/>
      <c r="BB46" s="368"/>
      <c r="BC46" s="74"/>
    </row>
    <row r="47" spans="1:55" s="60" customFormat="1" ht="35.25" customHeight="1">
      <c r="A47" s="113" t="s">
        <v>3301</v>
      </c>
      <c r="B47" s="256" t="s">
        <v>3369</v>
      </c>
      <c r="C47" s="140" t="s">
        <v>3435</v>
      </c>
      <c r="D47" s="114">
        <v>46057</v>
      </c>
      <c r="E47" s="114" t="s">
        <v>3500</v>
      </c>
      <c r="F47" s="320">
        <v>1</v>
      </c>
      <c r="G47" s="323">
        <v>240</v>
      </c>
      <c r="H47" s="323">
        <v>240</v>
      </c>
      <c r="I47" s="116" t="s">
        <v>1289</v>
      </c>
      <c r="J47" s="56"/>
      <c r="K47" s="62"/>
      <c r="L47" s="56" cm="1">
        <f t="array" ref="L47">IF(H47=0, _xleta.T, IF(H47&lt;=1000, 1290000, IF(H47&lt;=2000, 1460000, IF(H47&lt;=3000, 2186000, IF(H47&lt;=5000, 2296000, ff)))))</f>
        <v>1290000</v>
      </c>
      <c r="M47" s="56">
        <v>940500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62"/>
      <c r="Y47" s="58"/>
      <c r="Z47" s="260" t="s">
        <v>2336</v>
      </c>
      <c r="AA47" s="117" t="s">
        <v>74</v>
      </c>
      <c r="AB47" s="57" t="str">
        <f t="shared" si="0"/>
        <v>PS260787</v>
      </c>
      <c r="AC47" s="58" t="str">
        <f t="shared" si="0"/>
        <v>0885016367</v>
      </c>
      <c r="AD47" s="59">
        <f t="shared" si="1"/>
        <v>46057</v>
      </c>
      <c r="AE47" s="58">
        <f t="shared" si="2"/>
        <v>0</v>
      </c>
      <c r="AF47" s="58">
        <f t="shared" si="3"/>
        <v>0</v>
      </c>
      <c r="AG47" s="58">
        <f t="shared" si="4"/>
        <v>1290000</v>
      </c>
      <c r="AH47" s="58">
        <f t="shared" si="5"/>
        <v>940500</v>
      </c>
      <c r="AI47" s="58">
        <f t="shared" si="6"/>
        <v>0</v>
      </c>
      <c r="AJ47" s="58">
        <f t="shared" si="7"/>
        <v>0</v>
      </c>
      <c r="AK47" s="58">
        <f t="shared" si="8"/>
        <v>0</v>
      </c>
      <c r="AL47" s="58">
        <f t="shared" si="9"/>
        <v>0</v>
      </c>
      <c r="AM47" s="58">
        <f t="shared" si="10"/>
        <v>0</v>
      </c>
      <c r="AN47" s="58">
        <f t="shared" si="11"/>
        <v>0</v>
      </c>
      <c r="AO47" s="58">
        <f t="shared" si="12"/>
        <v>0</v>
      </c>
      <c r="AP47" s="58">
        <f t="shared" si="14"/>
        <v>0</v>
      </c>
      <c r="AQ47" s="58">
        <f t="shared" si="15"/>
        <v>0</v>
      </c>
      <c r="AR47" s="58">
        <f t="shared" si="16"/>
        <v>178440</v>
      </c>
      <c r="AS47" s="58">
        <f t="shared" si="17"/>
        <v>2408940</v>
      </c>
      <c r="AT47" s="58">
        <f t="shared" si="18"/>
        <v>2408940</v>
      </c>
      <c r="AU47" s="58" t="str">
        <f t="shared" si="13"/>
        <v>CÁT LÁI</v>
      </c>
      <c r="AV47" s="75" t="s">
        <v>80</v>
      </c>
      <c r="AW47" s="60" t="s">
        <v>3586</v>
      </c>
      <c r="AX47" s="60" t="s">
        <v>3614</v>
      </c>
      <c r="AY47" s="225">
        <v>46059</v>
      </c>
      <c r="AZ47" s="339" t="s">
        <v>2336</v>
      </c>
      <c r="BA47" s="339" t="s">
        <v>2684</v>
      </c>
      <c r="BB47" s="368">
        <v>1290000</v>
      </c>
      <c r="BC47" s="214">
        <f>BB47-L47</f>
        <v>0</v>
      </c>
    </row>
    <row r="48" spans="1:55" s="60" customFormat="1" ht="35.25" hidden="1" customHeight="1">
      <c r="A48" s="113" t="s">
        <v>3302</v>
      </c>
      <c r="B48" s="256" t="s">
        <v>3370</v>
      </c>
      <c r="C48" s="140" t="s">
        <v>3436</v>
      </c>
      <c r="D48" s="114">
        <v>46058</v>
      </c>
      <c r="E48" s="114" t="s">
        <v>3501</v>
      </c>
      <c r="F48" s="320">
        <v>1</v>
      </c>
      <c r="G48" s="258">
        <v>81.8</v>
      </c>
      <c r="H48" s="258">
        <v>81.8</v>
      </c>
      <c r="I48" s="116"/>
      <c r="J48" s="56"/>
      <c r="K48" s="62"/>
      <c r="L48" s="56">
        <f t="shared" ref="L48:L50" si="25">IF(H48&lt;=50,1060000, IF(H48&lt;=200, 1210000, IF(H48&lt;=500, 1230000, IF(H48&lt;=1000, 1440000, IF(H48&lt;=2000, 1990000, IF(H48&gt;2000, 1990000+(H48-2000)*1464))))))</f>
        <v>1210000</v>
      </c>
      <c r="M48" s="56">
        <v>940500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62"/>
      <c r="Y48" s="58"/>
      <c r="Z48" s="260" t="s">
        <v>2335</v>
      </c>
      <c r="AA48" s="117" t="s">
        <v>72</v>
      </c>
      <c r="AB48" s="57" t="str">
        <f t="shared" si="0"/>
        <v>PS260887</v>
      </c>
      <c r="AC48" s="58" t="str">
        <f t="shared" si="0"/>
        <v>INV-26011247</v>
      </c>
      <c r="AD48" s="59">
        <f t="shared" si="1"/>
        <v>46058</v>
      </c>
      <c r="AE48" s="58">
        <f t="shared" si="2"/>
        <v>0</v>
      </c>
      <c r="AF48" s="58">
        <f t="shared" si="3"/>
        <v>0</v>
      </c>
      <c r="AG48" s="58">
        <f t="shared" si="4"/>
        <v>1210000</v>
      </c>
      <c r="AH48" s="58">
        <f t="shared" si="5"/>
        <v>940500</v>
      </c>
      <c r="AI48" s="58">
        <f t="shared" si="6"/>
        <v>0</v>
      </c>
      <c r="AJ48" s="58">
        <f t="shared" si="7"/>
        <v>0</v>
      </c>
      <c r="AK48" s="58">
        <f t="shared" si="8"/>
        <v>0</v>
      </c>
      <c r="AL48" s="58">
        <f t="shared" si="9"/>
        <v>0</v>
      </c>
      <c r="AM48" s="58">
        <f t="shared" si="10"/>
        <v>0</v>
      </c>
      <c r="AN48" s="58">
        <f t="shared" si="11"/>
        <v>0</v>
      </c>
      <c r="AO48" s="58">
        <f t="shared" si="12"/>
        <v>0</v>
      </c>
      <c r="AP48" s="58">
        <f t="shared" si="14"/>
        <v>0</v>
      </c>
      <c r="AQ48" s="58">
        <f t="shared" si="15"/>
        <v>0</v>
      </c>
      <c r="AR48" s="58">
        <f t="shared" si="16"/>
        <v>172040</v>
      </c>
      <c r="AS48" s="58">
        <f t="shared" si="17"/>
        <v>2322540</v>
      </c>
      <c r="AT48" s="58">
        <f t="shared" si="18"/>
        <v>2322540</v>
      </c>
      <c r="AU48" s="58" t="str">
        <f t="shared" si="13"/>
        <v>TCS</v>
      </c>
      <c r="AV48" s="75" t="s">
        <v>79</v>
      </c>
      <c r="AW48" s="60" t="s">
        <v>3587</v>
      </c>
      <c r="AX48" s="60" t="s">
        <v>3616</v>
      </c>
      <c r="AY48" s="225">
        <v>46059</v>
      </c>
      <c r="AZ48" s="804" t="s">
        <v>2335</v>
      </c>
      <c r="BA48" s="804" t="s">
        <v>2684</v>
      </c>
      <c r="BB48" s="368">
        <v>1210000</v>
      </c>
      <c r="BC48" s="74"/>
    </row>
    <row r="49" spans="1:55" s="60" customFormat="1" ht="35.25" hidden="1" customHeight="1">
      <c r="A49" s="113" t="s">
        <v>3303</v>
      </c>
      <c r="B49" s="256" t="s">
        <v>3371</v>
      </c>
      <c r="C49" s="140" t="s">
        <v>3437</v>
      </c>
      <c r="D49" s="114">
        <v>46058</v>
      </c>
      <c r="E49" s="114" t="s">
        <v>3502</v>
      </c>
      <c r="F49" s="320">
        <v>1</v>
      </c>
      <c r="G49" s="258">
        <v>95</v>
      </c>
      <c r="H49" s="258">
        <v>95</v>
      </c>
      <c r="I49" s="116"/>
      <c r="J49" s="56"/>
      <c r="K49" s="62"/>
      <c r="L49" s="56">
        <f t="shared" si="25"/>
        <v>1210000</v>
      </c>
      <c r="M49" s="56">
        <v>940500</v>
      </c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62"/>
      <c r="Y49" s="58"/>
      <c r="Z49" s="260" t="s">
        <v>2335</v>
      </c>
      <c r="AA49" s="117" t="s">
        <v>72</v>
      </c>
      <c r="AB49" s="57" t="str">
        <f t="shared" si="0"/>
        <v>PS260891</v>
      </c>
      <c r="AC49" s="58" t="str">
        <f t="shared" si="0"/>
        <v>5223535</v>
      </c>
      <c r="AD49" s="59">
        <f t="shared" si="1"/>
        <v>46058</v>
      </c>
      <c r="AE49" s="58">
        <f t="shared" si="2"/>
        <v>0</v>
      </c>
      <c r="AF49" s="58">
        <f t="shared" si="3"/>
        <v>0</v>
      </c>
      <c r="AG49" s="58">
        <f t="shared" si="4"/>
        <v>1210000</v>
      </c>
      <c r="AH49" s="58">
        <f t="shared" si="5"/>
        <v>940500</v>
      </c>
      <c r="AI49" s="58">
        <f t="shared" si="6"/>
        <v>0</v>
      </c>
      <c r="AJ49" s="58">
        <f t="shared" si="7"/>
        <v>0</v>
      </c>
      <c r="AK49" s="58">
        <f t="shared" si="8"/>
        <v>0</v>
      </c>
      <c r="AL49" s="58">
        <f t="shared" si="9"/>
        <v>0</v>
      </c>
      <c r="AM49" s="58">
        <f t="shared" si="10"/>
        <v>0</v>
      </c>
      <c r="AN49" s="58">
        <f t="shared" si="11"/>
        <v>0</v>
      </c>
      <c r="AO49" s="58">
        <f t="shared" si="12"/>
        <v>0</v>
      </c>
      <c r="AP49" s="58">
        <f t="shared" si="14"/>
        <v>0</v>
      </c>
      <c r="AQ49" s="58">
        <f t="shared" si="15"/>
        <v>0</v>
      </c>
      <c r="AR49" s="58">
        <f t="shared" si="16"/>
        <v>172040</v>
      </c>
      <c r="AS49" s="58">
        <f t="shared" si="17"/>
        <v>2322540</v>
      </c>
      <c r="AT49" s="58">
        <f t="shared" si="18"/>
        <v>2322540</v>
      </c>
      <c r="AU49" s="58" t="str">
        <f t="shared" si="13"/>
        <v>TCS</v>
      </c>
      <c r="AV49" s="75" t="s">
        <v>79</v>
      </c>
      <c r="AW49" s="60" t="s">
        <v>3588</v>
      </c>
      <c r="AX49" s="60" t="s">
        <v>3616</v>
      </c>
      <c r="AY49" s="225">
        <v>46059</v>
      </c>
      <c r="AZ49" s="805"/>
      <c r="BA49" s="805"/>
      <c r="BB49" s="368">
        <v>1210000</v>
      </c>
      <c r="BC49" s="74"/>
    </row>
    <row r="50" spans="1:55" s="60" customFormat="1" ht="35.25" hidden="1" customHeight="1">
      <c r="A50" s="113" t="s">
        <v>3304</v>
      </c>
      <c r="B50" s="256" t="s">
        <v>3372</v>
      </c>
      <c r="C50" s="140" t="s">
        <v>3438</v>
      </c>
      <c r="D50" s="114">
        <v>46058</v>
      </c>
      <c r="E50" s="114" t="s">
        <v>3503</v>
      </c>
      <c r="F50" s="320">
        <v>1</v>
      </c>
      <c r="G50" s="258">
        <v>307</v>
      </c>
      <c r="H50" s="258">
        <v>307</v>
      </c>
      <c r="I50" s="116"/>
      <c r="J50" s="56"/>
      <c r="K50" s="62"/>
      <c r="L50" s="56">
        <f t="shared" si="25"/>
        <v>1230000</v>
      </c>
      <c r="M50" s="56">
        <v>940500</v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62"/>
      <c r="Y50" s="58"/>
      <c r="Z50" s="260" t="s">
        <v>2335</v>
      </c>
      <c r="AA50" s="117" t="s">
        <v>76</v>
      </c>
      <c r="AB50" s="57" t="str">
        <f t="shared" si="0"/>
        <v>PS260911</v>
      </c>
      <c r="AC50" s="58" t="str">
        <f t="shared" si="0"/>
        <v>IV260200118</v>
      </c>
      <c r="AD50" s="59">
        <f t="shared" si="1"/>
        <v>46058</v>
      </c>
      <c r="AE50" s="58">
        <f t="shared" si="2"/>
        <v>0</v>
      </c>
      <c r="AF50" s="58">
        <f t="shared" si="3"/>
        <v>0</v>
      </c>
      <c r="AG50" s="58">
        <f t="shared" si="4"/>
        <v>1230000</v>
      </c>
      <c r="AH50" s="58">
        <f t="shared" si="5"/>
        <v>940500</v>
      </c>
      <c r="AI50" s="58">
        <f t="shared" si="6"/>
        <v>0</v>
      </c>
      <c r="AJ50" s="58">
        <f t="shared" si="7"/>
        <v>0</v>
      </c>
      <c r="AK50" s="58">
        <f t="shared" si="8"/>
        <v>0</v>
      </c>
      <c r="AL50" s="58">
        <f t="shared" si="9"/>
        <v>0</v>
      </c>
      <c r="AM50" s="58">
        <f t="shared" si="10"/>
        <v>0</v>
      </c>
      <c r="AN50" s="58">
        <f t="shared" si="11"/>
        <v>0</v>
      </c>
      <c r="AO50" s="58">
        <f t="shared" si="12"/>
        <v>0</v>
      </c>
      <c r="AP50" s="58">
        <f t="shared" si="14"/>
        <v>0</v>
      </c>
      <c r="AQ50" s="58">
        <f t="shared" si="15"/>
        <v>0</v>
      </c>
      <c r="AR50" s="58">
        <f t="shared" si="16"/>
        <v>173640</v>
      </c>
      <c r="AS50" s="58">
        <f t="shared" si="17"/>
        <v>2344140</v>
      </c>
      <c r="AT50" s="58">
        <f t="shared" si="18"/>
        <v>2344140</v>
      </c>
      <c r="AU50" s="58" t="str">
        <f t="shared" si="13"/>
        <v>SCSC</v>
      </c>
      <c r="AV50" s="75" t="s">
        <v>79</v>
      </c>
      <c r="AW50" s="60" t="s">
        <v>3589</v>
      </c>
      <c r="AX50" s="60" t="s">
        <v>3620</v>
      </c>
      <c r="AY50" s="225">
        <v>46059</v>
      </c>
      <c r="AZ50" s="806"/>
      <c r="BA50" s="806"/>
      <c r="BB50" s="368">
        <v>1230000</v>
      </c>
      <c r="BC50" s="74"/>
    </row>
    <row r="51" spans="1:55" s="212" customFormat="1" ht="35.25" customHeight="1">
      <c r="A51" s="353" t="s">
        <v>3305</v>
      </c>
      <c r="B51" s="354" t="s">
        <v>3373</v>
      </c>
      <c r="C51" s="355" t="s">
        <v>3439</v>
      </c>
      <c r="D51" s="356">
        <v>46057</v>
      </c>
      <c r="E51" s="356" t="s">
        <v>3504</v>
      </c>
      <c r="F51" s="357">
        <v>1</v>
      </c>
      <c r="G51" s="358">
        <v>104.35</v>
      </c>
      <c r="H51" s="358">
        <v>104.35</v>
      </c>
      <c r="I51" s="359" t="s">
        <v>3535</v>
      </c>
      <c r="J51" s="56"/>
      <c r="K51" s="62"/>
      <c r="L51" s="364"/>
      <c r="M51" s="259">
        <v>940500</v>
      </c>
      <c r="N51" s="259"/>
      <c r="O51" s="259"/>
      <c r="P51" s="259"/>
      <c r="Q51" s="259"/>
      <c r="R51" s="259"/>
      <c r="S51" s="259"/>
      <c r="T51" s="259"/>
      <c r="U51" s="56"/>
      <c r="V51" s="259"/>
      <c r="W51" s="56"/>
      <c r="X51" s="62"/>
      <c r="Y51" s="58"/>
      <c r="Z51" s="788" t="s">
        <v>1272</v>
      </c>
      <c r="AA51" s="362" t="s">
        <v>74</v>
      </c>
      <c r="AB51" s="57" t="str">
        <f t="shared" si="0"/>
        <v>PS260751</v>
      </c>
      <c r="AC51" s="58" t="str">
        <f t="shared" si="0"/>
        <v>T260125-Y1</v>
      </c>
      <c r="AD51" s="59">
        <f t="shared" si="1"/>
        <v>46057</v>
      </c>
      <c r="AE51" s="58">
        <f t="shared" si="2"/>
        <v>0</v>
      </c>
      <c r="AF51" s="58">
        <f t="shared" si="3"/>
        <v>0</v>
      </c>
      <c r="AG51" s="363">
        <f t="shared" si="4"/>
        <v>0</v>
      </c>
      <c r="AH51" s="363">
        <f t="shared" si="5"/>
        <v>940500</v>
      </c>
      <c r="AI51" s="58">
        <f t="shared" si="6"/>
        <v>0</v>
      </c>
      <c r="AJ51" s="58">
        <f t="shared" si="7"/>
        <v>0</v>
      </c>
      <c r="AK51" s="58">
        <f t="shared" si="8"/>
        <v>0</v>
      </c>
      <c r="AL51" s="58">
        <f t="shared" si="9"/>
        <v>0</v>
      </c>
      <c r="AM51" s="58">
        <f t="shared" si="10"/>
        <v>0</v>
      </c>
      <c r="AN51" s="58">
        <f t="shared" si="11"/>
        <v>0</v>
      </c>
      <c r="AO51" s="58">
        <f t="shared" si="12"/>
        <v>0</v>
      </c>
      <c r="AP51" s="58">
        <f t="shared" si="14"/>
        <v>0</v>
      </c>
      <c r="AQ51" s="58">
        <f t="shared" si="15"/>
        <v>0</v>
      </c>
      <c r="AR51" s="58">
        <f t="shared" si="16"/>
        <v>75240</v>
      </c>
      <c r="AS51" s="58">
        <f t="shared" si="17"/>
        <v>1015740</v>
      </c>
      <c r="AT51" s="58">
        <f t="shared" si="18"/>
        <v>1015740</v>
      </c>
      <c r="AU51" s="363" t="str">
        <f t="shared" si="13"/>
        <v>CÁT LÁI</v>
      </c>
      <c r="AV51" s="211" t="s">
        <v>80</v>
      </c>
      <c r="AW51" s="60" t="s">
        <v>3590</v>
      </c>
      <c r="AX51" s="60" t="s">
        <v>3614</v>
      </c>
      <c r="AY51" s="226">
        <v>46059</v>
      </c>
      <c r="AZ51" s="807" t="s">
        <v>1272</v>
      </c>
      <c r="BA51" s="807" t="s">
        <v>2684</v>
      </c>
      <c r="BB51" s="367">
        <v>1290000</v>
      </c>
      <c r="BC51" s="214">
        <f t="shared" ref="BC51:BC59" si="26">BB51-L51</f>
        <v>1290000</v>
      </c>
    </row>
    <row r="52" spans="1:55" s="212" customFormat="1" ht="35.25" customHeight="1">
      <c r="A52" s="353" t="s">
        <v>3306</v>
      </c>
      <c r="B52" s="354" t="s">
        <v>3374</v>
      </c>
      <c r="C52" s="355" t="s">
        <v>3440</v>
      </c>
      <c r="D52" s="356">
        <v>46058</v>
      </c>
      <c r="E52" s="356" t="s">
        <v>3505</v>
      </c>
      <c r="F52" s="357">
        <v>1</v>
      </c>
      <c r="G52" s="358">
        <v>238.38</v>
      </c>
      <c r="H52" s="358">
        <v>238.38</v>
      </c>
      <c r="I52" s="359" t="s">
        <v>3536</v>
      </c>
      <c r="J52" s="56"/>
      <c r="K52" s="62"/>
      <c r="L52" s="259" cm="1">
        <f t="array" ref="L52">IF(H52=0, _xleta.T, IF(H52&lt;=1000, 1290000, IF(H52&lt;=2000, 1460000, IF(H52&lt;=3000, 2186000, IF(H52&lt;=5000, 2296000, ff)))))</f>
        <v>1290000</v>
      </c>
      <c r="M52" s="259">
        <v>940500</v>
      </c>
      <c r="N52" s="259"/>
      <c r="O52" s="259"/>
      <c r="P52" s="259"/>
      <c r="Q52" s="259"/>
      <c r="R52" s="259"/>
      <c r="S52" s="259"/>
      <c r="T52" s="259"/>
      <c r="U52" s="56"/>
      <c r="V52" s="259"/>
      <c r="W52" s="56"/>
      <c r="X52" s="62"/>
      <c r="Y52" s="58"/>
      <c r="Z52" s="789"/>
      <c r="AA52" s="362" t="s">
        <v>74</v>
      </c>
      <c r="AB52" s="57" t="str">
        <f t="shared" si="0"/>
        <v>PS260813</v>
      </c>
      <c r="AC52" s="58" t="str">
        <f t="shared" si="0"/>
        <v>PS26-813</v>
      </c>
      <c r="AD52" s="59">
        <f t="shared" si="1"/>
        <v>46058</v>
      </c>
      <c r="AE52" s="58">
        <f t="shared" si="2"/>
        <v>0</v>
      </c>
      <c r="AF52" s="58">
        <f t="shared" si="3"/>
        <v>0</v>
      </c>
      <c r="AG52" s="363">
        <f t="shared" si="4"/>
        <v>1290000</v>
      </c>
      <c r="AH52" s="363">
        <f t="shared" si="5"/>
        <v>940500</v>
      </c>
      <c r="AI52" s="58">
        <f t="shared" si="6"/>
        <v>0</v>
      </c>
      <c r="AJ52" s="58">
        <f t="shared" si="7"/>
        <v>0</v>
      </c>
      <c r="AK52" s="58">
        <f t="shared" si="8"/>
        <v>0</v>
      </c>
      <c r="AL52" s="58">
        <f t="shared" si="9"/>
        <v>0</v>
      </c>
      <c r="AM52" s="58">
        <f t="shared" si="10"/>
        <v>0</v>
      </c>
      <c r="AN52" s="58">
        <f t="shared" si="11"/>
        <v>0</v>
      </c>
      <c r="AO52" s="58">
        <f t="shared" si="12"/>
        <v>0</v>
      </c>
      <c r="AP52" s="58">
        <f t="shared" si="14"/>
        <v>0</v>
      </c>
      <c r="AQ52" s="58">
        <f t="shared" si="15"/>
        <v>0</v>
      </c>
      <c r="AR52" s="58">
        <f t="shared" si="16"/>
        <v>178440</v>
      </c>
      <c r="AS52" s="58">
        <f t="shared" si="17"/>
        <v>2408940</v>
      </c>
      <c r="AT52" s="58">
        <f t="shared" si="18"/>
        <v>2408940</v>
      </c>
      <c r="AU52" s="363" t="str">
        <f t="shared" si="13"/>
        <v>CÁT LÁI</v>
      </c>
      <c r="AV52" s="211" t="s">
        <v>80</v>
      </c>
      <c r="AW52" s="60" t="s">
        <v>3591</v>
      </c>
      <c r="AX52" s="60" t="s">
        <v>3614</v>
      </c>
      <c r="AY52" s="226">
        <v>46059</v>
      </c>
      <c r="AZ52" s="808"/>
      <c r="BA52" s="808"/>
      <c r="BB52" s="367">
        <v>1290000</v>
      </c>
      <c r="BC52" s="214">
        <f t="shared" si="26"/>
        <v>0</v>
      </c>
    </row>
    <row r="53" spans="1:55" s="60" customFormat="1" ht="35.25" customHeight="1">
      <c r="A53" s="113" t="s">
        <v>3307</v>
      </c>
      <c r="B53" s="256" t="s">
        <v>3375</v>
      </c>
      <c r="C53" s="140" t="s">
        <v>3441</v>
      </c>
      <c r="D53" s="114">
        <v>46058</v>
      </c>
      <c r="E53" s="114" t="s">
        <v>3506</v>
      </c>
      <c r="F53" s="320">
        <v>1</v>
      </c>
      <c r="G53" s="258">
        <v>1696.5</v>
      </c>
      <c r="H53" s="258">
        <v>1696.5</v>
      </c>
      <c r="I53" s="116" t="s">
        <v>3537</v>
      </c>
      <c r="J53" s="56"/>
      <c r="K53" s="62"/>
      <c r="L53" s="56" cm="1">
        <f t="array" ref="L53">IF(H53=0, _xleta.T, IF(H53&lt;=1000, 1290000, IF(H53&lt;=2000, 1460000, IF(H53&lt;=3000, 2186000, IF(H53&lt;=5000, 2296000, ff)))))</f>
        <v>1460000</v>
      </c>
      <c r="M53" s="56">
        <v>940500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62"/>
      <c r="Y53" s="58"/>
      <c r="Z53" s="260" t="s">
        <v>704</v>
      </c>
      <c r="AA53" s="117" t="s">
        <v>144</v>
      </c>
      <c r="AB53" s="57" t="str">
        <f t="shared" si="0"/>
        <v>PS260851</v>
      </c>
      <c r="AC53" s="58" t="str">
        <f t="shared" si="0"/>
        <v>HP2312G</v>
      </c>
      <c r="AD53" s="59">
        <f t="shared" si="1"/>
        <v>46058</v>
      </c>
      <c r="AE53" s="58">
        <f t="shared" si="2"/>
        <v>0</v>
      </c>
      <c r="AF53" s="58">
        <f t="shared" si="3"/>
        <v>0</v>
      </c>
      <c r="AG53" s="58">
        <f t="shared" si="4"/>
        <v>1460000</v>
      </c>
      <c r="AH53" s="58">
        <f t="shared" si="5"/>
        <v>940500</v>
      </c>
      <c r="AI53" s="58">
        <f t="shared" si="6"/>
        <v>0</v>
      </c>
      <c r="AJ53" s="58">
        <f t="shared" si="7"/>
        <v>0</v>
      </c>
      <c r="AK53" s="58">
        <f t="shared" si="8"/>
        <v>0</v>
      </c>
      <c r="AL53" s="58">
        <f t="shared" si="9"/>
        <v>0</v>
      </c>
      <c r="AM53" s="58">
        <f t="shared" si="10"/>
        <v>0</v>
      </c>
      <c r="AN53" s="58">
        <f t="shared" si="11"/>
        <v>0</v>
      </c>
      <c r="AO53" s="58">
        <f t="shared" si="12"/>
        <v>0</v>
      </c>
      <c r="AP53" s="58">
        <f t="shared" si="14"/>
        <v>0</v>
      </c>
      <c r="AQ53" s="58">
        <f t="shared" si="15"/>
        <v>0</v>
      </c>
      <c r="AR53" s="58">
        <f t="shared" si="16"/>
        <v>192040</v>
      </c>
      <c r="AS53" s="58">
        <f t="shared" si="17"/>
        <v>2592540</v>
      </c>
      <c r="AT53" s="58">
        <f t="shared" si="18"/>
        <v>2592540</v>
      </c>
      <c r="AU53" s="58" t="str">
        <f t="shared" si="13"/>
        <v>TÂN CẢNG PHÚ HỮU</v>
      </c>
      <c r="AV53" s="75" t="s">
        <v>80</v>
      </c>
      <c r="AW53" s="60" t="s">
        <v>3592</v>
      </c>
      <c r="AX53" s="60" t="s">
        <v>3621</v>
      </c>
      <c r="AY53" s="225">
        <v>46059</v>
      </c>
      <c r="AZ53" s="340" t="s">
        <v>704</v>
      </c>
      <c r="BA53" s="340" t="s">
        <v>2685</v>
      </c>
      <c r="BB53" s="368">
        <v>1460000</v>
      </c>
      <c r="BC53" s="214">
        <f t="shared" si="26"/>
        <v>0</v>
      </c>
    </row>
    <row r="54" spans="1:55" s="212" customFormat="1" ht="35.25" customHeight="1">
      <c r="A54" s="353" t="s">
        <v>3308</v>
      </c>
      <c r="B54" s="354" t="s">
        <v>3376</v>
      </c>
      <c r="C54" s="355" t="s">
        <v>3442</v>
      </c>
      <c r="D54" s="356">
        <v>46057</v>
      </c>
      <c r="E54" s="356" t="s">
        <v>3507</v>
      </c>
      <c r="F54" s="357">
        <v>1</v>
      </c>
      <c r="G54" s="358">
        <v>242.7</v>
      </c>
      <c r="H54" s="358">
        <v>242.7</v>
      </c>
      <c r="I54" s="359">
        <v>1.163</v>
      </c>
      <c r="J54" s="56"/>
      <c r="K54" s="62"/>
      <c r="L54" s="259" cm="1">
        <f t="array" ref="L54">IF(H54=0, _xleta.T, IF(H54&lt;=1000, 1290000, IF(H54&lt;=2000, 1460000, IF(H54&lt;=3000, 2186000, IF(H54&lt;=5000, 2296000, ff)))))</f>
        <v>1290000</v>
      </c>
      <c r="M54" s="259">
        <v>940500</v>
      </c>
      <c r="N54" s="259"/>
      <c r="O54" s="259"/>
      <c r="P54" s="259"/>
      <c r="Q54" s="259"/>
      <c r="R54" s="259"/>
      <c r="S54" s="259"/>
      <c r="T54" s="259"/>
      <c r="U54" s="56"/>
      <c r="V54" s="259"/>
      <c r="W54" s="56"/>
      <c r="X54" s="62"/>
      <c r="Y54" s="58"/>
      <c r="Z54" s="361" t="s">
        <v>691</v>
      </c>
      <c r="AA54" s="362" t="s">
        <v>74</v>
      </c>
      <c r="AB54" s="57" t="str">
        <f t="shared" si="0"/>
        <v>PS260849</v>
      </c>
      <c r="AC54" s="58" t="str">
        <f t="shared" si="0"/>
        <v>XR20260127001</v>
      </c>
      <c r="AD54" s="59">
        <f t="shared" si="1"/>
        <v>46057</v>
      </c>
      <c r="AE54" s="58">
        <f t="shared" si="2"/>
        <v>0</v>
      </c>
      <c r="AF54" s="58">
        <f t="shared" si="3"/>
        <v>0</v>
      </c>
      <c r="AG54" s="363">
        <f t="shared" si="4"/>
        <v>1290000</v>
      </c>
      <c r="AH54" s="363">
        <f t="shared" si="5"/>
        <v>940500</v>
      </c>
      <c r="AI54" s="58">
        <f t="shared" si="6"/>
        <v>0</v>
      </c>
      <c r="AJ54" s="58">
        <f t="shared" si="7"/>
        <v>0</v>
      </c>
      <c r="AK54" s="58">
        <f t="shared" si="8"/>
        <v>0</v>
      </c>
      <c r="AL54" s="58">
        <f t="shared" si="9"/>
        <v>0</v>
      </c>
      <c r="AM54" s="58">
        <f t="shared" si="10"/>
        <v>0</v>
      </c>
      <c r="AN54" s="58">
        <f t="shared" si="11"/>
        <v>0</v>
      </c>
      <c r="AO54" s="58">
        <f t="shared" si="12"/>
        <v>0</v>
      </c>
      <c r="AP54" s="58">
        <f t="shared" si="14"/>
        <v>0</v>
      </c>
      <c r="AQ54" s="58">
        <f t="shared" si="15"/>
        <v>0</v>
      </c>
      <c r="AR54" s="58">
        <f t="shared" si="16"/>
        <v>178440</v>
      </c>
      <c r="AS54" s="58">
        <f t="shared" si="17"/>
        <v>2408940</v>
      </c>
      <c r="AT54" s="58">
        <f t="shared" si="18"/>
        <v>2408940</v>
      </c>
      <c r="AU54" s="363" t="str">
        <f t="shared" si="13"/>
        <v>CÁT LÁI</v>
      </c>
      <c r="AV54" s="211" t="s">
        <v>80</v>
      </c>
      <c r="AW54" s="60" t="s">
        <v>3593</v>
      </c>
      <c r="AX54" s="60" t="s">
        <v>3614</v>
      </c>
      <c r="AY54" s="226">
        <v>46059</v>
      </c>
      <c r="AZ54" s="793" t="s">
        <v>691</v>
      </c>
      <c r="BA54" s="793" t="s">
        <v>2686</v>
      </c>
      <c r="BB54" s="367">
        <v>1290000</v>
      </c>
      <c r="BC54" s="214">
        <f t="shared" si="26"/>
        <v>0</v>
      </c>
    </row>
    <row r="55" spans="1:55" s="212" customFormat="1" ht="35.25" customHeight="1">
      <c r="A55" s="353" t="s">
        <v>3309</v>
      </c>
      <c r="B55" s="354" t="s">
        <v>3377</v>
      </c>
      <c r="C55" s="355" t="s">
        <v>3443</v>
      </c>
      <c r="D55" s="356">
        <v>46057</v>
      </c>
      <c r="E55" s="356" t="s">
        <v>3508</v>
      </c>
      <c r="F55" s="357">
        <v>1</v>
      </c>
      <c r="G55" s="358">
        <v>575.66999999999996</v>
      </c>
      <c r="H55" s="358">
        <v>575.66999999999996</v>
      </c>
      <c r="I55" s="359">
        <v>2.0499999999999998</v>
      </c>
      <c r="J55" s="56"/>
      <c r="K55" s="62"/>
      <c r="L55" s="259" cm="1">
        <f t="array" ref="L55">IF(H55=0, _xleta.T, IF(H55&lt;=1000, 1290000, IF(H55&lt;=2000, 1460000, IF(H55&lt;=3000, 2186000, IF(H55&lt;=5000, 2296000, ff)))))</f>
        <v>1290000</v>
      </c>
      <c r="M55" s="259">
        <v>940500</v>
      </c>
      <c r="N55" s="259"/>
      <c r="O55" s="259"/>
      <c r="P55" s="259"/>
      <c r="Q55" s="259"/>
      <c r="R55" s="259"/>
      <c r="S55" s="259"/>
      <c r="T55" s="259"/>
      <c r="U55" s="56"/>
      <c r="V55" s="259"/>
      <c r="W55" s="56"/>
      <c r="X55" s="62"/>
      <c r="Y55" s="58"/>
      <c r="Z55" s="361" t="s">
        <v>691</v>
      </c>
      <c r="AA55" s="362" t="s">
        <v>74</v>
      </c>
      <c r="AB55" s="57" t="str">
        <f t="shared" si="0"/>
        <v>PS260838</v>
      </c>
      <c r="AC55" s="58" t="str">
        <f t="shared" si="0"/>
        <v>IV260102270</v>
      </c>
      <c r="AD55" s="59">
        <f t="shared" si="1"/>
        <v>46057</v>
      </c>
      <c r="AE55" s="58">
        <f t="shared" si="2"/>
        <v>0</v>
      </c>
      <c r="AF55" s="58">
        <f t="shared" si="3"/>
        <v>0</v>
      </c>
      <c r="AG55" s="363">
        <f t="shared" si="4"/>
        <v>1290000</v>
      </c>
      <c r="AH55" s="363">
        <f t="shared" si="5"/>
        <v>940500</v>
      </c>
      <c r="AI55" s="58">
        <f t="shared" si="6"/>
        <v>0</v>
      </c>
      <c r="AJ55" s="58">
        <f t="shared" si="7"/>
        <v>0</v>
      </c>
      <c r="AK55" s="58">
        <f t="shared" si="8"/>
        <v>0</v>
      </c>
      <c r="AL55" s="58">
        <f t="shared" si="9"/>
        <v>0</v>
      </c>
      <c r="AM55" s="58">
        <f t="shared" si="10"/>
        <v>0</v>
      </c>
      <c r="AN55" s="58">
        <f t="shared" si="11"/>
        <v>0</v>
      </c>
      <c r="AO55" s="58">
        <f t="shared" si="12"/>
        <v>0</v>
      </c>
      <c r="AP55" s="58">
        <f t="shared" si="14"/>
        <v>0</v>
      </c>
      <c r="AQ55" s="58">
        <f t="shared" si="15"/>
        <v>0</v>
      </c>
      <c r="AR55" s="58">
        <f t="shared" si="16"/>
        <v>178440</v>
      </c>
      <c r="AS55" s="58">
        <f t="shared" si="17"/>
        <v>2408940</v>
      </c>
      <c r="AT55" s="58">
        <f t="shared" si="18"/>
        <v>2408940</v>
      </c>
      <c r="AU55" s="363" t="str">
        <f t="shared" si="13"/>
        <v>CÁT LÁI</v>
      </c>
      <c r="AV55" s="211" t="s">
        <v>80</v>
      </c>
      <c r="AW55" s="60" t="s">
        <v>3594</v>
      </c>
      <c r="AX55" s="60" t="s">
        <v>3614</v>
      </c>
      <c r="AY55" s="226">
        <v>46059</v>
      </c>
      <c r="AZ55" s="794"/>
      <c r="BA55" s="794"/>
      <c r="BB55" s="367">
        <v>1290000</v>
      </c>
      <c r="BC55" s="214">
        <f t="shared" si="26"/>
        <v>0</v>
      </c>
    </row>
    <row r="56" spans="1:55" s="212" customFormat="1" ht="35.25" customHeight="1">
      <c r="A56" s="353" t="s">
        <v>3310</v>
      </c>
      <c r="B56" s="354" t="s">
        <v>3378</v>
      </c>
      <c r="C56" s="355" t="s">
        <v>3444</v>
      </c>
      <c r="D56" s="356">
        <v>46057</v>
      </c>
      <c r="E56" s="356" t="s">
        <v>3509</v>
      </c>
      <c r="F56" s="357">
        <v>1</v>
      </c>
      <c r="G56" s="358">
        <v>1182.0999999999999</v>
      </c>
      <c r="H56" s="358">
        <v>1182.0999999999999</v>
      </c>
      <c r="I56" s="359">
        <v>5.891</v>
      </c>
      <c r="J56" s="56"/>
      <c r="K56" s="62"/>
      <c r="L56" s="259" cm="1">
        <f t="array" ref="L56">IF(H56=0, _xleta.T, IF(H56&lt;=1000, 1290000, IF(H56&lt;=2000, 1460000, IF(H56&lt;=3000, 2186000, IF(H56&lt;=5000, 2296000, ff)))))</f>
        <v>1460000</v>
      </c>
      <c r="M56" s="259">
        <v>940500</v>
      </c>
      <c r="N56" s="259"/>
      <c r="O56" s="259"/>
      <c r="P56" s="259"/>
      <c r="Q56" s="259"/>
      <c r="R56" s="259"/>
      <c r="S56" s="259"/>
      <c r="T56" s="259"/>
      <c r="U56" s="56"/>
      <c r="V56" s="259"/>
      <c r="W56" s="56"/>
      <c r="X56" s="62"/>
      <c r="Y56" s="58"/>
      <c r="Z56" s="361" t="s">
        <v>691</v>
      </c>
      <c r="AA56" s="362" t="s">
        <v>74</v>
      </c>
      <c r="AB56" s="57" t="str">
        <f t="shared" si="0"/>
        <v>PS260850</v>
      </c>
      <c r="AC56" s="58" t="str">
        <f t="shared" si="0"/>
        <v>DL20260126</v>
      </c>
      <c r="AD56" s="59">
        <f t="shared" si="1"/>
        <v>46057</v>
      </c>
      <c r="AE56" s="58">
        <f t="shared" si="2"/>
        <v>0</v>
      </c>
      <c r="AF56" s="58">
        <f t="shared" si="3"/>
        <v>0</v>
      </c>
      <c r="AG56" s="363">
        <f t="shared" si="4"/>
        <v>1460000</v>
      </c>
      <c r="AH56" s="363">
        <f t="shared" si="5"/>
        <v>940500</v>
      </c>
      <c r="AI56" s="58">
        <f t="shared" si="6"/>
        <v>0</v>
      </c>
      <c r="AJ56" s="58">
        <f t="shared" si="7"/>
        <v>0</v>
      </c>
      <c r="AK56" s="58">
        <f t="shared" si="8"/>
        <v>0</v>
      </c>
      <c r="AL56" s="58">
        <f t="shared" si="9"/>
        <v>0</v>
      </c>
      <c r="AM56" s="58">
        <f t="shared" si="10"/>
        <v>0</v>
      </c>
      <c r="AN56" s="58">
        <f t="shared" si="11"/>
        <v>0</v>
      </c>
      <c r="AO56" s="58">
        <f t="shared" si="12"/>
        <v>0</v>
      </c>
      <c r="AP56" s="58">
        <f t="shared" si="14"/>
        <v>0</v>
      </c>
      <c r="AQ56" s="58">
        <f t="shared" si="15"/>
        <v>0</v>
      </c>
      <c r="AR56" s="58">
        <f t="shared" si="16"/>
        <v>192040</v>
      </c>
      <c r="AS56" s="58">
        <f t="shared" si="17"/>
        <v>2592540</v>
      </c>
      <c r="AT56" s="58">
        <f t="shared" si="18"/>
        <v>2592540</v>
      </c>
      <c r="AU56" s="363" t="str">
        <f t="shared" si="13"/>
        <v>CÁT LÁI</v>
      </c>
      <c r="AV56" s="211" t="s">
        <v>80</v>
      </c>
      <c r="AW56" s="60" t="s">
        <v>3595</v>
      </c>
      <c r="AX56" s="60" t="s">
        <v>3614</v>
      </c>
      <c r="AY56" s="226">
        <v>46059</v>
      </c>
      <c r="AZ56" s="795"/>
      <c r="BA56" s="795"/>
      <c r="BB56" s="367">
        <v>1460000</v>
      </c>
      <c r="BC56" s="214">
        <f t="shared" si="26"/>
        <v>0</v>
      </c>
    </row>
    <row r="57" spans="1:55" s="60" customFormat="1" ht="35.25" customHeight="1">
      <c r="A57" s="113" t="s">
        <v>3311</v>
      </c>
      <c r="B57" s="256" t="s">
        <v>3379</v>
      </c>
      <c r="C57" s="140">
        <v>122600037080423</v>
      </c>
      <c r="D57" s="114">
        <v>46059</v>
      </c>
      <c r="E57" s="114" t="s">
        <v>3510</v>
      </c>
      <c r="F57" s="320">
        <v>1</v>
      </c>
      <c r="G57" s="323">
        <v>1520.9</v>
      </c>
      <c r="H57" s="323">
        <v>1520.9</v>
      </c>
      <c r="I57" s="116"/>
      <c r="J57" s="56"/>
      <c r="K57" s="62"/>
      <c r="L57" s="56" cm="1">
        <f t="array" ref="L57">IF(H57=0, _xleta.T, IF(H57&lt;=1000, 1290000, IF(H57&lt;=2000, 1460000, IF(H57&lt;=3000, 2186000, IF(H57&lt;=5000, 2296000, ff)))))</f>
        <v>1460000</v>
      </c>
      <c r="M57" s="56">
        <v>940500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62"/>
      <c r="Y57" s="58"/>
      <c r="Z57" s="260" t="s">
        <v>2336</v>
      </c>
      <c r="AA57" s="117" t="s">
        <v>1271</v>
      </c>
      <c r="AB57" s="57" t="str">
        <f t="shared" si="0"/>
        <v>PS260888</v>
      </c>
      <c r="AC57" s="58" t="str">
        <f t="shared" si="0"/>
        <v>5227537</v>
      </c>
      <c r="AD57" s="59">
        <f t="shared" si="1"/>
        <v>46059</v>
      </c>
      <c r="AE57" s="58">
        <f t="shared" si="2"/>
        <v>0</v>
      </c>
      <c r="AF57" s="58">
        <f t="shared" si="3"/>
        <v>0</v>
      </c>
      <c r="AG57" s="58">
        <f t="shared" si="4"/>
        <v>1460000</v>
      </c>
      <c r="AH57" s="58">
        <f t="shared" si="5"/>
        <v>940500</v>
      </c>
      <c r="AI57" s="58">
        <f t="shared" si="6"/>
        <v>0</v>
      </c>
      <c r="AJ57" s="58">
        <f t="shared" si="7"/>
        <v>0</v>
      </c>
      <c r="AK57" s="58">
        <f t="shared" si="8"/>
        <v>0</v>
      </c>
      <c r="AL57" s="58">
        <f t="shared" si="9"/>
        <v>0</v>
      </c>
      <c r="AM57" s="58">
        <f t="shared" si="10"/>
        <v>0</v>
      </c>
      <c r="AN57" s="58">
        <f t="shared" si="11"/>
        <v>0</v>
      </c>
      <c r="AO57" s="58">
        <f t="shared" si="12"/>
        <v>0</v>
      </c>
      <c r="AP57" s="58">
        <f t="shared" si="14"/>
        <v>0</v>
      </c>
      <c r="AQ57" s="58">
        <f t="shared" si="15"/>
        <v>0</v>
      </c>
      <c r="AR57" s="58">
        <f t="shared" si="16"/>
        <v>192040</v>
      </c>
      <c r="AS57" s="58">
        <f t="shared" si="17"/>
        <v>2592540</v>
      </c>
      <c r="AT57" s="58">
        <f t="shared" si="18"/>
        <v>2592540</v>
      </c>
      <c r="AU57" s="58" t="str">
        <f t="shared" si="13"/>
        <v>THÀNH LONG</v>
      </c>
      <c r="AV57" s="75" t="s">
        <v>80</v>
      </c>
      <c r="AW57" s="60" t="s">
        <v>3596</v>
      </c>
      <c r="AX57" s="60" t="s">
        <v>3619</v>
      </c>
      <c r="AY57" s="225">
        <v>46060</v>
      </c>
      <c r="AZ57" s="341" t="s">
        <v>2336</v>
      </c>
      <c r="BA57" s="351" t="s">
        <v>2685</v>
      </c>
      <c r="BB57" s="368">
        <v>1460000</v>
      </c>
      <c r="BC57" s="214">
        <f t="shared" si="26"/>
        <v>0</v>
      </c>
    </row>
    <row r="58" spans="1:55" s="60" customFormat="1" ht="35.25" customHeight="1">
      <c r="A58" s="113" t="s">
        <v>3312</v>
      </c>
      <c r="B58" s="256" t="s">
        <v>3380</v>
      </c>
      <c r="C58" s="140">
        <v>112600037080829</v>
      </c>
      <c r="D58" s="114">
        <v>46059</v>
      </c>
      <c r="E58" s="114" t="s">
        <v>3511</v>
      </c>
      <c r="F58" s="320">
        <v>1</v>
      </c>
      <c r="G58" s="258">
        <v>1475.5</v>
      </c>
      <c r="H58" s="258">
        <v>1475.5</v>
      </c>
      <c r="I58" s="116"/>
      <c r="J58" s="56"/>
      <c r="K58" s="62"/>
      <c r="L58" s="56" cm="1">
        <f t="array" ref="L58">IF(H58=0, _xleta.T, IF(H58&lt;=1000, 1290000, IF(H58&lt;=2000, 1460000, IF(H58&lt;=3000, 2186000, IF(H58&lt;=5000, 2296000, ff)))))</f>
        <v>1460000</v>
      </c>
      <c r="M58" s="56">
        <v>940500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62"/>
      <c r="Y58" s="58"/>
      <c r="Z58" s="260" t="s">
        <v>1285</v>
      </c>
      <c r="AA58" s="117" t="s">
        <v>1271</v>
      </c>
      <c r="AB58" s="57" t="str">
        <f t="shared" si="0"/>
        <v>PS260889</v>
      </c>
      <c r="AC58" s="58" t="str">
        <f t="shared" si="0"/>
        <v>5227539</v>
      </c>
      <c r="AD58" s="59">
        <f t="shared" si="1"/>
        <v>46059</v>
      </c>
      <c r="AE58" s="58">
        <f t="shared" si="2"/>
        <v>0</v>
      </c>
      <c r="AF58" s="58">
        <f t="shared" si="3"/>
        <v>0</v>
      </c>
      <c r="AG58" s="58">
        <f t="shared" si="4"/>
        <v>1460000</v>
      </c>
      <c r="AH58" s="58">
        <f t="shared" si="5"/>
        <v>940500</v>
      </c>
      <c r="AI58" s="58">
        <f t="shared" si="6"/>
        <v>0</v>
      </c>
      <c r="AJ58" s="58">
        <f t="shared" si="7"/>
        <v>0</v>
      </c>
      <c r="AK58" s="58">
        <f t="shared" si="8"/>
        <v>0</v>
      </c>
      <c r="AL58" s="58">
        <f t="shared" si="9"/>
        <v>0</v>
      </c>
      <c r="AM58" s="58">
        <f t="shared" si="10"/>
        <v>0</v>
      </c>
      <c r="AN58" s="58">
        <f t="shared" si="11"/>
        <v>0</v>
      </c>
      <c r="AO58" s="58">
        <f t="shared" si="12"/>
        <v>0</v>
      </c>
      <c r="AP58" s="58">
        <f t="shared" si="14"/>
        <v>0</v>
      </c>
      <c r="AQ58" s="58">
        <f t="shared" si="15"/>
        <v>0</v>
      </c>
      <c r="AR58" s="58">
        <f t="shared" si="16"/>
        <v>192040</v>
      </c>
      <c r="AS58" s="58">
        <f t="shared" si="17"/>
        <v>2592540</v>
      </c>
      <c r="AT58" s="58">
        <f t="shared" si="18"/>
        <v>2592540</v>
      </c>
      <c r="AU58" s="58" t="str">
        <f t="shared" si="13"/>
        <v>THÀNH LONG</v>
      </c>
      <c r="AV58" s="75" t="s">
        <v>80</v>
      </c>
      <c r="AW58" s="60" t="s">
        <v>3597</v>
      </c>
      <c r="AX58" s="60" t="s">
        <v>3619</v>
      </c>
      <c r="AY58" s="225">
        <v>46060</v>
      </c>
      <c r="AZ58" s="342" t="s">
        <v>1285</v>
      </c>
      <c r="BA58" s="352" t="s">
        <v>2685</v>
      </c>
      <c r="BB58" s="368">
        <v>1460000</v>
      </c>
      <c r="BC58" s="214">
        <f t="shared" si="26"/>
        <v>0</v>
      </c>
    </row>
    <row r="59" spans="1:55" s="60" customFormat="1" ht="35.25" customHeight="1">
      <c r="A59" s="113" t="s">
        <v>3313</v>
      </c>
      <c r="B59" s="256" t="s">
        <v>3381</v>
      </c>
      <c r="C59" s="140">
        <v>112600037081243</v>
      </c>
      <c r="D59" s="114">
        <v>46059</v>
      </c>
      <c r="E59" s="114" t="s">
        <v>3512</v>
      </c>
      <c r="F59" s="320">
        <v>1</v>
      </c>
      <c r="G59" s="258">
        <v>2524.5</v>
      </c>
      <c r="H59" s="258">
        <v>2524.5</v>
      </c>
      <c r="I59" s="116"/>
      <c r="J59" s="56"/>
      <c r="K59" s="62"/>
      <c r="L59" s="56" cm="1">
        <f t="array" ref="L59">IF(H59=0, _xleta.T, IF(H59&lt;=1000, 1290000, IF(H59&lt;=2000, 1460000, IF(H59&lt;=3000, 2186000, IF(H59&lt;=5000, 2296000, ff)))))</f>
        <v>2186000</v>
      </c>
      <c r="M59" s="56">
        <v>940500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62"/>
      <c r="Y59" s="58"/>
      <c r="Z59" s="260" t="s">
        <v>1274</v>
      </c>
      <c r="AA59" s="117" t="s">
        <v>1271</v>
      </c>
      <c r="AB59" s="57" t="str">
        <f t="shared" si="0"/>
        <v>PS260890</v>
      </c>
      <c r="AC59" s="58" t="str">
        <f t="shared" si="0"/>
        <v>5227536</v>
      </c>
      <c r="AD59" s="59">
        <f t="shared" si="1"/>
        <v>46059</v>
      </c>
      <c r="AE59" s="58">
        <f t="shared" si="2"/>
        <v>0</v>
      </c>
      <c r="AF59" s="58">
        <f t="shared" si="3"/>
        <v>0</v>
      </c>
      <c r="AG59" s="58">
        <f t="shared" si="4"/>
        <v>2186000</v>
      </c>
      <c r="AH59" s="58">
        <f t="shared" si="5"/>
        <v>940500</v>
      </c>
      <c r="AI59" s="58">
        <f t="shared" si="6"/>
        <v>0</v>
      </c>
      <c r="AJ59" s="58">
        <f t="shared" si="7"/>
        <v>0</v>
      </c>
      <c r="AK59" s="58">
        <f t="shared" si="8"/>
        <v>0</v>
      </c>
      <c r="AL59" s="58">
        <f t="shared" si="9"/>
        <v>0</v>
      </c>
      <c r="AM59" s="58">
        <f t="shared" si="10"/>
        <v>0</v>
      </c>
      <c r="AN59" s="58">
        <f t="shared" si="11"/>
        <v>0</v>
      </c>
      <c r="AO59" s="58">
        <f t="shared" si="12"/>
        <v>0</v>
      </c>
      <c r="AP59" s="58">
        <f t="shared" si="14"/>
        <v>0</v>
      </c>
      <c r="AQ59" s="58">
        <f t="shared" si="15"/>
        <v>0</v>
      </c>
      <c r="AR59" s="58">
        <f t="shared" si="16"/>
        <v>250120</v>
      </c>
      <c r="AS59" s="58">
        <f t="shared" si="17"/>
        <v>3376620</v>
      </c>
      <c r="AT59" s="58">
        <f t="shared" si="18"/>
        <v>3376620</v>
      </c>
      <c r="AU59" s="58" t="str">
        <f t="shared" si="13"/>
        <v>THÀNH LONG</v>
      </c>
      <c r="AV59" s="75" t="s">
        <v>80</v>
      </c>
      <c r="AW59" s="60" t="s">
        <v>3598</v>
      </c>
      <c r="AX59" s="60" t="s">
        <v>3619</v>
      </c>
      <c r="AY59" s="225">
        <v>46060</v>
      </c>
      <c r="AZ59" s="343" t="s">
        <v>1274</v>
      </c>
      <c r="BA59" s="343" t="s">
        <v>2686</v>
      </c>
      <c r="BB59" s="368">
        <v>2186000</v>
      </c>
      <c r="BC59" s="214">
        <f t="shared" si="26"/>
        <v>0</v>
      </c>
    </row>
    <row r="60" spans="1:55" s="60" customFormat="1" ht="35.25" hidden="1" customHeight="1">
      <c r="A60" s="113" t="s">
        <v>3314</v>
      </c>
      <c r="B60" s="256" t="s">
        <v>3382</v>
      </c>
      <c r="C60" s="140" t="s">
        <v>3445</v>
      </c>
      <c r="D60" s="114">
        <v>46058</v>
      </c>
      <c r="E60" s="114" t="s">
        <v>3513</v>
      </c>
      <c r="F60" s="783">
        <v>2</v>
      </c>
      <c r="G60" s="258">
        <v>130</v>
      </c>
      <c r="H60" s="258">
        <v>130</v>
      </c>
      <c r="I60" s="116"/>
      <c r="J60" s="56"/>
      <c r="K60" s="62"/>
      <c r="L60" s="56">
        <f t="shared" ref="L60:L62" si="27">IF(H60&lt;=50,1060000, IF(H60&lt;=200, 1210000, IF(H60&lt;=500, 1230000, IF(H60&lt;=1000, 1440000, IF(H60&lt;=2000, 1990000, IF(H60&gt;2000, 1990000+(H60-2000)*1464))))))</f>
        <v>1210000</v>
      </c>
      <c r="M60" s="56">
        <f>940500+70000</f>
        <v>1010500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62"/>
      <c r="Y60" s="58"/>
      <c r="Z60" s="260" t="s">
        <v>1274</v>
      </c>
      <c r="AA60" s="117" t="s">
        <v>72</v>
      </c>
      <c r="AB60" s="57" t="str">
        <f t="shared" si="0"/>
        <v>PS260908</v>
      </c>
      <c r="AC60" s="58" t="str">
        <f t="shared" si="0"/>
        <v>0885103500</v>
      </c>
      <c r="AD60" s="59">
        <f t="shared" si="1"/>
        <v>46058</v>
      </c>
      <c r="AE60" s="58">
        <f t="shared" si="2"/>
        <v>0</v>
      </c>
      <c r="AF60" s="58">
        <f t="shared" si="3"/>
        <v>0</v>
      </c>
      <c r="AG60" s="58">
        <f t="shared" si="4"/>
        <v>1210000</v>
      </c>
      <c r="AH60" s="58">
        <f t="shared" si="5"/>
        <v>1010500</v>
      </c>
      <c r="AI60" s="58">
        <f t="shared" si="6"/>
        <v>0</v>
      </c>
      <c r="AJ60" s="58">
        <f t="shared" si="7"/>
        <v>0</v>
      </c>
      <c r="AK60" s="58">
        <f t="shared" si="8"/>
        <v>0</v>
      </c>
      <c r="AL60" s="58">
        <f t="shared" si="9"/>
        <v>0</v>
      </c>
      <c r="AM60" s="58">
        <f t="shared" si="10"/>
        <v>0</v>
      </c>
      <c r="AN60" s="58">
        <f t="shared" si="11"/>
        <v>0</v>
      </c>
      <c r="AO60" s="58">
        <f t="shared" si="12"/>
        <v>0</v>
      </c>
      <c r="AP60" s="58">
        <f t="shared" si="14"/>
        <v>0</v>
      </c>
      <c r="AQ60" s="58">
        <f t="shared" si="15"/>
        <v>0</v>
      </c>
      <c r="AR60" s="58">
        <f t="shared" si="16"/>
        <v>177640</v>
      </c>
      <c r="AS60" s="58">
        <f t="shared" si="17"/>
        <v>2398140</v>
      </c>
      <c r="AT60" s="58">
        <f t="shared" si="18"/>
        <v>2398140</v>
      </c>
      <c r="AU60" s="58" t="str">
        <f t="shared" si="13"/>
        <v>TCS</v>
      </c>
      <c r="AV60" s="75" t="s">
        <v>79</v>
      </c>
      <c r="AW60" s="60" t="s">
        <v>3599</v>
      </c>
      <c r="AX60" s="60" t="s">
        <v>3616</v>
      </c>
      <c r="AY60" s="225">
        <v>46060</v>
      </c>
      <c r="AZ60" s="802" t="s">
        <v>1274</v>
      </c>
      <c r="BA60" s="802" t="s">
        <v>2684</v>
      </c>
      <c r="BB60" s="368">
        <v>1210000</v>
      </c>
      <c r="BC60" s="74"/>
    </row>
    <row r="61" spans="1:55" s="60" customFormat="1" ht="35.25" hidden="1" customHeight="1">
      <c r="A61" s="113" t="s">
        <v>3314</v>
      </c>
      <c r="B61" s="256" t="s">
        <v>3382</v>
      </c>
      <c r="C61" s="140" t="s">
        <v>3445</v>
      </c>
      <c r="D61" s="114">
        <v>46058</v>
      </c>
      <c r="E61" s="114" t="s">
        <v>3514</v>
      </c>
      <c r="F61" s="784"/>
      <c r="G61" s="258"/>
      <c r="H61" s="258">
        <v>130</v>
      </c>
      <c r="I61" s="116"/>
      <c r="J61" s="56"/>
      <c r="K61" s="62"/>
      <c r="L61" s="56">
        <f t="shared" si="27"/>
        <v>1210000</v>
      </c>
      <c r="M61" s="56">
        <f>940500+70000</f>
        <v>1010500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62"/>
      <c r="Y61" s="58"/>
      <c r="Z61" s="260" t="s">
        <v>1274</v>
      </c>
      <c r="AA61" s="117" t="s">
        <v>72</v>
      </c>
      <c r="AB61" s="57" t="str">
        <f t="shared" si="0"/>
        <v>PS260908</v>
      </c>
      <c r="AC61" s="58" t="str">
        <f t="shared" si="0"/>
        <v>0885103500</v>
      </c>
      <c r="AD61" s="59">
        <f t="shared" si="1"/>
        <v>46058</v>
      </c>
      <c r="AE61" s="58">
        <f t="shared" si="2"/>
        <v>0</v>
      </c>
      <c r="AF61" s="58">
        <f t="shared" si="3"/>
        <v>0</v>
      </c>
      <c r="AG61" s="58">
        <f t="shared" si="4"/>
        <v>0</v>
      </c>
      <c r="AH61" s="58">
        <f t="shared" si="5"/>
        <v>0</v>
      </c>
      <c r="AI61" s="58">
        <f t="shared" si="6"/>
        <v>0</v>
      </c>
      <c r="AJ61" s="58">
        <f t="shared" si="7"/>
        <v>0</v>
      </c>
      <c r="AK61" s="58">
        <f t="shared" si="8"/>
        <v>0</v>
      </c>
      <c r="AL61" s="58">
        <f t="shared" si="9"/>
        <v>0</v>
      </c>
      <c r="AM61" s="58">
        <f t="shared" si="10"/>
        <v>0</v>
      </c>
      <c r="AN61" s="58">
        <f t="shared" si="11"/>
        <v>0</v>
      </c>
      <c r="AO61" s="58">
        <f t="shared" si="12"/>
        <v>0</v>
      </c>
      <c r="AP61" s="58">
        <f t="shared" si="14"/>
        <v>0</v>
      </c>
      <c r="AQ61" s="58">
        <f t="shared" si="15"/>
        <v>0</v>
      </c>
      <c r="AR61" s="58">
        <f t="shared" si="16"/>
        <v>0</v>
      </c>
      <c r="AS61" s="58">
        <f t="shared" si="17"/>
        <v>0</v>
      </c>
      <c r="AT61" s="58">
        <f t="shared" si="18"/>
        <v>0</v>
      </c>
      <c r="AU61" s="58" t="str">
        <f t="shared" si="13"/>
        <v>TCS</v>
      </c>
      <c r="AV61" s="75" t="s">
        <v>79</v>
      </c>
      <c r="AW61" s="60" t="s">
        <v>3599</v>
      </c>
      <c r="AX61" s="60" t="s">
        <v>3616</v>
      </c>
      <c r="AY61" s="225">
        <v>46060</v>
      </c>
      <c r="AZ61" s="809"/>
      <c r="BA61" s="809"/>
      <c r="BB61" s="368">
        <v>1210000</v>
      </c>
      <c r="BC61" s="74"/>
    </row>
    <row r="62" spans="1:55" s="60" customFormat="1" ht="35.25" hidden="1" customHeight="1">
      <c r="A62" s="113" t="s">
        <v>3315</v>
      </c>
      <c r="B62" s="256" t="s">
        <v>3383</v>
      </c>
      <c r="C62" s="140" t="s">
        <v>3446</v>
      </c>
      <c r="D62" s="114">
        <v>46058</v>
      </c>
      <c r="E62" s="114" t="s">
        <v>3515</v>
      </c>
      <c r="F62" s="320">
        <v>1</v>
      </c>
      <c r="G62" s="258">
        <v>32</v>
      </c>
      <c r="H62" s="258">
        <v>32</v>
      </c>
      <c r="I62" s="116"/>
      <c r="J62" s="56"/>
      <c r="K62" s="62"/>
      <c r="L62" s="56">
        <f t="shared" si="27"/>
        <v>1060000</v>
      </c>
      <c r="M62" s="56">
        <v>940500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62"/>
      <c r="Y62" s="58"/>
      <c r="Z62" s="260" t="s">
        <v>1274</v>
      </c>
      <c r="AA62" s="117" t="s">
        <v>72</v>
      </c>
      <c r="AB62" s="57" t="str">
        <f t="shared" si="0"/>
        <v>PS260905</v>
      </c>
      <c r="AC62" s="58" t="str">
        <f t="shared" si="0"/>
        <v>PC260204VY</v>
      </c>
      <c r="AD62" s="59">
        <f t="shared" si="1"/>
        <v>46058</v>
      </c>
      <c r="AE62" s="58">
        <f t="shared" si="2"/>
        <v>0</v>
      </c>
      <c r="AF62" s="58">
        <f t="shared" si="3"/>
        <v>0</v>
      </c>
      <c r="AG62" s="58">
        <f t="shared" si="4"/>
        <v>1060000</v>
      </c>
      <c r="AH62" s="58">
        <f t="shared" si="5"/>
        <v>940500</v>
      </c>
      <c r="AI62" s="58">
        <f t="shared" si="6"/>
        <v>0</v>
      </c>
      <c r="AJ62" s="58">
        <f t="shared" si="7"/>
        <v>0</v>
      </c>
      <c r="AK62" s="58">
        <f t="shared" si="8"/>
        <v>0</v>
      </c>
      <c r="AL62" s="58">
        <f t="shared" si="9"/>
        <v>0</v>
      </c>
      <c r="AM62" s="58">
        <f t="shared" si="10"/>
        <v>0</v>
      </c>
      <c r="AN62" s="58">
        <f t="shared" si="11"/>
        <v>0</v>
      </c>
      <c r="AO62" s="58">
        <f t="shared" si="12"/>
        <v>0</v>
      </c>
      <c r="AP62" s="58">
        <f t="shared" si="14"/>
        <v>0</v>
      </c>
      <c r="AQ62" s="58">
        <f t="shared" si="15"/>
        <v>0</v>
      </c>
      <c r="AR62" s="58">
        <f t="shared" si="16"/>
        <v>160040</v>
      </c>
      <c r="AS62" s="58">
        <f t="shared" si="17"/>
        <v>2160540</v>
      </c>
      <c r="AT62" s="58">
        <f t="shared" si="18"/>
        <v>2160540</v>
      </c>
      <c r="AU62" s="58" t="str">
        <f t="shared" si="13"/>
        <v>TCS</v>
      </c>
      <c r="AV62" s="75" t="s">
        <v>79</v>
      </c>
      <c r="AW62" s="60" t="s">
        <v>3600</v>
      </c>
      <c r="AX62" s="60" t="s">
        <v>3616</v>
      </c>
      <c r="AY62" s="225">
        <v>46060</v>
      </c>
      <c r="AZ62" s="803"/>
      <c r="BA62" s="803"/>
      <c r="BB62" s="368">
        <v>1060000</v>
      </c>
      <c r="BC62" s="74"/>
    </row>
    <row r="63" spans="1:55" s="60" customFormat="1" ht="35.25" hidden="1" customHeight="1">
      <c r="A63" s="113" t="s">
        <v>3316</v>
      </c>
      <c r="B63" s="256" t="s">
        <v>3384</v>
      </c>
      <c r="C63" s="140" t="s">
        <v>3447</v>
      </c>
      <c r="D63" s="114">
        <v>46058</v>
      </c>
      <c r="E63" s="114" t="s">
        <v>3516</v>
      </c>
      <c r="F63" s="320">
        <v>1</v>
      </c>
      <c r="G63" s="258">
        <v>53</v>
      </c>
      <c r="H63" s="258">
        <v>53</v>
      </c>
      <c r="I63" s="116"/>
      <c r="J63" s="56"/>
      <c r="K63" s="62"/>
      <c r="L63" s="56"/>
      <c r="M63" s="56">
        <v>570000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62"/>
      <c r="Y63" s="58"/>
      <c r="Z63" s="260"/>
      <c r="AA63" s="117" t="s">
        <v>75</v>
      </c>
      <c r="AB63" s="57" t="str">
        <f t="shared" si="0"/>
        <v>PS260900</v>
      </c>
      <c r="AC63" s="58" t="str">
        <f t="shared" si="0"/>
        <v>IE26020013</v>
      </c>
      <c r="AD63" s="59">
        <f t="shared" si="1"/>
        <v>46058</v>
      </c>
      <c r="AE63" s="58">
        <f t="shared" si="2"/>
        <v>0</v>
      </c>
      <c r="AF63" s="58">
        <f t="shared" si="3"/>
        <v>0</v>
      </c>
      <c r="AG63" s="58">
        <f t="shared" si="4"/>
        <v>0</v>
      </c>
      <c r="AH63" s="58">
        <f t="shared" si="5"/>
        <v>570000</v>
      </c>
      <c r="AI63" s="58">
        <f t="shared" si="6"/>
        <v>0</v>
      </c>
      <c r="AJ63" s="58">
        <f t="shared" si="7"/>
        <v>0</v>
      </c>
      <c r="AK63" s="58">
        <f t="shared" si="8"/>
        <v>0</v>
      </c>
      <c r="AL63" s="58">
        <f t="shared" si="9"/>
        <v>0</v>
      </c>
      <c r="AM63" s="58">
        <f t="shared" si="10"/>
        <v>0</v>
      </c>
      <c r="AN63" s="58">
        <f t="shared" si="11"/>
        <v>0</v>
      </c>
      <c r="AO63" s="58">
        <f t="shared" si="12"/>
        <v>0</v>
      </c>
      <c r="AP63" s="58">
        <f t="shared" si="14"/>
        <v>0</v>
      </c>
      <c r="AQ63" s="58">
        <f t="shared" si="15"/>
        <v>0</v>
      </c>
      <c r="AR63" s="58">
        <f t="shared" si="16"/>
        <v>45600</v>
      </c>
      <c r="AS63" s="58">
        <f t="shared" si="17"/>
        <v>615600</v>
      </c>
      <c r="AT63" s="58">
        <f t="shared" si="18"/>
        <v>615600</v>
      </c>
      <c r="AU63" s="58" t="str">
        <f t="shared" si="13"/>
        <v>DHL</v>
      </c>
      <c r="AV63" s="75" t="s">
        <v>82</v>
      </c>
      <c r="AW63" s="60" t="s">
        <v>3601</v>
      </c>
      <c r="AY63" s="225"/>
      <c r="AZ63" s="345"/>
      <c r="BA63" s="345"/>
      <c r="BB63" s="368"/>
      <c r="BC63" s="74"/>
    </row>
    <row r="64" spans="1:55" s="60" customFormat="1" ht="35.25" hidden="1" customHeight="1">
      <c r="A64" s="113" t="s">
        <v>3317</v>
      </c>
      <c r="B64" s="256" t="s">
        <v>3385</v>
      </c>
      <c r="C64" s="140" t="s">
        <v>3448</v>
      </c>
      <c r="D64" s="114">
        <v>46058</v>
      </c>
      <c r="E64" s="114" t="s">
        <v>3517</v>
      </c>
      <c r="F64" s="320">
        <v>1</v>
      </c>
      <c r="G64" s="258">
        <v>0.2</v>
      </c>
      <c r="H64" s="258">
        <v>0.2</v>
      </c>
      <c r="I64" s="116"/>
      <c r="J64" s="56"/>
      <c r="K64" s="62"/>
      <c r="L64" s="56"/>
      <c r="M64" s="56">
        <v>570000</v>
      </c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62"/>
      <c r="Y64" s="58"/>
      <c r="Z64" s="260"/>
      <c r="AA64" s="117" t="s">
        <v>75</v>
      </c>
      <c r="AB64" s="57" t="str">
        <f t="shared" si="0"/>
        <v>PS260895</v>
      </c>
      <c r="AC64" s="58" t="str">
        <f t="shared" si="0"/>
        <v>DSHK2026020301</v>
      </c>
      <c r="AD64" s="59">
        <f t="shared" si="1"/>
        <v>46058</v>
      </c>
      <c r="AE64" s="58">
        <f t="shared" si="2"/>
        <v>0</v>
      </c>
      <c r="AF64" s="58">
        <f t="shared" si="3"/>
        <v>0</v>
      </c>
      <c r="AG64" s="58">
        <f t="shared" si="4"/>
        <v>0</v>
      </c>
      <c r="AH64" s="58">
        <f t="shared" si="5"/>
        <v>570000</v>
      </c>
      <c r="AI64" s="58">
        <f t="shared" si="6"/>
        <v>0</v>
      </c>
      <c r="AJ64" s="58">
        <f t="shared" si="7"/>
        <v>0</v>
      </c>
      <c r="AK64" s="58">
        <f t="shared" si="8"/>
        <v>0</v>
      </c>
      <c r="AL64" s="58">
        <f t="shared" si="9"/>
        <v>0</v>
      </c>
      <c r="AM64" s="58">
        <f t="shared" si="10"/>
        <v>0</v>
      </c>
      <c r="AN64" s="58">
        <f t="shared" si="11"/>
        <v>0</v>
      </c>
      <c r="AO64" s="58">
        <f t="shared" si="12"/>
        <v>0</v>
      </c>
      <c r="AP64" s="58">
        <f t="shared" si="14"/>
        <v>0</v>
      </c>
      <c r="AQ64" s="58">
        <f t="shared" si="15"/>
        <v>0</v>
      </c>
      <c r="AR64" s="58">
        <f t="shared" si="16"/>
        <v>45600</v>
      </c>
      <c r="AS64" s="58">
        <f t="shared" si="17"/>
        <v>615600</v>
      </c>
      <c r="AT64" s="58">
        <f t="shared" si="18"/>
        <v>615600</v>
      </c>
      <c r="AU64" s="58" t="str">
        <f t="shared" si="13"/>
        <v>DHL</v>
      </c>
      <c r="AV64" s="75" t="s">
        <v>82</v>
      </c>
      <c r="AW64" s="60" t="s">
        <v>3602</v>
      </c>
      <c r="AY64" s="225"/>
      <c r="AZ64" s="345"/>
      <c r="BA64" s="345"/>
      <c r="BB64" s="368"/>
      <c r="BC64" s="74"/>
    </row>
    <row r="65" spans="1:55" s="60" customFormat="1" ht="35.25" hidden="1" customHeight="1">
      <c r="A65" s="113" t="s">
        <v>3318</v>
      </c>
      <c r="B65" s="256" t="s">
        <v>3386</v>
      </c>
      <c r="C65" s="140" t="s">
        <v>3449</v>
      </c>
      <c r="D65" s="114">
        <v>46058</v>
      </c>
      <c r="E65" s="114" t="s">
        <v>3518</v>
      </c>
      <c r="F65" s="320">
        <v>1</v>
      </c>
      <c r="G65" s="258">
        <v>15</v>
      </c>
      <c r="H65" s="258">
        <v>15</v>
      </c>
      <c r="I65" s="116"/>
      <c r="J65" s="56"/>
      <c r="K65" s="62"/>
      <c r="L65" s="56"/>
      <c r="M65" s="56">
        <v>570000</v>
      </c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62"/>
      <c r="Y65" s="58"/>
      <c r="Z65" s="260"/>
      <c r="AA65" s="117" t="s">
        <v>75</v>
      </c>
      <c r="AB65" s="57" t="str">
        <f t="shared" si="0"/>
        <v>PS260916</v>
      </c>
      <c r="AC65" s="58" t="str">
        <f t="shared" si="0"/>
        <v>5229051</v>
      </c>
      <c r="AD65" s="59">
        <f t="shared" si="1"/>
        <v>46058</v>
      </c>
      <c r="AE65" s="58">
        <f t="shared" si="2"/>
        <v>0</v>
      </c>
      <c r="AF65" s="58">
        <f t="shared" si="3"/>
        <v>0</v>
      </c>
      <c r="AG65" s="58">
        <f t="shared" si="4"/>
        <v>0</v>
      </c>
      <c r="AH65" s="58">
        <f t="shared" si="5"/>
        <v>570000</v>
      </c>
      <c r="AI65" s="58">
        <f t="shared" si="6"/>
        <v>0</v>
      </c>
      <c r="AJ65" s="58">
        <f t="shared" si="7"/>
        <v>0</v>
      </c>
      <c r="AK65" s="58">
        <f t="shared" si="8"/>
        <v>0</v>
      </c>
      <c r="AL65" s="58">
        <f t="shared" si="9"/>
        <v>0</v>
      </c>
      <c r="AM65" s="58">
        <f t="shared" si="10"/>
        <v>0</v>
      </c>
      <c r="AN65" s="58">
        <f t="shared" si="11"/>
        <v>0</v>
      </c>
      <c r="AO65" s="58">
        <f t="shared" si="12"/>
        <v>0</v>
      </c>
      <c r="AP65" s="58">
        <f t="shared" si="14"/>
        <v>0</v>
      </c>
      <c r="AQ65" s="58">
        <f t="shared" si="15"/>
        <v>0</v>
      </c>
      <c r="AR65" s="58">
        <f t="shared" si="16"/>
        <v>45600</v>
      </c>
      <c r="AS65" s="58">
        <f t="shared" si="17"/>
        <v>615600</v>
      </c>
      <c r="AT65" s="58">
        <f t="shared" si="18"/>
        <v>615600</v>
      </c>
      <c r="AU65" s="58" t="str">
        <f t="shared" si="13"/>
        <v>DHL</v>
      </c>
      <c r="AV65" s="75" t="s">
        <v>82</v>
      </c>
      <c r="AW65" s="60" t="s">
        <v>3603</v>
      </c>
      <c r="AY65" s="225"/>
      <c r="AZ65" s="345"/>
      <c r="BA65" s="345"/>
      <c r="BB65" s="368"/>
      <c r="BC65" s="74"/>
    </row>
    <row r="66" spans="1:55" s="60" customFormat="1" ht="35.25" hidden="1" customHeight="1">
      <c r="A66" s="113" t="s">
        <v>3319</v>
      </c>
      <c r="B66" s="256" t="s">
        <v>3387</v>
      </c>
      <c r="C66" s="140" t="s">
        <v>3450</v>
      </c>
      <c r="D66" s="114">
        <v>46059</v>
      </c>
      <c r="E66" s="114" t="s">
        <v>3519</v>
      </c>
      <c r="F66" s="320">
        <v>1</v>
      </c>
      <c r="G66" s="258">
        <v>0.4</v>
      </c>
      <c r="H66" s="258">
        <v>0.4</v>
      </c>
      <c r="I66" s="116"/>
      <c r="J66" s="56"/>
      <c r="K66" s="62"/>
      <c r="L66" s="56"/>
      <c r="M66" s="56">
        <v>570000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62"/>
      <c r="Y66" s="58"/>
      <c r="Z66" s="260"/>
      <c r="AA66" s="117" t="s">
        <v>75</v>
      </c>
      <c r="AB66" s="57" t="str">
        <f t="shared" si="0"/>
        <v>PS260940</v>
      </c>
      <c r="AC66" s="58" t="str">
        <f t="shared" si="0"/>
        <v>260203-01</v>
      </c>
      <c r="AD66" s="59">
        <f t="shared" si="1"/>
        <v>46059</v>
      </c>
      <c r="AE66" s="58">
        <f t="shared" si="2"/>
        <v>0</v>
      </c>
      <c r="AF66" s="58">
        <f t="shared" si="3"/>
        <v>0</v>
      </c>
      <c r="AG66" s="58">
        <f t="shared" si="4"/>
        <v>0</v>
      </c>
      <c r="AH66" s="58">
        <f t="shared" si="5"/>
        <v>570000</v>
      </c>
      <c r="AI66" s="58">
        <f t="shared" si="6"/>
        <v>0</v>
      </c>
      <c r="AJ66" s="58">
        <f t="shared" si="7"/>
        <v>0</v>
      </c>
      <c r="AK66" s="58">
        <f t="shared" si="8"/>
        <v>0</v>
      </c>
      <c r="AL66" s="58">
        <f t="shared" si="9"/>
        <v>0</v>
      </c>
      <c r="AM66" s="58">
        <f t="shared" si="10"/>
        <v>0</v>
      </c>
      <c r="AN66" s="58">
        <f t="shared" si="11"/>
        <v>0</v>
      </c>
      <c r="AO66" s="58">
        <f t="shared" si="12"/>
        <v>0</v>
      </c>
      <c r="AP66" s="58">
        <f t="shared" si="14"/>
        <v>0</v>
      </c>
      <c r="AQ66" s="58">
        <f t="shared" si="15"/>
        <v>0</v>
      </c>
      <c r="AR66" s="58">
        <f t="shared" si="16"/>
        <v>45600</v>
      </c>
      <c r="AS66" s="58">
        <f t="shared" si="17"/>
        <v>615600</v>
      </c>
      <c r="AT66" s="58">
        <f t="shared" si="18"/>
        <v>615600</v>
      </c>
      <c r="AU66" s="58" t="str">
        <f t="shared" si="13"/>
        <v>DHL</v>
      </c>
      <c r="AV66" s="75" t="s">
        <v>82</v>
      </c>
      <c r="AW66" s="60" t="s">
        <v>3604</v>
      </c>
      <c r="AY66" s="225"/>
      <c r="AZ66" s="345"/>
      <c r="BA66" s="345"/>
      <c r="BB66" s="368"/>
      <c r="BC66" s="74"/>
    </row>
    <row r="67" spans="1:55" s="212" customFormat="1" ht="35.25" customHeight="1">
      <c r="A67" s="353" t="s">
        <v>3320</v>
      </c>
      <c r="B67" s="354" t="s">
        <v>3388</v>
      </c>
      <c r="C67" s="355" t="s">
        <v>3451</v>
      </c>
      <c r="D67" s="356">
        <v>46059</v>
      </c>
      <c r="E67" s="356" t="s">
        <v>3520</v>
      </c>
      <c r="F67" s="357">
        <v>1</v>
      </c>
      <c r="G67" s="358">
        <v>22</v>
      </c>
      <c r="H67" s="358">
        <v>22</v>
      </c>
      <c r="I67" s="359" t="s">
        <v>3538</v>
      </c>
      <c r="J67" s="56"/>
      <c r="K67" s="62"/>
      <c r="L67" s="259" cm="1">
        <f t="array" ref="L67">IF(H67=0, _xleta.T, IF(H67&lt;=1000, 1290000, IF(H67&lt;=2000, 1460000, IF(H67&lt;=3000, 2186000, IF(H67&lt;=5000, 2296000, ff)))))</f>
        <v>1290000</v>
      </c>
      <c r="M67" s="259">
        <v>940500</v>
      </c>
      <c r="N67" s="259"/>
      <c r="O67" s="259"/>
      <c r="P67" s="259"/>
      <c r="Q67" s="259"/>
      <c r="R67" s="259"/>
      <c r="S67" s="259"/>
      <c r="T67" s="259"/>
      <c r="U67" s="56"/>
      <c r="V67" s="259"/>
      <c r="W67" s="56"/>
      <c r="X67" s="62"/>
      <c r="Y67" s="58"/>
      <c r="Z67" s="788" t="s">
        <v>691</v>
      </c>
      <c r="AA67" s="362" t="s">
        <v>74</v>
      </c>
      <c r="AB67" s="57" t="str">
        <f t="shared" si="0"/>
        <v>PS260901</v>
      </c>
      <c r="AC67" s="58" t="str">
        <f t="shared" si="0"/>
        <v>YCT260127-60</v>
      </c>
      <c r="AD67" s="59">
        <f t="shared" si="1"/>
        <v>46059</v>
      </c>
      <c r="AE67" s="58">
        <f t="shared" si="2"/>
        <v>0</v>
      </c>
      <c r="AF67" s="58">
        <f t="shared" si="3"/>
        <v>0</v>
      </c>
      <c r="AG67" s="363">
        <f t="shared" si="4"/>
        <v>1290000</v>
      </c>
      <c r="AH67" s="363">
        <f t="shared" si="5"/>
        <v>940500</v>
      </c>
      <c r="AI67" s="58">
        <f t="shared" si="6"/>
        <v>0</v>
      </c>
      <c r="AJ67" s="58">
        <f t="shared" si="7"/>
        <v>0</v>
      </c>
      <c r="AK67" s="58">
        <f t="shared" si="8"/>
        <v>0</v>
      </c>
      <c r="AL67" s="58">
        <f t="shared" si="9"/>
        <v>0</v>
      </c>
      <c r="AM67" s="58">
        <f t="shared" si="10"/>
        <v>0</v>
      </c>
      <c r="AN67" s="58">
        <f t="shared" si="11"/>
        <v>0</v>
      </c>
      <c r="AO67" s="58">
        <f t="shared" si="12"/>
        <v>0</v>
      </c>
      <c r="AP67" s="58">
        <f t="shared" si="14"/>
        <v>0</v>
      </c>
      <c r="AQ67" s="58">
        <f t="shared" si="15"/>
        <v>0</v>
      </c>
      <c r="AR67" s="58">
        <f t="shared" si="16"/>
        <v>178440</v>
      </c>
      <c r="AS67" s="58">
        <f t="shared" si="17"/>
        <v>2408940</v>
      </c>
      <c r="AT67" s="58">
        <f t="shared" si="18"/>
        <v>2408940</v>
      </c>
      <c r="AU67" s="363" t="str">
        <f t="shared" si="13"/>
        <v>CÁT LÁI</v>
      </c>
      <c r="AV67" s="211" t="s">
        <v>80</v>
      </c>
      <c r="AW67" s="60" t="s">
        <v>3605</v>
      </c>
      <c r="AX67" s="60" t="s">
        <v>3614</v>
      </c>
      <c r="AY67" s="226">
        <v>46060</v>
      </c>
      <c r="AZ67" s="807" t="s">
        <v>691</v>
      </c>
      <c r="BA67" s="807" t="s">
        <v>2685</v>
      </c>
      <c r="BB67" s="367">
        <v>1290000</v>
      </c>
      <c r="BC67" s="214">
        <f t="shared" ref="BC67:BC71" si="28">BB67-L67</f>
        <v>0</v>
      </c>
    </row>
    <row r="68" spans="1:55" s="212" customFormat="1" ht="35.25" customHeight="1">
      <c r="A68" s="353" t="s">
        <v>3321</v>
      </c>
      <c r="B68" s="354" t="s">
        <v>3389</v>
      </c>
      <c r="C68" s="355" t="s">
        <v>3452</v>
      </c>
      <c r="D68" s="356">
        <v>46058</v>
      </c>
      <c r="E68" s="356" t="s">
        <v>3521</v>
      </c>
      <c r="F68" s="357">
        <v>1</v>
      </c>
      <c r="G68" s="358">
        <v>3.86</v>
      </c>
      <c r="H68" s="358">
        <v>3.86</v>
      </c>
      <c r="I68" s="359" t="s">
        <v>3539</v>
      </c>
      <c r="J68" s="56"/>
      <c r="K68" s="62"/>
      <c r="L68" s="364"/>
      <c r="M68" s="259">
        <v>940500</v>
      </c>
      <c r="N68" s="259"/>
      <c r="O68" s="259"/>
      <c r="P68" s="259"/>
      <c r="Q68" s="259"/>
      <c r="R68" s="259"/>
      <c r="S68" s="259"/>
      <c r="T68" s="259"/>
      <c r="U68" s="56"/>
      <c r="V68" s="259"/>
      <c r="W68" s="56"/>
      <c r="X68" s="62"/>
      <c r="Y68" s="58"/>
      <c r="Z68" s="789"/>
      <c r="AA68" s="362" t="s">
        <v>74</v>
      </c>
      <c r="AB68" s="57" t="str">
        <f t="shared" si="0"/>
        <v>PS260840</v>
      </c>
      <c r="AC68" s="58" t="str">
        <f t="shared" si="0"/>
        <v>T260129-Y1</v>
      </c>
      <c r="AD68" s="59">
        <f t="shared" si="1"/>
        <v>46058</v>
      </c>
      <c r="AE68" s="58">
        <f t="shared" si="2"/>
        <v>0</v>
      </c>
      <c r="AF68" s="58">
        <f t="shared" si="3"/>
        <v>0</v>
      </c>
      <c r="AG68" s="363">
        <f t="shared" si="4"/>
        <v>0</v>
      </c>
      <c r="AH68" s="363">
        <f t="shared" si="5"/>
        <v>940500</v>
      </c>
      <c r="AI68" s="58">
        <f t="shared" si="6"/>
        <v>0</v>
      </c>
      <c r="AJ68" s="58">
        <f t="shared" si="7"/>
        <v>0</v>
      </c>
      <c r="AK68" s="58">
        <f t="shared" si="8"/>
        <v>0</v>
      </c>
      <c r="AL68" s="58">
        <f t="shared" si="9"/>
        <v>0</v>
      </c>
      <c r="AM68" s="58">
        <f t="shared" si="10"/>
        <v>0</v>
      </c>
      <c r="AN68" s="58">
        <f t="shared" si="11"/>
        <v>0</v>
      </c>
      <c r="AO68" s="58">
        <f t="shared" si="12"/>
        <v>0</v>
      </c>
      <c r="AP68" s="58">
        <f t="shared" si="14"/>
        <v>0</v>
      </c>
      <c r="AQ68" s="58">
        <f t="shared" si="15"/>
        <v>0</v>
      </c>
      <c r="AR68" s="58">
        <f t="shared" si="16"/>
        <v>75240</v>
      </c>
      <c r="AS68" s="58">
        <f t="shared" si="17"/>
        <v>1015740</v>
      </c>
      <c r="AT68" s="58">
        <f t="shared" si="18"/>
        <v>1015740</v>
      </c>
      <c r="AU68" s="363" t="str">
        <f t="shared" si="13"/>
        <v>CÁT LÁI</v>
      </c>
      <c r="AV68" s="211" t="s">
        <v>80</v>
      </c>
      <c r="AW68" s="60" t="s">
        <v>3606</v>
      </c>
      <c r="AX68" s="60" t="s">
        <v>3614</v>
      </c>
      <c r="AY68" s="226">
        <v>46060</v>
      </c>
      <c r="AZ68" s="810"/>
      <c r="BA68" s="810"/>
      <c r="BB68" s="367">
        <v>1290000</v>
      </c>
      <c r="BC68" s="214">
        <f t="shared" si="28"/>
        <v>1290000</v>
      </c>
    </row>
    <row r="69" spans="1:55" s="212" customFormat="1" ht="35.25" customHeight="1">
      <c r="A69" s="353" t="s">
        <v>3322</v>
      </c>
      <c r="B69" s="354" t="s">
        <v>3390</v>
      </c>
      <c r="C69" s="355" t="s">
        <v>3453</v>
      </c>
      <c r="D69" s="356">
        <v>46058</v>
      </c>
      <c r="E69" s="356" t="s">
        <v>3522</v>
      </c>
      <c r="F69" s="357">
        <v>1</v>
      </c>
      <c r="G69" s="358">
        <v>928</v>
      </c>
      <c r="H69" s="358">
        <v>928</v>
      </c>
      <c r="I69" s="359" t="s">
        <v>3540</v>
      </c>
      <c r="J69" s="56"/>
      <c r="K69" s="62"/>
      <c r="L69" s="259" cm="1">
        <f t="array" ref="L69">IF(H69=0, _xleta.T, IF(H69&lt;=1000, 1290000, IF(H69&lt;=2000, 1460000, IF(H69&lt;=3000, 2186000, IF(H69&lt;=5000, 2296000, ff)))))</f>
        <v>1290000</v>
      </c>
      <c r="M69" s="259">
        <v>940500</v>
      </c>
      <c r="N69" s="259"/>
      <c r="O69" s="259"/>
      <c r="P69" s="259"/>
      <c r="Q69" s="259"/>
      <c r="R69" s="259"/>
      <c r="S69" s="259"/>
      <c r="T69" s="259"/>
      <c r="U69" s="56"/>
      <c r="V69" s="259"/>
      <c r="W69" s="56"/>
      <c r="X69" s="62"/>
      <c r="Y69" s="58"/>
      <c r="Z69" s="361" t="s">
        <v>691</v>
      </c>
      <c r="AA69" s="362" t="s">
        <v>74</v>
      </c>
      <c r="AB69" s="57" t="str">
        <f t="shared" si="0"/>
        <v>PS260816</v>
      </c>
      <c r="AC69" s="58" t="str">
        <f t="shared" si="0"/>
        <v>IE26010493</v>
      </c>
      <c r="AD69" s="59">
        <f t="shared" si="1"/>
        <v>46058</v>
      </c>
      <c r="AE69" s="58">
        <f t="shared" si="2"/>
        <v>0</v>
      </c>
      <c r="AF69" s="58">
        <f t="shared" si="3"/>
        <v>0</v>
      </c>
      <c r="AG69" s="363">
        <f t="shared" si="4"/>
        <v>1290000</v>
      </c>
      <c r="AH69" s="363">
        <f t="shared" si="5"/>
        <v>940500</v>
      </c>
      <c r="AI69" s="58">
        <f t="shared" si="6"/>
        <v>0</v>
      </c>
      <c r="AJ69" s="58">
        <f t="shared" si="7"/>
        <v>0</v>
      </c>
      <c r="AK69" s="58">
        <f t="shared" si="8"/>
        <v>0</v>
      </c>
      <c r="AL69" s="58">
        <f t="shared" si="9"/>
        <v>0</v>
      </c>
      <c r="AM69" s="58">
        <f t="shared" si="10"/>
        <v>0</v>
      </c>
      <c r="AN69" s="58">
        <f t="shared" si="11"/>
        <v>0</v>
      </c>
      <c r="AO69" s="58">
        <f t="shared" si="12"/>
        <v>0</v>
      </c>
      <c r="AP69" s="58">
        <f t="shared" si="14"/>
        <v>0</v>
      </c>
      <c r="AQ69" s="58">
        <f t="shared" si="15"/>
        <v>0</v>
      </c>
      <c r="AR69" s="58">
        <f t="shared" si="16"/>
        <v>178440</v>
      </c>
      <c r="AS69" s="58">
        <f t="shared" si="17"/>
        <v>2408940</v>
      </c>
      <c r="AT69" s="58">
        <f t="shared" si="18"/>
        <v>2408940</v>
      </c>
      <c r="AU69" s="363" t="str">
        <f t="shared" si="13"/>
        <v>CÁT LÁI</v>
      </c>
      <c r="AV69" s="211" t="s">
        <v>80</v>
      </c>
      <c r="AW69" s="60" t="s">
        <v>3607</v>
      </c>
      <c r="AX69" s="60" t="s">
        <v>3614</v>
      </c>
      <c r="AY69" s="226">
        <v>46060</v>
      </c>
      <c r="AZ69" s="808"/>
      <c r="BA69" s="808"/>
      <c r="BB69" s="367">
        <v>1290000</v>
      </c>
      <c r="BC69" s="214">
        <f t="shared" si="28"/>
        <v>0</v>
      </c>
    </row>
    <row r="70" spans="1:55" s="60" customFormat="1" ht="35.25" customHeight="1">
      <c r="A70" s="113" t="s">
        <v>3323</v>
      </c>
      <c r="B70" s="256" t="s">
        <v>3391</v>
      </c>
      <c r="C70" s="140" t="s">
        <v>3454</v>
      </c>
      <c r="D70" s="114">
        <v>46057</v>
      </c>
      <c r="E70" s="114" t="s">
        <v>3523</v>
      </c>
      <c r="F70" s="320">
        <v>1</v>
      </c>
      <c r="G70" s="258">
        <v>444.8</v>
      </c>
      <c r="H70" s="258">
        <v>444.8</v>
      </c>
      <c r="I70" s="116">
        <v>1.647</v>
      </c>
      <c r="J70" s="56"/>
      <c r="K70" s="62"/>
      <c r="L70" s="56" cm="1">
        <f t="array" ref="L70">IF(H70=0, _xleta.T, IF(H70&lt;=1000, 1290000, IF(H70&lt;=2000, 1460000, IF(H70&lt;=3000, 2186000, IF(H70&lt;=5000, 2296000, ff)))))</f>
        <v>1290000</v>
      </c>
      <c r="M70" s="56">
        <v>940500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62"/>
      <c r="Y70" s="58"/>
      <c r="Z70" s="260" t="s">
        <v>1272</v>
      </c>
      <c r="AA70" s="117" t="s">
        <v>74</v>
      </c>
      <c r="AB70" s="57" t="str">
        <f t="shared" si="0"/>
        <v>PS260872</v>
      </c>
      <c r="AC70" s="58" t="str">
        <f t="shared" si="0"/>
        <v>HK20260127</v>
      </c>
      <c r="AD70" s="59">
        <f t="shared" si="1"/>
        <v>46057</v>
      </c>
      <c r="AE70" s="58">
        <f t="shared" si="2"/>
        <v>0</v>
      </c>
      <c r="AF70" s="58">
        <f t="shared" si="3"/>
        <v>0</v>
      </c>
      <c r="AG70" s="58">
        <f t="shared" si="4"/>
        <v>1290000</v>
      </c>
      <c r="AH70" s="58">
        <f t="shared" si="5"/>
        <v>940500</v>
      </c>
      <c r="AI70" s="58">
        <f t="shared" si="6"/>
        <v>0</v>
      </c>
      <c r="AJ70" s="58">
        <f t="shared" si="7"/>
        <v>0</v>
      </c>
      <c r="AK70" s="58">
        <f t="shared" si="8"/>
        <v>0</v>
      </c>
      <c r="AL70" s="58">
        <f t="shared" si="9"/>
        <v>0</v>
      </c>
      <c r="AM70" s="58">
        <f t="shared" si="10"/>
        <v>0</v>
      </c>
      <c r="AN70" s="58">
        <f t="shared" si="11"/>
        <v>0</v>
      </c>
      <c r="AO70" s="58">
        <f t="shared" si="12"/>
        <v>0</v>
      </c>
      <c r="AP70" s="58">
        <f t="shared" si="14"/>
        <v>0</v>
      </c>
      <c r="AQ70" s="58">
        <f t="shared" si="15"/>
        <v>0</v>
      </c>
      <c r="AR70" s="58">
        <f t="shared" si="16"/>
        <v>178440</v>
      </c>
      <c r="AS70" s="58">
        <f t="shared" si="17"/>
        <v>2408940</v>
      </c>
      <c r="AT70" s="58">
        <f t="shared" si="18"/>
        <v>2408940</v>
      </c>
      <c r="AU70" s="58" t="str">
        <f t="shared" si="13"/>
        <v>CÁT LÁI</v>
      </c>
      <c r="AV70" s="75" t="s">
        <v>80</v>
      </c>
      <c r="AW70" s="60" t="s">
        <v>3608</v>
      </c>
      <c r="AX70" s="60" t="s">
        <v>3614</v>
      </c>
      <c r="AY70" s="225">
        <v>46060</v>
      </c>
      <c r="AZ70" s="340" t="s">
        <v>1272</v>
      </c>
      <c r="BA70" s="340" t="s">
        <v>2684</v>
      </c>
      <c r="BB70" s="368">
        <v>1290000</v>
      </c>
      <c r="BC70" s="214">
        <f t="shared" si="28"/>
        <v>0</v>
      </c>
    </row>
    <row r="71" spans="1:55" s="60" customFormat="1" ht="35.25" customHeight="1">
      <c r="A71" s="113" t="s">
        <v>3324</v>
      </c>
      <c r="B71" s="256" t="s">
        <v>3392</v>
      </c>
      <c r="C71" s="140" t="s">
        <v>3455</v>
      </c>
      <c r="D71" s="114">
        <v>46057</v>
      </c>
      <c r="E71" s="114" t="s">
        <v>3524</v>
      </c>
      <c r="F71" s="320">
        <v>1</v>
      </c>
      <c r="G71" s="258">
        <v>2017.4</v>
      </c>
      <c r="H71" s="258">
        <v>2017.4</v>
      </c>
      <c r="I71" s="116" t="s">
        <v>3541</v>
      </c>
      <c r="J71" s="56"/>
      <c r="K71" s="62"/>
      <c r="L71" s="56" cm="1">
        <f t="array" ref="L71">IF(H71=0, _xleta.T, IF(H71&lt;=1000, 1590000, IF(H71&lt;=2000, 1760000, IF(H71&lt;=3000, 2486000, IF(H71&lt;=5000, 2596000, ff)))))</f>
        <v>2486000</v>
      </c>
      <c r="M71" s="56">
        <v>940500</v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62"/>
      <c r="Y71" s="58"/>
      <c r="Z71" s="260" t="s">
        <v>2336</v>
      </c>
      <c r="AA71" s="117" t="s">
        <v>3256</v>
      </c>
      <c r="AB71" s="57" t="str">
        <f t="shared" si="0"/>
        <v>PS260832</v>
      </c>
      <c r="AC71" s="58" t="str">
        <f t="shared" si="0"/>
        <v>2601/153/VY</v>
      </c>
      <c r="AD71" s="59">
        <f t="shared" si="1"/>
        <v>46057</v>
      </c>
      <c r="AE71" s="58">
        <f t="shared" si="2"/>
        <v>0</v>
      </c>
      <c r="AF71" s="58">
        <f t="shared" si="3"/>
        <v>0</v>
      </c>
      <c r="AG71" s="58">
        <f t="shared" si="4"/>
        <v>2486000</v>
      </c>
      <c r="AH71" s="58">
        <f t="shared" si="5"/>
        <v>940500</v>
      </c>
      <c r="AI71" s="58">
        <f t="shared" si="6"/>
        <v>0</v>
      </c>
      <c r="AJ71" s="58">
        <f t="shared" si="7"/>
        <v>0</v>
      </c>
      <c r="AK71" s="58">
        <f t="shared" si="8"/>
        <v>0</v>
      </c>
      <c r="AL71" s="58">
        <f t="shared" si="9"/>
        <v>0</v>
      </c>
      <c r="AM71" s="58">
        <f t="shared" si="10"/>
        <v>0</v>
      </c>
      <c r="AN71" s="58">
        <f t="shared" si="11"/>
        <v>0</v>
      </c>
      <c r="AO71" s="58">
        <f t="shared" si="12"/>
        <v>0</v>
      </c>
      <c r="AP71" s="58">
        <f t="shared" si="14"/>
        <v>0</v>
      </c>
      <c r="AQ71" s="58">
        <f t="shared" si="15"/>
        <v>0</v>
      </c>
      <c r="AR71" s="58">
        <f t="shared" si="16"/>
        <v>274120</v>
      </c>
      <c r="AS71" s="58">
        <f t="shared" si="17"/>
        <v>3700620</v>
      </c>
      <c r="AT71" s="58">
        <f t="shared" si="18"/>
        <v>3700620</v>
      </c>
      <c r="AU71" s="58" t="str">
        <f t="shared" si="13"/>
        <v>SPITC</v>
      </c>
      <c r="AV71" s="75" t="s">
        <v>80</v>
      </c>
      <c r="AW71" s="60" t="s">
        <v>3609</v>
      </c>
      <c r="AX71" s="60" t="s">
        <v>3622</v>
      </c>
      <c r="AY71" s="225">
        <v>46062</v>
      </c>
      <c r="AZ71" s="339" t="s">
        <v>2336</v>
      </c>
      <c r="BA71" s="339" t="s">
        <v>2686</v>
      </c>
      <c r="BB71" s="368">
        <v>2486000</v>
      </c>
      <c r="BC71" s="214">
        <f t="shared" si="28"/>
        <v>0</v>
      </c>
    </row>
    <row r="72" spans="1:55" s="60" customFormat="1" ht="32.25" hidden="1" customHeight="1">
      <c r="A72" s="113" t="s">
        <v>3623</v>
      </c>
      <c r="B72" s="314" t="s">
        <v>3704</v>
      </c>
      <c r="C72" s="121" t="s">
        <v>3245</v>
      </c>
      <c r="D72" s="315">
        <v>46056</v>
      </c>
      <c r="E72" s="316">
        <v>107946567520</v>
      </c>
      <c r="F72" s="332">
        <v>1</v>
      </c>
      <c r="G72" s="324"/>
      <c r="H72" s="324"/>
      <c r="I72" s="120"/>
      <c r="J72" s="61"/>
      <c r="K72" s="62"/>
      <c r="L72" s="56"/>
      <c r="M72" s="317">
        <v>389500</v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62"/>
      <c r="Y72" s="58"/>
      <c r="Z72" s="58"/>
      <c r="AA72" s="121" t="s">
        <v>3245</v>
      </c>
      <c r="AB72" s="57" t="str">
        <f t="shared" ref="AB72:AC87" si="29">A72</f>
        <v>PS26778</v>
      </c>
      <c r="AC72" s="58" t="str">
        <f t="shared" si="29"/>
        <v>EBD-PSSP260129</v>
      </c>
      <c r="AD72" s="59">
        <f t="shared" ref="AD72:AD135" si="30">D72</f>
        <v>46056</v>
      </c>
      <c r="AE72" s="58"/>
      <c r="AF72" s="58"/>
      <c r="AG72" s="58"/>
      <c r="AH72" s="58">
        <f t="shared" ref="AH72:AH135" si="31">+M72</f>
        <v>389500</v>
      </c>
      <c r="AI72" s="58"/>
      <c r="AJ72" s="58"/>
      <c r="AK72" s="58"/>
      <c r="AL72" s="58"/>
      <c r="AM72" s="58"/>
      <c r="AN72" s="58"/>
      <c r="AO72" s="58"/>
      <c r="AP72" s="58"/>
      <c r="AQ72" s="58"/>
      <c r="AR72" s="58">
        <f t="shared" ref="AR72:AR154" si="32">SUM(AG72:AQ72)*0.08</f>
        <v>31160</v>
      </c>
      <c r="AS72" s="58">
        <f t="shared" ref="AS72:AS154" si="33">SUM(AG72:AR72)</f>
        <v>420660</v>
      </c>
      <c r="AT72" s="58">
        <f t="shared" ref="AT72:AT135" si="34">AS72</f>
        <v>420660</v>
      </c>
      <c r="AU72" s="58" t="str">
        <f t="shared" ref="AU72:AU154" si="35">AA72</f>
        <v>Local</v>
      </c>
      <c r="AV72" s="74"/>
      <c r="AY72" s="158"/>
      <c r="AZ72" s="318"/>
      <c r="BA72" s="74"/>
      <c r="BB72" s="368"/>
      <c r="BC72" s="74"/>
    </row>
    <row r="73" spans="1:55" s="60" customFormat="1" ht="32.25" hidden="1" customHeight="1">
      <c r="A73" s="113" t="s">
        <v>3624</v>
      </c>
      <c r="B73" s="314" t="s">
        <v>3705</v>
      </c>
      <c r="C73" s="121" t="s">
        <v>3245</v>
      </c>
      <c r="D73" s="315">
        <v>46056</v>
      </c>
      <c r="E73" s="316">
        <v>107946603700</v>
      </c>
      <c r="F73" s="331">
        <v>1</v>
      </c>
      <c r="G73" s="324"/>
      <c r="H73" s="324"/>
      <c r="I73" s="120"/>
      <c r="J73" s="61"/>
      <c r="K73" s="62"/>
      <c r="L73" s="56"/>
      <c r="M73" s="317">
        <v>389500</v>
      </c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62"/>
      <c r="Y73" s="58"/>
      <c r="Z73" s="58"/>
      <c r="AA73" s="121" t="s">
        <v>3245</v>
      </c>
      <c r="AB73" s="57" t="str">
        <f t="shared" si="29"/>
        <v>PS26781</v>
      </c>
      <c r="AC73" s="58" t="str">
        <f t="shared" si="29"/>
        <v>VY/023-2026</v>
      </c>
      <c r="AD73" s="59">
        <f t="shared" si="30"/>
        <v>46056</v>
      </c>
      <c r="AE73" s="58"/>
      <c r="AF73" s="58"/>
      <c r="AG73" s="58"/>
      <c r="AH73" s="58">
        <f t="shared" si="31"/>
        <v>389500</v>
      </c>
      <c r="AI73" s="58"/>
      <c r="AJ73" s="58"/>
      <c r="AK73" s="58"/>
      <c r="AL73" s="58"/>
      <c r="AM73" s="58"/>
      <c r="AN73" s="58"/>
      <c r="AO73" s="58"/>
      <c r="AP73" s="58"/>
      <c r="AQ73" s="58"/>
      <c r="AR73" s="58">
        <f t="shared" si="32"/>
        <v>31160</v>
      </c>
      <c r="AS73" s="58">
        <f t="shared" si="33"/>
        <v>420660</v>
      </c>
      <c r="AT73" s="58">
        <f t="shared" si="34"/>
        <v>420660</v>
      </c>
      <c r="AU73" s="58" t="str">
        <f t="shared" si="35"/>
        <v>Local</v>
      </c>
      <c r="AV73" s="74"/>
      <c r="AY73" s="158"/>
      <c r="AZ73" s="318"/>
      <c r="BA73" s="74"/>
      <c r="BB73" s="368"/>
      <c r="BC73" s="74"/>
    </row>
    <row r="74" spans="1:55" s="60" customFormat="1" ht="32.25" hidden="1" customHeight="1">
      <c r="A74" s="113" t="s">
        <v>3625</v>
      </c>
      <c r="B74" s="314" t="s">
        <v>3706</v>
      </c>
      <c r="C74" s="121" t="s">
        <v>3245</v>
      </c>
      <c r="D74" s="315">
        <v>46056</v>
      </c>
      <c r="E74" s="316">
        <v>107946640430</v>
      </c>
      <c r="F74" s="331">
        <v>1</v>
      </c>
      <c r="G74" s="324"/>
      <c r="H74" s="324"/>
      <c r="I74" s="120"/>
      <c r="J74" s="61"/>
      <c r="K74" s="62"/>
      <c r="L74" s="56"/>
      <c r="M74" s="317">
        <v>389500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62"/>
      <c r="Y74" s="58"/>
      <c r="Z74" s="58"/>
      <c r="AA74" s="121" t="s">
        <v>3245</v>
      </c>
      <c r="AB74" s="57" t="str">
        <f t="shared" si="29"/>
        <v>PS26782</v>
      </c>
      <c r="AC74" s="58" t="str">
        <f t="shared" si="29"/>
        <v>24/PSHK/26</v>
      </c>
      <c r="AD74" s="59">
        <f t="shared" si="30"/>
        <v>46056</v>
      </c>
      <c r="AE74" s="58"/>
      <c r="AF74" s="58"/>
      <c r="AG74" s="58"/>
      <c r="AH74" s="58">
        <f t="shared" si="31"/>
        <v>389500</v>
      </c>
      <c r="AI74" s="58"/>
      <c r="AJ74" s="58"/>
      <c r="AK74" s="58"/>
      <c r="AL74" s="58"/>
      <c r="AM74" s="58"/>
      <c r="AN74" s="58"/>
      <c r="AO74" s="58"/>
      <c r="AP74" s="58"/>
      <c r="AQ74" s="58"/>
      <c r="AR74" s="58">
        <f t="shared" ref="AR74:AR102" si="36">SUM(AG74:AQ74)*0.08</f>
        <v>31160</v>
      </c>
      <c r="AS74" s="58">
        <f t="shared" ref="AS74:AS102" si="37">SUM(AG74:AR74)</f>
        <v>420660</v>
      </c>
      <c r="AT74" s="58">
        <f t="shared" si="34"/>
        <v>420660</v>
      </c>
      <c r="AU74" s="58" t="str">
        <f t="shared" si="35"/>
        <v>Local</v>
      </c>
      <c r="AV74" s="74"/>
      <c r="AY74" s="158"/>
      <c r="AZ74" s="318"/>
      <c r="BA74" s="74"/>
      <c r="BB74" s="368"/>
      <c r="BC74" s="74"/>
    </row>
    <row r="75" spans="1:55" s="60" customFormat="1" ht="32.25" hidden="1" customHeight="1">
      <c r="A75" s="113" t="s">
        <v>3626</v>
      </c>
      <c r="B75" s="314" t="s">
        <v>3707</v>
      </c>
      <c r="C75" s="121" t="s">
        <v>3245</v>
      </c>
      <c r="D75" s="315">
        <v>46056</v>
      </c>
      <c r="E75" s="316">
        <v>107946665630</v>
      </c>
      <c r="F75" s="331">
        <v>1</v>
      </c>
      <c r="G75" s="324"/>
      <c r="H75" s="324"/>
      <c r="I75" s="120"/>
      <c r="J75" s="61"/>
      <c r="K75" s="62"/>
      <c r="L75" s="56"/>
      <c r="M75" s="317">
        <v>389500</v>
      </c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62"/>
      <c r="Y75" s="58"/>
      <c r="Z75" s="58"/>
      <c r="AA75" s="121" t="s">
        <v>3245</v>
      </c>
      <c r="AB75" s="57" t="str">
        <f t="shared" si="29"/>
        <v>PS26783</v>
      </c>
      <c r="AC75" s="58" t="str">
        <f t="shared" si="29"/>
        <v>176/BG-PS-34</v>
      </c>
      <c r="AD75" s="59">
        <f t="shared" si="30"/>
        <v>46056</v>
      </c>
      <c r="AE75" s="58"/>
      <c r="AF75" s="58"/>
      <c r="AG75" s="58"/>
      <c r="AH75" s="58">
        <f t="shared" si="31"/>
        <v>389500</v>
      </c>
      <c r="AI75" s="58"/>
      <c r="AJ75" s="58"/>
      <c r="AK75" s="58"/>
      <c r="AL75" s="58"/>
      <c r="AM75" s="58"/>
      <c r="AN75" s="58"/>
      <c r="AO75" s="58"/>
      <c r="AP75" s="58"/>
      <c r="AQ75" s="58"/>
      <c r="AR75" s="58">
        <f t="shared" si="36"/>
        <v>31160</v>
      </c>
      <c r="AS75" s="58">
        <f t="shared" si="37"/>
        <v>420660</v>
      </c>
      <c r="AT75" s="58">
        <f t="shared" si="34"/>
        <v>420660</v>
      </c>
      <c r="AU75" s="58" t="str">
        <f t="shared" si="35"/>
        <v>Local</v>
      </c>
      <c r="AV75" s="74"/>
      <c r="AY75" s="158"/>
      <c r="AZ75" s="318"/>
      <c r="BA75" s="74"/>
      <c r="BB75" s="368"/>
      <c r="BC75" s="74"/>
    </row>
    <row r="76" spans="1:55" s="60" customFormat="1" ht="32.25" hidden="1" customHeight="1">
      <c r="A76" s="113" t="s">
        <v>3627</v>
      </c>
      <c r="B76" s="314" t="s">
        <v>3708</v>
      </c>
      <c r="C76" s="121" t="s">
        <v>3245</v>
      </c>
      <c r="D76" s="315">
        <v>46056</v>
      </c>
      <c r="E76" s="316">
        <v>107946735520</v>
      </c>
      <c r="F76" s="331">
        <v>1</v>
      </c>
      <c r="G76" s="324"/>
      <c r="H76" s="324"/>
      <c r="I76" s="120"/>
      <c r="J76" s="61"/>
      <c r="K76" s="62"/>
      <c r="L76" s="56"/>
      <c r="M76" s="317">
        <v>389500</v>
      </c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62"/>
      <c r="Y76" s="58"/>
      <c r="Z76" s="58"/>
      <c r="AA76" s="121" t="s">
        <v>3245</v>
      </c>
      <c r="AB76" s="57" t="str">
        <f t="shared" si="29"/>
        <v>PS26780</v>
      </c>
      <c r="AC76" s="58" t="str">
        <f t="shared" si="29"/>
        <v>5199674</v>
      </c>
      <c r="AD76" s="59">
        <f t="shared" si="30"/>
        <v>46056</v>
      </c>
      <c r="AE76" s="58"/>
      <c r="AF76" s="58"/>
      <c r="AG76" s="58"/>
      <c r="AH76" s="58">
        <f t="shared" si="31"/>
        <v>389500</v>
      </c>
      <c r="AI76" s="58"/>
      <c r="AJ76" s="58"/>
      <c r="AK76" s="58"/>
      <c r="AL76" s="58"/>
      <c r="AM76" s="58"/>
      <c r="AN76" s="58"/>
      <c r="AO76" s="58"/>
      <c r="AP76" s="58"/>
      <c r="AQ76" s="58"/>
      <c r="AR76" s="58">
        <f t="shared" si="36"/>
        <v>31160</v>
      </c>
      <c r="AS76" s="58">
        <f t="shared" si="37"/>
        <v>420660</v>
      </c>
      <c r="AT76" s="58">
        <f t="shared" si="34"/>
        <v>420660</v>
      </c>
      <c r="AU76" s="58" t="str">
        <f t="shared" si="35"/>
        <v>Local</v>
      </c>
      <c r="AV76" s="74"/>
      <c r="AY76" s="158"/>
      <c r="AZ76" s="318"/>
      <c r="BA76" s="74"/>
      <c r="BB76" s="368"/>
      <c r="BC76" s="74"/>
    </row>
    <row r="77" spans="1:55" s="60" customFormat="1" ht="32.25" hidden="1" customHeight="1">
      <c r="A77" s="113" t="s">
        <v>3628</v>
      </c>
      <c r="B77" s="314" t="s">
        <v>3709</v>
      </c>
      <c r="C77" s="121" t="s">
        <v>3245</v>
      </c>
      <c r="D77" s="315">
        <v>46056</v>
      </c>
      <c r="E77" s="316">
        <v>107946822060</v>
      </c>
      <c r="F77" s="331">
        <v>1</v>
      </c>
      <c r="G77" s="324"/>
      <c r="H77" s="324"/>
      <c r="I77" s="120"/>
      <c r="J77" s="61"/>
      <c r="K77" s="62"/>
      <c r="L77" s="56"/>
      <c r="M77" s="317">
        <v>389500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62"/>
      <c r="Y77" s="58"/>
      <c r="Z77" s="58"/>
      <c r="AA77" s="121" t="s">
        <v>3245</v>
      </c>
      <c r="AB77" s="57" t="str">
        <f t="shared" si="29"/>
        <v>PS26779</v>
      </c>
      <c r="AC77" s="58" t="str">
        <f t="shared" si="29"/>
        <v>5199675</v>
      </c>
      <c r="AD77" s="59">
        <f t="shared" si="30"/>
        <v>46056</v>
      </c>
      <c r="AE77" s="58"/>
      <c r="AF77" s="58"/>
      <c r="AG77" s="58"/>
      <c r="AH77" s="58">
        <f t="shared" si="31"/>
        <v>389500</v>
      </c>
      <c r="AI77" s="58"/>
      <c r="AJ77" s="58"/>
      <c r="AK77" s="58"/>
      <c r="AL77" s="58"/>
      <c r="AM77" s="58"/>
      <c r="AN77" s="58"/>
      <c r="AO77" s="58"/>
      <c r="AP77" s="58"/>
      <c r="AQ77" s="58"/>
      <c r="AR77" s="58">
        <f t="shared" si="36"/>
        <v>31160</v>
      </c>
      <c r="AS77" s="58">
        <f t="shared" si="37"/>
        <v>420660</v>
      </c>
      <c r="AT77" s="58">
        <f t="shared" si="34"/>
        <v>420660</v>
      </c>
      <c r="AU77" s="58" t="str">
        <f t="shared" si="35"/>
        <v>Local</v>
      </c>
      <c r="AV77" s="74"/>
      <c r="AY77" s="158"/>
      <c r="AZ77" s="318"/>
      <c r="BA77" s="74"/>
      <c r="BB77" s="368"/>
      <c r="BC77" s="74"/>
    </row>
    <row r="78" spans="1:55" s="60" customFormat="1" ht="32.25" hidden="1" customHeight="1">
      <c r="A78" s="113" t="s">
        <v>3629</v>
      </c>
      <c r="B78" s="314" t="s">
        <v>3710</v>
      </c>
      <c r="C78" s="121" t="s">
        <v>3245</v>
      </c>
      <c r="D78" s="315">
        <v>46056</v>
      </c>
      <c r="E78" s="316">
        <v>107952998860</v>
      </c>
      <c r="F78" s="331">
        <v>1</v>
      </c>
      <c r="G78" s="324"/>
      <c r="H78" s="324"/>
      <c r="I78" s="120"/>
      <c r="J78" s="61"/>
      <c r="K78" s="62"/>
      <c r="L78" s="56"/>
      <c r="M78" s="317">
        <v>389500</v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62"/>
      <c r="Y78" s="58"/>
      <c r="Z78" s="58"/>
      <c r="AA78" s="121" t="s">
        <v>3245</v>
      </c>
      <c r="AB78" s="57" t="str">
        <f t="shared" si="29"/>
        <v>PS26792</v>
      </c>
      <c r="AC78" s="58" t="str">
        <f t="shared" si="29"/>
        <v>5216215</v>
      </c>
      <c r="AD78" s="59">
        <f t="shared" si="30"/>
        <v>46056</v>
      </c>
      <c r="AE78" s="58"/>
      <c r="AF78" s="58"/>
      <c r="AG78" s="58"/>
      <c r="AH78" s="58">
        <f t="shared" si="31"/>
        <v>389500</v>
      </c>
      <c r="AI78" s="58"/>
      <c r="AJ78" s="58"/>
      <c r="AK78" s="58"/>
      <c r="AL78" s="58"/>
      <c r="AM78" s="58"/>
      <c r="AN78" s="58"/>
      <c r="AO78" s="58"/>
      <c r="AP78" s="58"/>
      <c r="AQ78" s="58"/>
      <c r="AR78" s="58">
        <f t="shared" si="36"/>
        <v>31160</v>
      </c>
      <c r="AS78" s="58">
        <f t="shared" si="37"/>
        <v>420660</v>
      </c>
      <c r="AT78" s="58">
        <f t="shared" si="34"/>
        <v>420660</v>
      </c>
      <c r="AU78" s="58" t="str">
        <f t="shared" si="35"/>
        <v>Local</v>
      </c>
      <c r="AV78" s="74"/>
      <c r="AY78" s="158"/>
      <c r="AZ78" s="318"/>
      <c r="BA78" s="74"/>
      <c r="BB78" s="368"/>
      <c r="BC78" s="74"/>
    </row>
    <row r="79" spans="1:55" s="60" customFormat="1" ht="32.25" hidden="1" customHeight="1">
      <c r="A79" s="113" t="s">
        <v>3630</v>
      </c>
      <c r="B79" s="314" t="s">
        <v>3711</v>
      </c>
      <c r="C79" s="121" t="s">
        <v>3245</v>
      </c>
      <c r="D79" s="315">
        <v>46056</v>
      </c>
      <c r="E79" s="316">
        <v>107953008700</v>
      </c>
      <c r="F79" s="331">
        <v>1</v>
      </c>
      <c r="G79" s="324"/>
      <c r="H79" s="324"/>
      <c r="I79" s="120"/>
      <c r="J79" s="61"/>
      <c r="K79" s="62"/>
      <c r="L79" s="56"/>
      <c r="M79" s="317">
        <v>389500</v>
      </c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62"/>
      <c r="Y79" s="58"/>
      <c r="Z79" s="58"/>
      <c r="AA79" s="121" t="s">
        <v>3245</v>
      </c>
      <c r="AB79" s="57" t="str">
        <f t="shared" si="29"/>
        <v>PS26793</v>
      </c>
      <c r="AC79" s="58" t="str">
        <f t="shared" si="29"/>
        <v>850C260101934</v>
      </c>
      <c r="AD79" s="59">
        <f t="shared" si="30"/>
        <v>46056</v>
      </c>
      <c r="AE79" s="58"/>
      <c r="AF79" s="58"/>
      <c r="AG79" s="58"/>
      <c r="AH79" s="58">
        <f t="shared" si="31"/>
        <v>389500</v>
      </c>
      <c r="AI79" s="58"/>
      <c r="AJ79" s="58"/>
      <c r="AK79" s="58"/>
      <c r="AL79" s="58"/>
      <c r="AM79" s="58"/>
      <c r="AN79" s="58"/>
      <c r="AO79" s="58"/>
      <c r="AP79" s="58"/>
      <c r="AQ79" s="58"/>
      <c r="AR79" s="58">
        <f t="shared" si="36"/>
        <v>31160</v>
      </c>
      <c r="AS79" s="58">
        <f t="shared" si="37"/>
        <v>420660</v>
      </c>
      <c r="AT79" s="58">
        <f t="shared" si="34"/>
        <v>420660</v>
      </c>
      <c r="AU79" s="58" t="str">
        <f t="shared" si="35"/>
        <v>Local</v>
      </c>
      <c r="AV79" s="74"/>
      <c r="AY79" s="158"/>
      <c r="AZ79" s="318"/>
      <c r="BA79" s="74"/>
      <c r="BB79" s="368"/>
      <c r="BC79" s="74"/>
    </row>
    <row r="80" spans="1:55" s="60" customFormat="1" ht="32.25" hidden="1" customHeight="1">
      <c r="A80" s="113" t="s">
        <v>3631</v>
      </c>
      <c r="B80" s="314" t="s">
        <v>3712</v>
      </c>
      <c r="C80" s="121" t="s">
        <v>3245</v>
      </c>
      <c r="D80" s="315">
        <v>46056</v>
      </c>
      <c r="E80" s="316">
        <v>107950987760</v>
      </c>
      <c r="F80" s="331">
        <v>1</v>
      </c>
      <c r="G80" s="324"/>
      <c r="H80" s="324"/>
      <c r="I80" s="120"/>
      <c r="J80" s="61"/>
      <c r="K80" s="62"/>
      <c r="L80" s="56"/>
      <c r="M80" s="317">
        <v>389500</v>
      </c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62"/>
      <c r="Y80" s="58"/>
      <c r="Z80" s="58"/>
      <c r="AA80" s="121" t="s">
        <v>3245</v>
      </c>
      <c r="AB80" s="57" t="str">
        <f t="shared" si="29"/>
        <v>PS26749</v>
      </c>
      <c r="AC80" s="58" t="str">
        <f t="shared" si="29"/>
        <v>EBD-PSTPU260127</v>
      </c>
      <c r="AD80" s="59">
        <f t="shared" si="30"/>
        <v>46056</v>
      </c>
      <c r="AE80" s="58"/>
      <c r="AF80" s="58"/>
      <c r="AG80" s="58"/>
      <c r="AH80" s="58">
        <f t="shared" si="31"/>
        <v>389500</v>
      </c>
      <c r="AI80" s="58"/>
      <c r="AJ80" s="58"/>
      <c r="AK80" s="58"/>
      <c r="AL80" s="58"/>
      <c r="AM80" s="58"/>
      <c r="AN80" s="58"/>
      <c r="AO80" s="58"/>
      <c r="AP80" s="58"/>
      <c r="AQ80" s="58"/>
      <c r="AR80" s="58">
        <f t="shared" si="36"/>
        <v>31160</v>
      </c>
      <c r="AS80" s="58">
        <f t="shared" si="37"/>
        <v>420660</v>
      </c>
      <c r="AT80" s="58">
        <f t="shared" si="34"/>
        <v>420660</v>
      </c>
      <c r="AU80" s="58" t="str">
        <f t="shared" si="35"/>
        <v>Local</v>
      </c>
      <c r="AV80" s="74"/>
      <c r="AY80" s="158"/>
      <c r="AZ80" s="318"/>
      <c r="BA80" s="74"/>
      <c r="BB80" s="368"/>
      <c r="BC80" s="74"/>
    </row>
    <row r="81" spans="1:55" s="60" customFormat="1" ht="32.25" hidden="1" customHeight="1">
      <c r="A81" s="113" t="s">
        <v>3632</v>
      </c>
      <c r="B81" s="314" t="s">
        <v>3713</v>
      </c>
      <c r="C81" s="121" t="s">
        <v>3245</v>
      </c>
      <c r="D81" s="315">
        <v>46056</v>
      </c>
      <c r="E81" s="316">
        <v>107951009350</v>
      </c>
      <c r="F81" s="331">
        <v>1</v>
      </c>
      <c r="G81" s="324"/>
      <c r="H81" s="324"/>
      <c r="I81" s="120"/>
      <c r="J81" s="61"/>
      <c r="K81" s="62"/>
      <c r="L81" s="56"/>
      <c r="M81" s="317">
        <v>389500</v>
      </c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62"/>
      <c r="Y81" s="58"/>
      <c r="Z81" s="58"/>
      <c r="AA81" s="121" t="s">
        <v>3245</v>
      </c>
      <c r="AB81" s="57" t="str">
        <f t="shared" si="29"/>
        <v>PS26821</v>
      </c>
      <c r="AC81" s="58" t="str">
        <f t="shared" si="29"/>
        <v>25/PSHK/26</v>
      </c>
      <c r="AD81" s="59">
        <f t="shared" si="30"/>
        <v>46056</v>
      </c>
      <c r="AE81" s="58"/>
      <c r="AF81" s="58"/>
      <c r="AG81" s="58"/>
      <c r="AH81" s="58">
        <f t="shared" si="31"/>
        <v>389500</v>
      </c>
      <c r="AI81" s="58"/>
      <c r="AJ81" s="58"/>
      <c r="AK81" s="58"/>
      <c r="AL81" s="58"/>
      <c r="AM81" s="58"/>
      <c r="AN81" s="58"/>
      <c r="AO81" s="58"/>
      <c r="AP81" s="58"/>
      <c r="AQ81" s="58"/>
      <c r="AR81" s="58">
        <f t="shared" si="36"/>
        <v>31160</v>
      </c>
      <c r="AS81" s="58">
        <f t="shared" si="37"/>
        <v>420660</v>
      </c>
      <c r="AT81" s="58">
        <f t="shared" si="34"/>
        <v>420660</v>
      </c>
      <c r="AU81" s="58" t="str">
        <f t="shared" si="35"/>
        <v>Local</v>
      </c>
      <c r="AV81" s="74"/>
      <c r="AY81" s="158"/>
      <c r="AZ81" s="318"/>
      <c r="BA81" s="74"/>
      <c r="BB81" s="368"/>
      <c r="BC81" s="74"/>
    </row>
    <row r="82" spans="1:55" s="60" customFormat="1" ht="32.25" hidden="1" customHeight="1">
      <c r="A82" s="113" t="s">
        <v>3633</v>
      </c>
      <c r="B82" s="314" t="s">
        <v>3714</v>
      </c>
      <c r="C82" s="121" t="s">
        <v>3245</v>
      </c>
      <c r="D82" s="315">
        <v>46056</v>
      </c>
      <c r="E82" s="316">
        <v>107952999820</v>
      </c>
      <c r="F82" s="331">
        <v>1</v>
      </c>
      <c r="G82" s="324"/>
      <c r="H82" s="324"/>
      <c r="I82" s="120"/>
      <c r="J82" s="61"/>
      <c r="K82" s="62"/>
      <c r="L82" s="56"/>
      <c r="M82" s="317">
        <v>389500</v>
      </c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62"/>
      <c r="Y82" s="58"/>
      <c r="Z82" s="58"/>
      <c r="AA82" s="121" t="s">
        <v>3245</v>
      </c>
      <c r="AB82" s="57" t="str">
        <f t="shared" si="29"/>
        <v>PS26818</v>
      </c>
      <c r="AC82" s="58" t="str">
        <f t="shared" si="29"/>
        <v>5199231</v>
      </c>
      <c r="AD82" s="59">
        <f t="shared" si="30"/>
        <v>46056</v>
      </c>
      <c r="AE82" s="58"/>
      <c r="AF82" s="58"/>
      <c r="AG82" s="58"/>
      <c r="AH82" s="58">
        <f t="shared" si="31"/>
        <v>389500</v>
      </c>
      <c r="AI82" s="58"/>
      <c r="AJ82" s="58"/>
      <c r="AK82" s="58"/>
      <c r="AL82" s="58"/>
      <c r="AM82" s="58"/>
      <c r="AN82" s="58"/>
      <c r="AO82" s="58"/>
      <c r="AP82" s="58"/>
      <c r="AQ82" s="58"/>
      <c r="AR82" s="58">
        <f t="shared" si="36"/>
        <v>31160</v>
      </c>
      <c r="AS82" s="58">
        <f t="shared" si="37"/>
        <v>420660</v>
      </c>
      <c r="AT82" s="58">
        <f t="shared" si="34"/>
        <v>420660</v>
      </c>
      <c r="AU82" s="58" t="str">
        <f t="shared" si="35"/>
        <v>Local</v>
      </c>
      <c r="AV82" s="74"/>
      <c r="AY82" s="158"/>
      <c r="AZ82" s="318"/>
      <c r="BA82" s="74"/>
      <c r="BB82" s="368"/>
      <c r="BC82" s="74"/>
    </row>
    <row r="83" spans="1:55" s="60" customFormat="1" ht="32.25" hidden="1" customHeight="1">
      <c r="A83" s="113" t="s">
        <v>3634</v>
      </c>
      <c r="B83" s="314" t="s">
        <v>3715</v>
      </c>
      <c r="C83" s="121" t="s">
        <v>3245</v>
      </c>
      <c r="D83" s="315">
        <v>46056</v>
      </c>
      <c r="E83" s="316">
        <v>107952099510</v>
      </c>
      <c r="F83" s="331">
        <v>1</v>
      </c>
      <c r="G83" s="324"/>
      <c r="H83" s="324"/>
      <c r="I83" s="120"/>
      <c r="J83" s="61"/>
      <c r="K83" s="62"/>
      <c r="L83" s="56"/>
      <c r="M83" s="317">
        <v>389500</v>
      </c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62"/>
      <c r="Y83" s="58"/>
      <c r="Z83" s="58"/>
      <c r="AA83" s="121" t="s">
        <v>3245</v>
      </c>
      <c r="AB83" s="57" t="str">
        <f t="shared" si="29"/>
        <v>PS26826</v>
      </c>
      <c r="AC83" s="58" t="str">
        <f t="shared" si="29"/>
        <v>26/PSHK/26</v>
      </c>
      <c r="AD83" s="59">
        <f t="shared" si="30"/>
        <v>46056</v>
      </c>
      <c r="AE83" s="58"/>
      <c r="AF83" s="58"/>
      <c r="AG83" s="58"/>
      <c r="AH83" s="58">
        <f t="shared" si="31"/>
        <v>389500</v>
      </c>
      <c r="AI83" s="58"/>
      <c r="AJ83" s="58"/>
      <c r="AK83" s="58"/>
      <c r="AL83" s="58"/>
      <c r="AM83" s="58"/>
      <c r="AN83" s="58"/>
      <c r="AO83" s="58"/>
      <c r="AP83" s="58"/>
      <c r="AQ83" s="58"/>
      <c r="AR83" s="58">
        <f t="shared" si="36"/>
        <v>31160</v>
      </c>
      <c r="AS83" s="58">
        <f t="shared" si="37"/>
        <v>420660</v>
      </c>
      <c r="AT83" s="58">
        <f t="shared" si="34"/>
        <v>420660</v>
      </c>
      <c r="AU83" s="58" t="str">
        <f t="shared" si="35"/>
        <v>Local</v>
      </c>
      <c r="AV83" s="74"/>
      <c r="AY83" s="158"/>
      <c r="AZ83" s="318"/>
      <c r="BA83" s="74"/>
      <c r="BB83" s="368"/>
      <c r="BC83" s="74"/>
    </row>
    <row r="84" spans="1:55" s="60" customFormat="1" ht="32.25" hidden="1" customHeight="1">
      <c r="A84" s="113" t="s">
        <v>3635</v>
      </c>
      <c r="B84" s="314" t="s">
        <v>3716</v>
      </c>
      <c r="C84" s="121" t="s">
        <v>3245</v>
      </c>
      <c r="D84" s="315">
        <v>46056</v>
      </c>
      <c r="E84" s="316">
        <v>107953017760</v>
      </c>
      <c r="F84" s="331">
        <v>1</v>
      </c>
      <c r="G84" s="324"/>
      <c r="H84" s="324"/>
      <c r="I84" s="120"/>
      <c r="J84" s="61"/>
      <c r="K84" s="62"/>
      <c r="L84" s="56"/>
      <c r="M84" s="317">
        <v>389500</v>
      </c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62"/>
      <c r="Y84" s="58"/>
      <c r="Z84" s="58"/>
      <c r="AA84" s="121" t="s">
        <v>3245</v>
      </c>
      <c r="AB84" s="57" t="str">
        <f t="shared" si="29"/>
        <v>PS26810</v>
      </c>
      <c r="AC84" s="58" t="str">
        <f t="shared" si="29"/>
        <v>HT-PS26010955</v>
      </c>
      <c r="AD84" s="59">
        <f t="shared" si="30"/>
        <v>46056</v>
      </c>
      <c r="AE84" s="58"/>
      <c r="AF84" s="58"/>
      <c r="AG84" s="58"/>
      <c r="AH84" s="58">
        <f t="shared" si="31"/>
        <v>389500</v>
      </c>
      <c r="AI84" s="58"/>
      <c r="AJ84" s="58"/>
      <c r="AK84" s="58"/>
      <c r="AL84" s="58"/>
      <c r="AM84" s="58"/>
      <c r="AN84" s="58"/>
      <c r="AO84" s="58"/>
      <c r="AP84" s="58"/>
      <c r="AQ84" s="58"/>
      <c r="AR84" s="58">
        <f t="shared" si="36"/>
        <v>31160</v>
      </c>
      <c r="AS84" s="58">
        <f t="shared" si="37"/>
        <v>420660</v>
      </c>
      <c r="AT84" s="58">
        <f t="shared" si="34"/>
        <v>420660</v>
      </c>
      <c r="AU84" s="58" t="str">
        <f t="shared" si="35"/>
        <v>Local</v>
      </c>
      <c r="AV84" s="74"/>
      <c r="AY84" s="158"/>
      <c r="AZ84" s="318"/>
      <c r="BA84" s="74"/>
      <c r="BB84" s="368"/>
      <c r="BC84" s="74"/>
    </row>
    <row r="85" spans="1:55" s="60" customFormat="1" ht="32.25" hidden="1" customHeight="1">
      <c r="A85" s="113" t="s">
        <v>3636</v>
      </c>
      <c r="B85" s="314" t="s">
        <v>3717</v>
      </c>
      <c r="C85" s="121" t="s">
        <v>3245</v>
      </c>
      <c r="D85" s="315">
        <v>46056</v>
      </c>
      <c r="E85" s="316">
        <v>107953043110</v>
      </c>
      <c r="F85" s="331">
        <v>1</v>
      </c>
      <c r="G85" s="324"/>
      <c r="H85" s="324"/>
      <c r="I85" s="120"/>
      <c r="J85" s="61"/>
      <c r="K85" s="62"/>
      <c r="L85" s="56"/>
      <c r="M85" s="317">
        <v>389500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62"/>
      <c r="Y85" s="58"/>
      <c r="Z85" s="58"/>
      <c r="AA85" s="121" t="s">
        <v>3245</v>
      </c>
      <c r="AB85" s="57" t="str">
        <f t="shared" si="29"/>
        <v>PS26829</v>
      </c>
      <c r="AC85" s="58" t="str">
        <f t="shared" si="29"/>
        <v>GF26-0202</v>
      </c>
      <c r="AD85" s="59">
        <f t="shared" si="30"/>
        <v>46056</v>
      </c>
      <c r="AE85" s="58"/>
      <c r="AF85" s="58"/>
      <c r="AG85" s="58"/>
      <c r="AH85" s="58">
        <f t="shared" si="31"/>
        <v>389500</v>
      </c>
      <c r="AI85" s="58"/>
      <c r="AJ85" s="58"/>
      <c r="AK85" s="58"/>
      <c r="AL85" s="58"/>
      <c r="AM85" s="58"/>
      <c r="AN85" s="58"/>
      <c r="AO85" s="58"/>
      <c r="AP85" s="58"/>
      <c r="AQ85" s="58"/>
      <c r="AR85" s="58">
        <f t="shared" si="36"/>
        <v>31160</v>
      </c>
      <c r="AS85" s="58">
        <f t="shared" si="37"/>
        <v>420660</v>
      </c>
      <c r="AT85" s="58">
        <f t="shared" si="34"/>
        <v>420660</v>
      </c>
      <c r="AU85" s="58" t="str">
        <f t="shared" si="35"/>
        <v>Local</v>
      </c>
      <c r="AV85" s="74"/>
      <c r="AY85" s="158"/>
      <c r="AZ85" s="318"/>
      <c r="BA85" s="74"/>
      <c r="BB85" s="368"/>
      <c r="BC85" s="74"/>
    </row>
    <row r="86" spans="1:55" s="60" customFormat="1" ht="32.25" hidden="1" customHeight="1">
      <c r="A86" s="113" t="s">
        <v>3637</v>
      </c>
      <c r="B86" s="314" t="s">
        <v>3718</v>
      </c>
      <c r="C86" s="121" t="s">
        <v>3245</v>
      </c>
      <c r="D86" s="315">
        <v>46056</v>
      </c>
      <c r="E86" s="316">
        <v>107953194640</v>
      </c>
      <c r="F86" s="331">
        <v>1</v>
      </c>
      <c r="G86" s="324"/>
      <c r="H86" s="324"/>
      <c r="I86" s="120"/>
      <c r="J86" s="61"/>
      <c r="K86" s="62"/>
      <c r="L86" s="56"/>
      <c r="M86" s="317">
        <v>389500</v>
      </c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62"/>
      <c r="Y86" s="58"/>
      <c r="Z86" s="58"/>
      <c r="AA86" s="121" t="s">
        <v>3245</v>
      </c>
      <c r="AB86" s="57" t="str">
        <f t="shared" si="29"/>
        <v>PS26822</v>
      </c>
      <c r="AC86" s="58" t="str">
        <f t="shared" si="29"/>
        <v>177/BG-PS-34</v>
      </c>
      <c r="AD86" s="59">
        <f t="shared" si="30"/>
        <v>46056</v>
      </c>
      <c r="AE86" s="58"/>
      <c r="AF86" s="58"/>
      <c r="AG86" s="58"/>
      <c r="AH86" s="58">
        <f t="shared" si="31"/>
        <v>389500</v>
      </c>
      <c r="AI86" s="58"/>
      <c r="AJ86" s="58"/>
      <c r="AK86" s="58"/>
      <c r="AL86" s="58"/>
      <c r="AM86" s="58"/>
      <c r="AN86" s="58"/>
      <c r="AO86" s="58"/>
      <c r="AP86" s="58"/>
      <c r="AQ86" s="58"/>
      <c r="AR86" s="58">
        <f t="shared" si="36"/>
        <v>31160</v>
      </c>
      <c r="AS86" s="58">
        <f t="shared" si="37"/>
        <v>420660</v>
      </c>
      <c r="AT86" s="58">
        <f t="shared" si="34"/>
        <v>420660</v>
      </c>
      <c r="AU86" s="58" t="str">
        <f t="shared" si="35"/>
        <v>Local</v>
      </c>
      <c r="AV86" s="74"/>
      <c r="AY86" s="158"/>
      <c r="AZ86" s="318"/>
      <c r="BA86" s="74"/>
      <c r="BB86" s="368"/>
      <c r="BC86" s="74"/>
    </row>
    <row r="87" spans="1:55" s="60" customFormat="1" ht="32.25" hidden="1" customHeight="1">
      <c r="A87" s="113" t="s">
        <v>3638</v>
      </c>
      <c r="B87" s="314" t="s">
        <v>3719</v>
      </c>
      <c r="C87" s="121" t="s">
        <v>3245</v>
      </c>
      <c r="D87" s="315">
        <v>46056</v>
      </c>
      <c r="E87" s="316">
        <v>107953193350</v>
      </c>
      <c r="F87" s="331">
        <v>1</v>
      </c>
      <c r="G87" s="324"/>
      <c r="H87" s="324"/>
      <c r="I87" s="120"/>
      <c r="J87" s="61"/>
      <c r="K87" s="62"/>
      <c r="L87" s="56"/>
      <c r="M87" s="317">
        <v>389500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62"/>
      <c r="Y87" s="58"/>
      <c r="Z87" s="58"/>
      <c r="AA87" s="121" t="s">
        <v>3245</v>
      </c>
      <c r="AB87" s="57" t="str">
        <f t="shared" si="29"/>
        <v>PS26836</v>
      </c>
      <c r="AC87" s="58" t="str">
        <f t="shared" si="29"/>
        <v>178/BG-PS-34</v>
      </c>
      <c r="AD87" s="59">
        <f t="shared" si="30"/>
        <v>46056</v>
      </c>
      <c r="AE87" s="58"/>
      <c r="AF87" s="58"/>
      <c r="AG87" s="58"/>
      <c r="AH87" s="58">
        <f t="shared" si="31"/>
        <v>389500</v>
      </c>
      <c r="AI87" s="58"/>
      <c r="AJ87" s="58"/>
      <c r="AK87" s="58"/>
      <c r="AL87" s="58"/>
      <c r="AM87" s="58"/>
      <c r="AN87" s="58"/>
      <c r="AO87" s="58"/>
      <c r="AP87" s="58"/>
      <c r="AQ87" s="58"/>
      <c r="AR87" s="58">
        <f t="shared" si="36"/>
        <v>31160</v>
      </c>
      <c r="AS87" s="58">
        <f t="shared" si="37"/>
        <v>420660</v>
      </c>
      <c r="AT87" s="58">
        <f t="shared" si="34"/>
        <v>420660</v>
      </c>
      <c r="AU87" s="58" t="str">
        <f t="shared" si="35"/>
        <v>Local</v>
      </c>
      <c r="AV87" s="74"/>
      <c r="AY87" s="158"/>
      <c r="AZ87" s="318"/>
      <c r="BA87" s="74"/>
      <c r="BB87" s="368"/>
      <c r="BC87" s="74"/>
    </row>
    <row r="88" spans="1:55" s="60" customFormat="1" ht="32.25" hidden="1" customHeight="1">
      <c r="A88" s="113" t="s">
        <v>3639</v>
      </c>
      <c r="B88" s="314" t="s">
        <v>3720</v>
      </c>
      <c r="C88" s="121" t="s">
        <v>3245</v>
      </c>
      <c r="D88" s="315">
        <v>46056</v>
      </c>
      <c r="E88" s="316">
        <v>107948823511</v>
      </c>
      <c r="F88" s="331">
        <v>1</v>
      </c>
      <c r="G88" s="324"/>
      <c r="H88" s="324"/>
      <c r="I88" s="120"/>
      <c r="J88" s="61"/>
      <c r="K88" s="62"/>
      <c r="L88" s="56"/>
      <c r="M88" s="317">
        <v>389500</v>
      </c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62"/>
      <c r="Y88" s="58"/>
      <c r="Z88" s="58"/>
      <c r="AA88" s="121" t="s">
        <v>3245</v>
      </c>
      <c r="AB88" s="57" t="str">
        <f t="shared" ref="AB88:AC135" si="38">A88</f>
        <v>PS26794</v>
      </c>
      <c r="AC88" s="58" t="str">
        <f t="shared" si="38"/>
        <v>850C260101895</v>
      </c>
      <c r="AD88" s="59">
        <f t="shared" si="30"/>
        <v>46056</v>
      </c>
      <c r="AE88" s="58"/>
      <c r="AF88" s="58"/>
      <c r="AG88" s="58"/>
      <c r="AH88" s="58">
        <f t="shared" si="31"/>
        <v>389500</v>
      </c>
      <c r="AI88" s="58"/>
      <c r="AJ88" s="58"/>
      <c r="AK88" s="58"/>
      <c r="AL88" s="58"/>
      <c r="AM88" s="58"/>
      <c r="AN88" s="58"/>
      <c r="AO88" s="58"/>
      <c r="AP88" s="58"/>
      <c r="AQ88" s="58"/>
      <c r="AR88" s="58">
        <f t="shared" si="36"/>
        <v>31160</v>
      </c>
      <c r="AS88" s="58">
        <f t="shared" si="37"/>
        <v>420660</v>
      </c>
      <c r="AT88" s="58">
        <f t="shared" si="34"/>
        <v>420660</v>
      </c>
      <c r="AU88" s="58" t="str">
        <f t="shared" si="35"/>
        <v>Local</v>
      </c>
      <c r="AV88" s="74"/>
      <c r="AY88" s="158"/>
      <c r="AZ88" s="318"/>
      <c r="BA88" s="74"/>
      <c r="BB88" s="368"/>
      <c r="BC88" s="74"/>
    </row>
    <row r="89" spans="1:55" s="60" customFormat="1" ht="32.25" hidden="1" customHeight="1">
      <c r="A89" s="113" t="s">
        <v>3640</v>
      </c>
      <c r="B89" s="314" t="s">
        <v>3721</v>
      </c>
      <c r="C89" s="121" t="s">
        <v>3245</v>
      </c>
      <c r="D89" s="315">
        <v>46057</v>
      </c>
      <c r="E89" s="316">
        <v>107956924942</v>
      </c>
      <c r="F89" s="331">
        <v>1</v>
      </c>
      <c r="G89" s="324"/>
      <c r="H89" s="324"/>
      <c r="I89" s="120"/>
      <c r="J89" s="61"/>
      <c r="K89" s="62"/>
      <c r="L89" s="56"/>
      <c r="M89" s="317">
        <v>389500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62"/>
      <c r="Y89" s="58"/>
      <c r="Z89" s="58"/>
      <c r="AA89" s="121" t="s">
        <v>3245</v>
      </c>
      <c r="AB89" s="57" t="str">
        <f t="shared" si="38"/>
        <v>PS26867</v>
      </c>
      <c r="AC89" s="58" t="str">
        <f t="shared" si="38"/>
        <v>850C260200111</v>
      </c>
      <c r="AD89" s="59">
        <f t="shared" si="30"/>
        <v>46057</v>
      </c>
      <c r="AE89" s="58"/>
      <c r="AF89" s="58"/>
      <c r="AG89" s="58"/>
      <c r="AH89" s="58">
        <f t="shared" si="31"/>
        <v>389500</v>
      </c>
      <c r="AI89" s="58"/>
      <c r="AJ89" s="58"/>
      <c r="AK89" s="58"/>
      <c r="AL89" s="58"/>
      <c r="AM89" s="58"/>
      <c r="AN89" s="58"/>
      <c r="AO89" s="58"/>
      <c r="AP89" s="58"/>
      <c r="AQ89" s="58"/>
      <c r="AR89" s="58">
        <f t="shared" si="36"/>
        <v>31160</v>
      </c>
      <c r="AS89" s="58">
        <f t="shared" si="37"/>
        <v>420660</v>
      </c>
      <c r="AT89" s="58">
        <f t="shared" si="34"/>
        <v>420660</v>
      </c>
      <c r="AU89" s="58" t="str">
        <f t="shared" si="35"/>
        <v>Local</v>
      </c>
      <c r="AV89" s="74"/>
      <c r="AY89" s="158"/>
      <c r="AZ89" s="318"/>
      <c r="BA89" s="74"/>
      <c r="BB89" s="368"/>
      <c r="BC89" s="74"/>
    </row>
    <row r="90" spans="1:55" s="60" customFormat="1" ht="32.25" hidden="1" customHeight="1">
      <c r="A90" s="113" t="s">
        <v>3641</v>
      </c>
      <c r="B90" s="314" t="s">
        <v>3722</v>
      </c>
      <c r="C90" s="121" t="s">
        <v>3245</v>
      </c>
      <c r="D90" s="315">
        <v>46057</v>
      </c>
      <c r="E90" s="316">
        <v>107955913810</v>
      </c>
      <c r="F90" s="331">
        <v>1</v>
      </c>
      <c r="G90" s="324"/>
      <c r="H90" s="324"/>
      <c r="I90" s="120"/>
      <c r="J90" s="61"/>
      <c r="K90" s="62"/>
      <c r="L90" s="56"/>
      <c r="M90" s="317">
        <v>389500</v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62"/>
      <c r="Y90" s="58"/>
      <c r="Z90" s="58"/>
      <c r="AA90" s="121" t="s">
        <v>3245</v>
      </c>
      <c r="AB90" s="57" t="str">
        <f t="shared" si="38"/>
        <v>PS26791</v>
      </c>
      <c r="AC90" s="58" t="str">
        <f t="shared" si="38"/>
        <v>HKPS14-300126</v>
      </c>
      <c r="AD90" s="59">
        <f t="shared" si="30"/>
        <v>46057</v>
      </c>
      <c r="AE90" s="58"/>
      <c r="AF90" s="58"/>
      <c r="AG90" s="58"/>
      <c r="AH90" s="58">
        <f t="shared" si="31"/>
        <v>389500</v>
      </c>
      <c r="AI90" s="58"/>
      <c r="AJ90" s="58"/>
      <c r="AK90" s="58"/>
      <c r="AL90" s="58"/>
      <c r="AM90" s="58"/>
      <c r="AN90" s="58"/>
      <c r="AO90" s="58"/>
      <c r="AP90" s="58"/>
      <c r="AQ90" s="58"/>
      <c r="AR90" s="58">
        <f t="shared" si="36"/>
        <v>31160</v>
      </c>
      <c r="AS90" s="58">
        <f t="shared" si="37"/>
        <v>420660</v>
      </c>
      <c r="AT90" s="58">
        <f t="shared" si="34"/>
        <v>420660</v>
      </c>
      <c r="AU90" s="58" t="str">
        <f t="shared" si="35"/>
        <v>Local</v>
      </c>
      <c r="AV90" s="74"/>
      <c r="AY90" s="158"/>
      <c r="AZ90" s="318"/>
      <c r="BA90" s="74"/>
      <c r="BB90" s="368"/>
      <c r="BC90" s="74"/>
    </row>
    <row r="91" spans="1:55" s="60" customFormat="1" ht="32.25" hidden="1" customHeight="1">
      <c r="A91" s="113" t="s">
        <v>3642</v>
      </c>
      <c r="B91" s="314" t="s">
        <v>3723</v>
      </c>
      <c r="C91" s="121" t="s">
        <v>3245</v>
      </c>
      <c r="D91" s="315">
        <v>46057</v>
      </c>
      <c r="E91" s="316">
        <v>107955897120</v>
      </c>
      <c r="F91" s="331">
        <v>1</v>
      </c>
      <c r="G91" s="324"/>
      <c r="H91" s="324"/>
      <c r="I91" s="120"/>
      <c r="J91" s="61"/>
      <c r="K91" s="62"/>
      <c r="L91" s="56"/>
      <c r="M91" s="317">
        <v>389500</v>
      </c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62"/>
      <c r="Y91" s="58"/>
      <c r="Z91" s="58"/>
      <c r="AA91" s="121" t="s">
        <v>3245</v>
      </c>
      <c r="AB91" s="57" t="str">
        <f t="shared" si="38"/>
        <v>PS26790</v>
      </c>
      <c r="AC91" s="58" t="str">
        <f t="shared" si="38"/>
        <v>HKPS13-300126</v>
      </c>
      <c r="AD91" s="59">
        <f t="shared" si="30"/>
        <v>46057</v>
      </c>
      <c r="AE91" s="58"/>
      <c r="AF91" s="58"/>
      <c r="AG91" s="58"/>
      <c r="AH91" s="58">
        <f t="shared" si="31"/>
        <v>389500</v>
      </c>
      <c r="AI91" s="58"/>
      <c r="AJ91" s="58"/>
      <c r="AK91" s="58"/>
      <c r="AL91" s="58"/>
      <c r="AM91" s="58"/>
      <c r="AN91" s="58"/>
      <c r="AO91" s="58"/>
      <c r="AP91" s="58"/>
      <c r="AQ91" s="58"/>
      <c r="AR91" s="58">
        <f t="shared" si="36"/>
        <v>31160</v>
      </c>
      <c r="AS91" s="58">
        <f t="shared" si="37"/>
        <v>420660</v>
      </c>
      <c r="AT91" s="58">
        <f t="shared" si="34"/>
        <v>420660</v>
      </c>
      <c r="AU91" s="58" t="str">
        <f t="shared" si="35"/>
        <v>Local</v>
      </c>
      <c r="AV91" s="74"/>
      <c r="AY91" s="158"/>
      <c r="AZ91" s="318"/>
      <c r="BA91" s="74"/>
      <c r="BB91" s="368"/>
      <c r="BC91" s="74"/>
    </row>
    <row r="92" spans="1:55" s="60" customFormat="1" ht="32.25" hidden="1" customHeight="1">
      <c r="A92" s="113" t="s">
        <v>3643</v>
      </c>
      <c r="B92" s="314" t="s">
        <v>3724</v>
      </c>
      <c r="C92" s="121" t="s">
        <v>3245</v>
      </c>
      <c r="D92" s="315">
        <v>46057</v>
      </c>
      <c r="E92" s="316">
        <v>107955870300</v>
      </c>
      <c r="F92" s="331">
        <v>1</v>
      </c>
      <c r="G92" s="324"/>
      <c r="H92" s="324"/>
      <c r="I92" s="120"/>
      <c r="J92" s="61"/>
      <c r="K92" s="62"/>
      <c r="L92" s="56"/>
      <c r="M92" s="317">
        <v>389500</v>
      </c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62"/>
      <c r="Y92" s="58"/>
      <c r="Z92" s="58"/>
      <c r="AA92" s="121" t="s">
        <v>3245</v>
      </c>
      <c r="AB92" s="57" t="str">
        <f t="shared" si="38"/>
        <v>PS26767</v>
      </c>
      <c r="AC92" s="58" t="str">
        <f t="shared" si="38"/>
        <v>HKPS12-290126</v>
      </c>
      <c r="AD92" s="59">
        <f t="shared" si="30"/>
        <v>46057</v>
      </c>
      <c r="AE92" s="58"/>
      <c r="AF92" s="58"/>
      <c r="AG92" s="58"/>
      <c r="AH92" s="58">
        <f t="shared" si="31"/>
        <v>389500</v>
      </c>
      <c r="AI92" s="58"/>
      <c r="AJ92" s="58"/>
      <c r="AK92" s="58"/>
      <c r="AL92" s="58"/>
      <c r="AM92" s="58"/>
      <c r="AN92" s="58"/>
      <c r="AO92" s="58"/>
      <c r="AP92" s="58"/>
      <c r="AQ92" s="58"/>
      <c r="AR92" s="58">
        <f t="shared" si="36"/>
        <v>31160</v>
      </c>
      <c r="AS92" s="58">
        <f t="shared" si="37"/>
        <v>420660</v>
      </c>
      <c r="AT92" s="58">
        <f t="shared" si="34"/>
        <v>420660</v>
      </c>
      <c r="AU92" s="58" t="str">
        <f t="shared" si="35"/>
        <v>Local</v>
      </c>
      <c r="AV92" s="74"/>
      <c r="AY92" s="158"/>
      <c r="AZ92" s="318"/>
      <c r="BA92" s="74"/>
      <c r="BB92" s="368"/>
      <c r="BC92" s="74"/>
    </row>
    <row r="93" spans="1:55" s="60" customFormat="1" ht="32.25" hidden="1" customHeight="1">
      <c r="A93" s="113" t="s">
        <v>3644</v>
      </c>
      <c r="B93" s="314" t="s">
        <v>3725</v>
      </c>
      <c r="C93" s="121" t="s">
        <v>3245</v>
      </c>
      <c r="D93" s="315">
        <v>46057</v>
      </c>
      <c r="E93" s="316">
        <v>107954380000</v>
      </c>
      <c r="F93" s="331">
        <v>1</v>
      </c>
      <c r="G93" s="324"/>
      <c r="H93" s="324"/>
      <c r="I93" s="120"/>
      <c r="J93" s="61"/>
      <c r="K93" s="62"/>
      <c r="L93" s="56"/>
      <c r="M93" s="317">
        <v>389500</v>
      </c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62"/>
      <c r="Y93" s="58"/>
      <c r="Z93" s="58"/>
      <c r="AA93" s="121" t="s">
        <v>3245</v>
      </c>
      <c r="AB93" s="57" t="str">
        <f t="shared" si="38"/>
        <v>PS26825</v>
      </c>
      <c r="AC93" s="58" t="str">
        <f t="shared" si="38"/>
        <v>VY/024-2026</v>
      </c>
      <c r="AD93" s="59">
        <f t="shared" si="30"/>
        <v>46057</v>
      </c>
      <c r="AE93" s="58"/>
      <c r="AF93" s="58"/>
      <c r="AG93" s="58"/>
      <c r="AH93" s="58">
        <f t="shared" si="31"/>
        <v>389500</v>
      </c>
      <c r="AI93" s="58"/>
      <c r="AJ93" s="58"/>
      <c r="AK93" s="58"/>
      <c r="AL93" s="58"/>
      <c r="AM93" s="58"/>
      <c r="AN93" s="58"/>
      <c r="AO93" s="58"/>
      <c r="AP93" s="58"/>
      <c r="AQ93" s="58"/>
      <c r="AR93" s="58">
        <f t="shared" si="36"/>
        <v>31160</v>
      </c>
      <c r="AS93" s="58">
        <f t="shared" si="37"/>
        <v>420660</v>
      </c>
      <c r="AT93" s="58">
        <f t="shared" si="34"/>
        <v>420660</v>
      </c>
      <c r="AU93" s="58" t="str">
        <f t="shared" si="35"/>
        <v>Local</v>
      </c>
      <c r="AV93" s="74"/>
      <c r="AY93" s="158"/>
      <c r="AZ93" s="318"/>
      <c r="BA93" s="74"/>
      <c r="BB93" s="368"/>
      <c r="BC93" s="74"/>
    </row>
    <row r="94" spans="1:55" s="60" customFormat="1" ht="32.25" hidden="1" customHeight="1">
      <c r="A94" s="113" t="s">
        <v>3644</v>
      </c>
      <c r="B94" s="314" t="s">
        <v>3725</v>
      </c>
      <c r="C94" s="121" t="s">
        <v>3245</v>
      </c>
      <c r="D94" s="315">
        <v>46057</v>
      </c>
      <c r="E94" s="316">
        <v>107954403430</v>
      </c>
      <c r="F94" s="331">
        <v>1</v>
      </c>
      <c r="G94" s="324"/>
      <c r="H94" s="324"/>
      <c r="I94" s="120"/>
      <c r="J94" s="61"/>
      <c r="K94" s="62"/>
      <c r="L94" s="56"/>
      <c r="M94" s="317">
        <v>70000</v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62"/>
      <c r="Y94" s="58"/>
      <c r="Z94" s="58"/>
      <c r="AA94" s="121" t="s">
        <v>3245</v>
      </c>
      <c r="AB94" s="57" t="str">
        <f t="shared" si="38"/>
        <v>PS26825</v>
      </c>
      <c r="AC94" s="58" t="str">
        <f t="shared" si="38"/>
        <v>VY/024-2026</v>
      </c>
      <c r="AD94" s="59">
        <f t="shared" si="30"/>
        <v>46057</v>
      </c>
      <c r="AE94" s="58"/>
      <c r="AF94" s="58"/>
      <c r="AG94" s="58"/>
      <c r="AH94" s="58">
        <f t="shared" si="31"/>
        <v>70000</v>
      </c>
      <c r="AI94" s="58"/>
      <c r="AJ94" s="58"/>
      <c r="AK94" s="58"/>
      <c r="AL94" s="58"/>
      <c r="AM94" s="58"/>
      <c r="AN94" s="58"/>
      <c r="AO94" s="58"/>
      <c r="AP94" s="58"/>
      <c r="AQ94" s="58"/>
      <c r="AR94" s="58">
        <f t="shared" si="36"/>
        <v>5600</v>
      </c>
      <c r="AS94" s="58">
        <f t="shared" si="37"/>
        <v>75600</v>
      </c>
      <c r="AT94" s="58">
        <f t="shared" si="34"/>
        <v>75600</v>
      </c>
      <c r="AU94" s="58" t="str">
        <f t="shared" si="35"/>
        <v>Local</v>
      </c>
      <c r="AV94" s="74"/>
      <c r="AY94" s="158"/>
      <c r="AZ94" s="318"/>
      <c r="BA94" s="74"/>
      <c r="BB94" s="368"/>
      <c r="BC94" s="74"/>
    </row>
    <row r="95" spans="1:55" s="60" customFormat="1" ht="32.25" hidden="1" customHeight="1">
      <c r="A95" s="113" t="s">
        <v>3645</v>
      </c>
      <c r="B95" s="314" t="s">
        <v>3726</v>
      </c>
      <c r="C95" s="121" t="s">
        <v>3245</v>
      </c>
      <c r="D95" s="315">
        <v>46057</v>
      </c>
      <c r="E95" s="316">
        <v>107955670210</v>
      </c>
      <c r="F95" s="331">
        <v>1</v>
      </c>
      <c r="G95" s="324"/>
      <c r="H95" s="324"/>
      <c r="I95" s="120"/>
      <c r="J95" s="61"/>
      <c r="K95" s="62"/>
      <c r="L95" s="56"/>
      <c r="M95" s="317">
        <v>389500</v>
      </c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62"/>
      <c r="Y95" s="58"/>
      <c r="Z95" s="58"/>
      <c r="AA95" s="121" t="s">
        <v>3245</v>
      </c>
      <c r="AB95" s="57" t="str">
        <f t="shared" si="38"/>
        <v>PS26843</v>
      </c>
      <c r="AC95" s="58" t="str">
        <f t="shared" si="38"/>
        <v>HKPS15-310126</v>
      </c>
      <c r="AD95" s="59">
        <f t="shared" si="30"/>
        <v>46057</v>
      </c>
      <c r="AE95" s="58"/>
      <c r="AF95" s="58"/>
      <c r="AG95" s="58"/>
      <c r="AH95" s="58">
        <f t="shared" si="31"/>
        <v>389500</v>
      </c>
      <c r="AI95" s="58"/>
      <c r="AJ95" s="58"/>
      <c r="AK95" s="58"/>
      <c r="AL95" s="58"/>
      <c r="AM95" s="58"/>
      <c r="AN95" s="58"/>
      <c r="AO95" s="58"/>
      <c r="AP95" s="58"/>
      <c r="AQ95" s="58"/>
      <c r="AR95" s="58">
        <f t="shared" si="36"/>
        <v>31160</v>
      </c>
      <c r="AS95" s="58">
        <f t="shared" si="37"/>
        <v>420660</v>
      </c>
      <c r="AT95" s="58">
        <f t="shared" si="34"/>
        <v>420660</v>
      </c>
      <c r="AU95" s="58" t="str">
        <f t="shared" si="35"/>
        <v>Local</v>
      </c>
      <c r="AV95" s="74"/>
      <c r="AY95" s="158"/>
      <c r="AZ95" s="318"/>
      <c r="BA95" s="74"/>
      <c r="BB95" s="368"/>
      <c r="BC95" s="74"/>
    </row>
    <row r="96" spans="1:55" s="60" customFormat="1" ht="32.25" hidden="1" customHeight="1">
      <c r="A96" s="113" t="s">
        <v>3646</v>
      </c>
      <c r="B96" s="314" t="s">
        <v>3727</v>
      </c>
      <c r="C96" s="121" t="s">
        <v>3245</v>
      </c>
      <c r="D96" s="315">
        <v>46057</v>
      </c>
      <c r="E96" s="316">
        <v>107955075320</v>
      </c>
      <c r="F96" s="331">
        <v>1</v>
      </c>
      <c r="G96" s="324"/>
      <c r="H96" s="324"/>
      <c r="I96" s="120"/>
      <c r="J96" s="61"/>
      <c r="K96" s="62"/>
      <c r="L96" s="56"/>
      <c r="M96" s="317">
        <v>389500</v>
      </c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62"/>
      <c r="Y96" s="58"/>
      <c r="Z96" s="58"/>
      <c r="AA96" s="121" t="s">
        <v>3245</v>
      </c>
      <c r="AB96" s="57" t="str">
        <f t="shared" si="38"/>
        <v>PS26853</v>
      </c>
      <c r="AC96" s="58" t="str">
        <f t="shared" si="38"/>
        <v>27/PSHK/26</v>
      </c>
      <c r="AD96" s="59">
        <f t="shared" si="30"/>
        <v>46057</v>
      </c>
      <c r="AE96" s="58"/>
      <c r="AF96" s="58"/>
      <c r="AG96" s="58"/>
      <c r="AH96" s="58">
        <f t="shared" si="31"/>
        <v>389500</v>
      </c>
      <c r="AI96" s="58"/>
      <c r="AJ96" s="58"/>
      <c r="AK96" s="58"/>
      <c r="AL96" s="58"/>
      <c r="AM96" s="58"/>
      <c r="AN96" s="58"/>
      <c r="AO96" s="58"/>
      <c r="AP96" s="58"/>
      <c r="AQ96" s="58"/>
      <c r="AR96" s="58">
        <f t="shared" si="36"/>
        <v>31160</v>
      </c>
      <c r="AS96" s="58">
        <f t="shared" si="37"/>
        <v>420660</v>
      </c>
      <c r="AT96" s="58">
        <f t="shared" si="34"/>
        <v>420660</v>
      </c>
      <c r="AU96" s="58" t="str">
        <f t="shared" si="35"/>
        <v>Local</v>
      </c>
      <c r="AV96" s="74"/>
      <c r="AY96" s="158"/>
      <c r="AZ96" s="318"/>
      <c r="BA96" s="74"/>
      <c r="BB96" s="368"/>
      <c r="BC96" s="74"/>
    </row>
    <row r="97" spans="1:55" s="60" customFormat="1" ht="32.25" hidden="1" customHeight="1">
      <c r="A97" s="113" t="s">
        <v>3647</v>
      </c>
      <c r="B97" s="314" t="s">
        <v>3728</v>
      </c>
      <c r="C97" s="121" t="s">
        <v>3245</v>
      </c>
      <c r="D97" s="315">
        <v>46057</v>
      </c>
      <c r="E97" s="316">
        <v>107955107630</v>
      </c>
      <c r="F97" s="331">
        <v>1</v>
      </c>
      <c r="G97" s="324"/>
      <c r="H97" s="324"/>
      <c r="I97" s="120"/>
      <c r="J97" s="61"/>
      <c r="K97" s="62"/>
      <c r="L97" s="56"/>
      <c r="M97" s="317">
        <v>389500</v>
      </c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62"/>
      <c r="Y97" s="58"/>
      <c r="Z97" s="58"/>
      <c r="AA97" s="121" t="s">
        <v>3245</v>
      </c>
      <c r="AB97" s="57" t="str">
        <f t="shared" si="38"/>
        <v>PS26852</v>
      </c>
      <c r="AC97" s="58" t="str">
        <f t="shared" si="38"/>
        <v>EBD-PSSP260126</v>
      </c>
      <c r="AD97" s="59">
        <f t="shared" si="30"/>
        <v>46057</v>
      </c>
      <c r="AE97" s="58"/>
      <c r="AF97" s="58"/>
      <c r="AG97" s="58"/>
      <c r="AH97" s="58">
        <f t="shared" si="31"/>
        <v>389500</v>
      </c>
      <c r="AI97" s="58"/>
      <c r="AJ97" s="58"/>
      <c r="AK97" s="58"/>
      <c r="AL97" s="58"/>
      <c r="AM97" s="58"/>
      <c r="AN97" s="58"/>
      <c r="AO97" s="58"/>
      <c r="AP97" s="58"/>
      <c r="AQ97" s="58"/>
      <c r="AR97" s="58">
        <f t="shared" si="36"/>
        <v>31160</v>
      </c>
      <c r="AS97" s="58">
        <f t="shared" si="37"/>
        <v>420660</v>
      </c>
      <c r="AT97" s="58">
        <f t="shared" si="34"/>
        <v>420660</v>
      </c>
      <c r="AU97" s="58" t="str">
        <f t="shared" si="35"/>
        <v>Local</v>
      </c>
      <c r="AV97" s="74"/>
      <c r="AY97" s="158"/>
      <c r="AZ97" s="318"/>
      <c r="BA97" s="74"/>
      <c r="BB97" s="368"/>
      <c r="BC97" s="74"/>
    </row>
    <row r="98" spans="1:55" s="60" customFormat="1" ht="32.25" hidden="1" customHeight="1">
      <c r="A98" s="113" t="s">
        <v>3648</v>
      </c>
      <c r="B98" s="314" t="s">
        <v>3729</v>
      </c>
      <c r="C98" s="121" t="s">
        <v>3245</v>
      </c>
      <c r="D98" s="315">
        <v>46057</v>
      </c>
      <c r="E98" s="316">
        <v>107955137030</v>
      </c>
      <c r="F98" s="331">
        <v>1</v>
      </c>
      <c r="G98" s="119"/>
      <c r="H98" s="119"/>
      <c r="I98" s="120"/>
      <c r="J98" s="61"/>
      <c r="K98" s="62"/>
      <c r="L98" s="56"/>
      <c r="M98" s="317">
        <v>389500</v>
      </c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62"/>
      <c r="Y98" s="58"/>
      <c r="Z98" s="58"/>
      <c r="AA98" s="121" t="s">
        <v>3245</v>
      </c>
      <c r="AB98" s="57" t="str">
        <f t="shared" si="38"/>
        <v>PS26848</v>
      </c>
      <c r="AC98" s="58" t="str">
        <f t="shared" si="38"/>
        <v>5227580</v>
      </c>
      <c r="AD98" s="59">
        <f t="shared" si="30"/>
        <v>46057</v>
      </c>
      <c r="AE98" s="58"/>
      <c r="AF98" s="58"/>
      <c r="AG98" s="58"/>
      <c r="AH98" s="58">
        <f t="shared" si="31"/>
        <v>389500</v>
      </c>
      <c r="AI98" s="58"/>
      <c r="AJ98" s="58"/>
      <c r="AK98" s="58"/>
      <c r="AL98" s="58"/>
      <c r="AM98" s="58"/>
      <c r="AN98" s="58"/>
      <c r="AO98" s="58"/>
      <c r="AP98" s="58"/>
      <c r="AQ98" s="58"/>
      <c r="AR98" s="58">
        <f t="shared" si="36"/>
        <v>31160</v>
      </c>
      <c r="AS98" s="58">
        <f t="shared" si="37"/>
        <v>420660</v>
      </c>
      <c r="AT98" s="58">
        <f t="shared" si="34"/>
        <v>420660</v>
      </c>
      <c r="AU98" s="58" t="str">
        <f t="shared" si="35"/>
        <v>Local</v>
      </c>
      <c r="AV98" s="74"/>
      <c r="AY98" s="158"/>
      <c r="AZ98" s="318"/>
      <c r="BA98" s="74"/>
      <c r="BB98" s="368"/>
      <c r="BC98" s="74"/>
    </row>
    <row r="99" spans="1:55" s="60" customFormat="1" ht="32.25" hidden="1" customHeight="1">
      <c r="A99" s="113" t="s">
        <v>3649</v>
      </c>
      <c r="B99" s="314" t="s">
        <v>3730</v>
      </c>
      <c r="C99" s="121" t="s">
        <v>3245</v>
      </c>
      <c r="D99" s="315">
        <v>46057</v>
      </c>
      <c r="E99" s="316">
        <v>107955739400</v>
      </c>
      <c r="F99" s="331">
        <v>1</v>
      </c>
      <c r="G99" s="119"/>
      <c r="H99" s="119"/>
      <c r="I99" s="120"/>
      <c r="J99" s="61"/>
      <c r="K99" s="62"/>
      <c r="L99" s="56"/>
      <c r="M99" s="317">
        <v>389500</v>
      </c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62"/>
      <c r="Y99" s="58"/>
      <c r="Z99" s="58"/>
      <c r="AA99" s="121" t="s">
        <v>3245</v>
      </c>
      <c r="AB99" s="57" t="str">
        <f t="shared" si="38"/>
        <v>PS26856</v>
      </c>
      <c r="AC99" s="58" t="str">
        <f t="shared" si="38"/>
        <v>HT-PS26021049</v>
      </c>
      <c r="AD99" s="59">
        <f t="shared" si="30"/>
        <v>46057</v>
      </c>
      <c r="AE99" s="58"/>
      <c r="AF99" s="58"/>
      <c r="AG99" s="58"/>
      <c r="AH99" s="58">
        <f t="shared" si="31"/>
        <v>389500</v>
      </c>
      <c r="AI99" s="58"/>
      <c r="AJ99" s="58"/>
      <c r="AK99" s="58"/>
      <c r="AL99" s="58"/>
      <c r="AM99" s="58"/>
      <c r="AN99" s="58"/>
      <c r="AO99" s="58"/>
      <c r="AP99" s="58"/>
      <c r="AQ99" s="58"/>
      <c r="AR99" s="58">
        <f t="shared" si="36"/>
        <v>31160</v>
      </c>
      <c r="AS99" s="58">
        <f t="shared" si="37"/>
        <v>420660</v>
      </c>
      <c r="AT99" s="58">
        <f t="shared" si="34"/>
        <v>420660</v>
      </c>
      <c r="AU99" s="58" t="str">
        <f t="shared" si="35"/>
        <v>Local</v>
      </c>
      <c r="AV99" s="74"/>
      <c r="AY99" s="158"/>
      <c r="AZ99" s="318"/>
      <c r="BA99" s="74"/>
      <c r="BB99" s="368"/>
      <c r="BC99" s="74"/>
    </row>
    <row r="100" spans="1:55" s="60" customFormat="1" ht="32.25" hidden="1" customHeight="1">
      <c r="A100" s="113" t="s">
        <v>3650</v>
      </c>
      <c r="B100" s="314" t="s">
        <v>3731</v>
      </c>
      <c r="C100" s="121" t="s">
        <v>3245</v>
      </c>
      <c r="D100" s="315">
        <v>46057</v>
      </c>
      <c r="E100" s="316">
        <v>107956931020</v>
      </c>
      <c r="F100" s="331">
        <v>1</v>
      </c>
      <c r="G100" s="119"/>
      <c r="H100" s="119"/>
      <c r="I100" s="120"/>
      <c r="J100" s="61"/>
      <c r="K100" s="62"/>
      <c r="L100" s="56"/>
      <c r="M100" s="317">
        <v>389500</v>
      </c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62"/>
      <c r="Y100" s="58"/>
      <c r="Z100" s="58"/>
      <c r="AA100" s="121" t="s">
        <v>3245</v>
      </c>
      <c r="AB100" s="57" t="str">
        <f t="shared" si="38"/>
        <v>PS26864</v>
      </c>
      <c r="AC100" s="58" t="str">
        <f t="shared" si="38"/>
        <v>179/BG-PS-34</v>
      </c>
      <c r="AD100" s="59">
        <f t="shared" si="30"/>
        <v>46057</v>
      </c>
      <c r="AE100" s="58"/>
      <c r="AF100" s="58"/>
      <c r="AG100" s="58"/>
      <c r="AH100" s="58">
        <f t="shared" si="31"/>
        <v>389500</v>
      </c>
      <c r="AI100" s="58"/>
      <c r="AJ100" s="58"/>
      <c r="AK100" s="58"/>
      <c r="AL100" s="58"/>
      <c r="AM100" s="58"/>
      <c r="AN100" s="58"/>
      <c r="AO100" s="58"/>
      <c r="AP100" s="58"/>
      <c r="AQ100" s="58"/>
      <c r="AR100" s="58">
        <f t="shared" si="36"/>
        <v>31160</v>
      </c>
      <c r="AS100" s="58">
        <f t="shared" si="37"/>
        <v>420660</v>
      </c>
      <c r="AT100" s="58">
        <f t="shared" si="34"/>
        <v>420660</v>
      </c>
      <c r="AU100" s="58" t="str">
        <f t="shared" si="35"/>
        <v>Local</v>
      </c>
      <c r="AV100" s="74"/>
      <c r="AY100" s="158"/>
      <c r="AZ100" s="318"/>
      <c r="BA100" s="74"/>
      <c r="BB100" s="368"/>
      <c r="BC100" s="74"/>
    </row>
    <row r="101" spans="1:55" s="60" customFormat="1" ht="32.25" hidden="1" customHeight="1">
      <c r="A101" s="113" t="s">
        <v>3651</v>
      </c>
      <c r="B101" s="314" t="s">
        <v>3732</v>
      </c>
      <c r="C101" s="121" t="s">
        <v>3245</v>
      </c>
      <c r="D101" s="315">
        <v>46057</v>
      </c>
      <c r="E101" s="316">
        <v>107956933820</v>
      </c>
      <c r="F101" s="331">
        <v>1</v>
      </c>
      <c r="G101" s="119"/>
      <c r="H101" s="119"/>
      <c r="I101" s="120"/>
      <c r="J101" s="61"/>
      <c r="K101" s="62"/>
      <c r="L101" s="56"/>
      <c r="M101" s="317">
        <v>389500</v>
      </c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62"/>
      <c r="Y101" s="58"/>
      <c r="Z101" s="58"/>
      <c r="AA101" s="121" t="s">
        <v>3245</v>
      </c>
      <c r="AB101" s="57" t="str">
        <f t="shared" si="38"/>
        <v>PS26866</v>
      </c>
      <c r="AC101" s="58" t="str">
        <f t="shared" si="38"/>
        <v>5193543</v>
      </c>
      <c r="AD101" s="59">
        <f t="shared" si="30"/>
        <v>46057</v>
      </c>
      <c r="AE101" s="58"/>
      <c r="AF101" s="58"/>
      <c r="AG101" s="58"/>
      <c r="AH101" s="58">
        <f t="shared" si="31"/>
        <v>389500</v>
      </c>
      <c r="AI101" s="58"/>
      <c r="AJ101" s="58"/>
      <c r="AK101" s="58"/>
      <c r="AL101" s="58"/>
      <c r="AM101" s="58"/>
      <c r="AN101" s="58"/>
      <c r="AO101" s="58"/>
      <c r="AP101" s="58"/>
      <c r="AQ101" s="58"/>
      <c r="AR101" s="58">
        <f t="shared" si="36"/>
        <v>31160</v>
      </c>
      <c r="AS101" s="58">
        <f t="shared" si="37"/>
        <v>420660</v>
      </c>
      <c r="AT101" s="58">
        <f t="shared" si="34"/>
        <v>420660</v>
      </c>
      <c r="AU101" s="58" t="str">
        <f t="shared" si="35"/>
        <v>Local</v>
      </c>
      <c r="AV101" s="74"/>
      <c r="AY101" s="158"/>
      <c r="AZ101" s="318"/>
      <c r="BA101" s="74"/>
      <c r="BB101" s="368"/>
      <c r="BC101" s="74"/>
    </row>
    <row r="102" spans="1:55" s="60" customFormat="1" ht="32.25" hidden="1" customHeight="1">
      <c r="A102" s="113" t="s">
        <v>3652</v>
      </c>
      <c r="B102" s="314" t="s">
        <v>3733</v>
      </c>
      <c r="C102" s="121" t="s">
        <v>3245</v>
      </c>
      <c r="D102" s="315">
        <v>46057</v>
      </c>
      <c r="E102" s="316">
        <v>107956931501</v>
      </c>
      <c r="F102" s="331">
        <v>1</v>
      </c>
      <c r="G102" s="119"/>
      <c r="H102" s="119"/>
      <c r="I102" s="120"/>
      <c r="J102" s="61"/>
      <c r="K102" s="62"/>
      <c r="L102" s="56"/>
      <c r="M102" s="317">
        <v>389500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62"/>
      <c r="Y102" s="58"/>
      <c r="Z102" s="58"/>
      <c r="AA102" s="121" t="s">
        <v>3245</v>
      </c>
      <c r="AB102" s="57" t="str">
        <f t="shared" si="38"/>
        <v>PS26863</v>
      </c>
      <c r="AC102" s="58" t="str">
        <f t="shared" si="38"/>
        <v>THVN-MIN2602003</v>
      </c>
      <c r="AD102" s="59">
        <f t="shared" si="30"/>
        <v>46057</v>
      </c>
      <c r="AE102" s="58"/>
      <c r="AF102" s="58"/>
      <c r="AG102" s="58"/>
      <c r="AH102" s="58">
        <f t="shared" si="31"/>
        <v>389500</v>
      </c>
      <c r="AI102" s="58"/>
      <c r="AJ102" s="58"/>
      <c r="AK102" s="58"/>
      <c r="AL102" s="58"/>
      <c r="AM102" s="58"/>
      <c r="AN102" s="58"/>
      <c r="AO102" s="58"/>
      <c r="AP102" s="58"/>
      <c r="AQ102" s="58"/>
      <c r="AR102" s="58">
        <f t="shared" si="36"/>
        <v>31160</v>
      </c>
      <c r="AS102" s="58">
        <f t="shared" si="37"/>
        <v>420660</v>
      </c>
      <c r="AT102" s="58">
        <f t="shared" si="34"/>
        <v>420660</v>
      </c>
      <c r="AU102" s="58" t="str">
        <f t="shared" si="35"/>
        <v>Local</v>
      </c>
      <c r="AV102" s="74"/>
      <c r="AY102" s="158"/>
      <c r="AZ102" s="318"/>
      <c r="BA102" s="74"/>
      <c r="BB102" s="368"/>
      <c r="BC102" s="74"/>
    </row>
    <row r="103" spans="1:55" s="60" customFormat="1" ht="32.25" hidden="1" customHeight="1">
      <c r="A103" s="113" t="s">
        <v>3653</v>
      </c>
      <c r="B103" s="314" t="s">
        <v>3734</v>
      </c>
      <c r="C103" s="121" t="s">
        <v>3245</v>
      </c>
      <c r="D103" s="315">
        <v>46058</v>
      </c>
      <c r="E103" s="316">
        <v>107958547760</v>
      </c>
      <c r="F103" s="331">
        <v>1</v>
      </c>
      <c r="G103" s="119"/>
      <c r="H103" s="119"/>
      <c r="I103" s="120"/>
      <c r="J103" s="61"/>
      <c r="K103" s="62"/>
      <c r="L103" s="56"/>
      <c r="M103" s="317">
        <v>389500</v>
      </c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62"/>
      <c r="Y103" s="58"/>
      <c r="Z103" s="58"/>
      <c r="AA103" s="121" t="s">
        <v>3245</v>
      </c>
      <c r="AB103" s="57" t="str">
        <f t="shared" si="38"/>
        <v>PS26824</v>
      </c>
      <c r="AC103" s="58" t="str">
        <f t="shared" si="38"/>
        <v>EBD-PSINJ260202</v>
      </c>
      <c r="AD103" s="59">
        <f t="shared" si="30"/>
        <v>46058</v>
      </c>
      <c r="AE103" s="58"/>
      <c r="AF103" s="58"/>
      <c r="AG103" s="58"/>
      <c r="AH103" s="58">
        <f t="shared" si="31"/>
        <v>389500</v>
      </c>
      <c r="AI103" s="58"/>
      <c r="AJ103" s="58"/>
      <c r="AK103" s="58"/>
      <c r="AL103" s="58"/>
      <c r="AM103" s="58"/>
      <c r="AN103" s="58"/>
      <c r="AO103" s="58"/>
      <c r="AP103" s="58"/>
      <c r="AQ103" s="58"/>
      <c r="AR103" s="58">
        <f t="shared" si="32"/>
        <v>31160</v>
      </c>
      <c r="AS103" s="58">
        <f t="shared" si="33"/>
        <v>420660</v>
      </c>
      <c r="AT103" s="58">
        <f t="shared" si="34"/>
        <v>420660</v>
      </c>
      <c r="AU103" s="58" t="str">
        <f t="shared" si="35"/>
        <v>Local</v>
      </c>
      <c r="AV103" s="74"/>
      <c r="AY103" s="158"/>
      <c r="AZ103" s="318"/>
      <c r="BA103" s="74"/>
      <c r="BB103" s="368"/>
      <c r="BC103" s="74"/>
    </row>
    <row r="104" spans="1:55" s="60" customFormat="1" ht="32.25" hidden="1" customHeight="1">
      <c r="A104" s="113" t="s">
        <v>3654</v>
      </c>
      <c r="B104" s="314" t="s">
        <v>3735</v>
      </c>
      <c r="C104" s="121" t="s">
        <v>3245</v>
      </c>
      <c r="D104" s="315">
        <v>46058</v>
      </c>
      <c r="E104" s="316">
        <v>107960809610</v>
      </c>
      <c r="F104" s="331">
        <v>1</v>
      </c>
      <c r="G104" s="119"/>
      <c r="H104" s="119"/>
      <c r="I104" s="120"/>
      <c r="J104" s="61"/>
      <c r="K104" s="62"/>
      <c r="L104" s="56"/>
      <c r="M104" s="317">
        <v>389500</v>
      </c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62"/>
      <c r="Y104" s="58"/>
      <c r="Z104" s="58"/>
      <c r="AA104" s="121" t="s">
        <v>3245</v>
      </c>
      <c r="AB104" s="57" t="str">
        <f t="shared" si="38"/>
        <v>PS26886</v>
      </c>
      <c r="AC104" s="58" t="str">
        <f t="shared" si="38"/>
        <v>IC-PS260202</v>
      </c>
      <c r="AD104" s="59">
        <f t="shared" si="30"/>
        <v>46058</v>
      </c>
      <c r="AE104" s="58"/>
      <c r="AF104" s="58"/>
      <c r="AG104" s="58"/>
      <c r="AH104" s="58">
        <f t="shared" si="31"/>
        <v>389500</v>
      </c>
      <c r="AI104" s="58"/>
      <c r="AJ104" s="58"/>
      <c r="AK104" s="58"/>
      <c r="AL104" s="58"/>
      <c r="AM104" s="58"/>
      <c r="AN104" s="58"/>
      <c r="AO104" s="58"/>
      <c r="AP104" s="58"/>
      <c r="AQ104" s="58"/>
      <c r="AR104" s="58">
        <f t="shared" si="32"/>
        <v>31160</v>
      </c>
      <c r="AS104" s="58">
        <f t="shared" si="33"/>
        <v>420660</v>
      </c>
      <c r="AT104" s="58">
        <f t="shared" si="34"/>
        <v>420660</v>
      </c>
      <c r="AU104" s="58" t="str">
        <f t="shared" si="35"/>
        <v>Local</v>
      </c>
      <c r="AV104" s="74"/>
      <c r="AY104" s="158"/>
      <c r="AZ104" s="318"/>
      <c r="BA104" s="74"/>
      <c r="BB104" s="368"/>
      <c r="BC104" s="74"/>
    </row>
    <row r="105" spans="1:55" s="60" customFormat="1" ht="32.25" hidden="1" customHeight="1">
      <c r="A105" s="113" t="s">
        <v>3655</v>
      </c>
      <c r="B105" s="314" t="s">
        <v>3736</v>
      </c>
      <c r="C105" s="121" t="s">
        <v>3245</v>
      </c>
      <c r="D105" s="315">
        <v>46058</v>
      </c>
      <c r="E105" s="316">
        <v>107959448810</v>
      </c>
      <c r="F105" s="331">
        <v>1</v>
      </c>
      <c r="G105" s="119"/>
      <c r="H105" s="119"/>
      <c r="I105" s="120"/>
      <c r="J105" s="61"/>
      <c r="K105" s="62"/>
      <c r="L105" s="56"/>
      <c r="M105" s="317">
        <v>389500</v>
      </c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62"/>
      <c r="Y105" s="58"/>
      <c r="Z105" s="58"/>
      <c r="AA105" s="121" t="s">
        <v>3245</v>
      </c>
      <c r="AB105" s="57" t="str">
        <f t="shared" si="38"/>
        <v>PS26884</v>
      </c>
      <c r="AC105" s="58" t="str">
        <f t="shared" si="38"/>
        <v>2026/PAL-VY 019</v>
      </c>
      <c r="AD105" s="59">
        <f t="shared" si="30"/>
        <v>46058</v>
      </c>
      <c r="AE105" s="58"/>
      <c r="AF105" s="58"/>
      <c r="AG105" s="58"/>
      <c r="AH105" s="58">
        <f t="shared" si="31"/>
        <v>389500</v>
      </c>
      <c r="AI105" s="58"/>
      <c r="AJ105" s="58"/>
      <c r="AK105" s="58"/>
      <c r="AL105" s="58"/>
      <c r="AM105" s="58"/>
      <c r="AN105" s="58"/>
      <c r="AO105" s="58"/>
      <c r="AP105" s="58"/>
      <c r="AQ105" s="58"/>
      <c r="AR105" s="58">
        <f t="shared" si="32"/>
        <v>31160</v>
      </c>
      <c r="AS105" s="58">
        <f t="shared" si="33"/>
        <v>420660</v>
      </c>
      <c r="AT105" s="58">
        <f t="shared" si="34"/>
        <v>420660</v>
      </c>
      <c r="AU105" s="58" t="str">
        <f t="shared" si="35"/>
        <v>Local</v>
      </c>
      <c r="AV105" s="74"/>
      <c r="AY105" s="158"/>
      <c r="AZ105" s="318"/>
      <c r="BA105" s="74"/>
      <c r="BB105" s="368"/>
      <c r="BC105" s="74"/>
    </row>
    <row r="106" spans="1:55" s="60" customFormat="1" ht="32.25" hidden="1" customHeight="1">
      <c r="A106" s="113" t="s">
        <v>3656</v>
      </c>
      <c r="B106" s="314" t="s">
        <v>3737</v>
      </c>
      <c r="C106" s="121" t="s">
        <v>3245</v>
      </c>
      <c r="D106" s="315">
        <v>46058</v>
      </c>
      <c r="E106" s="316">
        <v>107958810150</v>
      </c>
      <c r="F106" s="331">
        <v>1</v>
      </c>
      <c r="G106" s="119"/>
      <c r="H106" s="119"/>
      <c r="I106" s="120"/>
      <c r="J106" s="61"/>
      <c r="K106" s="62"/>
      <c r="L106" s="56"/>
      <c r="M106" s="317">
        <v>389500</v>
      </c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62"/>
      <c r="Y106" s="58"/>
      <c r="Z106" s="58"/>
      <c r="AA106" s="121" t="s">
        <v>3245</v>
      </c>
      <c r="AB106" s="57" t="str">
        <f t="shared" si="38"/>
        <v>PS26862</v>
      </c>
      <c r="AC106" s="58" t="str">
        <f t="shared" si="38"/>
        <v>VY-260203</v>
      </c>
      <c r="AD106" s="59">
        <f t="shared" si="30"/>
        <v>46058</v>
      </c>
      <c r="AE106" s="58"/>
      <c r="AF106" s="58"/>
      <c r="AG106" s="58"/>
      <c r="AH106" s="58">
        <f t="shared" si="31"/>
        <v>389500</v>
      </c>
      <c r="AI106" s="58"/>
      <c r="AJ106" s="58"/>
      <c r="AK106" s="58"/>
      <c r="AL106" s="58"/>
      <c r="AM106" s="58"/>
      <c r="AN106" s="58"/>
      <c r="AO106" s="58"/>
      <c r="AP106" s="58"/>
      <c r="AQ106" s="58"/>
      <c r="AR106" s="58">
        <f t="shared" si="32"/>
        <v>31160</v>
      </c>
      <c r="AS106" s="58">
        <f t="shared" si="33"/>
        <v>420660</v>
      </c>
      <c r="AT106" s="58">
        <f t="shared" si="34"/>
        <v>420660</v>
      </c>
      <c r="AU106" s="58" t="str">
        <f t="shared" si="35"/>
        <v>Local</v>
      </c>
      <c r="AV106" s="74"/>
      <c r="AY106" s="158"/>
      <c r="AZ106" s="318"/>
      <c r="BA106" s="74"/>
      <c r="BB106" s="368"/>
      <c r="BC106" s="74"/>
    </row>
    <row r="107" spans="1:55" s="60" customFormat="1" ht="32.25" hidden="1" customHeight="1">
      <c r="A107" s="113" t="s">
        <v>3657</v>
      </c>
      <c r="B107" s="314" t="s">
        <v>3738</v>
      </c>
      <c r="C107" s="121" t="s">
        <v>3245</v>
      </c>
      <c r="D107" s="315">
        <v>46058</v>
      </c>
      <c r="E107" s="316">
        <v>107958923700</v>
      </c>
      <c r="F107" s="331">
        <v>1</v>
      </c>
      <c r="G107" s="119"/>
      <c r="H107" s="119"/>
      <c r="I107" s="120"/>
      <c r="J107" s="61"/>
      <c r="K107" s="62"/>
      <c r="L107" s="56"/>
      <c r="M107" s="317">
        <v>389500</v>
      </c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62"/>
      <c r="Y107" s="58"/>
      <c r="Z107" s="58"/>
      <c r="AA107" s="121" t="s">
        <v>3245</v>
      </c>
      <c r="AB107" s="57" t="str">
        <f t="shared" si="38"/>
        <v>PS26892</v>
      </c>
      <c r="AC107" s="58" t="str">
        <f t="shared" si="38"/>
        <v>5220507</v>
      </c>
      <c r="AD107" s="59">
        <f t="shared" si="30"/>
        <v>46058</v>
      </c>
      <c r="AE107" s="58"/>
      <c r="AF107" s="58"/>
      <c r="AG107" s="58"/>
      <c r="AH107" s="58">
        <f t="shared" si="31"/>
        <v>389500</v>
      </c>
      <c r="AI107" s="58"/>
      <c r="AJ107" s="58"/>
      <c r="AK107" s="58"/>
      <c r="AL107" s="58"/>
      <c r="AM107" s="58"/>
      <c r="AN107" s="58"/>
      <c r="AO107" s="58"/>
      <c r="AP107" s="58"/>
      <c r="AQ107" s="58"/>
      <c r="AR107" s="58">
        <f t="shared" si="32"/>
        <v>31160</v>
      </c>
      <c r="AS107" s="58">
        <f t="shared" si="33"/>
        <v>420660</v>
      </c>
      <c r="AT107" s="58">
        <f t="shared" si="34"/>
        <v>420660</v>
      </c>
      <c r="AU107" s="58" t="str">
        <f t="shared" si="35"/>
        <v>Local</v>
      </c>
      <c r="AV107" s="74"/>
      <c r="AY107" s="158"/>
      <c r="AZ107" s="318"/>
      <c r="BA107" s="74"/>
      <c r="BB107" s="368"/>
      <c r="BC107" s="74"/>
    </row>
    <row r="108" spans="1:55" s="60" customFormat="1" ht="32.25" hidden="1" customHeight="1">
      <c r="A108" s="113" t="s">
        <v>3658</v>
      </c>
      <c r="B108" s="314" t="s">
        <v>3739</v>
      </c>
      <c r="C108" s="121" t="s">
        <v>3245</v>
      </c>
      <c r="D108" s="315">
        <v>46058</v>
      </c>
      <c r="E108" s="316">
        <v>107959425010</v>
      </c>
      <c r="F108" s="331">
        <v>1</v>
      </c>
      <c r="G108" s="119"/>
      <c r="H108" s="119"/>
      <c r="I108" s="120"/>
      <c r="J108" s="61"/>
      <c r="K108" s="62"/>
      <c r="L108" s="56"/>
      <c r="M108" s="317">
        <v>389500</v>
      </c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62"/>
      <c r="Y108" s="58"/>
      <c r="Z108" s="58"/>
      <c r="AA108" s="121" t="s">
        <v>3245</v>
      </c>
      <c r="AB108" s="57" t="str">
        <f t="shared" si="38"/>
        <v>PS26883</v>
      </c>
      <c r="AC108" s="58" t="str">
        <f t="shared" si="38"/>
        <v>2026/PAL-VY 018</v>
      </c>
      <c r="AD108" s="59">
        <f t="shared" si="30"/>
        <v>46058</v>
      </c>
      <c r="AE108" s="58"/>
      <c r="AF108" s="58"/>
      <c r="AG108" s="58"/>
      <c r="AH108" s="58">
        <f t="shared" si="31"/>
        <v>389500</v>
      </c>
      <c r="AI108" s="58"/>
      <c r="AJ108" s="58"/>
      <c r="AK108" s="58"/>
      <c r="AL108" s="58"/>
      <c r="AM108" s="58"/>
      <c r="AN108" s="58"/>
      <c r="AO108" s="58"/>
      <c r="AP108" s="58"/>
      <c r="AQ108" s="58"/>
      <c r="AR108" s="58">
        <f t="shared" si="32"/>
        <v>31160</v>
      </c>
      <c r="AS108" s="58">
        <f t="shared" si="33"/>
        <v>420660</v>
      </c>
      <c r="AT108" s="58">
        <f t="shared" si="34"/>
        <v>420660</v>
      </c>
      <c r="AU108" s="58" t="str">
        <f t="shared" si="35"/>
        <v>Local</v>
      </c>
      <c r="AV108" s="74"/>
      <c r="AY108" s="158"/>
      <c r="AZ108" s="318"/>
      <c r="BA108" s="74"/>
      <c r="BB108" s="368"/>
      <c r="BC108" s="74"/>
    </row>
    <row r="109" spans="1:55" s="60" customFormat="1" ht="32.25" hidden="1" customHeight="1">
      <c r="A109" s="113" t="s">
        <v>3659</v>
      </c>
      <c r="B109" s="314" t="s">
        <v>3740</v>
      </c>
      <c r="C109" s="121" t="s">
        <v>3245</v>
      </c>
      <c r="D109" s="315">
        <v>46058</v>
      </c>
      <c r="E109" s="316">
        <v>107958976050</v>
      </c>
      <c r="F109" s="331">
        <v>1</v>
      </c>
      <c r="G109" s="119"/>
      <c r="H109" s="119"/>
      <c r="I109" s="120"/>
      <c r="J109" s="61"/>
      <c r="K109" s="62"/>
      <c r="L109" s="56"/>
      <c r="M109" s="317">
        <v>389500</v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62"/>
      <c r="Y109" s="58"/>
      <c r="Z109" s="58"/>
      <c r="AA109" s="121" t="s">
        <v>3245</v>
      </c>
      <c r="AB109" s="57" t="str">
        <f t="shared" si="38"/>
        <v>PS26893</v>
      </c>
      <c r="AC109" s="58" t="str">
        <f t="shared" si="38"/>
        <v>28/PSHK/26</v>
      </c>
      <c r="AD109" s="59">
        <f t="shared" si="30"/>
        <v>46058</v>
      </c>
      <c r="AE109" s="58"/>
      <c r="AF109" s="58"/>
      <c r="AG109" s="58"/>
      <c r="AH109" s="58">
        <f t="shared" si="31"/>
        <v>389500</v>
      </c>
      <c r="AI109" s="58"/>
      <c r="AJ109" s="58"/>
      <c r="AK109" s="58"/>
      <c r="AL109" s="58"/>
      <c r="AM109" s="58"/>
      <c r="AN109" s="58"/>
      <c r="AO109" s="58"/>
      <c r="AP109" s="58"/>
      <c r="AQ109" s="58"/>
      <c r="AR109" s="58">
        <f t="shared" si="32"/>
        <v>31160</v>
      </c>
      <c r="AS109" s="58">
        <f t="shared" si="33"/>
        <v>420660</v>
      </c>
      <c r="AT109" s="58">
        <f t="shared" si="34"/>
        <v>420660</v>
      </c>
      <c r="AU109" s="58" t="str">
        <f t="shared" si="35"/>
        <v>Local</v>
      </c>
      <c r="AV109" s="74"/>
      <c r="AY109" s="158"/>
      <c r="AZ109" s="318"/>
      <c r="BA109" s="74"/>
      <c r="BB109" s="368"/>
      <c r="BC109" s="74"/>
    </row>
    <row r="110" spans="1:55" s="60" customFormat="1" ht="32.25" hidden="1" customHeight="1">
      <c r="A110" s="113" t="s">
        <v>3660</v>
      </c>
      <c r="B110" s="314" t="s">
        <v>3741</v>
      </c>
      <c r="C110" s="121" t="s">
        <v>3245</v>
      </c>
      <c r="D110" s="315">
        <v>46058</v>
      </c>
      <c r="E110" s="316">
        <v>107959374610</v>
      </c>
      <c r="F110" s="331">
        <v>1</v>
      </c>
      <c r="G110" s="119"/>
      <c r="H110" s="119"/>
      <c r="I110" s="120"/>
      <c r="J110" s="61"/>
      <c r="K110" s="62"/>
      <c r="L110" s="56"/>
      <c r="M110" s="317">
        <v>389500</v>
      </c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62"/>
      <c r="Y110" s="58"/>
      <c r="Z110" s="58"/>
      <c r="AA110" s="121" t="s">
        <v>3245</v>
      </c>
      <c r="AB110" s="57" t="str">
        <f t="shared" si="38"/>
        <v>PS26882</v>
      </c>
      <c r="AC110" s="58" t="str">
        <f t="shared" si="38"/>
        <v>5226073</v>
      </c>
      <c r="AD110" s="59">
        <f t="shared" si="30"/>
        <v>46058</v>
      </c>
      <c r="AE110" s="58"/>
      <c r="AF110" s="58"/>
      <c r="AG110" s="58"/>
      <c r="AH110" s="58">
        <f t="shared" si="31"/>
        <v>389500</v>
      </c>
      <c r="AI110" s="58"/>
      <c r="AJ110" s="58"/>
      <c r="AK110" s="58"/>
      <c r="AL110" s="58"/>
      <c r="AM110" s="58"/>
      <c r="AN110" s="58"/>
      <c r="AO110" s="58"/>
      <c r="AP110" s="58"/>
      <c r="AQ110" s="58"/>
      <c r="AR110" s="58">
        <f t="shared" si="32"/>
        <v>31160</v>
      </c>
      <c r="AS110" s="58">
        <f t="shared" si="33"/>
        <v>420660</v>
      </c>
      <c r="AT110" s="58">
        <f t="shared" si="34"/>
        <v>420660</v>
      </c>
      <c r="AU110" s="58" t="str">
        <f t="shared" si="35"/>
        <v>Local</v>
      </c>
      <c r="AV110" s="74"/>
      <c r="AY110" s="158"/>
      <c r="AZ110" s="318"/>
      <c r="BA110" s="74"/>
      <c r="BB110" s="368"/>
      <c r="BC110" s="74"/>
    </row>
    <row r="111" spans="1:55" s="60" customFormat="1" ht="32.25" hidden="1" customHeight="1">
      <c r="A111" s="113" t="s">
        <v>3661</v>
      </c>
      <c r="B111" s="314" t="s">
        <v>3742</v>
      </c>
      <c r="C111" s="121" t="s">
        <v>3245</v>
      </c>
      <c r="D111" s="315">
        <v>46058</v>
      </c>
      <c r="E111" s="316">
        <v>107959393510</v>
      </c>
      <c r="F111" s="331">
        <v>1</v>
      </c>
      <c r="G111" s="119"/>
      <c r="H111" s="119"/>
      <c r="I111" s="120"/>
      <c r="J111" s="61"/>
      <c r="K111" s="62"/>
      <c r="L111" s="56"/>
      <c r="M111" s="317">
        <v>389500</v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62"/>
      <c r="Y111" s="58"/>
      <c r="Z111" s="58"/>
      <c r="AA111" s="121" t="s">
        <v>3245</v>
      </c>
      <c r="AB111" s="57" t="str">
        <f t="shared" si="38"/>
        <v>PS26899</v>
      </c>
      <c r="AC111" s="58" t="str">
        <f t="shared" si="38"/>
        <v>VPN0810010349</v>
      </c>
      <c r="AD111" s="59">
        <f t="shared" si="30"/>
        <v>46058</v>
      </c>
      <c r="AE111" s="58"/>
      <c r="AF111" s="58"/>
      <c r="AG111" s="58"/>
      <c r="AH111" s="58">
        <f t="shared" si="31"/>
        <v>389500</v>
      </c>
      <c r="AI111" s="58"/>
      <c r="AJ111" s="58"/>
      <c r="AK111" s="58"/>
      <c r="AL111" s="58"/>
      <c r="AM111" s="58"/>
      <c r="AN111" s="58"/>
      <c r="AO111" s="58"/>
      <c r="AP111" s="58"/>
      <c r="AQ111" s="58"/>
      <c r="AR111" s="58">
        <f t="shared" si="32"/>
        <v>31160</v>
      </c>
      <c r="AS111" s="58">
        <f t="shared" si="33"/>
        <v>420660</v>
      </c>
      <c r="AT111" s="58">
        <f t="shared" si="34"/>
        <v>420660</v>
      </c>
      <c r="AU111" s="58" t="str">
        <f t="shared" si="35"/>
        <v>Local</v>
      </c>
      <c r="AV111" s="74"/>
      <c r="AY111" s="158"/>
      <c r="AZ111" s="318"/>
      <c r="BA111" s="74"/>
      <c r="BB111" s="368"/>
      <c r="BC111" s="74"/>
    </row>
    <row r="112" spans="1:55" s="60" customFormat="1" ht="32.25" hidden="1" customHeight="1">
      <c r="A112" s="113" t="s">
        <v>3662</v>
      </c>
      <c r="B112" s="314" t="s">
        <v>3743</v>
      </c>
      <c r="C112" s="121" t="s">
        <v>3245</v>
      </c>
      <c r="D112" s="315">
        <v>46058</v>
      </c>
      <c r="E112" s="316">
        <v>107951236260</v>
      </c>
      <c r="F112" s="331">
        <v>1</v>
      </c>
      <c r="G112" s="119"/>
      <c r="H112" s="119"/>
      <c r="I112" s="120"/>
      <c r="J112" s="61"/>
      <c r="K112" s="62"/>
      <c r="L112" s="56"/>
      <c r="M112" s="317">
        <v>389500</v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62"/>
      <c r="Y112" s="58"/>
      <c r="Z112" s="58"/>
      <c r="AA112" s="121" t="s">
        <v>3245</v>
      </c>
      <c r="AB112" s="57" t="str">
        <f t="shared" si="38"/>
        <v>PS26823</v>
      </c>
      <c r="AC112" s="58" t="str">
        <f t="shared" si="38"/>
        <v>5220540</v>
      </c>
      <c r="AD112" s="59">
        <f t="shared" si="30"/>
        <v>46058</v>
      </c>
      <c r="AE112" s="58"/>
      <c r="AF112" s="58"/>
      <c r="AG112" s="58"/>
      <c r="AH112" s="58">
        <f t="shared" si="31"/>
        <v>389500</v>
      </c>
      <c r="AI112" s="58"/>
      <c r="AJ112" s="58"/>
      <c r="AK112" s="58"/>
      <c r="AL112" s="58"/>
      <c r="AM112" s="58"/>
      <c r="AN112" s="58"/>
      <c r="AO112" s="58"/>
      <c r="AP112" s="58"/>
      <c r="AQ112" s="58"/>
      <c r="AR112" s="58">
        <f t="shared" si="32"/>
        <v>31160</v>
      </c>
      <c r="AS112" s="58">
        <f t="shared" si="33"/>
        <v>420660</v>
      </c>
      <c r="AT112" s="58">
        <f t="shared" si="34"/>
        <v>420660</v>
      </c>
      <c r="AU112" s="58" t="str">
        <f t="shared" si="35"/>
        <v>Local</v>
      </c>
      <c r="AV112" s="74"/>
      <c r="AY112" s="158"/>
      <c r="AZ112" s="318"/>
      <c r="BA112" s="74"/>
      <c r="BB112" s="368"/>
      <c r="BC112" s="74"/>
    </row>
    <row r="113" spans="1:55" s="60" customFormat="1" ht="32.25" hidden="1" customHeight="1">
      <c r="A113" s="113" t="s">
        <v>3663</v>
      </c>
      <c r="B113" s="314" t="s">
        <v>3744</v>
      </c>
      <c r="C113" s="121" t="s">
        <v>3245</v>
      </c>
      <c r="D113" s="315">
        <v>46058</v>
      </c>
      <c r="E113" s="316">
        <v>107960957750</v>
      </c>
      <c r="F113" s="331">
        <v>1</v>
      </c>
      <c r="G113" s="119"/>
      <c r="H113" s="119"/>
      <c r="I113" s="120"/>
      <c r="J113" s="61"/>
      <c r="K113" s="62"/>
      <c r="L113" s="56"/>
      <c r="M113" s="317">
        <v>389500</v>
      </c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62"/>
      <c r="Y113" s="58"/>
      <c r="Z113" s="58"/>
      <c r="AA113" s="121" t="s">
        <v>3245</v>
      </c>
      <c r="AB113" s="57" t="str">
        <f t="shared" si="38"/>
        <v>PS26875</v>
      </c>
      <c r="AC113" s="58" t="str">
        <f t="shared" si="38"/>
        <v>5222514</v>
      </c>
      <c r="AD113" s="59">
        <f t="shared" si="30"/>
        <v>46058</v>
      </c>
      <c r="AE113" s="58"/>
      <c r="AF113" s="58"/>
      <c r="AG113" s="58"/>
      <c r="AH113" s="58">
        <f t="shared" si="31"/>
        <v>389500</v>
      </c>
      <c r="AI113" s="58"/>
      <c r="AJ113" s="58"/>
      <c r="AK113" s="58"/>
      <c r="AL113" s="58"/>
      <c r="AM113" s="58"/>
      <c r="AN113" s="58"/>
      <c r="AO113" s="58"/>
      <c r="AP113" s="58"/>
      <c r="AQ113" s="58"/>
      <c r="AR113" s="58">
        <f t="shared" si="32"/>
        <v>31160</v>
      </c>
      <c r="AS113" s="58">
        <f t="shared" si="33"/>
        <v>420660</v>
      </c>
      <c r="AT113" s="58">
        <f t="shared" si="34"/>
        <v>420660</v>
      </c>
      <c r="AU113" s="58" t="str">
        <f t="shared" si="35"/>
        <v>Local</v>
      </c>
      <c r="AV113" s="74"/>
      <c r="AY113" s="158"/>
      <c r="AZ113" s="318"/>
      <c r="BA113" s="74"/>
      <c r="BB113" s="368"/>
      <c r="BC113" s="74"/>
    </row>
    <row r="114" spans="1:55" s="60" customFormat="1" ht="32.25" hidden="1" customHeight="1">
      <c r="A114" s="113" t="s">
        <v>3664</v>
      </c>
      <c r="B114" s="314" t="s">
        <v>3745</v>
      </c>
      <c r="C114" s="121" t="s">
        <v>3245</v>
      </c>
      <c r="D114" s="315">
        <v>46058</v>
      </c>
      <c r="E114" s="316">
        <v>107960988700</v>
      </c>
      <c r="F114" s="331">
        <v>1</v>
      </c>
      <c r="G114" s="119"/>
      <c r="H114" s="119"/>
      <c r="I114" s="120"/>
      <c r="J114" s="61"/>
      <c r="K114" s="62"/>
      <c r="L114" s="56"/>
      <c r="M114" s="317">
        <v>389500</v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62"/>
      <c r="Y114" s="58"/>
      <c r="Z114" s="58"/>
      <c r="AA114" s="121" t="s">
        <v>3245</v>
      </c>
      <c r="AB114" s="57" t="str">
        <f t="shared" si="38"/>
        <v>PS26876</v>
      </c>
      <c r="AC114" s="58" t="str">
        <f t="shared" si="38"/>
        <v>5222510</v>
      </c>
      <c r="AD114" s="59">
        <f t="shared" si="30"/>
        <v>46058</v>
      </c>
      <c r="AE114" s="58"/>
      <c r="AF114" s="58"/>
      <c r="AG114" s="58"/>
      <c r="AH114" s="58">
        <f t="shared" si="31"/>
        <v>389500</v>
      </c>
      <c r="AI114" s="58"/>
      <c r="AJ114" s="58"/>
      <c r="AK114" s="58"/>
      <c r="AL114" s="58"/>
      <c r="AM114" s="58"/>
      <c r="AN114" s="58"/>
      <c r="AO114" s="58"/>
      <c r="AP114" s="58"/>
      <c r="AQ114" s="58"/>
      <c r="AR114" s="58">
        <f t="shared" si="32"/>
        <v>31160</v>
      </c>
      <c r="AS114" s="58">
        <f t="shared" si="33"/>
        <v>420660</v>
      </c>
      <c r="AT114" s="58">
        <f t="shared" si="34"/>
        <v>420660</v>
      </c>
      <c r="AU114" s="58" t="str">
        <f t="shared" si="35"/>
        <v>Local</v>
      </c>
      <c r="AV114" s="74"/>
      <c r="AY114" s="158"/>
      <c r="AZ114" s="318"/>
      <c r="BA114" s="74"/>
      <c r="BB114" s="368"/>
      <c r="BC114" s="74"/>
    </row>
    <row r="115" spans="1:55" s="60" customFormat="1" ht="32.25" hidden="1" customHeight="1">
      <c r="A115" s="113" t="s">
        <v>3665</v>
      </c>
      <c r="B115" s="314" t="s">
        <v>3746</v>
      </c>
      <c r="C115" s="121" t="s">
        <v>3245</v>
      </c>
      <c r="D115" s="315">
        <v>46058</v>
      </c>
      <c r="E115" s="316">
        <v>107960977720</v>
      </c>
      <c r="F115" s="331">
        <v>1</v>
      </c>
      <c r="G115" s="119"/>
      <c r="H115" s="119"/>
      <c r="I115" s="120"/>
      <c r="J115" s="61"/>
      <c r="K115" s="62"/>
      <c r="L115" s="56"/>
      <c r="M115" s="317">
        <v>389500</v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62"/>
      <c r="Y115" s="58"/>
      <c r="Z115" s="58"/>
      <c r="AA115" s="121" t="s">
        <v>3245</v>
      </c>
      <c r="AB115" s="57" t="str">
        <f t="shared" si="38"/>
        <v>PS26877</v>
      </c>
      <c r="AC115" s="58" t="str">
        <f t="shared" si="38"/>
        <v>5228058</v>
      </c>
      <c r="AD115" s="59">
        <f t="shared" si="30"/>
        <v>46058</v>
      </c>
      <c r="AE115" s="58"/>
      <c r="AF115" s="58"/>
      <c r="AG115" s="58"/>
      <c r="AH115" s="58">
        <f t="shared" si="31"/>
        <v>389500</v>
      </c>
      <c r="AI115" s="58"/>
      <c r="AJ115" s="58"/>
      <c r="AK115" s="58"/>
      <c r="AL115" s="58"/>
      <c r="AM115" s="58"/>
      <c r="AN115" s="58"/>
      <c r="AO115" s="58"/>
      <c r="AP115" s="58"/>
      <c r="AQ115" s="58"/>
      <c r="AR115" s="58">
        <f t="shared" si="32"/>
        <v>31160</v>
      </c>
      <c r="AS115" s="58">
        <f t="shared" si="33"/>
        <v>420660</v>
      </c>
      <c r="AT115" s="58">
        <f t="shared" si="34"/>
        <v>420660</v>
      </c>
      <c r="AU115" s="58" t="str">
        <f t="shared" si="35"/>
        <v>Local</v>
      </c>
      <c r="AV115" s="74"/>
      <c r="AY115" s="158"/>
      <c r="AZ115" s="318"/>
      <c r="BA115" s="74"/>
      <c r="BB115" s="368"/>
      <c r="BC115" s="74"/>
    </row>
    <row r="116" spans="1:55" s="60" customFormat="1" ht="32.25" hidden="1" customHeight="1">
      <c r="A116" s="113" t="s">
        <v>3666</v>
      </c>
      <c r="B116" s="314" t="s">
        <v>3747</v>
      </c>
      <c r="C116" s="121" t="s">
        <v>3245</v>
      </c>
      <c r="D116" s="315">
        <v>46058</v>
      </c>
      <c r="E116" s="316">
        <v>107960949350</v>
      </c>
      <c r="F116" s="331">
        <v>1</v>
      </c>
      <c r="G116" s="119"/>
      <c r="H116" s="119"/>
      <c r="I116" s="120"/>
      <c r="J116" s="61"/>
      <c r="K116" s="62"/>
      <c r="L116" s="56"/>
      <c r="M116" s="317">
        <v>389500</v>
      </c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62"/>
      <c r="Y116" s="58"/>
      <c r="Z116" s="58"/>
      <c r="AA116" s="121" t="s">
        <v>3245</v>
      </c>
      <c r="AB116" s="57" t="str">
        <f t="shared" si="38"/>
        <v>PS26878</v>
      </c>
      <c r="AC116" s="58" t="str">
        <f t="shared" si="38"/>
        <v>5228083</v>
      </c>
      <c r="AD116" s="59">
        <f t="shared" si="30"/>
        <v>46058</v>
      </c>
      <c r="AE116" s="58"/>
      <c r="AF116" s="58"/>
      <c r="AG116" s="58"/>
      <c r="AH116" s="58">
        <f t="shared" si="31"/>
        <v>389500</v>
      </c>
      <c r="AI116" s="58"/>
      <c r="AJ116" s="58"/>
      <c r="AK116" s="58"/>
      <c r="AL116" s="58"/>
      <c r="AM116" s="58"/>
      <c r="AN116" s="58"/>
      <c r="AO116" s="58"/>
      <c r="AP116" s="58"/>
      <c r="AQ116" s="58"/>
      <c r="AR116" s="58">
        <f t="shared" si="32"/>
        <v>31160</v>
      </c>
      <c r="AS116" s="58">
        <f t="shared" si="33"/>
        <v>420660</v>
      </c>
      <c r="AT116" s="58">
        <f t="shared" si="34"/>
        <v>420660</v>
      </c>
      <c r="AU116" s="58" t="str">
        <f t="shared" si="35"/>
        <v>Local</v>
      </c>
      <c r="AV116" s="74"/>
      <c r="AY116" s="158"/>
      <c r="AZ116" s="318"/>
      <c r="BA116" s="74"/>
      <c r="BB116" s="368"/>
      <c r="BC116" s="74"/>
    </row>
    <row r="117" spans="1:55" s="60" customFormat="1" ht="32.25" hidden="1" customHeight="1">
      <c r="A117" s="113" t="s">
        <v>3667</v>
      </c>
      <c r="B117" s="314" t="s">
        <v>3748</v>
      </c>
      <c r="C117" s="121" t="s">
        <v>3245</v>
      </c>
      <c r="D117" s="315">
        <v>46058</v>
      </c>
      <c r="E117" s="316">
        <v>107960818450</v>
      </c>
      <c r="F117" s="331">
        <v>1</v>
      </c>
      <c r="G117" s="119"/>
      <c r="H117" s="119"/>
      <c r="I117" s="120"/>
      <c r="J117" s="61"/>
      <c r="K117" s="62"/>
      <c r="L117" s="56"/>
      <c r="M117" s="317">
        <v>389500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62"/>
      <c r="Y117" s="58"/>
      <c r="Z117" s="58"/>
      <c r="AA117" s="121" t="s">
        <v>3245</v>
      </c>
      <c r="AB117" s="57" t="str">
        <f t="shared" si="38"/>
        <v>PS26873</v>
      </c>
      <c r="AC117" s="58" t="str">
        <f t="shared" si="38"/>
        <v>B33X26020212</v>
      </c>
      <c r="AD117" s="59">
        <f t="shared" si="30"/>
        <v>46058</v>
      </c>
      <c r="AE117" s="58"/>
      <c r="AF117" s="58"/>
      <c r="AG117" s="58"/>
      <c r="AH117" s="58">
        <f t="shared" si="31"/>
        <v>389500</v>
      </c>
      <c r="AI117" s="58"/>
      <c r="AJ117" s="58"/>
      <c r="AK117" s="58"/>
      <c r="AL117" s="58"/>
      <c r="AM117" s="58"/>
      <c r="AN117" s="58"/>
      <c r="AO117" s="58"/>
      <c r="AP117" s="58"/>
      <c r="AQ117" s="58"/>
      <c r="AR117" s="58">
        <f t="shared" si="32"/>
        <v>31160</v>
      </c>
      <c r="AS117" s="58">
        <f t="shared" si="33"/>
        <v>420660</v>
      </c>
      <c r="AT117" s="58">
        <f t="shared" si="34"/>
        <v>420660</v>
      </c>
      <c r="AU117" s="58" t="str">
        <f t="shared" si="35"/>
        <v>Local</v>
      </c>
      <c r="AV117" s="74"/>
      <c r="AY117" s="158"/>
      <c r="AZ117" s="318"/>
      <c r="BA117" s="74"/>
      <c r="BB117" s="368"/>
      <c r="BC117" s="74"/>
    </row>
    <row r="118" spans="1:55" s="60" customFormat="1" ht="32.25" hidden="1" customHeight="1">
      <c r="A118" s="113" t="s">
        <v>3668</v>
      </c>
      <c r="B118" s="314" t="s">
        <v>3749</v>
      </c>
      <c r="C118" s="121" t="s">
        <v>3245</v>
      </c>
      <c r="D118" s="315">
        <v>46058</v>
      </c>
      <c r="E118" s="316">
        <v>107960837940</v>
      </c>
      <c r="F118" s="331">
        <v>1</v>
      </c>
      <c r="G118" s="119"/>
      <c r="H118" s="119"/>
      <c r="I118" s="120"/>
      <c r="J118" s="61"/>
      <c r="K118" s="62"/>
      <c r="L118" s="56"/>
      <c r="M118" s="317">
        <v>389500</v>
      </c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62"/>
      <c r="Y118" s="58"/>
      <c r="Z118" s="58"/>
      <c r="AA118" s="121" t="s">
        <v>3245</v>
      </c>
      <c r="AB118" s="57" t="str">
        <f t="shared" si="38"/>
        <v>PS26874</v>
      </c>
      <c r="AC118" s="58" t="str">
        <f t="shared" si="38"/>
        <v>B33X26020213</v>
      </c>
      <c r="AD118" s="59">
        <f t="shared" si="30"/>
        <v>46058</v>
      </c>
      <c r="AE118" s="58"/>
      <c r="AF118" s="58"/>
      <c r="AG118" s="58"/>
      <c r="AH118" s="58">
        <f t="shared" si="31"/>
        <v>389500</v>
      </c>
      <c r="AI118" s="58"/>
      <c r="AJ118" s="58"/>
      <c r="AK118" s="58"/>
      <c r="AL118" s="58"/>
      <c r="AM118" s="58"/>
      <c r="AN118" s="58"/>
      <c r="AO118" s="58"/>
      <c r="AP118" s="58"/>
      <c r="AQ118" s="58"/>
      <c r="AR118" s="58">
        <f t="shared" si="32"/>
        <v>31160</v>
      </c>
      <c r="AS118" s="58">
        <f t="shared" si="33"/>
        <v>420660</v>
      </c>
      <c r="AT118" s="58">
        <f t="shared" si="34"/>
        <v>420660</v>
      </c>
      <c r="AU118" s="58" t="str">
        <f t="shared" si="35"/>
        <v>Local</v>
      </c>
      <c r="AV118" s="74"/>
      <c r="AY118" s="158"/>
      <c r="AZ118" s="318"/>
      <c r="BA118" s="74"/>
      <c r="BB118" s="368"/>
      <c r="BC118" s="74"/>
    </row>
    <row r="119" spans="1:55" s="60" customFormat="1" ht="32.25" hidden="1" customHeight="1">
      <c r="A119" s="113" t="s">
        <v>3669</v>
      </c>
      <c r="B119" s="314" t="s">
        <v>3750</v>
      </c>
      <c r="C119" s="121" t="s">
        <v>3245</v>
      </c>
      <c r="D119" s="315">
        <v>46058</v>
      </c>
      <c r="E119" s="316">
        <v>107960818120</v>
      </c>
      <c r="F119" s="331">
        <v>1</v>
      </c>
      <c r="G119" s="119"/>
      <c r="H119" s="119"/>
      <c r="I119" s="120"/>
      <c r="J119" s="61"/>
      <c r="K119" s="62"/>
      <c r="L119" s="56"/>
      <c r="M119" s="317">
        <v>389500</v>
      </c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62"/>
      <c r="Y119" s="58"/>
      <c r="Z119" s="58"/>
      <c r="AA119" s="121" t="s">
        <v>3245</v>
      </c>
      <c r="AB119" s="57" t="str">
        <f t="shared" si="38"/>
        <v>PS26904</v>
      </c>
      <c r="AC119" s="58" t="str">
        <f t="shared" si="38"/>
        <v>VY/025-2026</v>
      </c>
      <c r="AD119" s="59">
        <f t="shared" si="30"/>
        <v>46058</v>
      </c>
      <c r="AE119" s="58"/>
      <c r="AF119" s="58"/>
      <c r="AG119" s="58"/>
      <c r="AH119" s="58">
        <f t="shared" si="31"/>
        <v>389500</v>
      </c>
      <c r="AI119" s="58"/>
      <c r="AJ119" s="58"/>
      <c r="AK119" s="58"/>
      <c r="AL119" s="58"/>
      <c r="AM119" s="58"/>
      <c r="AN119" s="58"/>
      <c r="AO119" s="58"/>
      <c r="AP119" s="58"/>
      <c r="AQ119" s="58"/>
      <c r="AR119" s="58">
        <f t="shared" si="32"/>
        <v>31160</v>
      </c>
      <c r="AS119" s="58">
        <f t="shared" si="33"/>
        <v>420660</v>
      </c>
      <c r="AT119" s="58">
        <f t="shared" si="34"/>
        <v>420660</v>
      </c>
      <c r="AU119" s="58" t="str">
        <f t="shared" si="35"/>
        <v>Local</v>
      </c>
      <c r="AV119" s="74"/>
      <c r="AY119" s="158"/>
      <c r="AZ119" s="318"/>
      <c r="BA119" s="74"/>
      <c r="BB119" s="368"/>
      <c r="BC119" s="74"/>
    </row>
    <row r="120" spans="1:55" s="60" customFormat="1" ht="32.25" hidden="1" customHeight="1">
      <c r="A120" s="113" t="s">
        <v>3670</v>
      </c>
      <c r="B120" s="314" t="s">
        <v>3751</v>
      </c>
      <c r="C120" s="121" t="s">
        <v>3245</v>
      </c>
      <c r="D120" s="315">
        <v>46058</v>
      </c>
      <c r="E120" s="316">
        <v>107960837720</v>
      </c>
      <c r="F120" s="331">
        <v>1</v>
      </c>
      <c r="G120" s="119"/>
      <c r="H120" s="119"/>
      <c r="I120" s="120"/>
      <c r="J120" s="61"/>
      <c r="K120" s="62"/>
      <c r="L120" s="56"/>
      <c r="M120" s="317">
        <v>389500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62"/>
      <c r="Y120" s="58"/>
      <c r="Z120" s="58"/>
      <c r="AA120" s="121" t="s">
        <v>3245</v>
      </c>
      <c r="AB120" s="57" t="str">
        <f t="shared" si="38"/>
        <v>PS26880</v>
      </c>
      <c r="AC120" s="58" t="str">
        <f t="shared" si="38"/>
        <v>5213003</v>
      </c>
      <c r="AD120" s="59">
        <f t="shared" si="30"/>
        <v>46058</v>
      </c>
      <c r="AE120" s="58"/>
      <c r="AF120" s="58"/>
      <c r="AG120" s="58"/>
      <c r="AH120" s="58">
        <f t="shared" si="31"/>
        <v>389500</v>
      </c>
      <c r="AI120" s="58"/>
      <c r="AJ120" s="58"/>
      <c r="AK120" s="58"/>
      <c r="AL120" s="58"/>
      <c r="AM120" s="58"/>
      <c r="AN120" s="58"/>
      <c r="AO120" s="58"/>
      <c r="AP120" s="58"/>
      <c r="AQ120" s="58"/>
      <c r="AR120" s="58">
        <f t="shared" si="32"/>
        <v>31160</v>
      </c>
      <c r="AS120" s="58">
        <f t="shared" si="33"/>
        <v>420660</v>
      </c>
      <c r="AT120" s="58">
        <f t="shared" si="34"/>
        <v>420660</v>
      </c>
      <c r="AU120" s="58" t="str">
        <f t="shared" si="35"/>
        <v>Local</v>
      </c>
      <c r="AV120" s="74"/>
      <c r="AY120" s="158"/>
      <c r="AZ120" s="318"/>
      <c r="BA120" s="74"/>
      <c r="BB120" s="368"/>
      <c r="BC120" s="74"/>
    </row>
    <row r="121" spans="1:55" s="60" customFormat="1" ht="32.25" hidden="1" customHeight="1">
      <c r="A121" s="113" t="s">
        <v>3671</v>
      </c>
      <c r="B121" s="314" t="s">
        <v>3752</v>
      </c>
      <c r="C121" s="121" t="s">
        <v>3245</v>
      </c>
      <c r="D121" s="315">
        <v>46058</v>
      </c>
      <c r="E121" s="316">
        <v>107960879610</v>
      </c>
      <c r="F121" s="331">
        <v>1</v>
      </c>
      <c r="G121" s="119"/>
      <c r="H121" s="119"/>
      <c r="I121" s="120"/>
      <c r="J121" s="61"/>
      <c r="K121" s="62"/>
      <c r="L121" s="56"/>
      <c r="M121" s="317">
        <v>389500</v>
      </c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62"/>
      <c r="Y121" s="58"/>
      <c r="Z121" s="58"/>
      <c r="AA121" s="121" t="s">
        <v>3245</v>
      </c>
      <c r="AB121" s="57" t="str">
        <f t="shared" si="38"/>
        <v>PS26879</v>
      </c>
      <c r="AC121" s="58" t="str">
        <f t="shared" si="38"/>
        <v>5227255</v>
      </c>
      <c r="AD121" s="59">
        <f t="shared" si="30"/>
        <v>46058</v>
      </c>
      <c r="AE121" s="58"/>
      <c r="AF121" s="58"/>
      <c r="AG121" s="58"/>
      <c r="AH121" s="58">
        <f t="shared" si="31"/>
        <v>389500</v>
      </c>
      <c r="AI121" s="58"/>
      <c r="AJ121" s="58"/>
      <c r="AK121" s="58"/>
      <c r="AL121" s="58"/>
      <c r="AM121" s="58"/>
      <c r="AN121" s="58"/>
      <c r="AO121" s="58"/>
      <c r="AP121" s="58"/>
      <c r="AQ121" s="58"/>
      <c r="AR121" s="58">
        <f t="shared" si="32"/>
        <v>31160</v>
      </c>
      <c r="AS121" s="58">
        <f t="shared" si="33"/>
        <v>420660</v>
      </c>
      <c r="AT121" s="58">
        <f t="shared" si="34"/>
        <v>420660</v>
      </c>
      <c r="AU121" s="58" t="str">
        <f t="shared" si="35"/>
        <v>Local</v>
      </c>
      <c r="AV121" s="74"/>
      <c r="AY121" s="158"/>
      <c r="AZ121" s="318"/>
      <c r="BA121" s="74"/>
      <c r="BB121" s="368"/>
      <c r="BC121" s="74"/>
    </row>
    <row r="122" spans="1:55" s="60" customFormat="1" ht="32.25" hidden="1" customHeight="1">
      <c r="A122" s="113" t="s">
        <v>3672</v>
      </c>
      <c r="B122" s="314" t="s">
        <v>3753</v>
      </c>
      <c r="C122" s="121" t="s">
        <v>3245</v>
      </c>
      <c r="D122" s="315">
        <v>46058</v>
      </c>
      <c r="E122" s="316">
        <v>107960910960</v>
      </c>
      <c r="F122" s="331">
        <v>1</v>
      </c>
      <c r="G122" s="119"/>
      <c r="H122" s="119"/>
      <c r="I122" s="120"/>
      <c r="J122" s="61"/>
      <c r="K122" s="62"/>
      <c r="L122" s="56"/>
      <c r="M122" s="317">
        <v>389500</v>
      </c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62"/>
      <c r="Y122" s="58"/>
      <c r="Z122" s="58"/>
      <c r="AA122" s="121" t="s">
        <v>3245</v>
      </c>
      <c r="AB122" s="57" t="str">
        <f t="shared" si="38"/>
        <v>PS26903</v>
      </c>
      <c r="AC122" s="58" t="str">
        <f t="shared" si="38"/>
        <v>180/BG-PS-34</v>
      </c>
      <c r="AD122" s="59">
        <f t="shared" si="30"/>
        <v>46058</v>
      </c>
      <c r="AE122" s="58"/>
      <c r="AF122" s="58"/>
      <c r="AG122" s="58"/>
      <c r="AH122" s="58">
        <f t="shared" si="31"/>
        <v>389500</v>
      </c>
      <c r="AI122" s="58"/>
      <c r="AJ122" s="58"/>
      <c r="AK122" s="58"/>
      <c r="AL122" s="58"/>
      <c r="AM122" s="58"/>
      <c r="AN122" s="58"/>
      <c r="AO122" s="58"/>
      <c r="AP122" s="58"/>
      <c r="AQ122" s="58"/>
      <c r="AR122" s="58">
        <f t="shared" si="32"/>
        <v>31160</v>
      </c>
      <c r="AS122" s="58">
        <f t="shared" si="33"/>
        <v>420660</v>
      </c>
      <c r="AT122" s="58">
        <f t="shared" si="34"/>
        <v>420660</v>
      </c>
      <c r="AU122" s="58" t="str">
        <f t="shared" si="35"/>
        <v>Local</v>
      </c>
      <c r="AV122" s="74"/>
      <c r="AY122" s="158"/>
      <c r="AZ122" s="318"/>
      <c r="BA122" s="74"/>
      <c r="BB122" s="368"/>
      <c r="BC122" s="74"/>
    </row>
    <row r="123" spans="1:55" s="60" customFormat="1" ht="32.25" hidden="1" customHeight="1">
      <c r="A123" s="113" t="s">
        <v>3673</v>
      </c>
      <c r="B123" s="314" t="s">
        <v>3754</v>
      </c>
      <c r="C123" s="121" t="s">
        <v>3245</v>
      </c>
      <c r="D123" s="315">
        <v>46058</v>
      </c>
      <c r="E123" s="316">
        <v>107960925330</v>
      </c>
      <c r="F123" s="331">
        <v>1</v>
      </c>
      <c r="G123" s="119"/>
      <c r="H123" s="119"/>
      <c r="I123" s="120"/>
      <c r="J123" s="61"/>
      <c r="K123" s="62"/>
      <c r="L123" s="56"/>
      <c r="M123" s="317">
        <v>389500</v>
      </c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62"/>
      <c r="Y123" s="58"/>
      <c r="Z123" s="58"/>
      <c r="AA123" s="121" t="s">
        <v>3245</v>
      </c>
      <c r="AB123" s="57" t="str">
        <f t="shared" si="38"/>
        <v>PS26881</v>
      </c>
      <c r="AC123" s="58" t="str">
        <f t="shared" si="38"/>
        <v>5199485</v>
      </c>
      <c r="AD123" s="59">
        <f t="shared" si="30"/>
        <v>46058</v>
      </c>
      <c r="AE123" s="58"/>
      <c r="AF123" s="58"/>
      <c r="AG123" s="58"/>
      <c r="AH123" s="58">
        <f t="shared" si="31"/>
        <v>389500</v>
      </c>
      <c r="AI123" s="58"/>
      <c r="AJ123" s="58"/>
      <c r="AK123" s="58"/>
      <c r="AL123" s="58"/>
      <c r="AM123" s="58"/>
      <c r="AN123" s="58"/>
      <c r="AO123" s="58"/>
      <c r="AP123" s="58"/>
      <c r="AQ123" s="58"/>
      <c r="AR123" s="58">
        <f t="shared" si="32"/>
        <v>31160</v>
      </c>
      <c r="AS123" s="58">
        <f t="shared" si="33"/>
        <v>420660</v>
      </c>
      <c r="AT123" s="58">
        <f t="shared" si="34"/>
        <v>420660</v>
      </c>
      <c r="AU123" s="58" t="str">
        <f t="shared" si="35"/>
        <v>Local</v>
      </c>
      <c r="AV123" s="74"/>
      <c r="AY123" s="158"/>
      <c r="AZ123" s="318"/>
      <c r="BA123" s="74"/>
      <c r="BB123" s="368"/>
      <c r="BC123" s="74"/>
    </row>
    <row r="124" spans="1:55" s="60" customFormat="1" ht="32.25" hidden="1" customHeight="1">
      <c r="A124" s="113" t="s">
        <v>3674</v>
      </c>
      <c r="B124" s="314" t="s">
        <v>3755</v>
      </c>
      <c r="C124" s="121" t="s">
        <v>3245</v>
      </c>
      <c r="D124" s="315">
        <v>46058</v>
      </c>
      <c r="E124" s="316">
        <v>107960979340</v>
      </c>
      <c r="F124" s="331">
        <v>1</v>
      </c>
      <c r="G124" s="119"/>
      <c r="H124" s="119"/>
      <c r="I124" s="120"/>
      <c r="J124" s="61"/>
      <c r="K124" s="62"/>
      <c r="L124" s="56"/>
      <c r="M124" s="317">
        <v>389500</v>
      </c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62"/>
      <c r="Y124" s="58"/>
      <c r="Z124" s="58"/>
      <c r="AA124" s="121" t="s">
        <v>3245</v>
      </c>
      <c r="AB124" s="57" t="str">
        <f t="shared" si="38"/>
        <v>PS26906</v>
      </c>
      <c r="AC124" s="58" t="str">
        <f t="shared" si="38"/>
        <v>KJ-VY260201</v>
      </c>
      <c r="AD124" s="59">
        <f t="shared" si="30"/>
        <v>46058</v>
      </c>
      <c r="AE124" s="58"/>
      <c r="AF124" s="58"/>
      <c r="AG124" s="58"/>
      <c r="AH124" s="58">
        <f t="shared" si="31"/>
        <v>389500</v>
      </c>
      <c r="AI124" s="58"/>
      <c r="AJ124" s="58"/>
      <c r="AK124" s="58"/>
      <c r="AL124" s="58"/>
      <c r="AM124" s="58"/>
      <c r="AN124" s="58"/>
      <c r="AO124" s="58"/>
      <c r="AP124" s="58"/>
      <c r="AQ124" s="58"/>
      <c r="AR124" s="58">
        <f t="shared" si="32"/>
        <v>31160</v>
      </c>
      <c r="AS124" s="58">
        <f t="shared" si="33"/>
        <v>420660</v>
      </c>
      <c r="AT124" s="58">
        <f t="shared" si="34"/>
        <v>420660</v>
      </c>
      <c r="AU124" s="58" t="str">
        <f t="shared" si="35"/>
        <v>Local</v>
      </c>
      <c r="AV124" s="74"/>
      <c r="AY124" s="158"/>
      <c r="AZ124" s="318"/>
      <c r="BA124" s="74"/>
      <c r="BB124" s="368"/>
      <c r="BC124" s="74"/>
    </row>
    <row r="125" spans="1:55" s="60" customFormat="1" ht="32.25" hidden="1" customHeight="1">
      <c r="A125" s="113" t="s">
        <v>3675</v>
      </c>
      <c r="B125" s="314" t="s">
        <v>3756</v>
      </c>
      <c r="C125" s="121" t="s">
        <v>3245</v>
      </c>
      <c r="D125" s="315">
        <v>46058</v>
      </c>
      <c r="E125" s="316">
        <v>107962937020</v>
      </c>
      <c r="F125" s="331">
        <v>1</v>
      </c>
      <c r="G125" s="119"/>
      <c r="H125" s="119"/>
      <c r="I125" s="120"/>
      <c r="J125" s="61"/>
      <c r="K125" s="62"/>
      <c r="L125" s="56"/>
      <c r="M125" s="317">
        <v>389500</v>
      </c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62"/>
      <c r="Y125" s="58"/>
      <c r="Z125" s="58"/>
      <c r="AA125" s="121" t="s">
        <v>3245</v>
      </c>
      <c r="AB125" s="57" t="str">
        <f t="shared" si="38"/>
        <v>PS26844</v>
      </c>
      <c r="AC125" s="58" t="str">
        <f t="shared" si="38"/>
        <v>MTCVY-R2602-001</v>
      </c>
      <c r="AD125" s="59">
        <f t="shared" si="30"/>
        <v>46058</v>
      </c>
      <c r="AE125" s="58"/>
      <c r="AF125" s="58"/>
      <c r="AG125" s="58"/>
      <c r="AH125" s="58">
        <f t="shared" si="31"/>
        <v>389500</v>
      </c>
      <c r="AI125" s="58"/>
      <c r="AJ125" s="58"/>
      <c r="AK125" s="58"/>
      <c r="AL125" s="58"/>
      <c r="AM125" s="58"/>
      <c r="AN125" s="58"/>
      <c r="AO125" s="58"/>
      <c r="AP125" s="58"/>
      <c r="AQ125" s="58"/>
      <c r="AR125" s="58">
        <f t="shared" si="32"/>
        <v>31160</v>
      </c>
      <c r="AS125" s="58">
        <f t="shared" si="33"/>
        <v>420660</v>
      </c>
      <c r="AT125" s="58">
        <f t="shared" si="34"/>
        <v>420660</v>
      </c>
      <c r="AU125" s="58" t="str">
        <f t="shared" si="35"/>
        <v>Local</v>
      </c>
      <c r="AV125" s="74"/>
      <c r="AY125" s="158"/>
      <c r="AZ125" s="318"/>
      <c r="BA125" s="74"/>
      <c r="BB125" s="368"/>
      <c r="BC125" s="74"/>
    </row>
    <row r="126" spans="1:55" s="60" customFormat="1" ht="32.25" hidden="1" customHeight="1">
      <c r="A126" s="113" t="s">
        <v>3676</v>
      </c>
      <c r="B126" s="314" t="s">
        <v>3757</v>
      </c>
      <c r="C126" s="121" t="s">
        <v>3245</v>
      </c>
      <c r="D126" s="315">
        <v>46058</v>
      </c>
      <c r="E126" s="316">
        <v>107959317321</v>
      </c>
      <c r="F126" s="331">
        <v>1</v>
      </c>
      <c r="G126" s="119"/>
      <c r="H126" s="119"/>
      <c r="I126" s="120"/>
      <c r="J126" s="61"/>
      <c r="K126" s="62"/>
      <c r="L126" s="56"/>
      <c r="M126" s="317">
        <v>389500</v>
      </c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62"/>
      <c r="Y126" s="58"/>
      <c r="Z126" s="58"/>
      <c r="AA126" s="121" t="s">
        <v>3245</v>
      </c>
      <c r="AB126" s="57" t="str">
        <f t="shared" si="38"/>
        <v>PS26885</v>
      </c>
      <c r="AC126" s="58" t="str">
        <f t="shared" si="38"/>
        <v>BSV260202-221295</v>
      </c>
      <c r="AD126" s="59">
        <f t="shared" si="30"/>
        <v>46058</v>
      </c>
      <c r="AE126" s="58"/>
      <c r="AF126" s="58"/>
      <c r="AG126" s="58"/>
      <c r="AH126" s="58">
        <f t="shared" si="31"/>
        <v>389500</v>
      </c>
      <c r="AI126" s="58"/>
      <c r="AJ126" s="58"/>
      <c r="AK126" s="58"/>
      <c r="AL126" s="58"/>
      <c r="AM126" s="58"/>
      <c r="AN126" s="58"/>
      <c r="AO126" s="58"/>
      <c r="AP126" s="58"/>
      <c r="AQ126" s="58"/>
      <c r="AR126" s="58">
        <f t="shared" si="32"/>
        <v>31160</v>
      </c>
      <c r="AS126" s="58">
        <f t="shared" si="33"/>
        <v>420660</v>
      </c>
      <c r="AT126" s="58">
        <f t="shared" si="34"/>
        <v>420660</v>
      </c>
      <c r="AU126" s="58" t="str">
        <f t="shared" si="35"/>
        <v>Local</v>
      </c>
      <c r="AV126" s="74"/>
      <c r="AY126" s="158"/>
      <c r="AZ126" s="318"/>
      <c r="BA126" s="74"/>
      <c r="BB126" s="368"/>
      <c r="BC126" s="74"/>
    </row>
    <row r="127" spans="1:55" s="60" customFormat="1" ht="32.25" hidden="1" customHeight="1">
      <c r="A127" s="113" t="s">
        <v>3677</v>
      </c>
      <c r="B127" s="314" t="s">
        <v>3758</v>
      </c>
      <c r="C127" s="121" t="s">
        <v>3245</v>
      </c>
      <c r="D127" s="315">
        <v>46058</v>
      </c>
      <c r="E127" s="316">
        <v>107960925701</v>
      </c>
      <c r="F127" s="331">
        <v>1</v>
      </c>
      <c r="G127" s="119"/>
      <c r="H127" s="119"/>
      <c r="I127" s="120"/>
      <c r="J127" s="61"/>
      <c r="K127" s="62"/>
      <c r="L127" s="56"/>
      <c r="M127" s="317">
        <v>389500</v>
      </c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62"/>
      <c r="Y127" s="58"/>
      <c r="Z127" s="58"/>
      <c r="AA127" s="121" t="s">
        <v>3245</v>
      </c>
      <c r="AB127" s="57" t="str">
        <f t="shared" si="38"/>
        <v>PS26897</v>
      </c>
      <c r="AC127" s="58" t="str">
        <f t="shared" si="38"/>
        <v>THVN-MIN2602005</v>
      </c>
      <c r="AD127" s="59">
        <f t="shared" si="30"/>
        <v>46058</v>
      </c>
      <c r="AE127" s="58"/>
      <c r="AF127" s="58"/>
      <c r="AG127" s="58"/>
      <c r="AH127" s="58">
        <f t="shared" si="31"/>
        <v>389500</v>
      </c>
      <c r="AI127" s="58"/>
      <c r="AJ127" s="58"/>
      <c r="AK127" s="58"/>
      <c r="AL127" s="58"/>
      <c r="AM127" s="58"/>
      <c r="AN127" s="58"/>
      <c r="AO127" s="58"/>
      <c r="AP127" s="58"/>
      <c r="AQ127" s="58"/>
      <c r="AR127" s="58">
        <f t="shared" si="32"/>
        <v>31160</v>
      </c>
      <c r="AS127" s="58">
        <f t="shared" si="33"/>
        <v>420660</v>
      </c>
      <c r="AT127" s="58">
        <f t="shared" si="34"/>
        <v>420660</v>
      </c>
      <c r="AU127" s="58" t="str">
        <f t="shared" si="35"/>
        <v>Local</v>
      </c>
      <c r="AV127" s="74"/>
      <c r="AY127" s="158"/>
      <c r="AZ127" s="318"/>
      <c r="BA127" s="74"/>
      <c r="BB127" s="368"/>
      <c r="BC127" s="74"/>
    </row>
    <row r="128" spans="1:55" s="60" customFormat="1" ht="32.25" hidden="1" customHeight="1">
      <c r="A128" s="113" t="s">
        <v>3678</v>
      </c>
      <c r="B128" s="314" t="s">
        <v>3759</v>
      </c>
      <c r="C128" s="121" t="s">
        <v>3245</v>
      </c>
      <c r="D128" s="315">
        <v>46058</v>
      </c>
      <c r="E128" s="316">
        <v>107959960141</v>
      </c>
      <c r="F128" s="331">
        <v>1</v>
      </c>
      <c r="G128" s="119"/>
      <c r="H128" s="119"/>
      <c r="I128" s="120"/>
      <c r="J128" s="61"/>
      <c r="K128" s="62"/>
      <c r="L128" s="56"/>
      <c r="M128" s="317">
        <v>389500</v>
      </c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62"/>
      <c r="Y128" s="58"/>
      <c r="Z128" s="58"/>
      <c r="AA128" s="121" t="s">
        <v>3245</v>
      </c>
      <c r="AB128" s="57" t="str">
        <f t="shared" si="38"/>
        <v>PS26898</v>
      </c>
      <c r="AC128" s="58" t="str">
        <f t="shared" si="38"/>
        <v>JWT-PS 14</v>
      </c>
      <c r="AD128" s="59">
        <f t="shared" si="30"/>
        <v>46058</v>
      </c>
      <c r="AE128" s="58"/>
      <c r="AF128" s="58"/>
      <c r="AG128" s="58"/>
      <c r="AH128" s="58">
        <f t="shared" si="31"/>
        <v>389500</v>
      </c>
      <c r="AI128" s="58"/>
      <c r="AJ128" s="58"/>
      <c r="AK128" s="58"/>
      <c r="AL128" s="58"/>
      <c r="AM128" s="58"/>
      <c r="AN128" s="58"/>
      <c r="AO128" s="58"/>
      <c r="AP128" s="58"/>
      <c r="AQ128" s="58"/>
      <c r="AR128" s="58">
        <f t="shared" si="32"/>
        <v>31160</v>
      </c>
      <c r="AS128" s="58">
        <f t="shared" si="33"/>
        <v>420660</v>
      </c>
      <c r="AT128" s="58">
        <f t="shared" si="34"/>
        <v>420660</v>
      </c>
      <c r="AU128" s="58" t="str">
        <f t="shared" si="35"/>
        <v>Local</v>
      </c>
      <c r="AV128" s="74"/>
      <c r="AY128" s="158"/>
      <c r="AZ128" s="318"/>
      <c r="BA128" s="74"/>
      <c r="BB128" s="368"/>
      <c r="BC128" s="74"/>
    </row>
    <row r="129" spans="1:55" s="60" customFormat="1" ht="32.25" hidden="1" customHeight="1">
      <c r="A129" s="113" t="s">
        <v>3679</v>
      </c>
      <c r="B129" s="314" t="s">
        <v>3760</v>
      </c>
      <c r="C129" s="121" t="s">
        <v>3245</v>
      </c>
      <c r="D129" s="315">
        <v>46059</v>
      </c>
      <c r="E129" s="316">
        <v>107962943760</v>
      </c>
      <c r="F129" s="331">
        <v>1</v>
      </c>
      <c r="G129" s="119"/>
      <c r="H129" s="119"/>
      <c r="I129" s="120"/>
      <c r="J129" s="61"/>
      <c r="K129" s="62"/>
      <c r="L129" s="56"/>
      <c r="M129" s="317">
        <v>389500</v>
      </c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62"/>
      <c r="Y129" s="58"/>
      <c r="Z129" s="58"/>
      <c r="AA129" s="121" t="s">
        <v>3245</v>
      </c>
      <c r="AB129" s="57" t="str">
        <f t="shared" si="38"/>
        <v>PS26920</v>
      </c>
      <c r="AC129" s="58" t="str">
        <f t="shared" si="38"/>
        <v>5199486</v>
      </c>
      <c r="AD129" s="59">
        <f t="shared" si="30"/>
        <v>46059</v>
      </c>
      <c r="AE129" s="58"/>
      <c r="AF129" s="58"/>
      <c r="AG129" s="58"/>
      <c r="AH129" s="58">
        <f t="shared" si="31"/>
        <v>389500</v>
      </c>
      <c r="AI129" s="58"/>
      <c r="AJ129" s="58"/>
      <c r="AK129" s="58"/>
      <c r="AL129" s="58"/>
      <c r="AM129" s="58"/>
      <c r="AN129" s="58"/>
      <c r="AO129" s="58"/>
      <c r="AP129" s="58"/>
      <c r="AQ129" s="58"/>
      <c r="AR129" s="58">
        <f t="shared" si="32"/>
        <v>31160</v>
      </c>
      <c r="AS129" s="58">
        <f t="shared" si="33"/>
        <v>420660</v>
      </c>
      <c r="AT129" s="58">
        <f t="shared" si="34"/>
        <v>420660</v>
      </c>
      <c r="AU129" s="58" t="str">
        <f t="shared" si="35"/>
        <v>Local</v>
      </c>
      <c r="AV129" s="74"/>
      <c r="AY129" s="158"/>
      <c r="AZ129" s="318"/>
      <c r="BA129" s="74"/>
      <c r="BB129" s="368"/>
      <c r="BC129" s="74"/>
    </row>
    <row r="130" spans="1:55" s="60" customFormat="1" ht="32.25" hidden="1" customHeight="1">
      <c r="A130" s="113" t="s">
        <v>3680</v>
      </c>
      <c r="B130" s="314" t="s">
        <v>3761</v>
      </c>
      <c r="C130" s="121" t="s">
        <v>3245</v>
      </c>
      <c r="D130" s="315">
        <v>46059</v>
      </c>
      <c r="E130" s="316">
        <v>107963181320</v>
      </c>
      <c r="F130" s="331">
        <v>1</v>
      </c>
      <c r="G130" s="119"/>
      <c r="H130" s="119"/>
      <c r="I130" s="120"/>
      <c r="J130" s="61"/>
      <c r="K130" s="62"/>
      <c r="L130" s="56"/>
      <c r="M130" s="317">
        <v>389500</v>
      </c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62"/>
      <c r="Y130" s="58"/>
      <c r="Z130" s="58"/>
      <c r="AA130" s="121" t="s">
        <v>3245</v>
      </c>
      <c r="AB130" s="57" t="str">
        <f t="shared" si="38"/>
        <v>PS26865</v>
      </c>
      <c r="AC130" s="58" t="str">
        <f t="shared" si="38"/>
        <v>O2-2602-00053</v>
      </c>
      <c r="AD130" s="59">
        <f t="shared" si="30"/>
        <v>46059</v>
      </c>
      <c r="AE130" s="58"/>
      <c r="AF130" s="58"/>
      <c r="AG130" s="58"/>
      <c r="AH130" s="58">
        <f t="shared" si="31"/>
        <v>389500</v>
      </c>
      <c r="AI130" s="58"/>
      <c r="AJ130" s="58"/>
      <c r="AK130" s="58"/>
      <c r="AL130" s="58"/>
      <c r="AM130" s="58"/>
      <c r="AN130" s="58"/>
      <c r="AO130" s="58"/>
      <c r="AP130" s="58"/>
      <c r="AQ130" s="58"/>
      <c r="AR130" s="58">
        <f t="shared" si="32"/>
        <v>31160</v>
      </c>
      <c r="AS130" s="58">
        <f t="shared" si="33"/>
        <v>420660</v>
      </c>
      <c r="AT130" s="58">
        <f t="shared" si="34"/>
        <v>420660</v>
      </c>
      <c r="AU130" s="58" t="str">
        <f t="shared" si="35"/>
        <v>Local</v>
      </c>
      <c r="AV130" s="74"/>
      <c r="AY130" s="158"/>
      <c r="AZ130" s="318"/>
      <c r="BA130" s="74"/>
      <c r="BB130" s="368"/>
      <c r="BC130" s="74"/>
    </row>
    <row r="131" spans="1:55" s="60" customFormat="1" ht="32.25" hidden="1" customHeight="1">
      <c r="A131" s="113" t="s">
        <v>3681</v>
      </c>
      <c r="B131" s="314" t="s">
        <v>3762</v>
      </c>
      <c r="C131" s="121" t="s">
        <v>3245</v>
      </c>
      <c r="D131" s="315">
        <v>46059</v>
      </c>
      <c r="E131" s="316">
        <v>107963385350</v>
      </c>
      <c r="F131" s="331">
        <v>1</v>
      </c>
      <c r="G131" s="119"/>
      <c r="H131" s="119"/>
      <c r="I131" s="120"/>
      <c r="J131" s="61"/>
      <c r="K131" s="62"/>
      <c r="L131" s="56"/>
      <c r="M131" s="317">
        <v>389500</v>
      </c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62"/>
      <c r="Y131" s="58"/>
      <c r="Z131" s="58"/>
      <c r="AA131" s="121" t="s">
        <v>3245</v>
      </c>
      <c r="AB131" s="57" t="str">
        <f t="shared" si="38"/>
        <v>PS26925</v>
      </c>
      <c r="AC131" s="58" t="str">
        <f t="shared" si="38"/>
        <v>DY260206PSV-CI-P</v>
      </c>
      <c r="AD131" s="59">
        <f t="shared" si="30"/>
        <v>46059</v>
      </c>
      <c r="AE131" s="58"/>
      <c r="AF131" s="58"/>
      <c r="AG131" s="58"/>
      <c r="AH131" s="58">
        <f t="shared" si="31"/>
        <v>389500</v>
      </c>
      <c r="AI131" s="58"/>
      <c r="AJ131" s="58"/>
      <c r="AK131" s="58"/>
      <c r="AL131" s="58"/>
      <c r="AM131" s="58"/>
      <c r="AN131" s="58"/>
      <c r="AO131" s="58"/>
      <c r="AP131" s="58"/>
      <c r="AQ131" s="58"/>
      <c r="AR131" s="58">
        <f t="shared" si="32"/>
        <v>31160</v>
      </c>
      <c r="AS131" s="58">
        <f t="shared" si="33"/>
        <v>420660</v>
      </c>
      <c r="AT131" s="58">
        <f t="shared" si="34"/>
        <v>420660</v>
      </c>
      <c r="AU131" s="58" t="str">
        <f t="shared" si="35"/>
        <v>Local</v>
      </c>
      <c r="AV131" s="74"/>
      <c r="AY131" s="158"/>
      <c r="AZ131" s="318"/>
      <c r="BA131" s="74"/>
      <c r="BB131" s="368"/>
      <c r="BC131" s="74"/>
    </row>
    <row r="132" spans="1:55" s="60" customFormat="1" ht="32.25" hidden="1" customHeight="1">
      <c r="A132" s="113" t="s">
        <v>3682</v>
      </c>
      <c r="B132" s="314" t="s">
        <v>3763</v>
      </c>
      <c r="C132" s="121" t="s">
        <v>3245</v>
      </c>
      <c r="D132" s="315">
        <v>46059</v>
      </c>
      <c r="E132" s="316">
        <v>107963631050</v>
      </c>
      <c r="F132" s="331">
        <v>1</v>
      </c>
      <c r="G132" s="119"/>
      <c r="H132" s="119"/>
      <c r="I132" s="120"/>
      <c r="J132" s="61"/>
      <c r="K132" s="62"/>
      <c r="L132" s="56"/>
      <c r="M132" s="317">
        <v>389500</v>
      </c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62"/>
      <c r="Y132" s="58"/>
      <c r="Z132" s="58"/>
      <c r="AA132" s="121" t="s">
        <v>3245</v>
      </c>
      <c r="AB132" s="57" t="str">
        <f t="shared" si="38"/>
        <v>PS26933</v>
      </c>
      <c r="AC132" s="58" t="str">
        <f t="shared" si="38"/>
        <v>850C260200290</v>
      </c>
      <c r="AD132" s="59">
        <f t="shared" si="30"/>
        <v>46059</v>
      </c>
      <c r="AE132" s="58"/>
      <c r="AF132" s="58"/>
      <c r="AG132" s="58"/>
      <c r="AH132" s="58">
        <f t="shared" si="31"/>
        <v>389500</v>
      </c>
      <c r="AI132" s="58"/>
      <c r="AJ132" s="58"/>
      <c r="AK132" s="58"/>
      <c r="AL132" s="58"/>
      <c r="AM132" s="58"/>
      <c r="AN132" s="58"/>
      <c r="AO132" s="58"/>
      <c r="AP132" s="58"/>
      <c r="AQ132" s="58"/>
      <c r="AR132" s="58">
        <f t="shared" si="32"/>
        <v>31160</v>
      </c>
      <c r="AS132" s="58">
        <f t="shared" si="33"/>
        <v>420660</v>
      </c>
      <c r="AT132" s="58">
        <f t="shared" si="34"/>
        <v>420660</v>
      </c>
      <c r="AU132" s="58" t="str">
        <f t="shared" si="35"/>
        <v>Local</v>
      </c>
      <c r="AV132" s="74"/>
      <c r="AY132" s="158"/>
      <c r="AZ132" s="318"/>
      <c r="BA132" s="74"/>
      <c r="BB132" s="368"/>
      <c r="BC132" s="74"/>
    </row>
    <row r="133" spans="1:55" s="60" customFormat="1" ht="32.25" hidden="1" customHeight="1">
      <c r="A133" s="113" t="s">
        <v>3683</v>
      </c>
      <c r="B133" s="314" t="s">
        <v>3764</v>
      </c>
      <c r="C133" s="121" t="s">
        <v>3245</v>
      </c>
      <c r="D133" s="315">
        <v>46059</v>
      </c>
      <c r="E133" s="316">
        <v>107963625560</v>
      </c>
      <c r="F133" s="331">
        <v>1</v>
      </c>
      <c r="G133" s="119"/>
      <c r="H133" s="119"/>
      <c r="I133" s="120"/>
      <c r="J133" s="61"/>
      <c r="K133" s="62"/>
      <c r="L133" s="56"/>
      <c r="M133" s="317">
        <v>389500</v>
      </c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62"/>
      <c r="Y133" s="58"/>
      <c r="Z133" s="58"/>
      <c r="AA133" s="121" t="s">
        <v>3245</v>
      </c>
      <c r="AB133" s="57" t="str">
        <f t="shared" si="38"/>
        <v>PS26923</v>
      </c>
      <c r="AC133" s="58" t="str">
        <f t="shared" si="38"/>
        <v>BKPS20260203</v>
      </c>
      <c r="AD133" s="59">
        <f t="shared" si="30"/>
        <v>46059</v>
      </c>
      <c r="AE133" s="58"/>
      <c r="AF133" s="58"/>
      <c r="AG133" s="58"/>
      <c r="AH133" s="58">
        <f t="shared" si="31"/>
        <v>389500</v>
      </c>
      <c r="AI133" s="58"/>
      <c r="AJ133" s="58"/>
      <c r="AK133" s="58"/>
      <c r="AL133" s="58"/>
      <c r="AM133" s="58"/>
      <c r="AN133" s="58"/>
      <c r="AO133" s="58"/>
      <c r="AP133" s="58"/>
      <c r="AQ133" s="58"/>
      <c r="AR133" s="58">
        <f t="shared" si="32"/>
        <v>31160</v>
      </c>
      <c r="AS133" s="58">
        <f t="shared" si="33"/>
        <v>420660</v>
      </c>
      <c r="AT133" s="58">
        <f t="shared" si="34"/>
        <v>420660</v>
      </c>
      <c r="AU133" s="58" t="str">
        <f t="shared" si="35"/>
        <v>Local</v>
      </c>
      <c r="AV133" s="74"/>
      <c r="AY133" s="158"/>
      <c r="AZ133" s="318"/>
      <c r="BA133" s="74"/>
      <c r="BB133" s="368"/>
      <c r="BC133" s="74"/>
    </row>
    <row r="134" spans="1:55" s="60" customFormat="1" ht="32.25" hidden="1" customHeight="1">
      <c r="A134" s="113" t="s">
        <v>3684</v>
      </c>
      <c r="B134" s="314" t="s">
        <v>3765</v>
      </c>
      <c r="C134" s="121" t="s">
        <v>3245</v>
      </c>
      <c r="D134" s="315">
        <v>46059</v>
      </c>
      <c r="E134" s="316">
        <v>107963852730</v>
      </c>
      <c r="F134" s="331">
        <v>1</v>
      </c>
      <c r="G134" s="119"/>
      <c r="H134" s="119"/>
      <c r="I134" s="120"/>
      <c r="J134" s="61"/>
      <c r="K134" s="62"/>
      <c r="L134" s="56"/>
      <c r="M134" s="317">
        <v>389500</v>
      </c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62"/>
      <c r="Y134" s="58"/>
      <c r="Z134" s="58"/>
      <c r="AA134" s="121" t="s">
        <v>3245</v>
      </c>
      <c r="AB134" s="57" t="str">
        <f t="shared" si="38"/>
        <v>PS26919</v>
      </c>
      <c r="AC134" s="58" t="str">
        <f t="shared" si="38"/>
        <v>5213705</v>
      </c>
      <c r="AD134" s="59">
        <f t="shared" si="30"/>
        <v>46059</v>
      </c>
      <c r="AE134" s="58"/>
      <c r="AF134" s="58"/>
      <c r="AG134" s="58"/>
      <c r="AH134" s="58">
        <f t="shared" si="31"/>
        <v>389500</v>
      </c>
      <c r="AI134" s="58"/>
      <c r="AJ134" s="58"/>
      <c r="AK134" s="58"/>
      <c r="AL134" s="58"/>
      <c r="AM134" s="58"/>
      <c r="AN134" s="58"/>
      <c r="AO134" s="58"/>
      <c r="AP134" s="58"/>
      <c r="AQ134" s="58"/>
      <c r="AR134" s="58">
        <f t="shared" si="32"/>
        <v>31160</v>
      </c>
      <c r="AS134" s="58">
        <f t="shared" si="33"/>
        <v>420660</v>
      </c>
      <c r="AT134" s="58">
        <f t="shared" si="34"/>
        <v>420660</v>
      </c>
      <c r="AU134" s="58" t="str">
        <f t="shared" si="35"/>
        <v>Local</v>
      </c>
      <c r="AV134" s="74"/>
      <c r="AY134" s="158"/>
      <c r="AZ134" s="318"/>
      <c r="BA134" s="74"/>
      <c r="BB134" s="368"/>
      <c r="BC134" s="74"/>
    </row>
    <row r="135" spans="1:55" s="60" customFormat="1" ht="32.25" hidden="1" customHeight="1">
      <c r="A135" s="113" t="s">
        <v>3685</v>
      </c>
      <c r="B135" s="314" t="s">
        <v>3766</v>
      </c>
      <c r="C135" s="121" t="s">
        <v>3245</v>
      </c>
      <c r="D135" s="315">
        <v>46059</v>
      </c>
      <c r="E135" s="316">
        <v>107963971950</v>
      </c>
      <c r="F135" s="331">
        <v>1</v>
      </c>
      <c r="G135" s="119"/>
      <c r="H135" s="119"/>
      <c r="I135" s="120"/>
      <c r="J135" s="61"/>
      <c r="K135" s="62"/>
      <c r="L135" s="56"/>
      <c r="M135" s="317">
        <v>389500</v>
      </c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62"/>
      <c r="Y135" s="58"/>
      <c r="Z135" s="58"/>
      <c r="AA135" s="121" t="s">
        <v>3245</v>
      </c>
      <c r="AB135" s="57" t="str">
        <f t="shared" si="38"/>
        <v>PS26918</v>
      </c>
      <c r="AC135" s="58" t="str">
        <f t="shared" si="38"/>
        <v>BL-260202/PS</v>
      </c>
      <c r="AD135" s="59">
        <f t="shared" si="30"/>
        <v>46059</v>
      </c>
      <c r="AE135" s="58"/>
      <c r="AF135" s="58"/>
      <c r="AG135" s="58"/>
      <c r="AH135" s="58">
        <f t="shared" si="31"/>
        <v>389500</v>
      </c>
      <c r="AI135" s="58"/>
      <c r="AJ135" s="58"/>
      <c r="AK135" s="58"/>
      <c r="AL135" s="58"/>
      <c r="AM135" s="58"/>
      <c r="AN135" s="58"/>
      <c r="AO135" s="58"/>
      <c r="AP135" s="58"/>
      <c r="AQ135" s="58"/>
      <c r="AR135" s="58">
        <f t="shared" si="32"/>
        <v>31160</v>
      </c>
      <c r="AS135" s="58">
        <f t="shared" si="33"/>
        <v>420660</v>
      </c>
      <c r="AT135" s="58">
        <f t="shared" si="34"/>
        <v>420660</v>
      </c>
      <c r="AU135" s="58" t="str">
        <f t="shared" si="35"/>
        <v>Local</v>
      </c>
      <c r="AV135" s="74"/>
      <c r="AY135" s="158"/>
      <c r="AZ135" s="318"/>
      <c r="BA135" s="74"/>
      <c r="BB135" s="368"/>
      <c r="BC135" s="74"/>
    </row>
    <row r="136" spans="1:55" s="60" customFormat="1" ht="32.25" hidden="1" customHeight="1">
      <c r="A136" s="113" t="s">
        <v>3686</v>
      </c>
      <c r="B136" s="314" t="s">
        <v>3767</v>
      </c>
      <c r="C136" s="121" t="s">
        <v>3245</v>
      </c>
      <c r="D136" s="315">
        <v>46059</v>
      </c>
      <c r="E136" s="316">
        <v>107964096110</v>
      </c>
      <c r="F136" s="331">
        <v>1</v>
      </c>
      <c r="G136" s="119"/>
      <c r="H136" s="119"/>
      <c r="I136" s="120"/>
      <c r="J136" s="61"/>
      <c r="K136" s="62"/>
      <c r="L136" s="56"/>
      <c r="M136" s="317">
        <v>389500</v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62"/>
      <c r="Y136" s="58"/>
      <c r="Z136" s="58"/>
      <c r="AA136" s="121" t="s">
        <v>3245</v>
      </c>
      <c r="AB136" s="57" t="str">
        <f t="shared" ref="AB136:AC154" si="39">A136</f>
        <v>PS26934</v>
      </c>
      <c r="AC136" s="58" t="str">
        <f t="shared" si="39"/>
        <v>850C260200306</v>
      </c>
      <c r="AD136" s="59">
        <f t="shared" ref="AD136:AD154" si="40">D136</f>
        <v>46059</v>
      </c>
      <c r="AE136" s="58"/>
      <c r="AF136" s="58"/>
      <c r="AG136" s="58"/>
      <c r="AH136" s="58">
        <f t="shared" ref="AH136:AH154" si="41">+M136</f>
        <v>389500</v>
      </c>
      <c r="AI136" s="58"/>
      <c r="AJ136" s="58"/>
      <c r="AK136" s="58"/>
      <c r="AL136" s="58"/>
      <c r="AM136" s="58"/>
      <c r="AN136" s="58"/>
      <c r="AO136" s="58"/>
      <c r="AP136" s="58"/>
      <c r="AQ136" s="58"/>
      <c r="AR136" s="58">
        <f t="shared" si="32"/>
        <v>31160</v>
      </c>
      <c r="AS136" s="58">
        <f t="shared" si="33"/>
        <v>420660</v>
      </c>
      <c r="AT136" s="58">
        <f t="shared" ref="AT136:AT154" si="42">AS136</f>
        <v>420660</v>
      </c>
      <c r="AU136" s="58" t="str">
        <f t="shared" si="35"/>
        <v>Local</v>
      </c>
      <c r="AV136" s="74"/>
      <c r="AY136" s="158"/>
      <c r="AZ136" s="318"/>
      <c r="BA136" s="74"/>
      <c r="BB136" s="368"/>
      <c r="BC136" s="74"/>
    </row>
    <row r="137" spans="1:55" s="60" customFormat="1" ht="32.25" hidden="1" customHeight="1">
      <c r="A137" s="113" t="s">
        <v>3687</v>
      </c>
      <c r="B137" s="314" t="s">
        <v>3768</v>
      </c>
      <c r="C137" s="121" t="s">
        <v>3245</v>
      </c>
      <c r="D137" s="315">
        <v>46059</v>
      </c>
      <c r="E137" s="316">
        <v>107964819910</v>
      </c>
      <c r="F137" s="331">
        <v>1</v>
      </c>
      <c r="G137" s="119"/>
      <c r="H137" s="119"/>
      <c r="I137" s="120"/>
      <c r="J137" s="61"/>
      <c r="K137" s="62"/>
      <c r="L137" s="56"/>
      <c r="M137" s="317">
        <v>389500</v>
      </c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62"/>
      <c r="Y137" s="58"/>
      <c r="Z137" s="58"/>
      <c r="AA137" s="121" t="s">
        <v>3245</v>
      </c>
      <c r="AB137" s="57" t="str">
        <f t="shared" si="39"/>
        <v>PS26928</v>
      </c>
      <c r="AC137" s="58" t="str">
        <f t="shared" si="39"/>
        <v>850C260200185</v>
      </c>
      <c r="AD137" s="59">
        <f t="shared" si="40"/>
        <v>46059</v>
      </c>
      <c r="AE137" s="58"/>
      <c r="AF137" s="58"/>
      <c r="AG137" s="58"/>
      <c r="AH137" s="58">
        <f t="shared" si="41"/>
        <v>389500</v>
      </c>
      <c r="AI137" s="58"/>
      <c r="AJ137" s="58"/>
      <c r="AK137" s="58"/>
      <c r="AL137" s="58"/>
      <c r="AM137" s="58"/>
      <c r="AN137" s="58"/>
      <c r="AO137" s="58"/>
      <c r="AP137" s="58"/>
      <c r="AQ137" s="58"/>
      <c r="AR137" s="58">
        <f t="shared" si="32"/>
        <v>31160</v>
      </c>
      <c r="AS137" s="58">
        <f t="shared" si="33"/>
        <v>420660</v>
      </c>
      <c r="AT137" s="58">
        <f t="shared" si="42"/>
        <v>420660</v>
      </c>
      <c r="AU137" s="58" t="str">
        <f t="shared" si="35"/>
        <v>Local</v>
      </c>
      <c r="AV137" s="74"/>
      <c r="AY137" s="158"/>
      <c r="AZ137" s="318"/>
      <c r="BA137" s="74"/>
      <c r="BB137" s="368"/>
      <c r="BC137" s="74"/>
    </row>
    <row r="138" spans="1:55" s="60" customFormat="1" ht="32.25" hidden="1" customHeight="1">
      <c r="A138" s="113" t="s">
        <v>3688</v>
      </c>
      <c r="B138" s="314" t="s">
        <v>3769</v>
      </c>
      <c r="C138" s="121" t="s">
        <v>3245</v>
      </c>
      <c r="D138" s="315">
        <v>46059</v>
      </c>
      <c r="E138" s="316">
        <v>107964844960</v>
      </c>
      <c r="F138" s="331">
        <v>1</v>
      </c>
      <c r="G138" s="119"/>
      <c r="H138" s="119"/>
      <c r="I138" s="120"/>
      <c r="J138" s="61"/>
      <c r="K138" s="62"/>
      <c r="L138" s="56"/>
      <c r="M138" s="317">
        <v>389500</v>
      </c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62"/>
      <c r="Y138" s="58"/>
      <c r="Z138" s="58"/>
      <c r="AA138" s="121" t="s">
        <v>3245</v>
      </c>
      <c r="AB138" s="57" t="str">
        <f t="shared" si="39"/>
        <v>PS26922</v>
      </c>
      <c r="AC138" s="58" t="str">
        <f t="shared" si="39"/>
        <v>2602PS-S-01</v>
      </c>
      <c r="AD138" s="59">
        <f t="shared" si="40"/>
        <v>46059</v>
      </c>
      <c r="AE138" s="58"/>
      <c r="AF138" s="58"/>
      <c r="AG138" s="58"/>
      <c r="AH138" s="58">
        <f t="shared" si="41"/>
        <v>389500</v>
      </c>
      <c r="AI138" s="58"/>
      <c r="AJ138" s="58"/>
      <c r="AK138" s="58"/>
      <c r="AL138" s="58"/>
      <c r="AM138" s="58"/>
      <c r="AN138" s="58"/>
      <c r="AO138" s="58"/>
      <c r="AP138" s="58"/>
      <c r="AQ138" s="58"/>
      <c r="AR138" s="58">
        <f t="shared" si="32"/>
        <v>31160</v>
      </c>
      <c r="AS138" s="58">
        <f t="shared" si="33"/>
        <v>420660</v>
      </c>
      <c r="AT138" s="58">
        <f t="shared" si="42"/>
        <v>420660</v>
      </c>
      <c r="AU138" s="58" t="str">
        <f t="shared" si="35"/>
        <v>Local</v>
      </c>
      <c r="AV138" s="74"/>
      <c r="AY138" s="158"/>
      <c r="AZ138" s="318"/>
      <c r="BA138" s="74"/>
      <c r="BB138" s="368"/>
      <c r="BC138" s="74"/>
    </row>
    <row r="139" spans="1:55" s="60" customFormat="1" ht="32.25" hidden="1" customHeight="1">
      <c r="A139" s="113" t="s">
        <v>3689</v>
      </c>
      <c r="B139" s="314" t="s">
        <v>3770</v>
      </c>
      <c r="C139" s="121" t="s">
        <v>3245</v>
      </c>
      <c r="D139" s="315">
        <v>46059</v>
      </c>
      <c r="E139" s="316">
        <v>107963602460</v>
      </c>
      <c r="F139" s="332">
        <v>1</v>
      </c>
      <c r="G139" s="119"/>
      <c r="H139" s="119"/>
      <c r="I139" s="120"/>
      <c r="J139" s="61"/>
      <c r="K139" s="62"/>
      <c r="L139" s="56"/>
      <c r="M139" s="317">
        <v>389500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62"/>
      <c r="Y139" s="58"/>
      <c r="Z139" s="58"/>
      <c r="AA139" s="121" t="s">
        <v>3245</v>
      </c>
      <c r="AB139" s="57" t="str">
        <f t="shared" si="39"/>
        <v>PS26915</v>
      </c>
      <c r="AC139" s="58" t="str">
        <f t="shared" si="39"/>
        <v>FPL-VY260202-01</v>
      </c>
      <c r="AD139" s="59">
        <f t="shared" si="40"/>
        <v>46059</v>
      </c>
      <c r="AE139" s="58"/>
      <c r="AF139" s="58"/>
      <c r="AG139" s="58"/>
      <c r="AH139" s="58">
        <f t="shared" si="41"/>
        <v>389500</v>
      </c>
      <c r="AI139" s="58"/>
      <c r="AJ139" s="58"/>
      <c r="AK139" s="58"/>
      <c r="AL139" s="58"/>
      <c r="AM139" s="58"/>
      <c r="AN139" s="58"/>
      <c r="AO139" s="58"/>
      <c r="AP139" s="58"/>
      <c r="AQ139" s="58"/>
      <c r="AR139" s="58">
        <f t="shared" si="32"/>
        <v>31160</v>
      </c>
      <c r="AS139" s="58">
        <f t="shared" si="33"/>
        <v>420660</v>
      </c>
      <c r="AT139" s="58">
        <f t="shared" si="42"/>
        <v>420660</v>
      </c>
      <c r="AU139" s="58" t="str">
        <f t="shared" si="35"/>
        <v>Local</v>
      </c>
      <c r="AV139" s="74"/>
      <c r="AY139" s="158"/>
      <c r="AZ139" s="318"/>
      <c r="BA139" s="74"/>
      <c r="BB139" s="368"/>
      <c r="BC139" s="74"/>
    </row>
    <row r="140" spans="1:55" s="60" customFormat="1" ht="32.25" hidden="1" customHeight="1">
      <c r="A140" s="113" t="s">
        <v>3690</v>
      </c>
      <c r="B140" s="314" t="s">
        <v>3771</v>
      </c>
      <c r="C140" s="121" t="s">
        <v>3245</v>
      </c>
      <c r="D140" s="315">
        <v>46059</v>
      </c>
      <c r="E140" s="316">
        <v>107963454100</v>
      </c>
      <c r="F140" s="332">
        <v>1</v>
      </c>
      <c r="G140" s="119"/>
      <c r="H140" s="119"/>
      <c r="I140" s="120"/>
      <c r="J140" s="61"/>
      <c r="K140" s="62"/>
      <c r="L140" s="56"/>
      <c r="M140" s="317">
        <v>389500</v>
      </c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62"/>
      <c r="Y140" s="58"/>
      <c r="Z140" s="58"/>
      <c r="AA140" s="121" t="s">
        <v>3245</v>
      </c>
      <c r="AB140" s="57" t="str">
        <f t="shared" si="39"/>
        <v>PS26930</v>
      </c>
      <c r="AC140" s="58" t="str">
        <f t="shared" si="39"/>
        <v>29/PSHK/26</v>
      </c>
      <c r="AD140" s="59">
        <f t="shared" si="40"/>
        <v>46059</v>
      </c>
      <c r="AE140" s="58"/>
      <c r="AF140" s="58"/>
      <c r="AG140" s="58"/>
      <c r="AH140" s="58">
        <f t="shared" si="41"/>
        <v>389500</v>
      </c>
      <c r="AI140" s="58"/>
      <c r="AJ140" s="58"/>
      <c r="AK140" s="58"/>
      <c r="AL140" s="58"/>
      <c r="AM140" s="58"/>
      <c r="AN140" s="58"/>
      <c r="AO140" s="58"/>
      <c r="AP140" s="58"/>
      <c r="AQ140" s="58"/>
      <c r="AR140" s="58">
        <f t="shared" si="32"/>
        <v>31160</v>
      </c>
      <c r="AS140" s="58">
        <f t="shared" si="33"/>
        <v>420660</v>
      </c>
      <c r="AT140" s="58">
        <f t="shared" si="42"/>
        <v>420660</v>
      </c>
      <c r="AU140" s="58" t="str">
        <f t="shared" si="35"/>
        <v>Local</v>
      </c>
      <c r="AV140" s="74"/>
      <c r="AY140" s="158"/>
      <c r="AZ140" s="318"/>
      <c r="BA140" s="74"/>
      <c r="BB140" s="368"/>
      <c r="BC140" s="74"/>
    </row>
    <row r="141" spans="1:55" s="60" customFormat="1" ht="32.25" hidden="1" customHeight="1">
      <c r="A141" s="113" t="s">
        <v>3690</v>
      </c>
      <c r="B141" s="314" t="s">
        <v>3771</v>
      </c>
      <c r="C141" s="121" t="s">
        <v>3245</v>
      </c>
      <c r="D141" s="315">
        <v>46059</v>
      </c>
      <c r="E141" s="316">
        <v>107963503760</v>
      </c>
      <c r="F141" s="331">
        <v>1</v>
      </c>
      <c r="G141" s="119"/>
      <c r="H141" s="119"/>
      <c r="I141" s="120"/>
      <c r="J141" s="61"/>
      <c r="K141" s="62"/>
      <c r="L141" s="56"/>
      <c r="M141" s="317">
        <v>70000</v>
      </c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62"/>
      <c r="Y141" s="58"/>
      <c r="Z141" s="58"/>
      <c r="AA141" s="121" t="s">
        <v>3245</v>
      </c>
      <c r="AB141" s="57" t="str">
        <f t="shared" si="39"/>
        <v>PS26930</v>
      </c>
      <c r="AC141" s="58" t="str">
        <f t="shared" si="39"/>
        <v>29/PSHK/26</v>
      </c>
      <c r="AD141" s="59">
        <f t="shared" si="40"/>
        <v>46059</v>
      </c>
      <c r="AE141" s="58"/>
      <c r="AF141" s="58"/>
      <c r="AG141" s="58"/>
      <c r="AH141" s="58">
        <f t="shared" si="41"/>
        <v>70000</v>
      </c>
      <c r="AI141" s="58"/>
      <c r="AJ141" s="58"/>
      <c r="AK141" s="58"/>
      <c r="AL141" s="58"/>
      <c r="AM141" s="58"/>
      <c r="AN141" s="58"/>
      <c r="AO141" s="58"/>
      <c r="AP141" s="58"/>
      <c r="AQ141" s="58"/>
      <c r="AR141" s="58">
        <f t="shared" si="32"/>
        <v>5600</v>
      </c>
      <c r="AS141" s="58">
        <f t="shared" si="33"/>
        <v>75600</v>
      </c>
      <c r="AT141" s="58">
        <f t="shared" si="42"/>
        <v>75600</v>
      </c>
      <c r="AU141" s="58" t="str">
        <f t="shared" si="35"/>
        <v>Local</v>
      </c>
      <c r="AV141" s="74"/>
      <c r="AY141" s="158"/>
      <c r="AZ141" s="318"/>
      <c r="BA141" s="74"/>
      <c r="BB141" s="368"/>
      <c r="BC141" s="74"/>
    </row>
    <row r="142" spans="1:55" s="60" customFormat="1" ht="32.25" hidden="1" customHeight="1">
      <c r="A142" s="113" t="s">
        <v>3691</v>
      </c>
      <c r="B142" s="314" t="s">
        <v>3772</v>
      </c>
      <c r="C142" s="121" t="s">
        <v>3245</v>
      </c>
      <c r="D142" s="315">
        <v>46059</v>
      </c>
      <c r="E142" s="316">
        <v>107963526860</v>
      </c>
      <c r="F142" s="332">
        <v>1</v>
      </c>
      <c r="G142" s="119"/>
      <c r="H142" s="119"/>
      <c r="I142" s="120"/>
      <c r="J142" s="61"/>
      <c r="K142" s="62"/>
      <c r="L142" s="56"/>
      <c r="M142" s="317">
        <v>389500</v>
      </c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62"/>
      <c r="Y142" s="58"/>
      <c r="Z142" s="58"/>
      <c r="AA142" s="121" t="s">
        <v>3245</v>
      </c>
      <c r="AB142" s="57" t="str">
        <f t="shared" si="39"/>
        <v>PS26929</v>
      </c>
      <c r="AC142" s="58" t="str">
        <f t="shared" si="39"/>
        <v>EBD-PSTPU260203</v>
      </c>
      <c r="AD142" s="59">
        <f t="shared" si="40"/>
        <v>46059</v>
      </c>
      <c r="AE142" s="58"/>
      <c r="AF142" s="58"/>
      <c r="AG142" s="58"/>
      <c r="AH142" s="58">
        <f t="shared" si="41"/>
        <v>389500</v>
      </c>
      <c r="AI142" s="58"/>
      <c r="AJ142" s="58"/>
      <c r="AK142" s="58"/>
      <c r="AL142" s="58"/>
      <c r="AM142" s="58"/>
      <c r="AN142" s="58"/>
      <c r="AO142" s="58"/>
      <c r="AP142" s="58"/>
      <c r="AQ142" s="58"/>
      <c r="AR142" s="58">
        <f t="shared" si="32"/>
        <v>31160</v>
      </c>
      <c r="AS142" s="58">
        <f t="shared" si="33"/>
        <v>420660</v>
      </c>
      <c r="AT142" s="58">
        <f t="shared" si="42"/>
        <v>420660</v>
      </c>
      <c r="AU142" s="58" t="str">
        <f t="shared" si="35"/>
        <v>Local</v>
      </c>
      <c r="AV142" s="74"/>
      <c r="AY142" s="158"/>
      <c r="AZ142" s="318"/>
      <c r="BA142" s="74"/>
      <c r="BB142" s="368"/>
      <c r="BC142" s="74"/>
    </row>
    <row r="143" spans="1:55" s="60" customFormat="1" ht="32.25" hidden="1" customHeight="1">
      <c r="A143" s="113" t="s">
        <v>3692</v>
      </c>
      <c r="B143" s="314" t="s">
        <v>3773</v>
      </c>
      <c r="C143" s="121" t="s">
        <v>3245</v>
      </c>
      <c r="D143" s="315">
        <v>46059</v>
      </c>
      <c r="E143" s="316">
        <v>107963752850</v>
      </c>
      <c r="F143" s="332">
        <v>1</v>
      </c>
      <c r="G143" s="119"/>
      <c r="H143" s="119"/>
      <c r="I143" s="120"/>
      <c r="J143" s="61"/>
      <c r="K143" s="62"/>
      <c r="L143" s="56"/>
      <c r="M143" s="317">
        <v>389500</v>
      </c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62"/>
      <c r="Y143" s="58"/>
      <c r="Z143" s="58"/>
      <c r="AA143" s="121" t="s">
        <v>3245</v>
      </c>
      <c r="AB143" s="57" t="str">
        <f t="shared" si="39"/>
        <v>PS26931</v>
      </c>
      <c r="AC143" s="58" t="str">
        <f t="shared" si="39"/>
        <v>VY/026-2026</v>
      </c>
      <c r="AD143" s="59">
        <f t="shared" si="40"/>
        <v>46059</v>
      </c>
      <c r="AE143" s="58"/>
      <c r="AF143" s="58"/>
      <c r="AG143" s="58"/>
      <c r="AH143" s="58">
        <f t="shared" si="41"/>
        <v>389500</v>
      </c>
      <c r="AI143" s="58"/>
      <c r="AJ143" s="58"/>
      <c r="AK143" s="58"/>
      <c r="AL143" s="58"/>
      <c r="AM143" s="58"/>
      <c r="AN143" s="58"/>
      <c r="AO143" s="58"/>
      <c r="AP143" s="58"/>
      <c r="AQ143" s="58"/>
      <c r="AR143" s="58">
        <f t="shared" si="32"/>
        <v>31160</v>
      </c>
      <c r="AS143" s="58">
        <f t="shared" si="33"/>
        <v>420660</v>
      </c>
      <c r="AT143" s="58">
        <f t="shared" si="42"/>
        <v>420660</v>
      </c>
      <c r="AU143" s="58" t="str">
        <f t="shared" si="35"/>
        <v>Local</v>
      </c>
      <c r="AV143" s="74"/>
      <c r="AY143" s="158"/>
      <c r="AZ143" s="318"/>
      <c r="BA143" s="74"/>
      <c r="BB143" s="368"/>
      <c r="BC143" s="74"/>
    </row>
    <row r="144" spans="1:55" s="60" customFormat="1" ht="32.25" hidden="1" customHeight="1">
      <c r="A144" s="113" t="s">
        <v>3693</v>
      </c>
      <c r="B144" s="314" t="s">
        <v>3774</v>
      </c>
      <c r="C144" s="121" t="s">
        <v>3245</v>
      </c>
      <c r="D144" s="315">
        <v>46059</v>
      </c>
      <c r="E144" s="316">
        <v>107963797800</v>
      </c>
      <c r="F144" s="332">
        <v>1</v>
      </c>
      <c r="G144" s="119"/>
      <c r="H144" s="119"/>
      <c r="I144" s="120"/>
      <c r="J144" s="61"/>
      <c r="K144" s="62"/>
      <c r="L144" s="56"/>
      <c r="M144" s="317">
        <v>389500</v>
      </c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62"/>
      <c r="Y144" s="58"/>
      <c r="Z144" s="58"/>
      <c r="AA144" s="121" t="s">
        <v>3245</v>
      </c>
      <c r="AB144" s="57" t="str">
        <f t="shared" si="39"/>
        <v>PS26936</v>
      </c>
      <c r="AC144" s="58" t="str">
        <f t="shared" si="39"/>
        <v>5233071</v>
      </c>
      <c r="AD144" s="59">
        <f t="shared" si="40"/>
        <v>46059</v>
      </c>
      <c r="AE144" s="58"/>
      <c r="AF144" s="58"/>
      <c r="AG144" s="58"/>
      <c r="AH144" s="58">
        <f t="shared" si="41"/>
        <v>389500</v>
      </c>
      <c r="AI144" s="58"/>
      <c r="AJ144" s="58"/>
      <c r="AK144" s="58"/>
      <c r="AL144" s="58"/>
      <c r="AM144" s="58"/>
      <c r="AN144" s="58"/>
      <c r="AO144" s="58"/>
      <c r="AP144" s="58"/>
      <c r="AQ144" s="58"/>
      <c r="AR144" s="58">
        <f t="shared" si="32"/>
        <v>31160</v>
      </c>
      <c r="AS144" s="58">
        <f t="shared" si="33"/>
        <v>420660</v>
      </c>
      <c r="AT144" s="58">
        <f t="shared" si="42"/>
        <v>420660</v>
      </c>
      <c r="AU144" s="58" t="str">
        <f t="shared" si="35"/>
        <v>Local</v>
      </c>
      <c r="AV144" s="74"/>
      <c r="AY144" s="158"/>
      <c r="AZ144" s="318"/>
      <c r="BA144" s="74"/>
      <c r="BB144" s="368"/>
      <c r="BC144" s="74"/>
    </row>
    <row r="145" spans="1:55" s="60" customFormat="1" ht="32.25" hidden="1" customHeight="1">
      <c r="A145" s="113" t="s">
        <v>3694</v>
      </c>
      <c r="B145" s="314" t="s">
        <v>3775</v>
      </c>
      <c r="C145" s="121" t="s">
        <v>3245</v>
      </c>
      <c r="D145" s="315">
        <v>46059</v>
      </c>
      <c r="E145" s="316">
        <v>107964849310</v>
      </c>
      <c r="F145" s="332">
        <v>1</v>
      </c>
      <c r="G145" s="119"/>
      <c r="H145" s="119"/>
      <c r="I145" s="120"/>
      <c r="J145" s="61"/>
      <c r="K145" s="62"/>
      <c r="L145" s="56"/>
      <c r="M145" s="317">
        <v>389500</v>
      </c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62"/>
      <c r="Y145" s="58"/>
      <c r="Z145" s="58"/>
      <c r="AA145" s="121" t="s">
        <v>3245</v>
      </c>
      <c r="AB145" s="57" t="str">
        <f t="shared" si="39"/>
        <v>PS26932</v>
      </c>
      <c r="AC145" s="58" t="str">
        <f t="shared" si="39"/>
        <v>VY/027-2026</v>
      </c>
      <c r="AD145" s="59">
        <f t="shared" si="40"/>
        <v>46059</v>
      </c>
      <c r="AE145" s="58"/>
      <c r="AF145" s="58"/>
      <c r="AG145" s="58"/>
      <c r="AH145" s="58">
        <f t="shared" si="41"/>
        <v>389500</v>
      </c>
      <c r="AI145" s="58"/>
      <c r="AJ145" s="58"/>
      <c r="AK145" s="58"/>
      <c r="AL145" s="58"/>
      <c r="AM145" s="58"/>
      <c r="AN145" s="58"/>
      <c r="AO145" s="58"/>
      <c r="AP145" s="58"/>
      <c r="AQ145" s="58"/>
      <c r="AR145" s="58">
        <f t="shared" si="32"/>
        <v>31160</v>
      </c>
      <c r="AS145" s="58">
        <f t="shared" si="33"/>
        <v>420660</v>
      </c>
      <c r="AT145" s="58">
        <f t="shared" si="42"/>
        <v>420660</v>
      </c>
      <c r="AU145" s="58" t="str">
        <f t="shared" si="35"/>
        <v>Local</v>
      </c>
      <c r="AV145" s="74"/>
      <c r="AY145" s="158"/>
      <c r="AZ145" s="318"/>
      <c r="BA145" s="74"/>
      <c r="BB145" s="368"/>
      <c r="BC145" s="74"/>
    </row>
    <row r="146" spans="1:55" s="60" customFormat="1" ht="32.25" hidden="1" customHeight="1">
      <c r="A146" s="113" t="s">
        <v>3695</v>
      </c>
      <c r="B146" s="314" t="s">
        <v>3776</v>
      </c>
      <c r="C146" s="121" t="s">
        <v>3245</v>
      </c>
      <c r="D146" s="315">
        <v>46059</v>
      </c>
      <c r="E146" s="316">
        <v>107964064020</v>
      </c>
      <c r="F146" s="332">
        <v>1</v>
      </c>
      <c r="G146" s="119"/>
      <c r="H146" s="119"/>
      <c r="I146" s="120"/>
      <c r="J146" s="61"/>
      <c r="K146" s="62"/>
      <c r="L146" s="56"/>
      <c r="M146" s="317">
        <v>389500</v>
      </c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62"/>
      <c r="Y146" s="58"/>
      <c r="Z146" s="58"/>
      <c r="AA146" s="121" t="s">
        <v>3245</v>
      </c>
      <c r="AB146" s="57" t="str">
        <f t="shared" si="39"/>
        <v>PS26896</v>
      </c>
      <c r="AC146" s="58" t="str">
        <f t="shared" si="39"/>
        <v>5228129</v>
      </c>
      <c r="AD146" s="59">
        <f t="shared" si="40"/>
        <v>46059</v>
      </c>
      <c r="AE146" s="58"/>
      <c r="AF146" s="58"/>
      <c r="AG146" s="58"/>
      <c r="AH146" s="58">
        <f t="shared" si="41"/>
        <v>389500</v>
      </c>
      <c r="AI146" s="58"/>
      <c r="AJ146" s="58"/>
      <c r="AK146" s="58"/>
      <c r="AL146" s="58"/>
      <c r="AM146" s="58"/>
      <c r="AN146" s="58"/>
      <c r="AO146" s="58"/>
      <c r="AP146" s="58"/>
      <c r="AQ146" s="58"/>
      <c r="AR146" s="58">
        <f t="shared" si="32"/>
        <v>31160</v>
      </c>
      <c r="AS146" s="58">
        <f t="shared" si="33"/>
        <v>420660</v>
      </c>
      <c r="AT146" s="58">
        <f t="shared" si="42"/>
        <v>420660</v>
      </c>
      <c r="AU146" s="58" t="str">
        <f t="shared" si="35"/>
        <v>Local</v>
      </c>
      <c r="AV146" s="74"/>
      <c r="AY146" s="158"/>
      <c r="AZ146" s="318"/>
      <c r="BA146" s="74"/>
      <c r="BB146" s="368"/>
      <c r="BC146" s="74"/>
    </row>
    <row r="147" spans="1:55" s="60" customFormat="1" ht="32.25" hidden="1" customHeight="1">
      <c r="A147" s="113" t="s">
        <v>3696</v>
      </c>
      <c r="B147" s="314" t="s">
        <v>3777</v>
      </c>
      <c r="C147" s="121" t="s">
        <v>3245</v>
      </c>
      <c r="D147" s="315">
        <v>46059</v>
      </c>
      <c r="E147" s="316">
        <v>107964061220</v>
      </c>
      <c r="F147" s="332">
        <v>1</v>
      </c>
      <c r="G147" s="119"/>
      <c r="H147" s="119"/>
      <c r="I147" s="120"/>
      <c r="J147" s="61"/>
      <c r="K147" s="62"/>
      <c r="L147" s="56"/>
      <c r="M147" s="317">
        <v>389500</v>
      </c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62"/>
      <c r="Y147" s="58"/>
      <c r="Z147" s="58"/>
      <c r="AA147" s="121" t="s">
        <v>3245</v>
      </c>
      <c r="AB147" s="57" t="str">
        <f t="shared" si="39"/>
        <v>PS26935</v>
      </c>
      <c r="AC147" s="58" t="str">
        <f t="shared" si="39"/>
        <v>181/BG-PS-34</v>
      </c>
      <c r="AD147" s="59">
        <f t="shared" si="40"/>
        <v>46059</v>
      </c>
      <c r="AE147" s="58"/>
      <c r="AF147" s="58"/>
      <c r="AG147" s="58"/>
      <c r="AH147" s="58">
        <f t="shared" si="41"/>
        <v>389500</v>
      </c>
      <c r="AI147" s="58"/>
      <c r="AJ147" s="58"/>
      <c r="AK147" s="58"/>
      <c r="AL147" s="58"/>
      <c r="AM147" s="58"/>
      <c r="AN147" s="58"/>
      <c r="AO147" s="58"/>
      <c r="AP147" s="58"/>
      <c r="AQ147" s="58"/>
      <c r="AR147" s="58">
        <f t="shared" si="32"/>
        <v>31160</v>
      </c>
      <c r="AS147" s="58">
        <f t="shared" si="33"/>
        <v>420660</v>
      </c>
      <c r="AT147" s="58">
        <f t="shared" si="42"/>
        <v>420660</v>
      </c>
      <c r="AU147" s="58" t="str">
        <f t="shared" si="35"/>
        <v>Local</v>
      </c>
      <c r="AV147" s="74"/>
      <c r="AY147" s="158"/>
      <c r="AZ147" s="318"/>
      <c r="BA147" s="74"/>
      <c r="BB147" s="368"/>
      <c r="BC147" s="74"/>
    </row>
    <row r="148" spans="1:55" s="60" customFormat="1" ht="32.25" hidden="1" customHeight="1">
      <c r="A148" s="113" t="s">
        <v>3697</v>
      </c>
      <c r="B148" s="314" t="s">
        <v>3778</v>
      </c>
      <c r="C148" s="121" t="s">
        <v>3245</v>
      </c>
      <c r="D148" s="315">
        <v>46059</v>
      </c>
      <c r="E148" s="316">
        <v>107965706550</v>
      </c>
      <c r="F148" s="332">
        <v>1</v>
      </c>
      <c r="G148" s="119"/>
      <c r="H148" s="119"/>
      <c r="I148" s="120"/>
      <c r="J148" s="61"/>
      <c r="K148" s="62"/>
      <c r="L148" s="56"/>
      <c r="M148" s="317">
        <v>389500</v>
      </c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62"/>
      <c r="Y148" s="58"/>
      <c r="Z148" s="58"/>
      <c r="AA148" s="121" t="s">
        <v>3245</v>
      </c>
      <c r="AB148" s="57" t="str">
        <f t="shared" si="39"/>
        <v>PS26941</v>
      </c>
      <c r="AC148" s="58" t="str">
        <f t="shared" si="39"/>
        <v>B34X26020403VY</v>
      </c>
      <c r="AD148" s="59">
        <f t="shared" si="40"/>
        <v>46059</v>
      </c>
      <c r="AE148" s="58"/>
      <c r="AF148" s="58"/>
      <c r="AG148" s="58"/>
      <c r="AH148" s="58">
        <f t="shared" si="41"/>
        <v>389500</v>
      </c>
      <c r="AI148" s="58"/>
      <c r="AJ148" s="58"/>
      <c r="AK148" s="58"/>
      <c r="AL148" s="58"/>
      <c r="AM148" s="58"/>
      <c r="AN148" s="58"/>
      <c r="AO148" s="58"/>
      <c r="AP148" s="58"/>
      <c r="AQ148" s="58"/>
      <c r="AR148" s="58">
        <f t="shared" si="32"/>
        <v>31160</v>
      </c>
      <c r="AS148" s="58">
        <f t="shared" si="33"/>
        <v>420660</v>
      </c>
      <c r="AT148" s="58">
        <f t="shared" si="42"/>
        <v>420660</v>
      </c>
      <c r="AU148" s="58" t="str">
        <f t="shared" si="35"/>
        <v>Local</v>
      </c>
      <c r="AV148" s="74"/>
      <c r="AY148" s="158"/>
      <c r="AZ148" s="318"/>
      <c r="BA148" s="74"/>
      <c r="BB148" s="368"/>
      <c r="BC148" s="74"/>
    </row>
    <row r="149" spans="1:55" s="60" customFormat="1" ht="32.25" hidden="1" customHeight="1">
      <c r="A149" s="113" t="s">
        <v>3698</v>
      </c>
      <c r="B149" s="314" t="s">
        <v>3779</v>
      </c>
      <c r="C149" s="121" t="s">
        <v>3245</v>
      </c>
      <c r="D149" s="315">
        <v>46059</v>
      </c>
      <c r="E149" s="316">
        <v>107965784400</v>
      </c>
      <c r="F149" s="332">
        <v>1</v>
      </c>
      <c r="G149" s="119"/>
      <c r="H149" s="119"/>
      <c r="I149" s="120"/>
      <c r="J149" s="61"/>
      <c r="K149" s="62"/>
      <c r="L149" s="56"/>
      <c r="M149" s="317">
        <v>389500</v>
      </c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62"/>
      <c r="Y149" s="58"/>
      <c r="Z149" s="58"/>
      <c r="AA149" s="121" t="s">
        <v>3245</v>
      </c>
      <c r="AB149" s="57" t="str">
        <f t="shared" si="39"/>
        <v>PS26942</v>
      </c>
      <c r="AC149" s="58" t="str">
        <f t="shared" si="39"/>
        <v>B34X26020419VY</v>
      </c>
      <c r="AD149" s="59">
        <f t="shared" si="40"/>
        <v>46059</v>
      </c>
      <c r="AE149" s="58"/>
      <c r="AF149" s="58"/>
      <c r="AG149" s="58"/>
      <c r="AH149" s="58">
        <f t="shared" si="41"/>
        <v>389500</v>
      </c>
      <c r="AI149" s="58"/>
      <c r="AJ149" s="58"/>
      <c r="AK149" s="58"/>
      <c r="AL149" s="58"/>
      <c r="AM149" s="58"/>
      <c r="AN149" s="58"/>
      <c r="AO149" s="58"/>
      <c r="AP149" s="58"/>
      <c r="AQ149" s="58"/>
      <c r="AR149" s="58">
        <f t="shared" si="32"/>
        <v>31160</v>
      </c>
      <c r="AS149" s="58">
        <f t="shared" si="33"/>
        <v>420660</v>
      </c>
      <c r="AT149" s="58">
        <f t="shared" si="42"/>
        <v>420660</v>
      </c>
      <c r="AU149" s="58" t="str">
        <f t="shared" si="35"/>
        <v>Local</v>
      </c>
      <c r="AV149" s="74"/>
      <c r="AY149" s="158"/>
      <c r="AZ149" s="318"/>
      <c r="BA149" s="74"/>
      <c r="BB149" s="368"/>
      <c r="BC149" s="74"/>
    </row>
    <row r="150" spans="1:55" s="60" customFormat="1" ht="32.25" hidden="1" customHeight="1">
      <c r="A150" s="113" t="s">
        <v>3699</v>
      </c>
      <c r="B150" s="314" t="s">
        <v>3780</v>
      </c>
      <c r="C150" s="121" t="s">
        <v>3245</v>
      </c>
      <c r="D150" s="315">
        <v>46059</v>
      </c>
      <c r="E150" s="316">
        <v>107965736760</v>
      </c>
      <c r="F150" s="332">
        <v>1</v>
      </c>
      <c r="G150" s="119"/>
      <c r="H150" s="119"/>
      <c r="I150" s="120"/>
      <c r="J150" s="61"/>
      <c r="K150" s="62"/>
      <c r="L150" s="56"/>
      <c r="M150" s="317">
        <v>389500</v>
      </c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62"/>
      <c r="Y150" s="58"/>
      <c r="Z150" s="58"/>
      <c r="AA150" s="121" t="s">
        <v>3245</v>
      </c>
      <c r="AB150" s="57" t="str">
        <f t="shared" si="39"/>
        <v>PS26943</v>
      </c>
      <c r="AC150" s="58" t="str">
        <f t="shared" si="39"/>
        <v>B34X26020404VY</v>
      </c>
      <c r="AD150" s="59">
        <f t="shared" si="40"/>
        <v>46059</v>
      </c>
      <c r="AE150" s="58"/>
      <c r="AF150" s="58"/>
      <c r="AG150" s="58"/>
      <c r="AH150" s="58">
        <f t="shared" si="41"/>
        <v>389500</v>
      </c>
      <c r="AI150" s="58"/>
      <c r="AJ150" s="58"/>
      <c r="AK150" s="58"/>
      <c r="AL150" s="58"/>
      <c r="AM150" s="58"/>
      <c r="AN150" s="58"/>
      <c r="AO150" s="58"/>
      <c r="AP150" s="58"/>
      <c r="AQ150" s="58"/>
      <c r="AR150" s="58">
        <f t="shared" si="32"/>
        <v>31160</v>
      </c>
      <c r="AS150" s="58">
        <f t="shared" si="33"/>
        <v>420660</v>
      </c>
      <c r="AT150" s="58">
        <f t="shared" si="42"/>
        <v>420660</v>
      </c>
      <c r="AU150" s="58" t="str">
        <f t="shared" si="35"/>
        <v>Local</v>
      </c>
      <c r="AV150" s="74"/>
      <c r="AY150" s="158"/>
      <c r="AZ150" s="318"/>
      <c r="BA150" s="74"/>
      <c r="BB150" s="368"/>
      <c r="BC150" s="74"/>
    </row>
    <row r="151" spans="1:55" s="60" customFormat="1" ht="32.25" hidden="1" customHeight="1">
      <c r="A151" s="113" t="s">
        <v>3700</v>
      </c>
      <c r="B151" s="314" t="s">
        <v>3781</v>
      </c>
      <c r="C151" s="121" t="s">
        <v>3245</v>
      </c>
      <c r="D151" s="315">
        <v>46059</v>
      </c>
      <c r="E151" s="316">
        <v>107965775300</v>
      </c>
      <c r="F151" s="332">
        <v>1</v>
      </c>
      <c r="G151" s="119"/>
      <c r="H151" s="119"/>
      <c r="I151" s="120"/>
      <c r="J151" s="61"/>
      <c r="K151" s="62"/>
      <c r="L151" s="56"/>
      <c r="M151" s="317">
        <v>389500</v>
      </c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62"/>
      <c r="Y151" s="58"/>
      <c r="Z151" s="58"/>
      <c r="AA151" s="121" t="s">
        <v>3245</v>
      </c>
      <c r="AB151" s="57" t="str">
        <f t="shared" si="39"/>
        <v>PS26944</v>
      </c>
      <c r="AC151" s="58" t="str">
        <f t="shared" si="39"/>
        <v>B34X26020405VY</v>
      </c>
      <c r="AD151" s="59">
        <f t="shared" si="40"/>
        <v>46059</v>
      </c>
      <c r="AE151" s="58"/>
      <c r="AF151" s="58"/>
      <c r="AG151" s="58"/>
      <c r="AH151" s="58">
        <f t="shared" si="41"/>
        <v>389500</v>
      </c>
      <c r="AI151" s="58"/>
      <c r="AJ151" s="58"/>
      <c r="AK151" s="58"/>
      <c r="AL151" s="58"/>
      <c r="AM151" s="58"/>
      <c r="AN151" s="58"/>
      <c r="AO151" s="58"/>
      <c r="AP151" s="58"/>
      <c r="AQ151" s="58"/>
      <c r="AR151" s="58">
        <f t="shared" si="32"/>
        <v>31160</v>
      </c>
      <c r="AS151" s="58">
        <f t="shared" si="33"/>
        <v>420660</v>
      </c>
      <c r="AT151" s="58">
        <f t="shared" si="42"/>
        <v>420660</v>
      </c>
      <c r="AU151" s="58" t="str">
        <f t="shared" si="35"/>
        <v>Local</v>
      </c>
      <c r="AV151" s="74"/>
      <c r="AY151" s="158"/>
      <c r="AZ151" s="318"/>
      <c r="BA151" s="74"/>
      <c r="BB151" s="368"/>
      <c r="BC151" s="74"/>
    </row>
    <row r="152" spans="1:55" s="60" customFormat="1" ht="32.25" hidden="1" customHeight="1">
      <c r="A152" s="113" t="s">
        <v>3701</v>
      </c>
      <c r="B152" s="314" t="s">
        <v>3782</v>
      </c>
      <c r="C152" s="121" t="s">
        <v>3245</v>
      </c>
      <c r="D152" s="315">
        <v>46059</v>
      </c>
      <c r="E152" s="316">
        <v>107967063300</v>
      </c>
      <c r="F152" s="332">
        <v>1</v>
      </c>
      <c r="G152" s="119"/>
      <c r="H152" s="119"/>
      <c r="I152" s="120"/>
      <c r="J152" s="61"/>
      <c r="K152" s="62"/>
      <c r="L152" s="56"/>
      <c r="M152" s="317">
        <v>389500</v>
      </c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62"/>
      <c r="Y152" s="58"/>
      <c r="Z152" s="58"/>
      <c r="AA152" s="121" t="s">
        <v>3245</v>
      </c>
      <c r="AB152" s="57" t="str">
        <f t="shared" si="39"/>
        <v>PS26954</v>
      </c>
      <c r="AC152" s="58" t="str">
        <f t="shared" si="39"/>
        <v>5199471</v>
      </c>
      <c r="AD152" s="59">
        <f t="shared" si="40"/>
        <v>46059</v>
      </c>
      <c r="AE152" s="58"/>
      <c r="AF152" s="58"/>
      <c r="AG152" s="58"/>
      <c r="AH152" s="58">
        <f t="shared" si="41"/>
        <v>389500</v>
      </c>
      <c r="AI152" s="58"/>
      <c r="AJ152" s="58"/>
      <c r="AK152" s="58"/>
      <c r="AL152" s="58"/>
      <c r="AM152" s="58"/>
      <c r="AN152" s="58"/>
      <c r="AO152" s="58"/>
      <c r="AP152" s="58"/>
      <c r="AQ152" s="58"/>
      <c r="AR152" s="58">
        <f t="shared" si="32"/>
        <v>31160</v>
      </c>
      <c r="AS152" s="58">
        <f t="shared" si="33"/>
        <v>420660</v>
      </c>
      <c r="AT152" s="58">
        <f t="shared" si="42"/>
        <v>420660</v>
      </c>
      <c r="AU152" s="58" t="str">
        <f t="shared" si="35"/>
        <v>Local</v>
      </c>
      <c r="AV152" s="74"/>
      <c r="AY152" s="158"/>
      <c r="AZ152" s="318"/>
      <c r="BA152" s="74"/>
      <c r="BB152" s="368"/>
      <c r="BC152" s="74"/>
    </row>
    <row r="153" spans="1:55" s="60" customFormat="1" ht="32.25" hidden="1" customHeight="1">
      <c r="A153" s="113" t="s">
        <v>3702</v>
      </c>
      <c r="B153" s="314" t="s">
        <v>3783</v>
      </c>
      <c r="C153" s="121" t="s">
        <v>3245</v>
      </c>
      <c r="D153" s="315">
        <v>46059</v>
      </c>
      <c r="E153" s="316">
        <v>107967392300</v>
      </c>
      <c r="F153" s="332">
        <v>1</v>
      </c>
      <c r="G153" s="119"/>
      <c r="H153" s="119"/>
      <c r="I153" s="120"/>
      <c r="J153" s="61"/>
      <c r="K153" s="62"/>
      <c r="L153" s="56"/>
      <c r="M153" s="317">
        <v>389500</v>
      </c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62"/>
      <c r="Y153" s="58"/>
      <c r="Z153" s="58"/>
      <c r="AA153" s="121" t="s">
        <v>3245</v>
      </c>
      <c r="AB153" s="57" t="str">
        <f t="shared" si="39"/>
        <v>PS26924</v>
      </c>
      <c r="AC153" s="58" t="str">
        <f t="shared" si="39"/>
        <v>5230133</v>
      </c>
      <c r="AD153" s="59">
        <f t="shared" si="40"/>
        <v>46059</v>
      </c>
      <c r="AE153" s="58"/>
      <c r="AF153" s="58"/>
      <c r="AG153" s="58"/>
      <c r="AH153" s="58">
        <f t="shared" si="41"/>
        <v>389500</v>
      </c>
      <c r="AI153" s="58"/>
      <c r="AJ153" s="58"/>
      <c r="AK153" s="58"/>
      <c r="AL153" s="58"/>
      <c r="AM153" s="58"/>
      <c r="AN153" s="58"/>
      <c r="AO153" s="58"/>
      <c r="AP153" s="58"/>
      <c r="AQ153" s="58"/>
      <c r="AR153" s="58">
        <f t="shared" si="32"/>
        <v>31160</v>
      </c>
      <c r="AS153" s="58">
        <f t="shared" si="33"/>
        <v>420660</v>
      </c>
      <c r="AT153" s="58">
        <f t="shared" si="42"/>
        <v>420660</v>
      </c>
      <c r="AU153" s="58" t="str">
        <f t="shared" si="35"/>
        <v>Local</v>
      </c>
      <c r="AV153" s="74"/>
      <c r="AY153" s="158"/>
      <c r="AZ153" s="318"/>
      <c r="BA153" s="74"/>
      <c r="BB153" s="368"/>
      <c r="BC153" s="74"/>
    </row>
    <row r="154" spans="1:55" s="60" customFormat="1" ht="32.25" hidden="1" customHeight="1">
      <c r="A154" s="113" t="s">
        <v>3703</v>
      </c>
      <c r="B154" s="314" t="s">
        <v>3784</v>
      </c>
      <c r="C154" s="121" t="s">
        <v>3245</v>
      </c>
      <c r="D154" s="315">
        <v>46060</v>
      </c>
      <c r="E154" s="316">
        <v>107969094660</v>
      </c>
      <c r="F154" s="332">
        <v>1</v>
      </c>
      <c r="G154" s="119"/>
      <c r="H154" s="119"/>
      <c r="I154" s="120"/>
      <c r="J154" s="61"/>
      <c r="K154" s="62"/>
      <c r="L154" s="56"/>
      <c r="M154" s="317">
        <v>389500</v>
      </c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62"/>
      <c r="Y154" s="58"/>
      <c r="Z154" s="58"/>
      <c r="AA154" s="121" t="s">
        <v>3245</v>
      </c>
      <c r="AB154" s="57" t="str">
        <f t="shared" si="39"/>
        <v>PS26949</v>
      </c>
      <c r="AC154" s="58" t="str">
        <f t="shared" si="39"/>
        <v>BSV260205-221501</v>
      </c>
      <c r="AD154" s="59">
        <f t="shared" si="40"/>
        <v>46060</v>
      </c>
      <c r="AE154" s="58"/>
      <c r="AF154" s="58"/>
      <c r="AG154" s="58"/>
      <c r="AH154" s="58">
        <f t="shared" si="41"/>
        <v>389500</v>
      </c>
      <c r="AI154" s="58"/>
      <c r="AJ154" s="58"/>
      <c r="AK154" s="58"/>
      <c r="AL154" s="58"/>
      <c r="AM154" s="58"/>
      <c r="AN154" s="58"/>
      <c r="AO154" s="58"/>
      <c r="AP154" s="58"/>
      <c r="AQ154" s="58"/>
      <c r="AR154" s="58">
        <f t="shared" si="32"/>
        <v>31160</v>
      </c>
      <c r="AS154" s="58">
        <f t="shared" si="33"/>
        <v>420660</v>
      </c>
      <c r="AT154" s="58">
        <f t="shared" si="42"/>
        <v>420660</v>
      </c>
      <c r="AU154" s="58" t="str">
        <f t="shared" si="35"/>
        <v>Local</v>
      </c>
      <c r="AV154" s="74"/>
      <c r="AY154" s="158"/>
      <c r="AZ154" s="318"/>
      <c r="BA154" s="74"/>
      <c r="BB154" s="368"/>
      <c r="BC154" s="74"/>
    </row>
    <row r="155" spans="1:55" s="25" customFormat="1" ht="25.5" hidden="1" customHeight="1">
      <c r="A155" s="100"/>
      <c r="B155" s="142"/>
      <c r="C155" s="204"/>
      <c r="D155" s="101"/>
      <c r="E155" s="101"/>
      <c r="F155" s="321"/>
      <c r="G155" s="102"/>
      <c r="H155" s="102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103"/>
      <c r="T155" s="103"/>
      <c r="U155" s="103"/>
      <c r="V155" s="64"/>
      <c r="W155" s="64"/>
      <c r="X155" s="64"/>
      <c r="Y155" s="64"/>
      <c r="Z155" s="64"/>
      <c r="AA155" s="26"/>
      <c r="AB155" s="23"/>
      <c r="AC155" s="22"/>
      <c r="AD155" s="24"/>
      <c r="AE155" s="23"/>
      <c r="AF155" s="23"/>
      <c r="AG155" s="55">
        <f t="shared" ref="AG155:AU155" si="43">SUM(AG3:AG154)</f>
        <v>60126000</v>
      </c>
      <c r="AH155" s="55">
        <f t="shared" si="43"/>
        <v>86882000</v>
      </c>
      <c r="AI155" s="55">
        <f t="shared" si="43"/>
        <v>0</v>
      </c>
      <c r="AJ155" s="55">
        <f t="shared" si="43"/>
        <v>0</v>
      </c>
      <c r="AK155" s="55">
        <f t="shared" si="43"/>
        <v>0</v>
      </c>
      <c r="AL155" s="55">
        <f t="shared" si="43"/>
        <v>0</v>
      </c>
      <c r="AM155" s="55">
        <f t="shared" si="43"/>
        <v>0</v>
      </c>
      <c r="AN155" s="55">
        <f t="shared" si="43"/>
        <v>0</v>
      </c>
      <c r="AO155" s="55">
        <f t="shared" si="43"/>
        <v>0</v>
      </c>
      <c r="AP155" s="55">
        <f t="shared" si="43"/>
        <v>0</v>
      </c>
      <c r="AQ155" s="55">
        <f t="shared" si="43"/>
        <v>0</v>
      </c>
      <c r="AR155" s="55">
        <f t="shared" si="43"/>
        <v>11760640</v>
      </c>
      <c r="AS155" s="55">
        <f t="shared" si="43"/>
        <v>158768640</v>
      </c>
      <c r="AT155" s="55">
        <f t="shared" si="43"/>
        <v>158768640</v>
      </c>
      <c r="AU155" s="55">
        <f t="shared" si="43"/>
        <v>0</v>
      </c>
      <c r="BA155" s="74"/>
      <c r="BB155" s="370"/>
    </row>
    <row r="156" spans="1:55" hidden="1">
      <c r="A156" s="104"/>
      <c r="AA156" s="26"/>
      <c r="AQ156" s="218"/>
      <c r="AR156" s="30"/>
      <c r="AS156" s="30"/>
      <c r="AT156" s="30"/>
      <c r="AU156" s="33"/>
      <c r="BA156" s="74"/>
    </row>
    <row r="157" spans="1:55" hidden="1">
      <c r="A157" s="104"/>
      <c r="L157" s="108"/>
      <c r="AA157" s="26"/>
      <c r="AH157" s="31" t="s">
        <v>29</v>
      </c>
      <c r="AI157" s="32"/>
      <c r="AJ157" s="93">
        <f>AG155+AQ155+AP155</f>
        <v>60126000</v>
      </c>
      <c r="AK157" s="94">
        <f>'FCL - IMPORT'!AJ29</f>
        <v>60820000</v>
      </c>
      <c r="AL157" s="94">
        <f>AJ157+AK157</f>
        <v>120946000</v>
      </c>
      <c r="AM157" s="34"/>
      <c r="AN157" s="32" t="s">
        <v>30</v>
      </c>
      <c r="AO157" s="32"/>
      <c r="AP157" s="32"/>
      <c r="AQ157" s="30"/>
      <c r="AR157" s="30"/>
      <c r="AS157" s="30"/>
      <c r="AT157" s="30"/>
      <c r="AU157" s="33"/>
      <c r="BA157" s="74"/>
    </row>
    <row r="158" spans="1:55" hidden="1">
      <c r="A158" s="104"/>
      <c r="L158" s="108"/>
      <c r="AA158" s="26"/>
      <c r="AH158" s="31" t="s">
        <v>31</v>
      </c>
      <c r="AI158" s="32"/>
      <c r="AJ158" s="93">
        <f>AH155</f>
        <v>86882000</v>
      </c>
      <c r="AK158" s="94">
        <f>'FCL - IMPORT'!AJ28</f>
        <v>19467500</v>
      </c>
      <c r="AL158" s="94">
        <f>AJ158+AK158</f>
        <v>106349500</v>
      </c>
      <c r="AM158" s="34"/>
      <c r="AN158" s="32" t="s">
        <v>30</v>
      </c>
      <c r="AO158" s="32"/>
      <c r="AP158" s="32"/>
      <c r="AQ158" s="65"/>
      <c r="AR158" s="30"/>
      <c r="AS158" s="30"/>
      <c r="AT158" s="30"/>
      <c r="AU158" s="33"/>
      <c r="BA158" s="74"/>
    </row>
    <row r="159" spans="1:55" hidden="1">
      <c r="A159" s="104"/>
      <c r="L159" s="108"/>
      <c r="AA159" s="26"/>
      <c r="AH159" s="31" t="s">
        <v>32</v>
      </c>
      <c r="AI159" s="32"/>
      <c r="AJ159" s="93">
        <f>AI155+AJ155+AK155+AL155+AM155+AN155+AO155</f>
        <v>0</v>
      </c>
      <c r="AK159" s="94">
        <f>'FCL - IMPORT'!AJ30</f>
        <v>0</v>
      </c>
      <c r="AL159" s="94">
        <f>AJ159+AK159</f>
        <v>0</v>
      </c>
      <c r="AM159" s="34"/>
      <c r="AN159" s="32" t="s">
        <v>30</v>
      </c>
      <c r="AO159" s="36"/>
      <c r="AP159" s="36"/>
      <c r="AQ159" s="30"/>
      <c r="AR159" s="30"/>
      <c r="AS159" s="30"/>
      <c r="AT159" s="30"/>
      <c r="AU159" s="33"/>
      <c r="BA159" s="74"/>
    </row>
    <row r="160" spans="1:55" hidden="1">
      <c r="A160" s="104"/>
      <c r="AA160" s="26"/>
      <c r="AH160" s="32" t="s">
        <v>33</v>
      </c>
      <c r="AJ160" s="93" t="e">
        <f>#REF!</f>
        <v>#REF!</v>
      </c>
      <c r="AK160" s="95"/>
      <c r="AL160" s="94" t="e">
        <f>AJ160+AK160</f>
        <v>#REF!</v>
      </c>
      <c r="AN160" s="32" t="s">
        <v>30</v>
      </c>
      <c r="AO160" s="67"/>
      <c r="AP160" s="67"/>
      <c r="AQ160" s="30"/>
      <c r="AR160" s="30"/>
      <c r="AS160" s="30"/>
      <c r="AT160" s="30"/>
      <c r="AU160" s="33"/>
      <c r="BA160" s="74"/>
    </row>
    <row r="161" spans="1:53" hidden="1">
      <c r="A161" s="104"/>
      <c r="AA161" s="26"/>
      <c r="AH161" s="32" t="s">
        <v>34</v>
      </c>
      <c r="AJ161" s="93" t="e">
        <f>#REF!</f>
        <v>#REF!</v>
      </c>
      <c r="AK161" s="95"/>
      <c r="AL161" s="94" t="e">
        <f>AJ161+AK161</f>
        <v>#REF!</v>
      </c>
      <c r="AM161" s="36"/>
      <c r="AN161" s="32" t="s">
        <v>30</v>
      </c>
      <c r="AO161" s="67"/>
      <c r="AP161" s="67"/>
      <c r="AQ161" s="30"/>
      <c r="AR161" s="30"/>
      <c r="AS161" s="30"/>
      <c r="AT161" s="30"/>
      <c r="AU161" s="33"/>
      <c r="BA161" s="74"/>
    </row>
    <row r="162" spans="1:53" ht="21.75" customHeight="1">
      <c r="A162" s="104"/>
      <c r="AH162" s="31"/>
      <c r="AK162" s="37"/>
      <c r="AL162" s="34"/>
      <c r="AM162" s="36"/>
      <c r="AN162" s="32"/>
      <c r="AO162" s="36"/>
      <c r="AP162" s="36"/>
      <c r="AQ162" s="30"/>
      <c r="AR162" s="30"/>
      <c r="AS162" s="30"/>
      <c r="AT162" s="30"/>
      <c r="AU162" s="33"/>
    </row>
    <row r="163" spans="1:53" ht="21.75" customHeight="1">
      <c r="N163" s="74"/>
      <c r="AJ163" s="35" t="e">
        <f>SUM(AJ157:AJ161)</f>
        <v>#REF!</v>
      </c>
      <c r="AK163" s="35">
        <f t="shared" ref="AK163" si="44">SUM(AK157:AK161)</f>
        <v>80287500</v>
      </c>
      <c r="AL163" s="35" t="e">
        <f>SUM(AL157:AL161)</f>
        <v>#REF!</v>
      </c>
      <c r="AQ163" s="30"/>
      <c r="AR163" s="30"/>
      <c r="AS163" s="30"/>
      <c r="AT163" s="30"/>
      <c r="AU163" s="33"/>
    </row>
    <row r="164" spans="1:53" ht="21.75" customHeight="1">
      <c r="AK164" s="37"/>
      <c r="AL164" s="37"/>
      <c r="AQ164" s="30"/>
      <c r="AR164" s="30"/>
      <c r="AS164" s="30"/>
      <c r="AT164" s="30"/>
    </row>
    <row r="165" spans="1:53" ht="21.75" customHeight="1">
      <c r="AK165" s="27"/>
      <c r="AL165" s="65"/>
      <c r="AM165" s="37"/>
      <c r="AQ165" s="30"/>
      <c r="AR165" s="30"/>
      <c r="AS165" s="30"/>
      <c r="AT165" s="30"/>
    </row>
    <row r="166" spans="1:53" ht="24" customHeight="1">
      <c r="AJ166" s="96" t="e">
        <f>AJ157+AJ158+AK157+AK158+AJ160+AJ161</f>
        <v>#REF!</v>
      </c>
      <c r="AK166" s="27"/>
      <c r="AL166" s="65"/>
      <c r="AM166" s="37"/>
    </row>
    <row r="167" spans="1:53" ht="25.5" customHeight="1">
      <c r="AK167" s="27"/>
      <c r="AL167" s="66"/>
      <c r="AM167" s="37"/>
    </row>
    <row r="168" spans="1:53" ht="25.5" customHeight="1">
      <c r="AK168" s="27"/>
      <c r="AL168" s="30"/>
      <c r="AM168" s="30"/>
    </row>
    <row r="169" spans="1:53" ht="25.5" customHeight="1">
      <c r="AI169" s="37"/>
      <c r="AK169" s="27"/>
      <c r="AL169" s="30"/>
      <c r="AM169" s="30"/>
      <c r="AN169" s="37"/>
      <c r="AO169" s="37"/>
      <c r="AP169" s="37"/>
    </row>
    <row r="170" spans="1:53" ht="25.5" customHeight="1">
      <c r="AI170" s="37"/>
      <c r="AK170" s="27"/>
      <c r="AL170" s="30"/>
      <c r="AM170" s="30"/>
    </row>
    <row r="171" spans="1:53" ht="25.5" customHeight="1">
      <c r="AI171" s="37"/>
      <c r="AK171" s="27"/>
      <c r="AL171" s="30"/>
      <c r="AM171" s="30"/>
    </row>
    <row r="172" spans="1:53" ht="25.5" customHeight="1">
      <c r="AK172" s="27"/>
      <c r="AL172" s="30"/>
      <c r="AM172" s="30"/>
    </row>
    <row r="173" spans="1:53">
      <c r="AK173" s="27"/>
      <c r="AL173" s="30"/>
      <c r="AM173" s="30"/>
    </row>
    <row r="174" spans="1:53">
      <c r="AK174" s="27"/>
      <c r="AL174" s="30"/>
      <c r="AM174" s="30"/>
    </row>
    <row r="175" spans="1:53">
      <c r="AK175" s="27"/>
      <c r="AL175" s="30"/>
      <c r="AM175" s="30"/>
    </row>
    <row r="176" spans="1:53">
      <c r="AK176" s="27"/>
      <c r="AL176" s="30"/>
      <c r="AM176" s="30"/>
    </row>
    <row r="177" spans="38:39">
      <c r="AL177" s="30"/>
      <c r="AM177" s="30"/>
    </row>
    <row r="178" spans="38:39">
      <c r="AL178" s="30"/>
      <c r="AM178" s="30"/>
    </row>
  </sheetData>
  <autoFilter ref="A2:BC161" xr:uid="{00000000-0009-0000-0000-000002000000}">
    <filterColumn colId="47">
      <filters>
        <filter val="LCL"/>
      </filters>
    </filterColumn>
  </autoFilter>
  <mergeCells count="31">
    <mergeCell ref="Z67:Z68"/>
    <mergeCell ref="AZ67:AZ69"/>
    <mergeCell ref="BA67:BA69"/>
    <mergeCell ref="Z51:Z52"/>
    <mergeCell ref="AZ51:AZ52"/>
    <mergeCell ref="BA51:BA52"/>
    <mergeCell ref="AZ54:AZ56"/>
    <mergeCell ref="BA54:BA56"/>
    <mergeCell ref="F60:F61"/>
    <mergeCell ref="AZ60:AZ62"/>
    <mergeCell ref="BA60:BA62"/>
    <mergeCell ref="Z40:Z41"/>
    <mergeCell ref="AZ40:AZ41"/>
    <mergeCell ref="BA40:BA41"/>
    <mergeCell ref="AZ43:AZ44"/>
    <mergeCell ref="BA43:BA44"/>
    <mergeCell ref="AZ48:AZ50"/>
    <mergeCell ref="BA48:BA50"/>
    <mergeCell ref="AZ30:AZ34"/>
    <mergeCell ref="BA30:BA34"/>
    <mergeCell ref="A1:AU1"/>
    <mergeCell ref="AZ2:BA2"/>
    <mergeCell ref="Z3:Z4"/>
    <mergeCell ref="AZ3:AZ8"/>
    <mergeCell ref="BA3:BA8"/>
    <mergeCell ref="Z5:Z6"/>
    <mergeCell ref="AZ15:AZ17"/>
    <mergeCell ref="BA15:BA17"/>
    <mergeCell ref="F18:F19"/>
    <mergeCell ref="AZ18:AZ20"/>
    <mergeCell ref="BA18:BA20"/>
  </mergeCells>
  <phoneticPr fontId="125" type="noConversion"/>
  <conditionalFormatting sqref="A1:A1048576">
    <cfRule type="duplicateValues" dxfId="104" priority="2"/>
  </conditionalFormatting>
  <conditionalFormatting sqref="C1:C1048576">
    <cfRule type="duplicateValues" dxfId="103" priority="1"/>
  </conditionalFormatting>
  <conditionalFormatting sqref="E155:E1048576 E1:E71">
    <cfRule type="duplicateValues" dxfId="102" priority="3"/>
    <cfRule type="duplicateValues" dxfId="101" priority="4"/>
    <cfRule type="duplicateValues" dxfId="100" priority="5"/>
    <cfRule type="duplicateValues" dxfId="9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Z205"/>
  <sheetViews>
    <sheetView zoomScale="60" zoomScaleNormal="60" workbookViewId="0">
      <pane xSplit="3" ySplit="2" topLeftCell="AG3" activePane="bottomRight" state="frozenSplit"/>
      <selection pane="topRight" activeCell="D1" sqref="D1"/>
      <selection pane="bottomLeft" activeCell="A2" sqref="A2"/>
      <selection pane="bottomRight" activeCell="AH24" sqref="AH24"/>
    </sheetView>
  </sheetViews>
  <sheetFormatPr defaultColWidth="9.140625" defaultRowHeight="19.5"/>
  <cols>
    <col min="1" max="1" width="14.140625" style="109" customWidth="1"/>
    <col min="2" max="2" width="25.85546875" style="100" customWidth="1"/>
    <col min="3" max="3" width="22.140625" style="205" customWidth="1"/>
    <col min="4" max="4" width="15" style="105" customWidth="1"/>
    <col min="5" max="5" width="20.42578125" style="105" customWidth="1"/>
    <col min="6" max="6" width="11.7109375" style="322" customWidth="1"/>
    <col min="7" max="8" width="17.28515625" style="106" customWidth="1"/>
    <col min="9" max="9" width="13.7109375" style="60" customWidth="1"/>
    <col min="10" max="11" width="17.28515625" style="60" hidden="1" customWidth="1"/>
    <col min="12" max="12" width="21.7109375" style="60" customWidth="1"/>
    <col min="13" max="13" width="20.5703125" style="60" customWidth="1"/>
    <col min="14" max="18" width="16" style="60" customWidth="1"/>
    <col min="19" max="20" width="16" style="107" customWidth="1"/>
    <col min="21" max="21" width="16" style="107" hidden="1" customWidth="1"/>
    <col min="22" max="22" width="16.42578125" style="60" hidden="1" customWidth="1"/>
    <col min="23" max="23" width="17.28515625" style="60" hidden="1" customWidth="1"/>
    <col min="24" max="24" width="18.5703125" style="60" hidden="1" customWidth="1"/>
    <col min="25" max="25" width="19" style="60" hidden="1" customWidth="1"/>
    <col min="26" max="26" width="13.42578125" style="376" customWidth="1"/>
    <col min="27" max="27" width="19.140625" style="60" customWidth="1"/>
    <col min="28" max="28" width="18.140625" style="26" customWidth="1"/>
    <col min="29" max="29" width="24.140625" style="28" customWidth="1"/>
    <col min="30" max="30" width="13.5703125" style="29" customWidth="1"/>
    <col min="31" max="32" width="12" style="26" hidden="1" customWidth="1"/>
    <col min="33" max="33" width="19.5703125" style="26" customWidth="1"/>
    <col min="34" max="34" width="23.28515625" style="26" customWidth="1"/>
    <col min="35" max="35" width="21" style="26" customWidth="1"/>
    <col min="36" max="36" width="21.5703125" style="27" customWidth="1"/>
    <col min="37" max="37" width="23.42578125" style="26" customWidth="1"/>
    <col min="38" max="38" width="19.28515625" style="26" customWidth="1"/>
    <col min="39" max="39" width="22.7109375" style="26" customWidth="1"/>
    <col min="40" max="40" width="20.85546875" style="26" customWidth="1"/>
    <col min="41" max="42" width="16.5703125" style="26" customWidth="1"/>
    <col min="43" max="43" width="23.42578125" style="26" customWidth="1"/>
    <col min="44" max="44" width="20.42578125" style="26" customWidth="1"/>
    <col min="45" max="45" width="21.85546875" style="26" customWidth="1"/>
    <col min="46" max="46" width="26.85546875" style="27" customWidth="1"/>
    <col min="47" max="47" width="14.28515625" style="26" customWidth="1"/>
    <col min="48" max="48" width="12.140625" style="26" customWidth="1"/>
    <col min="49" max="49" width="27.5703125" style="26" hidden="1" customWidth="1"/>
    <col min="50" max="50" width="16.5703125" style="26" customWidth="1"/>
    <col min="51" max="51" width="20.140625" style="26" customWidth="1"/>
    <col min="52" max="52" width="23" style="26" customWidth="1"/>
    <col min="53" max="16384" width="9.140625" style="26"/>
  </cols>
  <sheetData>
    <row r="1" spans="1:52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</row>
    <row r="2" spans="1:52" s="21" customFormat="1" ht="45.75" customHeight="1">
      <c r="A2" s="97" t="s">
        <v>1</v>
      </c>
      <c r="B2" s="97" t="s">
        <v>2</v>
      </c>
      <c r="C2" s="97" t="s">
        <v>3</v>
      </c>
      <c r="D2" s="98" t="s">
        <v>3255</v>
      </c>
      <c r="E2" s="98" t="s">
        <v>1286</v>
      </c>
      <c r="F2" s="319" t="s">
        <v>1287</v>
      </c>
      <c r="G2" s="97" t="s">
        <v>5</v>
      </c>
      <c r="H2" s="97" t="s">
        <v>6</v>
      </c>
      <c r="I2" s="97" t="s">
        <v>7</v>
      </c>
      <c r="J2" s="63" t="s">
        <v>8</v>
      </c>
      <c r="K2" s="63" t="s">
        <v>9</v>
      </c>
      <c r="L2" s="97" t="s">
        <v>10</v>
      </c>
      <c r="M2" s="63" t="s">
        <v>11</v>
      </c>
      <c r="N2" s="63" t="s">
        <v>12</v>
      </c>
      <c r="O2" s="63" t="s">
        <v>13</v>
      </c>
      <c r="P2" s="63" t="s">
        <v>14</v>
      </c>
      <c r="Q2" s="63" t="s">
        <v>15</v>
      </c>
      <c r="R2" s="63" t="s">
        <v>16</v>
      </c>
      <c r="S2" s="63" t="s">
        <v>17</v>
      </c>
      <c r="T2" s="63" t="s">
        <v>18</v>
      </c>
      <c r="U2" s="63" t="s">
        <v>1294</v>
      </c>
      <c r="V2" s="99" t="s">
        <v>19</v>
      </c>
      <c r="W2" s="99" t="s">
        <v>20</v>
      </c>
      <c r="X2" s="99" t="s">
        <v>21</v>
      </c>
      <c r="Y2" s="63" t="s">
        <v>22</v>
      </c>
      <c r="Z2" s="63" t="s">
        <v>1278</v>
      </c>
      <c r="AA2" s="63" t="s">
        <v>23</v>
      </c>
      <c r="AB2" s="38" t="s">
        <v>1</v>
      </c>
      <c r="AC2" s="38" t="s">
        <v>2</v>
      </c>
      <c r="AD2" s="39" t="s">
        <v>4</v>
      </c>
      <c r="AE2" s="40" t="s">
        <v>24</v>
      </c>
      <c r="AF2" s="40" t="s">
        <v>25</v>
      </c>
      <c r="AG2" s="40" t="s">
        <v>10</v>
      </c>
      <c r="AH2" s="40" t="s">
        <v>11</v>
      </c>
      <c r="AI2" s="40" t="s">
        <v>26</v>
      </c>
      <c r="AJ2" s="41" t="s">
        <v>13</v>
      </c>
      <c r="AK2" s="40" t="s">
        <v>27</v>
      </c>
      <c r="AL2" s="40" t="s">
        <v>15</v>
      </c>
      <c r="AM2" s="40" t="s">
        <v>16</v>
      </c>
      <c r="AN2" s="40" t="s">
        <v>17</v>
      </c>
      <c r="AO2" s="40" t="s">
        <v>18</v>
      </c>
      <c r="AP2" s="40" t="s">
        <v>1294</v>
      </c>
      <c r="AQ2" s="40" t="s">
        <v>19</v>
      </c>
      <c r="AR2" s="40" t="s">
        <v>20</v>
      </c>
      <c r="AS2" s="40" t="s">
        <v>28</v>
      </c>
      <c r="AT2" s="42" t="s">
        <v>22</v>
      </c>
      <c r="AU2" s="38" t="s">
        <v>23</v>
      </c>
      <c r="AV2" s="73"/>
      <c r="AW2" s="209" t="s">
        <v>1280</v>
      </c>
      <c r="AX2" s="210" t="s">
        <v>685</v>
      </c>
      <c r="AY2" s="209" t="s">
        <v>1282</v>
      </c>
    </row>
    <row r="3" spans="1:52" s="1" customFormat="1" ht="35.25" customHeight="1">
      <c r="A3" s="400" t="s">
        <v>4036</v>
      </c>
      <c r="B3" s="378" t="s">
        <v>4201</v>
      </c>
      <c r="C3" s="379" t="s">
        <v>4254</v>
      </c>
      <c r="D3" s="401">
        <v>46060</v>
      </c>
      <c r="E3" s="401" t="s">
        <v>4147</v>
      </c>
      <c r="F3" s="402">
        <v>1</v>
      </c>
      <c r="G3" s="380">
        <v>154.16999999999999</v>
      </c>
      <c r="H3" s="380">
        <v>154.16999999999999</v>
      </c>
      <c r="I3" s="381" t="s">
        <v>4303</v>
      </c>
      <c r="J3" s="403"/>
      <c r="K3" s="373"/>
      <c r="L3" s="403" cm="1">
        <f t="array" ref="L3">IF(H3=0, _xleta.T, IF(H3&lt;=1000, 1290000, IF(H3&lt;=2000, 1460000, IF(H3&lt;=3000, 2186000, IF(H3&lt;=5000, 2296000, ff)))))</f>
        <v>1290000</v>
      </c>
      <c r="M3" s="403">
        <v>940500</v>
      </c>
      <c r="N3" s="403">
        <v>803830</v>
      </c>
      <c r="O3" s="403"/>
      <c r="P3" s="403"/>
      <c r="Q3" s="403">
        <v>1685450</v>
      </c>
      <c r="R3" s="403"/>
      <c r="S3" s="403"/>
      <c r="T3" s="403"/>
      <c r="U3" s="403"/>
      <c r="V3" s="403"/>
      <c r="W3" s="403">
        <f>SUM(L3:V3)*0.08</f>
        <v>377582.4</v>
      </c>
      <c r="X3" s="373">
        <f>SUM(L3:W3)</f>
        <v>5097362.4000000004</v>
      </c>
      <c r="Y3" s="404">
        <f>X3</f>
        <v>5097362.4000000004</v>
      </c>
      <c r="Z3" s="260" t="s">
        <v>704</v>
      </c>
      <c r="AA3" s="382" t="s">
        <v>74</v>
      </c>
      <c r="AB3" s="405" t="str">
        <f t="shared" ref="AB3:AC56" si="0">A3</f>
        <v>PS260917</v>
      </c>
      <c r="AC3" s="404" t="str">
        <f t="shared" si="0"/>
        <v>PS26-917</v>
      </c>
      <c r="AD3" s="406">
        <f t="shared" ref="AD3:AD66" si="1">D3</f>
        <v>46060</v>
      </c>
      <c r="AE3" s="404">
        <f t="shared" ref="AE3:AE56" si="2">G3/H3*J3</f>
        <v>0</v>
      </c>
      <c r="AF3" s="404">
        <f t="shared" ref="AF3:AF56" si="3">(G3/H3)*K3</f>
        <v>0</v>
      </c>
      <c r="AG3" s="404">
        <f t="shared" ref="AG3:AG56" si="4">(G3/H3)*L3</f>
        <v>1290000</v>
      </c>
      <c r="AH3" s="404">
        <f t="shared" ref="AH3:AH56" si="5">(G3/H3)*M3</f>
        <v>940500</v>
      </c>
      <c r="AI3" s="404">
        <f t="shared" ref="AI3:AI56" si="6">(G3/H3)*N3</f>
        <v>803830</v>
      </c>
      <c r="AJ3" s="404">
        <f t="shared" ref="AJ3:AJ56" si="7">(G3/H3)*O3</f>
        <v>0</v>
      </c>
      <c r="AK3" s="404">
        <f t="shared" ref="AK3:AK56" si="8">(G3/H3)*P3</f>
        <v>0</v>
      </c>
      <c r="AL3" s="404">
        <f t="shared" ref="AL3:AL56" si="9">(G3/H3)*Q3</f>
        <v>1685450</v>
      </c>
      <c r="AM3" s="404">
        <f t="shared" ref="AM3:AM56" si="10">(G3/H3)*R3</f>
        <v>0</v>
      </c>
      <c r="AN3" s="404">
        <f t="shared" ref="AN3:AN56" si="11">(G3/H3)*S3</f>
        <v>0</v>
      </c>
      <c r="AO3" s="404">
        <f t="shared" ref="AO3:AO56" si="12">(G3/H3)*T3</f>
        <v>0</v>
      </c>
      <c r="AP3" s="404">
        <f>(G3/H3)*U3</f>
        <v>0</v>
      </c>
      <c r="AQ3" s="404">
        <f>(G3/H3)*V3</f>
        <v>0</v>
      </c>
      <c r="AR3" s="404">
        <f>SUM(AG3:AQ3)*0.08</f>
        <v>377582.4</v>
      </c>
      <c r="AS3" s="404">
        <f>SUM(AG3:AR3)</f>
        <v>5097362.4000000004</v>
      </c>
      <c r="AT3" s="404">
        <f>AS3</f>
        <v>5097362.4000000004</v>
      </c>
      <c r="AU3" s="404" t="str">
        <f t="shared" ref="AU3:AU66" si="13">AA3</f>
        <v>CÁT LÁI</v>
      </c>
      <c r="AV3" s="383" t="s">
        <v>80</v>
      </c>
      <c r="AW3" s="1" t="s">
        <v>4089</v>
      </c>
      <c r="AX3" s="1" t="s">
        <v>2323</v>
      </c>
      <c r="AY3" s="407">
        <v>46062</v>
      </c>
      <c r="AZ3" s="384" t="s">
        <v>2684</v>
      </c>
    </row>
    <row r="4" spans="1:52" s="1" customFormat="1" ht="35.25" customHeight="1">
      <c r="A4" s="400" t="s">
        <v>4037</v>
      </c>
      <c r="B4" s="378" t="s">
        <v>4202</v>
      </c>
      <c r="C4" s="379" t="s">
        <v>4255</v>
      </c>
      <c r="D4" s="401">
        <v>46062</v>
      </c>
      <c r="E4" s="401" t="s">
        <v>4148</v>
      </c>
      <c r="F4" s="402">
        <v>1</v>
      </c>
      <c r="G4" s="380">
        <v>44</v>
      </c>
      <c r="H4" s="380">
        <v>44</v>
      </c>
      <c r="I4" s="381"/>
      <c r="J4" s="403"/>
      <c r="K4" s="373"/>
      <c r="L4" s="403">
        <f>IF(H4&lt;=50,1060000, IF(H4&lt;=200, 1210000, IF(H4&lt;=500, 1230000, IF(H4&lt;=1000, 1440000, IF(H4&lt;=2000, 1990000, IF(H4&gt;2000, 1990000+(H4-2000)*1464))))))</f>
        <v>1060000</v>
      </c>
      <c r="M4" s="403">
        <v>940500</v>
      </c>
      <c r="N4" s="403"/>
      <c r="O4" s="403"/>
      <c r="P4" s="403"/>
      <c r="Q4" s="403"/>
      <c r="R4" s="403">
        <v>521255</v>
      </c>
      <c r="S4" s="403">
        <v>157500</v>
      </c>
      <c r="T4" s="403"/>
      <c r="U4" s="403"/>
      <c r="V4" s="403"/>
      <c r="W4" s="403">
        <f t="shared" ref="W4:W56" si="14">SUM(L4:V4)*0.08</f>
        <v>214340.4</v>
      </c>
      <c r="X4" s="373">
        <f t="shared" ref="X4:X58" si="15">SUM(L4:W4)</f>
        <v>2893595.4</v>
      </c>
      <c r="Y4" s="404">
        <f t="shared" ref="Y4:Y67" si="16">X4</f>
        <v>2893595.4</v>
      </c>
      <c r="Z4" s="377" t="s">
        <v>1274</v>
      </c>
      <c r="AA4" s="382" t="s">
        <v>72</v>
      </c>
      <c r="AB4" s="405" t="str">
        <f t="shared" si="0"/>
        <v>PS260977</v>
      </c>
      <c r="AC4" s="404" t="str">
        <f t="shared" si="0"/>
        <v>0885114166</v>
      </c>
      <c r="AD4" s="406">
        <f t="shared" si="1"/>
        <v>46062</v>
      </c>
      <c r="AE4" s="404">
        <f t="shared" si="2"/>
        <v>0</v>
      </c>
      <c r="AF4" s="404">
        <f t="shared" si="3"/>
        <v>0</v>
      </c>
      <c r="AG4" s="404">
        <f t="shared" si="4"/>
        <v>1060000</v>
      </c>
      <c r="AH4" s="404">
        <f t="shared" si="5"/>
        <v>940500</v>
      </c>
      <c r="AI4" s="404">
        <f t="shared" si="6"/>
        <v>0</v>
      </c>
      <c r="AJ4" s="404">
        <f t="shared" si="7"/>
        <v>0</v>
      </c>
      <c r="AK4" s="404">
        <f t="shared" si="8"/>
        <v>0</v>
      </c>
      <c r="AL4" s="404">
        <f t="shared" si="9"/>
        <v>0</v>
      </c>
      <c r="AM4" s="404">
        <f t="shared" si="10"/>
        <v>521255</v>
      </c>
      <c r="AN4" s="404">
        <f t="shared" si="11"/>
        <v>157500</v>
      </c>
      <c r="AO4" s="404">
        <f t="shared" si="12"/>
        <v>0</v>
      </c>
      <c r="AP4" s="404">
        <f t="shared" ref="AP4:AP56" si="17">(G4/H4)*U4</f>
        <v>0</v>
      </c>
      <c r="AQ4" s="404">
        <f t="shared" ref="AQ4:AQ56" si="18">(G4/H4)*V4</f>
        <v>0</v>
      </c>
      <c r="AR4" s="404">
        <f t="shared" ref="AR4:AR56" si="19">SUM(AG4:AQ4)*0.08</f>
        <v>214340.4</v>
      </c>
      <c r="AS4" s="404">
        <f t="shared" ref="AS4:AS56" si="20">SUM(AG4:AR4)</f>
        <v>2893595.4</v>
      </c>
      <c r="AT4" s="404">
        <f t="shared" ref="AT4:AT67" si="21">AS4</f>
        <v>2893595.4</v>
      </c>
      <c r="AU4" s="404" t="str">
        <f t="shared" si="13"/>
        <v>TCS</v>
      </c>
      <c r="AV4" s="383" t="s">
        <v>79</v>
      </c>
      <c r="AW4" s="1" t="s">
        <v>4090</v>
      </c>
      <c r="AX4" s="1" t="s">
        <v>1293</v>
      </c>
      <c r="AY4" s="407">
        <v>46062</v>
      </c>
      <c r="AZ4" s="385" t="s">
        <v>2684</v>
      </c>
    </row>
    <row r="5" spans="1:52" s="1" customFormat="1" ht="35.25" customHeight="1">
      <c r="A5" s="400" t="s">
        <v>4038</v>
      </c>
      <c r="B5" s="378" t="s">
        <v>4203</v>
      </c>
      <c r="C5" s="379">
        <v>112600037193314</v>
      </c>
      <c r="D5" s="401">
        <v>46062</v>
      </c>
      <c r="E5" s="401" t="s">
        <v>4149</v>
      </c>
      <c r="F5" s="402">
        <v>1</v>
      </c>
      <c r="G5" s="380">
        <v>2608.1999999999998</v>
      </c>
      <c r="H5" s="380">
        <v>2608.1999999999998</v>
      </c>
      <c r="I5" s="381"/>
      <c r="J5" s="403"/>
      <c r="K5" s="373"/>
      <c r="L5" s="403" cm="1">
        <f t="array" ref="L5">IF(H5=0, _xleta.T, IF(H5&lt;=1000, 1290000, IF(H5&lt;=2000, 1460000, IF(H5&lt;=3000, 2186000, IF(H5&lt;=5000, 2296000, ff)))))</f>
        <v>2186000</v>
      </c>
      <c r="M5" s="403">
        <v>940500</v>
      </c>
      <c r="N5" s="403">
        <v>909695</v>
      </c>
      <c r="O5" s="403"/>
      <c r="P5" s="403"/>
      <c r="Q5" s="403"/>
      <c r="R5" s="403"/>
      <c r="S5" s="403"/>
      <c r="T5" s="403"/>
      <c r="U5" s="403"/>
      <c r="V5" s="403"/>
      <c r="W5" s="403">
        <f t="shared" si="14"/>
        <v>322895.60000000003</v>
      </c>
      <c r="X5" s="373">
        <f t="shared" si="15"/>
        <v>4359090.5999999996</v>
      </c>
      <c r="Y5" s="404">
        <f t="shared" si="16"/>
        <v>4359090.5999999996</v>
      </c>
      <c r="Z5" s="260" t="s">
        <v>691</v>
      </c>
      <c r="AA5" s="382" t="s">
        <v>1271</v>
      </c>
      <c r="AB5" s="405" t="str">
        <f t="shared" si="0"/>
        <v>PS260998</v>
      </c>
      <c r="AC5" s="404" t="str">
        <f t="shared" si="0"/>
        <v>VY260206TTTL</v>
      </c>
      <c r="AD5" s="406">
        <f t="shared" si="1"/>
        <v>46062</v>
      </c>
      <c r="AE5" s="404">
        <f t="shared" si="2"/>
        <v>0</v>
      </c>
      <c r="AF5" s="404">
        <f t="shared" si="3"/>
        <v>0</v>
      </c>
      <c r="AG5" s="404">
        <f t="shared" si="4"/>
        <v>2186000</v>
      </c>
      <c r="AH5" s="404">
        <f t="shared" si="5"/>
        <v>940500</v>
      </c>
      <c r="AI5" s="404">
        <f t="shared" si="6"/>
        <v>909695</v>
      </c>
      <c r="AJ5" s="404">
        <f t="shared" si="7"/>
        <v>0</v>
      </c>
      <c r="AK5" s="404">
        <f t="shared" si="8"/>
        <v>0</v>
      </c>
      <c r="AL5" s="404">
        <f t="shared" si="9"/>
        <v>0</v>
      </c>
      <c r="AM5" s="404">
        <f t="shared" si="10"/>
        <v>0</v>
      </c>
      <c r="AN5" s="404">
        <f t="shared" si="11"/>
        <v>0</v>
      </c>
      <c r="AO5" s="404">
        <f t="shared" si="12"/>
        <v>0</v>
      </c>
      <c r="AP5" s="404">
        <f t="shared" si="17"/>
        <v>0</v>
      </c>
      <c r="AQ5" s="404">
        <f t="shared" si="18"/>
        <v>0</v>
      </c>
      <c r="AR5" s="404">
        <f t="shared" si="19"/>
        <v>322895.60000000003</v>
      </c>
      <c r="AS5" s="404">
        <f t="shared" si="20"/>
        <v>4359090.5999999996</v>
      </c>
      <c r="AT5" s="404">
        <f t="shared" si="21"/>
        <v>4359090.5999999996</v>
      </c>
      <c r="AU5" s="404" t="str">
        <f t="shared" si="13"/>
        <v>THÀNH LONG</v>
      </c>
      <c r="AV5" s="383" t="s">
        <v>80</v>
      </c>
      <c r="AW5" s="1" t="s">
        <v>4091</v>
      </c>
      <c r="AX5" s="1" t="s">
        <v>4142</v>
      </c>
      <c r="AY5" s="407">
        <v>46062</v>
      </c>
      <c r="AZ5" s="386" t="s">
        <v>2686</v>
      </c>
    </row>
    <row r="6" spans="1:52" s="7" customFormat="1" ht="35.25" customHeight="1">
      <c r="A6" s="408" t="s">
        <v>4039</v>
      </c>
      <c r="B6" s="387" t="s">
        <v>4204</v>
      </c>
      <c r="C6" s="388" t="s">
        <v>4256</v>
      </c>
      <c r="D6" s="409">
        <v>46060</v>
      </c>
      <c r="E6" s="409" t="s">
        <v>4150</v>
      </c>
      <c r="F6" s="410">
        <v>1</v>
      </c>
      <c r="G6" s="389">
        <v>93.1</v>
      </c>
      <c r="H6" s="389">
        <v>93.1</v>
      </c>
      <c r="I6" s="390" t="s">
        <v>3538</v>
      </c>
      <c r="J6" s="403"/>
      <c r="K6" s="373"/>
      <c r="L6" s="411" cm="1">
        <f t="array" ref="L6">IF(H6=0, _xleta.T, IF(H6&lt;=1000, 1290000, IF(H6&lt;=2000, 1460000, IF(H6&lt;=3000, 2186000, IF(H6&lt;=5000, 2296000, ff)))))</f>
        <v>1290000</v>
      </c>
      <c r="M6" s="411">
        <v>940500</v>
      </c>
      <c r="N6" s="411">
        <v>803830</v>
      </c>
      <c r="O6" s="403"/>
      <c r="P6" s="403"/>
      <c r="Q6" s="403">
        <v>1685450</v>
      </c>
      <c r="R6" s="403"/>
      <c r="S6" s="403">
        <v>10909</v>
      </c>
      <c r="T6" s="411"/>
      <c r="U6" s="403"/>
      <c r="V6" s="403"/>
      <c r="W6" s="403">
        <f t="shared" si="14"/>
        <v>378455.12</v>
      </c>
      <c r="X6" s="373">
        <f t="shared" si="15"/>
        <v>5109144.12</v>
      </c>
      <c r="Y6" s="404">
        <f t="shared" si="16"/>
        <v>5109144.12</v>
      </c>
      <c r="Z6" s="788" t="s">
        <v>704</v>
      </c>
      <c r="AA6" s="391" t="s">
        <v>74</v>
      </c>
      <c r="AB6" s="405" t="str">
        <f t="shared" si="0"/>
        <v>PS260959</v>
      </c>
      <c r="AC6" s="404" t="str">
        <f t="shared" si="0"/>
        <v>DSHK2026012201</v>
      </c>
      <c r="AD6" s="406">
        <f t="shared" si="1"/>
        <v>46060</v>
      </c>
      <c r="AE6" s="404">
        <f t="shared" si="2"/>
        <v>0</v>
      </c>
      <c r="AF6" s="404">
        <f t="shared" si="3"/>
        <v>0</v>
      </c>
      <c r="AG6" s="404">
        <f t="shared" si="4"/>
        <v>1290000</v>
      </c>
      <c r="AH6" s="404">
        <f t="shared" si="5"/>
        <v>940500</v>
      </c>
      <c r="AI6" s="404">
        <f t="shared" si="6"/>
        <v>803830</v>
      </c>
      <c r="AJ6" s="404">
        <f t="shared" si="7"/>
        <v>0</v>
      </c>
      <c r="AK6" s="404">
        <f t="shared" si="8"/>
        <v>0</v>
      </c>
      <c r="AL6" s="404">
        <f t="shared" si="9"/>
        <v>1685450</v>
      </c>
      <c r="AM6" s="404">
        <f t="shared" si="10"/>
        <v>0</v>
      </c>
      <c r="AN6" s="404">
        <f t="shared" si="11"/>
        <v>10909</v>
      </c>
      <c r="AO6" s="404">
        <f t="shared" si="12"/>
        <v>0</v>
      </c>
      <c r="AP6" s="404">
        <f t="shared" si="17"/>
        <v>0</v>
      </c>
      <c r="AQ6" s="404">
        <f t="shared" si="18"/>
        <v>0</v>
      </c>
      <c r="AR6" s="412">
        <f t="shared" si="19"/>
        <v>378455.12</v>
      </c>
      <c r="AS6" s="412">
        <f t="shared" si="20"/>
        <v>5109144.12</v>
      </c>
      <c r="AT6" s="412">
        <f t="shared" si="21"/>
        <v>5109144.12</v>
      </c>
      <c r="AU6" s="412" t="str">
        <f t="shared" si="13"/>
        <v>CÁT LÁI</v>
      </c>
      <c r="AV6" s="392" t="s">
        <v>80</v>
      </c>
      <c r="AW6" s="1" t="s">
        <v>4092</v>
      </c>
      <c r="AX6" s="7" t="s">
        <v>2323</v>
      </c>
      <c r="AY6" s="413">
        <v>46062</v>
      </c>
      <c r="AZ6" s="836" t="s">
        <v>2684</v>
      </c>
    </row>
    <row r="7" spans="1:52" s="7" customFormat="1" ht="35.25" customHeight="1">
      <c r="A7" s="408" t="s">
        <v>4040</v>
      </c>
      <c r="B7" s="387" t="s">
        <v>4205</v>
      </c>
      <c r="C7" s="388" t="s">
        <v>4257</v>
      </c>
      <c r="D7" s="409">
        <v>46060</v>
      </c>
      <c r="E7" s="409" t="s">
        <v>4151</v>
      </c>
      <c r="F7" s="410">
        <v>1</v>
      </c>
      <c r="G7" s="389">
        <v>12.3</v>
      </c>
      <c r="H7" s="389">
        <v>12.3</v>
      </c>
      <c r="I7" s="390" t="s">
        <v>4304</v>
      </c>
      <c r="J7" s="403"/>
      <c r="K7" s="373"/>
      <c r="L7" s="411"/>
      <c r="M7" s="411">
        <v>940500</v>
      </c>
      <c r="N7" s="411">
        <v>1866960</v>
      </c>
      <c r="O7" s="403"/>
      <c r="P7" s="403"/>
      <c r="Q7" s="403">
        <v>1815100</v>
      </c>
      <c r="R7" s="403"/>
      <c r="S7" s="403">
        <v>76363</v>
      </c>
      <c r="T7" s="411"/>
      <c r="U7" s="403"/>
      <c r="V7" s="403"/>
      <c r="W7" s="403">
        <f t="shared" si="14"/>
        <v>375913.84</v>
      </c>
      <c r="X7" s="373">
        <f t="shared" si="15"/>
        <v>5074836.84</v>
      </c>
      <c r="Y7" s="404">
        <f t="shared" si="16"/>
        <v>5074836.84</v>
      </c>
      <c r="Z7" s="789"/>
      <c r="AA7" s="391" t="s">
        <v>74</v>
      </c>
      <c r="AB7" s="405" t="str">
        <f t="shared" si="0"/>
        <v>PS260831</v>
      </c>
      <c r="AC7" s="404" t="str">
        <f t="shared" si="0"/>
        <v>5219091</v>
      </c>
      <c r="AD7" s="406">
        <f t="shared" si="1"/>
        <v>46060</v>
      </c>
      <c r="AE7" s="404">
        <f t="shared" si="2"/>
        <v>0</v>
      </c>
      <c r="AF7" s="404">
        <f t="shared" si="3"/>
        <v>0</v>
      </c>
      <c r="AG7" s="404">
        <f t="shared" si="4"/>
        <v>0</v>
      </c>
      <c r="AH7" s="404">
        <f t="shared" si="5"/>
        <v>940500</v>
      </c>
      <c r="AI7" s="404">
        <f t="shared" si="6"/>
        <v>1866960</v>
      </c>
      <c r="AJ7" s="404">
        <f t="shared" si="7"/>
        <v>0</v>
      </c>
      <c r="AK7" s="404">
        <f t="shared" si="8"/>
        <v>0</v>
      </c>
      <c r="AL7" s="404">
        <f t="shared" si="9"/>
        <v>1815100</v>
      </c>
      <c r="AM7" s="404">
        <f t="shared" si="10"/>
        <v>0</v>
      </c>
      <c r="AN7" s="404">
        <f t="shared" si="11"/>
        <v>76363</v>
      </c>
      <c r="AO7" s="404">
        <f t="shared" si="12"/>
        <v>0</v>
      </c>
      <c r="AP7" s="404">
        <f t="shared" si="17"/>
        <v>0</v>
      </c>
      <c r="AQ7" s="404">
        <f t="shared" si="18"/>
        <v>0</v>
      </c>
      <c r="AR7" s="412">
        <f t="shared" si="19"/>
        <v>375913.84</v>
      </c>
      <c r="AS7" s="412">
        <f t="shared" si="20"/>
        <v>5074836.84</v>
      </c>
      <c r="AT7" s="412">
        <f t="shared" si="21"/>
        <v>5074836.84</v>
      </c>
      <c r="AU7" s="412" t="str">
        <f t="shared" si="13"/>
        <v>CÁT LÁI</v>
      </c>
      <c r="AV7" s="392" t="s">
        <v>80</v>
      </c>
      <c r="AW7" s="1" t="s">
        <v>4093</v>
      </c>
      <c r="AY7" s="413">
        <v>46062</v>
      </c>
      <c r="AZ7" s="837"/>
    </row>
    <row r="8" spans="1:52" s="1" customFormat="1" ht="35.25" customHeight="1">
      <c r="A8" s="400" t="s">
        <v>4041</v>
      </c>
      <c r="B8" s="378" t="s">
        <v>4206</v>
      </c>
      <c r="C8" s="379" t="s">
        <v>4258</v>
      </c>
      <c r="D8" s="401">
        <v>46062</v>
      </c>
      <c r="E8" s="401" t="s">
        <v>4152</v>
      </c>
      <c r="F8" s="402">
        <v>1</v>
      </c>
      <c r="G8" s="380">
        <v>460</v>
      </c>
      <c r="H8" s="380">
        <v>460</v>
      </c>
      <c r="I8" s="381"/>
      <c r="J8" s="403"/>
      <c r="K8" s="373"/>
      <c r="L8" s="403">
        <f t="shared" ref="L8:L14" si="22">IF(H8&lt;=50,1060000, IF(H8&lt;=200, 1210000, IF(H8&lt;=500, 1230000, IF(H8&lt;=1000, 1440000, IF(H8&lt;=2000, 1990000, IF(H8&gt;2000, 1990000+(H8-2000)*1464))))))</f>
        <v>1230000</v>
      </c>
      <c r="M8" s="403">
        <v>940500</v>
      </c>
      <c r="N8" s="403"/>
      <c r="O8" s="403"/>
      <c r="P8" s="403"/>
      <c r="Q8" s="403"/>
      <c r="R8" s="403">
        <v>1555800</v>
      </c>
      <c r="S8" s="403">
        <v>1110290</v>
      </c>
      <c r="T8" s="403"/>
      <c r="U8" s="403"/>
      <c r="V8" s="403"/>
      <c r="W8" s="403">
        <f t="shared" si="14"/>
        <v>386927.2</v>
      </c>
      <c r="X8" s="373">
        <f t="shared" si="15"/>
        <v>5223517.2</v>
      </c>
      <c r="Y8" s="404">
        <f t="shared" si="16"/>
        <v>5223517.2</v>
      </c>
      <c r="Z8" s="260" t="s">
        <v>2334</v>
      </c>
      <c r="AA8" s="382" t="s">
        <v>72</v>
      </c>
      <c r="AB8" s="405" t="str">
        <f t="shared" si="0"/>
        <v>PS260988</v>
      </c>
      <c r="AC8" s="404" t="str">
        <f t="shared" si="0"/>
        <v>185012-185026</v>
      </c>
      <c r="AD8" s="406">
        <f t="shared" si="1"/>
        <v>46062</v>
      </c>
      <c r="AE8" s="404">
        <f t="shared" si="2"/>
        <v>0</v>
      </c>
      <c r="AF8" s="404">
        <f t="shared" si="3"/>
        <v>0</v>
      </c>
      <c r="AG8" s="404">
        <f t="shared" si="4"/>
        <v>1230000</v>
      </c>
      <c r="AH8" s="404">
        <f t="shared" si="5"/>
        <v>940500</v>
      </c>
      <c r="AI8" s="404">
        <f t="shared" si="6"/>
        <v>0</v>
      </c>
      <c r="AJ8" s="404">
        <f t="shared" si="7"/>
        <v>0</v>
      </c>
      <c r="AK8" s="404">
        <f t="shared" si="8"/>
        <v>0</v>
      </c>
      <c r="AL8" s="404">
        <f t="shared" si="9"/>
        <v>0</v>
      </c>
      <c r="AM8" s="404">
        <f t="shared" si="10"/>
        <v>1555800</v>
      </c>
      <c r="AN8" s="404">
        <f t="shared" si="11"/>
        <v>1110290</v>
      </c>
      <c r="AO8" s="404">
        <f t="shared" si="12"/>
        <v>0</v>
      </c>
      <c r="AP8" s="404">
        <f t="shared" si="17"/>
        <v>0</v>
      </c>
      <c r="AQ8" s="404">
        <f t="shared" si="18"/>
        <v>0</v>
      </c>
      <c r="AR8" s="404">
        <f t="shared" si="19"/>
        <v>386927.2</v>
      </c>
      <c r="AS8" s="404">
        <f t="shared" si="20"/>
        <v>5223517.2</v>
      </c>
      <c r="AT8" s="404">
        <f t="shared" si="21"/>
        <v>5223517.2</v>
      </c>
      <c r="AU8" s="404" t="str">
        <f t="shared" si="13"/>
        <v>TCS</v>
      </c>
      <c r="AV8" s="383" t="s">
        <v>79</v>
      </c>
      <c r="AW8" s="1" t="s">
        <v>4094</v>
      </c>
      <c r="AX8" s="1" t="s">
        <v>1293</v>
      </c>
      <c r="AY8" s="407">
        <v>46063</v>
      </c>
      <c r="AZ8" s="820" t="s">
        <v>2685</v>
      </c>
    </row>
    <row r="9" spans="1:52" s="1" customFormat="1" ht="35.25" customHeight="1">
      <c r="A9" s="400" t="s">
        <v>4042</v>
      </c>
      <c r="B9" s="378" t="s">
        <v>4207</v>
      </c>
      <c r="C9" s="379" t="s">
        <v>4259</v>
      </c>
      <c r="D9" s="401">
        <v>46062</v>
      </c>
      <c r="E9" s="401" t="s">
        <v>4153</v>
      </c>
      <c r="F9" s="402">
        <v>1</v>
      </c>
      <c r="G9" s="380">
        <v>826</v>
      </c>
      <c r="H9" s="380">
        <v>826</v>
      </c>
      <c r="I9" s="381"/>
      <c r="J9" s="403"/>
      <c r="K9" s="373"/>
      <c r="L9" s="403">
        <f t="shared" si="22"/>
        <v>1440000</v>
      </c>
      <c r="M9" s="403">
        <v>940500</v>
      </c>
      <c r="N9" s="403"/>
      <c r="O9" s="403"/>
      <c r="P9" s="403"/>
      <c r="Q9" s="403"/>
      <c r="R9" s="403">
        <v>1555800</v>
      </c>
      <c r="S9" s="403">
        <v>1832774</v>
      </c>
      <c r="T9" s="403"/>
      <c r="U9" s="403"/>
      <c r="V9" s="403"/>
      <c r="W9" s="403">
        <f t="shared" si="14"/>
        <v>461525.92</v>
      </c>
      <c r="X9" s="373">
        <f t="shared" si="15"/>
        <v>6230599.9199999999</v>
      </c>
      <c r="Y9" s="404">
        <f t="shared" si="16"/>
        <v>6230599.9199999999</v>
      </c>
      <c r="Z9" s="260" t="s">
        <v>2334</v>
      </c>
      <c r="AA9" s="382" t="s">
        <v>72</v>
      </c>
      <c r="AB9" s="405" t="str">
        <f t="shared" si="0"/>
        <v>PS260989</v>
      </c>
      <c r="AC9" s="404" t="str">
        <f t="shared" si="0"/>
        <v>185013-185016</v>
      </c>
      <c r="AD9" s="406">
        <f t="shared" si="1"/>
        <v>46062</v>
      </c>
      <c r="AE9" s="404">
        <f t="shared" si="2"/>
        <v>0</v>
      </c>
      <c r="AF9" s="404">
        <f t="shared" si="3"/>
        <v>0</v>
      </c>
      <c r="AG9" s="404">
        <f t="shared" si="4"/>
        <v>1440000</v>
      </c>
      <c r="AH9" s="404">
        <f t="shared" si="5"/>
        <v>940500</v>
      </c>
      <c r="AI9" s="404">
        <f t="shared" si="6"/>
        <v>0</v>
      </c>
      <c r="AJ9" s="404">
        <f t="shared" si="7"/>
        <v>0</v>
      </c>
      <c r="AK9" s="404">
        <f t="shared" si="8"/>
        <v>0</v>
      </c>
      <c r="AL9" s="404">
        <f t="shared" si="9"/>
        <v>0</v>
      </c>
      <c r="AM9" s="404">
        <f t="shared" si="10"/>
        <v>1555800</v>
      </c>
      <c r="AN9" s="404">
        <f t="shared" si="11"/>
        <v>1832774</v>
      </c>
      <c r="AO9" s="404">
        <f t="shared" si="12"/>
        <v>0</v>
      </c>
      <c r="AP9" s="404">
        <f t="shared" si="17"/>
        <v>0</v>
      </c>
      <c r="AQ9" s="404">
        <f t="shared" si="18"/>
        <v>0</v>
      </c>
      <c r="AR9" s="404">
        <f t="shared" si="19"/>
        <v>461525.92</v>
      </c>
      <c r="AS9" s="404">
        <f t="shared" si="20"/>
        <v>6230599.9199999999</v>
      </c>
      <c r="AT9" s="404">
        <f t="shared" si="21"/>
        <v>6230599.9199999999</v>
      </c>
      <c r="AU9" s="414" t="str">
        <f t="shared" si="13"/>
        <v>TCS</v>
      </c>
      <c r="AV9" s="383" t="s">
        <v>79</v>
      </c>
      <c r="AW9" s="1" t="s">
        <v>4095</v>
      </c>
      <c r="AX9" s="1" t="s">
        <v>1293</v>
      </c>
      <c r="AY9" s="407">
        <v>46063</v>
      </c>
      <c r="AZ9" s="822"/>
    </row>
    <row r="10" spans="1:52" s="1" customFormat="1" ht="35.25" customHeight="1">
      <c r="A10" s="400" t="s">
        <v>4043</v>
      </c>
      <c r="B10" s="378" t="s">
        <v>4208</v>
      </c>
      <c r="C10" s="379" t="s">
        <v>4260</v>
      </c>
      <c r="D10" s="401">
        <v>46062</v>
      </c>
      <c r="E10" s="401" t="s">
        <v>4154</v>
      </c>
      <c r="F10" s="402">
        <v>1</v>
      </c>
      <c r="G10" s="380">
        <v>39</v>
      </c>
      <c r="H10" s="380">
        <v>39</v>
      </c>
      <c r="I10" s="381"/>
      <c r="J10" s="403"/>
      <c r="K10" s="373"/>
      <c r="L10" s="403">
        <f t="shared" si="22"/>
        <v>1060000</v>
      </c>
      <c r="M10" s="403">
        <v>940500</v>
      </c>
      <c r="N10" s="403"/>
      <c r="O10" s="403"/>
      <c r="P10" s="403"/>
      <c r="Q10" s="403"/>
      <c r="R10" s="403">
        <v>1555800</v>
      </c>
      <c r="S10" s="403">
        <v>157500</v>
      </c>
      <c r="T10" s="403"/>
      <c r="U10" s="403"/>
      <c r="V10" s="403"/>
      <c r="W10" s="403">
        <f t="shared" si="14"/>
        <v>297104</v>
      </c>
      <c r="X10" s="373">
        <f t="shared" si="15"/>
        <v>4010904</v>
      </c>
      <c r="Y10" s="404">
        <f t="shared" si="16"/>
        <v>4010904</v>
      </c>
      <c r="Z10" s="260" t="s">
        <v>1274</v>
      </c>
      <c r="AA10" s="382" t="s">
        <v>72</v>
      </c>
      <c r="AB10" s="405" t="str">
        <f t="shared" si="0"/>
        <v>PS261012</v>
      </c>
      <c r="AC10" s="404" t="str">
        <f t="shared" si="0"/>
        <v>T260206-Y2</v>
      </c>
      <c r="AD10" s="406">
        <f t="shared" si="1"/>
        <v>46062</v>
      </c>
      <c r="AE10" s="404">
        <f t="shared" si="2"/>
        <v>0</v>
      </c>
      <c r="AF10" s="404">
        <f t="shared" si="3"/>
        <v>0</v>
      </c>
      <c r="AG10" s="404">
        <f t="shared" si="4"/>
        <v>1060000</v>
      </c>
      <c r="AH10" s="404">
        <f t="shared" si="5"/>
        <v>940500</v>
      </c>
      <c r="AI10" s="404">
        <f t="shared" si="6"/>
        <v>0</v>
      </c>
      <c r="AJ10" s="404">
        <f t="shared" si="7"/>
        <v>0</v>
      </c>
      <c r="AK10" s="404">
        <f t="shared" si="8"/>
        <v>0</v>
      </c>
      <c r="AL10" s="404">
        <f t="shared" si="9"/>
        <v>0</v>
      </c>
      <c r="AM10" s="404">
        <f t="shared" si="10"/>
        <v>1555800</v>
      </c>
      <c r="AN10" s="404">
        <f t="shared" si="11"/>
        <v>157500</v>
      </c>
      <c r="AO10" s="404">
        <f t="shared" si="12"/>
        <v>0</v>
      </c>
      <c r="AP10" s="404">
        <f t="shared" si="17"/>
        <v>0</v>
      </c>
      <c r="AQ10" s="404">
        <f t="shared" si="18"/>
        <v>0</v>
      </c>
      <c r="AR10" s="404">
        <f t="shared" si="19"/>
        <v>297104</v>
      </c>
      <c r="AS10" s="404">
        <f t="shared" si="20"/>
        <v>4010904</v>
      </c>
      <c r="AT10" s="404">
        <f t="shared" si="21"/>
        <v>4010904</v>
      </c>
      <c r="AU10" s="404" t="str">
        <f t="shared" si="13"/>
        <v>TCS</v>
      </c>
      <c r="AV10" s="383" t="s">
        <v>79</v>
      </c>
      <c r="AW10" s="1" t="s">
        <v>4096</v>
      </c>
      <c r="AX10" s="1" t="s">
        <v>1293</v>
      </c>
      <c r="AY10" s="407">
        <v>46063</v>
      </c>
      <c r="AZ10" s="813" t="s">
        <v>2684</v>
      </c>
    </row>
    <row r="11" spans="1:52" s="1" customFormat="1" ht="35.25" customHeight="1">
      <c r="A11" s="400" t="s">
        <v>4044</v>
      </c>
      <c r="B11" s="378" t="s">
        <v>4209</v>
      </c>
      <c r="C11" s="379" t="s">
        <v>4261</v>
      </c>
      <c r="D11" s="401">
        <v>46062</v>
      </c>
      <c r="E11" s="401" t="s">
        <v>4155</v>
      </c>
      <c r="F11" s="402">
        <v>1</v>
      </c>
      <c r="G11" s="380">
        <v>21</v>
      </c>
      <c r="H11" s="380">
        <v>21</v>
      </c>
      <c r="I11" s="381"/>
      <c r="J11" s="403"/>
      <c r="K11" s="373"/>
      <c r="L11" s="403">
        <f t="shared" si="22"/>
        <v>1060000</v>
      </c>
      <c r="M11" s="403">
        <v>940500</v>
      </c>
      <c r="N11" s="403"/>
      <c r="O11" s="403"/>
      <c r="P11" s="403"/>
      <c r="Q11" s="403"/>
      <c r="R11" s="403">
        <v>572228</v>
      </c>
      <c r="S11" s="403">
        <v>157500</v>
      </c>
      <c r="T11" s="403"/>
      <c r="U11" s="403"/>
      <c r="V11" s="403"/>
      <c r="W11" s="403">
        <f t="shared" si="14"/>
        <v>218418.24</v>
      </c>
      <c r="X11" s="373">
        <f t="shared" si="15"/>
        <v>2948646.24</v>
      </c>
      <c r="Y11" s="404">
        <f t="shared" si="16"/>
        <v>2948646.24</v>
      </c>
      <c r="Z11" s="260" t="s">
        <v>1274</v>
      </c>
      <c r="AA11" s="382" t="s">
        <v>72</v>
      </c>
      <c r="AB11" s="405" t="str">
        <f t="shared" si="0"/>
        <v>PS260967</v>
      </c>
      <c r="AC11" s="404" t="str">
        <f t="shared" si="0"/>
        <v>PC260206VY</v>
      </c>
      <c r="AD11" s="406">
        <f t="shared" si="1"/>
        <v>46062</v>
      </c>
      <c r="AE11" s="404">
        <f t="shared" si="2"/>
        <v>0</v>
      </c>
      <c r="AF11" s="404">
        <f t="shared" si="3"/>
        <v>0</v>
      </c>
      <c r="AG11" s="404">
        <f t="shared" si="4"/>
        <v>1060000</v>
      </c>
      <c r="AH11" s="404">
        <f t="shared" si="5"/>
        <v>940500</v>
      </c>
      <c r="AI11" s="404">
        <f t="shared" si="6"/>
        <v>0</v>
      </c>
      <c r="AJ11" s="404">
        <f t="shared" si="7"/>
        <v>0</v>
      </c>
      <c r="AK11" s="404">
        <f t="shared" si="8"/>
        <v>0</v>
      </c>
      <c r="AL11" s="404">
        <f t="shared" si="9"/>
        <v>0</v>
      </c>
      <c r="AM11" s="404">
        <f t="shared" si="10"/>
        <v>572228</v>
      </c>
      <c r="AN11" s="404">
        <f t="shared" si="11"/>
        <v>157500</v>
      </c>
      <c r="AO11" s="404">
        <f t="shared" si="12"/>
        <v>0</v>
      </c>
      <c r="AP11" s="404">
        <f t="shared" si="17"/>
        <v>0</v>
      </c>
      <c r="AQ11" s="404">
        <f t="shared" si="18"/>
        <v>0</v>
      </c>
      <c r="AR11" s="404">
        <f t="shared" si="19"/>
        <v>218418.24</v>
      </c>
      <c r="AS11" s="404">
        <f t="shared" si="20"/>
        <v>2948646.24</v>
      </c>
      <c r="AT11" s="404">
        <f t="shared" si="21"/>
        <v>2948646.24</v>
      </c>
      <c r="AU11" s="404" t="str">
        <f t="shared" si="13"/>
        <v>TCS</v>
      </c>
      <c r="AV11" s="383" t="s">
        <v>79</v>
      </c>
      <c r="AW11" s="1" t="s">
        <v>4097</v>
      </c>
      <c r="AX11" s="1" t="s">
        <v>1293</v>
      </c>
      <c r="AY11" s="407">
        <v>46063</v>
      </c>
      <c r="AZ11" s="838"/>
    </row>
    <row r="12" spans="1:52" s="1" customFormat="1" ht="35.25" customHeight="1">
      <c r="A12" s="400" t="s">
        <v>4045</v>
      </c>
      <c r="B12" s="378" t="s">
        <v>4210</v>
      </c>
      <c r="C12" s="379" t="s">
        <v>4262</v>
      </c>
      <c r="D12" s="401">
        <v>46062</v>
      </c>
      <c r="E12" s="401" t="s">
        <v>4156</v>
      </c>
      <c r="F12" s="402">
        <v>1</v>
      </c>
      <c r="G12" s="380">
        <v>16</v>
      </c>
      <c r="H12" s="380">
        <v>16</v>
      </c>
      <c r="I12" s="381"/>
      <c r="J12" s="403"/>
      <c r="K12" s="373"/>
      <c r="L12" s="403">
        <f t="shared" si="22"/>
        <v>1060000</v>
      </c>
      <c r="M12" s="403">
        <v>940500</v>
      </c>
      <c r="N12" s="403"/>
      <c r="O12" s="403"/>
      <c r="P12" s="403"/>
      <c r="Q12" s="403"/>
      <c r="R12" s="403">
        <v>538586</v>
      </c>
      <c r="S12" s="403">
        <v>157500</v>
      </c>
      <c r="T12" s="403"/>
      <c r="U12" s="403"/>
      <c r="V12" s="403"/>
      <c r="W12" s="403">
        <f t="shared" si="14"/>
        <v>215726.88</v>
      </c>
      <c r="X12" s="373">
        <f t="shared" si="15"/>
        <v>2912312.88</v>
      </c>
      <c r="Y12" s="404">
        <f t="shared" si="16"/>
        <v>2912312.88</v>
      </c>
      <c r="Z12" s="260" t="s">
        <v>1274</v>
      </c>
      <c r="AA12" s="382" t="s">
        <v>72</v>
      </c>
      <c r="AB12" s="405" t="str">
        <f t="shared" si="0"/>
        <v>PS260966</v>
      </c>
      <c r="AC12" s="404" t="str">
        <f t="shared" si="0"/>
        <v>G8-20260206 VY (B)</v>
      </c>
      <c r="AD12" s="406">
        <f t="shared" si="1"/>
        <v>46062</v>
      </c>
      <c r="AE12" s="404">
        <f t="shared" si="2"/>
        <v>0</v>
      </c>
      <c r="AF12" s="404">
        <f t="shared" si="3"/>
        <v>0</v>
      </c>
      <c r="AG12" s="404">
        <f t="shared" si="4"/>
        <v>1060000</v>
      </c>
      <c r="AH12" s="404">
        <f t="shared" si="5"/>
        <v>940500</v>
      </c>
      <c r="AI12" s="404">
        <f t="shared" si="6"/>
        <v>0</v>
      </c>
      <c r="AJ12" s="404">
        <f t="shared" si="7"/>
        <v>0</v>
      </c>
      <c r="AK12" s="404">
        <f t="shared" si="8"/>
        <v>0</v>
      </c>
      <c r="AL12" s="404">
        <f t="shared" si="9"/>
        <v>0</v>
      </c>
      <c r="AM12" s="404">
        <f t="shared" si="10"/>
        <v>538586</v>
      </c>
      <c r="AN12" s="404">
        <f t="shared" si="11"/>
        <v>157500</v>
      </c>
      <c r="AO12" s="404">
        <f t="shared" si="12"/>
        <v>0</v>
      </c>
      <c r="AP12" s="404">
        <f t="shared" si="17"/>
        <v>0</v>
      </c>
      <c r="AQ12" s="404">
        <f t="shared" si="18"/>
        <v>0</v>
      </c>
      <c r="AR12" s="404">
        <f t="shared" si="19"/>
        <v>215726.88</v>
      </c>
      <c r="AS12" s="404">
        <f t="shared" si="20"/>
        <v>2912312.88</v>
      </c>
      <c r="AT12" s="404">
        <f t="shared" si="21"/>
        <v>2912312.88</v>
      </c>
      <c r="AU12" s="404" t="str">
        <f t="shared" si="13"/>
        <v>TCS</v>
      </c>
      <c r="AV12" s="383" t="s">
        <v>79</v>
      </c>
      <c r="AW12" s="1" t="s">
        <v>4098</v>
      </c>
      <c r="AX12" s="1" t="s">
        <v>1293</v>
      </c>
      <c r="AY12" s="407">
        <v>46063</v>
      </c>
      <c r="AZ12" s="814"/>
    </row>
    <row r="13" spans="1:52" s="1" customFormat="1" ht="35.25" customHeight="1">
      <c r="A13" s="400" t="s">
        <v>4046</v>
      </c>
      <c r="B13" s="378" t="s">
        <v>4211</v>
      </c>
      <c r="C13" s="379" t="s">
        <v>4263</v>
      </c>
      <c r="D13" s="401">
        <v>46059</v>
      </c>
      <c r="E13" s="401" t="s">
        <v>4157</v>
      </c>
      <c r="F13" s="402">
        <v>1</v>
      </c>
      <c r="G13" s="380">
        <v>6</v>
      </c>
      <c r="H13" s="380">
        <v>6</v>
      </c>
      <c r="I13" s="381"/>
      <c r="J13" s="403"/>
      <c r="K13" s="373"/>
      <c r="L13" s="403">
        <f t="shared" si="22"/>
        <v>1060000</v>
      </c>
      <c r="M13" s="403">
        <v>940500</v>
      </c>
      <c r="N13" s="403"/>
      <c r="O13" s="403"/>
      <c r="P13" s="403"/>
      <c r="Q13" s="403"/>
      <c r="R13" s="403">
        <v>1555800</v>
      </c>
      <c r="S13" s="403">
        <v>315000</v>
      </c>
      <c r="T13" s="403"/>
      <c r="U13" s="403"/>
      <c r="V13" s="403"/>
      <c r="W13" s="403">
        <f t="shared" si="14"/>
        <v>309704</v>
      </c>
      <c r="X13" s="373">
        <f t="shared" si="15"/>
        <v>4181004</v>
      </c>
      <c r="Y13" s="404">
        <f t="shared" si="16"/>
        <v>4181004</v>
      </c>
      <c r="Z13" s="260" t="s">
        <v>1273</v>
      </c>
      <c r="AA13" s="382" t="s">
        <v>72</v>
      </c>
      <c r="AB13" s="405" t="str">
        <f t="shared" si="0"/>
        <v>PS260907</v>
      </c>
      <c r="AC13" s="404" t="str">
        <f t="shared" si="0"/>
        <v>T260204-Y2</v>
      </c>
      <c r="AD13" s="406">
        <f t="shared" si="1"/>
        <v>46059</v>
      </c>
      <c r="AE13" s="404">
        <f t="shared" si="2"/>
        <v>0</v>
      </c>
      <c r="AF13" s="404">
        <f t="shared" si="3"/>
        <v>0</v>
      </c>
      <c r="AG13" s="404">
        <f t="shared" si="4"/>
        <v>1060000</v>
      </c>
      <c r="AH13" s="404">
        <f t="shared" si="5"/>
        <v>940500</v>
      </c>
      <c r="AI13" s="404">
        <f t="shared" si="6"/>
        <v>0</v>
      </c>
      <c r="AJ13" s="404">
        <f t="shared" si="7"/>
        <v>0</v>
      </c>
      <c r="AK13" s="404">
        <f t="shared" si="8"/>
        <v>0</v>
      </c>
      <c r="AL13" s="404">
        <f t="shared" si="9"/>
        <v>0</v>
      </c>
      <c r="AM13" s="404">
        <f t="shared" si="10"/>
        <v>1555800</v>
      </c>
      <c r="AN13" s="404">
        <f t="shared" si="11"/>
        <v>315000</v>
      </c>
      <c r="AO13" s="404">
        <f t="shared" si="12"/>
        <v>0</v>
      </c>
      <c r="AP13" s="404">
        <f t="shared" si="17"/>
        <v>0</v>
      </c>
      <c r="AQ13" s="404">
        <f t="shared" si="18"/>
        <v>0</v>
      </c>
      <c r="AR13" s="404">
        <f t="shared" si="19"/>
        <v>309704</v>
      </c>
      <c r="AS13" s="404">
        <f t="shared" si="20"/>
        <v>4181004</v>
      </c>
      <c r="AT13" s="404">
        <f t="shared" si="21"/>
        <v>4181004</v>
      </c>
      <c r="AU13" s="404" t="str">
        <f t="shared" si="13"/>
        <v>TCS</v>
      </c>
      <c r="AV13" s="383" t="s">
        <v>79</v>
      </c>
      <c r="AW13" s="1" t="s">
        <v>4099</v>
      </c>
      <c r="AX13" s="1" t="s">
        <v>1293</v>
      </c>
      <c r="AY13" s="407">
        <v>46063</v>
      </c>
      <c r="AZ13" s="833" t="s">
        <v>2684</v>
      </c>
    </row>
    <row r="14" spans="1:52" s="1" customFormat="1" ht="35.25" customHeight="1">
      <c r="A14" s="400" t="s">
        <v>4047</v>
      </c>
      <c r="B14" s="378" t="s">
        <v>4212</v>
      </c>
      <c r="C14" s="379" t="s">
        <v>4264</v>
      </c>
      <c r="D14" s="401">
        <v>46059</v>
      </c>
      <c r="E14" s="401" t="s">
        <v>4158</v>
      </c>
      <c r="F14" s="402">
        <v>1</v>
      </c>
      <c r="G14" s="380">
        <v>19</v>
      </c>
      <c r="H14" s="380">
        <v>19</v>
      </c>
      <c r="I14" s="381"/>
      <c r="J14" s="403"/>
      <c r="K14" s="373"/>
      <c r="L14" s="403">
        <f t="shared" si="22"/>
        <v>1060000</v>
      </c>
      <c r="M14" s="403">
        <v>940500</v>
      </c>
      <c r="N14" s="403"/>
      <c r="O14" s="403"/>
      <c r="P14" s="403"/>
      <c r="Q14" s="403"/>
      <c r="R14" s="403">
        <v>544080</v>
      </c>
      <c r="S14" s="403">
        <v>315000</v>
      </c>
      <c r="T14" s="403"/>
      <c r="U14" s="403"/>
      <c r="V14" s="403"/>
      <c r="W14" s="403">
        <f t="shared" si="14"/>
        <v>228766.4</v>
      </c>
      <c r="X14" s="373">
        <f t="shared" si="15"/>
        <v>3088346.4</v>
      </c>
      <c r="Y14" s="404">
        <f t="shared" si="16"/>
        <v>3088346.4</v>
      </c>
      <c r="Z14" s="260" t="s">
        <v>1273</v>
      </c>
      <c r="AA14" s="382" t="s">
        <v>72</v>
      </c>
      <c r="AB14" s="405" t="str">
        <f t="shared" si="0"/>
        <v>PS260939</v>
      </c>
      <c r="AC14" s="404" t="str">
        <f t="shared" si="0"/>
        <v>PC260205VY</v>
      </c>
      <c r="AD14" s="406">
        <f t="shared" si="1"/>
        <v>46059</v>
      </c>
      <c r="AE14" s="404">
        <f t="shared" si="2"/>
        <v>0</v>
      </c>
      <c r="AF14" s="404">
        <f t="shared" si="3"/>
        <v>0</v>
      </c>
      <c r="AG14" s="404">
        <f t="shared" si="4"/>
        <v>1060000</v>
      </c>
      <c r="AH14" s="404">
        <f t="shared" si="5"/>
        <v>940500</v>
      </c>
      <c r="AI14" s="404">
        <f t="shared" si="6"/>
        <v>0</v>
      </c>
      <c r="AJ14" s="404">
        <f t="shared" si="7"/>
        <v>0</v>
      </c>
      <c r="AK14" s="404">
        <f t="shared" si="8"/>
        <v>0</v>
      </c>
      <c r="AL14" s="404">
        <f t="shared" si="9"/>
        <v>0</v>
      </c>
      <c r="AM14" s="404">
        <f t="shared" si="10"/>
        <v>544080</v>
      </c>
      <c r="AN14" s="404">
        <f t="shared" si="11"/>
        <v>315000</v>
      </c>
      <c r="AO14" s="404">
        <f t="shared" si="12"/>
        <v>0</v>
      </c>
      <c r="AP14" s="404">
        <f t="shared" si="17"/>
        <v>0</v>
      </c>
      <c r="AQ14" s="404">
        <f t="shared" si="18"/>
        <v>0</v>
      </c>
      <c r="AR14" s="404">
        <f t="shared" si="19"/>
        <v>228766.4</v>
      </c>
      <c r="AS14" s="404">
        <f t="shared" si="20"/>
        <v>3088346.4</v>
      </c>
      <c r="AT14" s="404">
        <f t="shared" si="21"/>
        <v>3088346.4</v>
      </c>
      <c r="AU14" s="404" t="str">
        <f t="shared" si="13"/>
        <v>TCS</v>
      </c>
      <c r="AV14" s="383" t="s">
        <v>79</v>
      </c>
      <c r="AW14" s="1" t="s">
        <v>4100</v>
      </c>
      <c r="AX14" s="1" t="s">
        <v>1293</v>
      </c>
      <c r="AY14" s="407">
        <v>46063</v>
      </c>
      <c r="AZ14" s="834"/>
    </row>
    <row r="15" spans="1:52" s="1" customFormat="1" ht="35.25" customHeight="1">
      <c r="A15" s="400" t="s">
        <v>4048</v>
      </c>
      <c r="B15" s="378" t="s">
        <v>4213</v>
      </c>
      <c r="C15" s="379" t="s">
        <v>4265</v>
      </c>
      <c r="D15" s="401">
        <v>46059</v>
      </c>
      <c r="E15" s="401" t="s">
        <v>4159</v>
      </c>
      <c r="F15" s="402">
        <v>1</v>
      </c>
      <c r="G15" s="380">
        <v>21</v>
      </c>
      <c r="H15" s="380">
        <v>21</v>
      </c>
      <c r="I15" s="381"/>
      <c r="J15" s="403"/>
      <c r="K15" s="373"/>
      <c r="L15" s="403">
        <f>IF(H15&lt;=50,1060000, IF(H15&lt;=200, 1210000, IF(H15&lt;=500, 1230000, IF(H15&lt;=1000, 1440000, IF(H15&lt;=2000, 1990000, IF(H15&gt;2000, 1990000+(H15-2000)*1464))))))</f>
        <v>1060000</v>
      </c>
      <c r="M15" s="403">
        <v>940500</v>
      </c>
      <c r="N15" s="403"/>
      <c r="O15" s="403"/>
      <c r="P15" s="403"/>
      <c r="Q15" s="403"/>
      <c r="R15" s="403">
        <v>547114</v>
      </c>
      <c r="S15" s="403">
        <v>315000</v>
      </c>
      <c r="T15" s="403"/>
      <c r="U15" s="403"/>
      <c r="V15" s="403"/>
      <c r="W15" s="403">
        <f t="shared" si="14"/>
        <v>229009.12</v>
      </c>
      <c r="X15" s="373">
        <f t="shared" si="15"/>
        <v>3091623.12</v>
      </c>
      <c r="Y15" s="404">
        <f t="shared" si="16"/>
        <v>3091623.12</v>
      </c>
      <c r="Z15" s="260" t="s">
        <v>1273</v>
      </c>
      <c r="AA15" s="382" t="s">
        <v>72</v>
      </c>
      <c r="AB15" s="405" t="str">
        <f t="shared" si="0"/>
        <v>PS260938</v>
      </c>
      <c r="AC15" s="404" t="str">
        <f t="shared" si="0"/>
        <v>G8-20260205 VY (B)</v>
      </c>
      <c r="AD15" s="406">
        <f t="shared" si="1"/>
        <v>46059</v>
      </c>
      <c r="AE15" s="404">
        <f t="shared" si="2"/>
        <v>0</v>
      </c>
      <c r="AF15" s="404">
        <f t="shared" si="3"/>
        <v>0</v>
      </c>
      <c r="AG15" s="404">
        <f t="shared" si="4"/>
        <v>1060000</v>
      </c>
      <c r="AH15" s="404">
        <f t="shared" si="5"/>
        <v>940500</v>
      </c>
      <c r="AI15" s="404">
        <f t="shared" si="6"/>
        <v>0</v>
      </c>
      <c r="AJ15" s="404">
        <f t="shared" si="7"/>
        <v>0</v>
      </c>
      <c r="AK15" s="404">
        <f t="shared" si="8"/>
        <v>0</v>
      </c>
      <c r="AL15" s="404">
        <f t="shared" si="9"/>
        <v>0</v>
      </c>
      <c r="AM15" s="404">
        <f t="shared" si="10"/>
        <v>547114</v>
      </c>
      <c r="AN15" s="404">
        <f t="shared" si="11"/>
        <v>315000</v>
      </c>
      <c r="AO15" s="404">
        <f t="shared" si="12"/>
        <v>0</v>
      </c>
      <c r="AP15" s="404">
        <f t="shared" si="17"/>
        <v>0</v>
      </c>
      <c r="AQ15" s="404">
        <f t="shared" si="18"/>
        <v>0</v>
      </c>
      <c r="AR15" s="404">
        <f t="shared" si="19"/>
        <v>229009.12</v>
      </c>
      <c r="AS15" s="404">
        <f t="shared" si="20"/>
        <v>3091623.12</v>
      </c>
      <c r="AT15" s="404">
        <f t="shared" si="21"/>
        <v>3091623.12</v>
      </c>
      <c r="AU15" s="404" t="str">
        <f t="shared" si="13"/>
        <v>TCS</v>
      </c>
      <c r="AV15" s="383" t="s">
        <v>79</v>
      </c>
      <c r="AW15" s="1" t="s">
        <v>4101</v>
      </c>
      <c r="AX15" s="1" t="s">
        <v>1293</v>
      </c>
      <c r="AY15" s="407">
        <v>46063</v>
      </c>
      <c r="AZ15" s="835"/>
    </row>
    <row r="16" spans="1:52" s="7" customFormat="1" ht="35.25" customHeight="1">
      <c r="A16" s="408" t="s">
        <v>4049</v>
      </c>
      <c r="B16" s="387" t="s">
        <v>4214</v>
      </c>
      <c r="C16" s="388" t="s">
        <v>4309</v>
      </c>
      <c r="D16" s="409">
        <v>46063</v>
      </c>
      <c r="E16" s="409" t="s">
        <v>4160</v>
      </c>
      <c r="F16" s="410">
        <v>1</v>
      </c>
      <c r="G16" s="389">
        <v>2473.5</v>
      </c>
      <c r="H16" s="389">
        <v>2473.5</v>
      </c>
      <c r="I16" s="390"/>
      <c r="J16" s="403"/>
      <c r="K16" s="373"/>
      <c r="L16" s="411" cm="1">
        <f t="array" ref="L16">IF(H16=0, _xleta.T, IF(H16&lt;=1000, 1290000, IF(H16&lt;=2000, 1460000, IF(H16&lt;=3000, 2186000, IF(H16&lt;=5000, 2296000, ff)))))</f>
        <v>2186000</v>
      </c>
      <c r="M16" s="411">
        <v>940500</v>
      </c>
      <c r="N16" s="411">
        <v>544694</v>
      </c>
      <c r="O16" s="403"/>
      <c r="P16" s="403"/>
      <c r="Q16" s="403"/>
      <c r="R16" s="403"/>
      <c r="S16" s="403"/>
      <c r="T16" s="411"/>
      <c r="U16" s="403"/>
      <c r="V16" s="403"/>
      <c r="W16" s="403">
        <f t="shared" si="14"/>
        <v>293695.52</v>
      </c>
      <c r="X16" s="373">
        <f t="shared" si="15"/>
        <v>3964889.52</v>
      </c>
      <c r="Y16" s="404">
        <f t="shared" si="16"/>
        <v>3964889.52</v>
      </c>
      <c r="Z16" s="361" t="s">
        <v>691</v>
      </c>
      <c r="AA16" s="391" t="s">
        <v>1271</v>
      </c>
      <c r="AB16" s="405" t="str">
        <f t="shared" si="0"/>
        <v>PS261050</v>
      </c>
      <c r="AC16" s="404" t="str">
        <f t="shared" si="0"/>
        <v>5241105</v>
      </c>
      <c r="AD16" s="406">
        <f t="shared" si="1"/>
        <v>46063</v>
      </c>
      <c r="AE16" s="404">
        <f t="shared" si="2"/>
        <v>0</v>
      </c>
      <c r="AF16" s="404">
        <f t="shared" si="3"/>
        <v>0</v>
      </c>
      <c r="AG16" s="404">
        <f t="shared" si="4"/>
        <v>2186000</v>
      </c>
      <c r="AH16" s="404">
        <f t="shared" si="5"/>
        <v>940500</v>
      </c>
      <c r="AI16" s="404">
        <f t="shared" si="6"/>
        <v>544694</v>
      </c>
      <c r="AJ16" s="404">
        <f t="shared" si="7"/>
        <v>0</v>
      </c>
      <c r="AK16" s="404">
        <f t="shared" si="8"/>
        <v>0</v>
      </c>
      <c r="AL16" s="404">
        <f t="shared" si="9"/>
        <v>0</v>
      </c>
      <c r="AM16" s="404">
        <f t="shared" si="10"/>
        <v>0</v>
      </c>
      <c r="AN16" s="404">
        <f t="shared" si="11"/>
        <v>0</v>
      </c>
      <c r="AO16" s="404">
        <f t="shared" si="12"/>
        <v>0</v>
      </c>
      <c r="AP16" s="404">
        <f t="shared" si="17"/>
        <v>0</v>
      </c>
      <c r="AQ16" s="404">
        <f t="shared" si="18"/>
        <v>0</v>
      </c>
      <c r="AR16" s="412">
        <f t="shared" si="19"/>
        <v>293695.52</v>
      </c>
      <c r="AS16" s="412">
        <f t="shared" si="20"/>
        <v>3964889.52</v>
      </c>
      <c r="AT16" s="412">
        <f t="shared" si="21"/>
        <v>3964889.52</v>
      </c>
      <c r="AU16" s="412" t="str">
        <f t="shared" si="13"/>
        <v>THÀNH LONG</v>
      </c>
      <c r="AV16" s="392" t="s">
        <v>80</v>
      </c>
      <c r="AW16" s="1" t="s">
        <v>4102</v>
      </c>
      <c r="AX16" s="7" t="s">
        <v>4142</v>
      </c>
      <c r="AY16" s="413">
        <v>46063</v>
      </c>
      <c r="AZ16" s="817" t="s">
        <v>2686</v>
      </c>
    </row>
    <row r="17" spans="1:52" s="7" customFormat="1" ht="35.25" customHeight="1">
      <c r="A17" s="408" t="s">
        <v>4050</v>
      </c>
      <c r="B17" s="387" t="s">
        <v>4215</v>
      </c>
      <c r="C17" s="388" t="s">
        <v>4310</v>
      </c>
      <c r="D17" s="409">
        <v>46063</v>
      </c>
      <c r="E17" s="409" t="s">
        <v>4161</v>
      </c>
      <c r="F17" s="410">
        <v>1</v>
      </c>
      <c r="G17" s="389">
        <v>976.1</v>
      </c>
      <c r="H17" s="389">
        <v>976.1</v>
      </c>
      <c r="I17" s="390"/>
      <c r="J17" s="403"/>
      <c r="K17" s="373"/>
      <c r="L17" s="411" cm="1">
        <f t="array" ref="L17">IF(H17=0, _xleta.T, IF(H17&lt;=1000, 1290000, IF(H17&lt;=2000, 1460000, IF(H17&lt;=3000, 2186000, IF(H17&lt;=5000, 2296000, ff)))))</f>
        <v>1290000</v>
      </c>
      <c r="M17" s="411">
        <v>940500</v>
      </c>
      <c r="N17" s="411">
        <v>241462</v>
      </c>
      <c r="O17" s="403"/>
      <c r="P17" s="403"/>
      <c r="Q17" s="403"/>
      <c r="R17" s="403"/>
      <c r="S17" s="403"/>
      <c r="T17" s="411"/>
      <c r="U17" s="403"/>
      <c r="V17" s="403"/>
      <c r="W17" s="403">
        <f t="shared" si="14"/>
        <v>197756.96</v>
      </c>
      <c r="X17" s="373">
        <f t="shared" si="15"/>
        <v>2669718.96</v>
      </c>
      <c r="Y17" s="404">
        <f t="shared" si="16"/>
        <v>2669718.96</v>
      </c>
      <c r="Z17" s="361" t="s">
        <v>691</v>
      </c>
      <c r="AA17" s="391" t="s">
        <v>1271</v>
      </c>
      <c r="AB17" s="405" t="str">
        <f t="shared" si="0"/>
        <v>PS261051</v>
      </c>
      <c r="AC17" s="404" t="str">
        <f t="shared" si="0"/>
        <v>5241111</v>
      </c>
      <c r="AD17" s="406">
        <f t="shared" si="1"/>
        <v>46063</v>
      </c>
      <c r="AE17" s="404">
        <f t="shared" si="2"/>
        <v>0</v>
      </c>
      <c r="AF17" s="404">
        <f t="shared" si="3"/>
        <v>0</v>
      </c>
      <c r="AG17" s="404">
        <f t="shared" si="4"/>
        <v>1290000</v>
      </c>
      <c r="AH17" s="404">
        <f t="shared" si="5"/>
        <v>940500</v>
      </c>
      <c r="AI17" s="404">
        <f t="shared" si="6"/>
        <v>241462</v>
      </c>
      <c r="AJ17" s="404">
        <f t="shared" si="7"/>
        <v>0</v>
      </c>
      <c r="AK17" s="404">
        <f t="shared" si="8"/>
        <v>0</v>
      </c>
      <c r="AL17" s="404">
        <f t="shared" si="9"/>
        <v>0</v>
      </c>
      <c r="AM17" s="404">
        <f t="shared" si="10"/>
        <v>0</v>
      </c>
      <c r="AN17" s="404">
        <f t="shared" si="11"/>
        <v>0</v>
      </c>
      <c r="AO17" s="404">
        <f t="shared" si="12"/>
        <v>0</v>
      </c>
      <c r="AP17" s="404">
        <f t="shared" si="17"/>
        <v>0</v>
      </c>
      <c r="AQ17" s="404">
        <f t="shared" si="18"/>
        <v>0</v>
      </c>
      <c r="AR17" s="412">
        <f t="shared" si="19"/>
        <v>197756.96</v>
      </c>
      <c r="AS17" s="412">
        <f t="shared" si="20"/>
        <v>2669718.96</v>
      </c>
      <c r="AT17" s="412">
        <f t="shared" si="21"/>
        <v>2669718.96</v>
      </c>
      <c r="AU17" s="412" t="str">
        <f t="shared" si="13"/>
        <v>THÀNH LONG</v>
      </c>
      <c r="AV17" s="392" t="s">
        <v>80</v>
      </c>
      <c r="AW17" s="1" t="s">
        <v>4103</v>
      </c>
      <c r="AX17" s="7" t="s">
        <v>4142</v>
      </c>
      <c r="AY17" s="413">
        <v>46063</v>
      </c>
      <c r="AZ17" s="818"/>
    </row>
    <row r="18" spans="1:52" s="7" customFormat="1" ht="35.25" customHeight="1">
      <c r="A18" s="408" t="s">
        <v>4051</v>
      </c>
      <c r="B18" s="387" t="s">
        <v>4216</v>
      </c>
      <c r="C18" s="388" t="s">
        <v>4311</v>
      </c>
      <c r="D18" s="409">
        <v>46063</v>
      </c>
      <c r="E18" s="409" t="s">
        <v>4162</v>
      </c>
      <c r="F18" s="410">
        <v>1</v>
      </c>
      <c r="G18" s="389">
        <v>1316.6</v>
      </c>
      <c r="H18" s="389">
        <v>1316.6</v>
      </c>
      <c r="I18" s="390"/>
      <c r="J18" s="403"/>
      <c r="K18" s="373"/>
      <c r="L18" s="411" cm="1">
        <f t="array" ref="L18">IF(H18=0, _xleta.T, IF(H18&lt;=1000, 1290000, IF(H18&lt;=2000, 1460000, IF(H18&lt;=3000, 2186000, IF(H18&lt;=5000, 2296000, ff)))))</f>
        <v>1460000</v>
      </c>
      <c r="M18" s="411">
        <v>940500</v>
      </c>
      <c r="N18" s="411">
        <v>325693</v>
      </c>
      <c r="O18" s="403"/>
      <c r="P18" s="403"/>
      <c r="Q18" s="403"/>
      <c r="R18" s="403"/>
      <c r="S18" s="403"/>
      <c r="T18" s="411"/>
      <c r="U18" s="403"/>
      <c r="V18" s="403"/>
      <c r="W18" s="403">
        <f t="shared" si="14"/>
        <v>218095.44</v>
      </c>
      <c r="X18" s="373">
        <f t="shared" si="15"/>
        <v>2944288.44</v>
      </c>
      <c r="Y18" s="404">
        <f t="shared" si="16"/>
        <v>2944288.44</v>
      </c>
      <c r="Z18" s="361" t="s">
        <v>691</v>
      </c>
      <c r="AA18" s="391" t="s">
        <v>1271</v>
      </c>
      <c r="AB18" s="405" t="str">
        <f t="shared" si="0"/>
        <v>PS261052</v>
      </c>
      <c r="AC18" s="404" t="str">
        <f t="shared" si="0"/>
        <v>5241160</v>
      </c>
      <c r="AD18" s="406">
        <f t="shared" si="1"/>
        <v>46063</v>
      </c>
      <c r="AE18" s="404">
        <f t="shared" si="2"/>
        <v>0</v>
      </c>
      <c r="AF18" s="404">
        <f t="shared" si="3"/>
        <v>0</v>
      </c>
      <c r="AG18" s="404">
        <f t="shared" si="4"/>
        <v>1460000</v>
      </c>
      <c r="AH18" s="404">
        <f t="shared" si="5"/>
        <v>940500</v>
      </c>
      <c r="AI18" s="404">
        <f t="shared" si="6"/>
        <v>325693</v>
      </c>
      <c r="AJ18" s="404">
        <f t="shared" si="7"/>
        <v>0</v>
      </c>
      <c r="AK18" s="404">
        <f t="shared" si="8"/>
        <v>0</v>
      </c>
      <c r="AL18" s="404">
        <f t="shared" si="9"/>
        <v>0</v>
      </c>
      <c r="AM18" s="404">
        <f t="shared" si="10"/>
        <v>0</v>
      </c>
      <c r="AN18" s="404">
        <f t="shared" si="11"/>
        <v>0</v>
      </c>
      <c r="AO18" s="404">
        <f t="shared" si="12"/>
        <v>0</v>
      </c>
      <c r="AP18" s="404">
        <f t="shared" si="17"/>
        <v>0</v>
      </c>
      <c r="AQ18" s="404">
        <f t="shared" si="18"/>
        <v>0</v>
      </c>
      <c r="AR18" s="412">
        <f t="shared" si="19"/>
        <v>218095.44</v>
      </c>
      <c r="AS18" s="412">
        <f t="shared" si="20"/>
        <v>2944288.44</v>
      </c>
      <c r="AT18" s="412">
        <f t="shared" si="21"/>
        <v>2944288.44</v>
      </c>
      <c r="AU18" s="412" t="str">
        <f t="shared" si="13"/>
        <v>THÀNH LONG</v>
      </c>
      <c r="AV18" s="392" t="s">
        <v>80</v>
      </c>
      <c r="AW18" s="1" t="s">
        <v>4104</v>
      </c>
      <c r="AX18" s="7" t="s">
        <v>4142</v>
      </c>
      <c r="AY18" s="413">
        <v>46063</v>
      </c>
      <c r="AZ18" s="819"/>
    </row>
    <row r="19" spans="1:52" s="1" customFormat="1" ht="35.25" customHeight="1">
      <c r="A19" s="400" t="s">
        <v>4052</v>
      </c>
      <c r="B19" s="378" t="s">
        <v>4217</v>
      </c>
      <c r="C19" s="379" t="s">
        <v>4266</v>
      </c>
      <c r="D19" s="401">
        <v>46063</v>
      </c>
      <c r="E19" s="401" t="s">
        <v>4163</v>
      </c>
      <c r="F19" s="402">
        <v>1</v>
      </c>
      <c r="G19" s="380">
        <v>520</v>
      </c>
      <c r="H19" s="380">
        <v>520</v>
      </c>
      <c r="I19" s="381"/>
      <c r="J19" s="403"/>
      <c r="K19" s="373"/>
      <c r="L19" s="403">
        <f t="shared" ref="L19:L23" si="23">IF(H19&lt;=50,1060000, IF(H19&lt;=200, 1210000, IF(H19&lt;=500, 1230000, IF(H19&lt;=1000, 1440000, IF(H19&lt;=2000, 1990000, IF(H19&gt;2000, 1990000+(H19-2000)*1464))))))</f>
        <v>1440000</v>
      </c>
      <c r="M19" s="403">
        <v>940500</v>
      </c>
      <c r="N19" s="403"/>
      <c r="O19" s="403"/>
      <c r="P19" s="403"/>
      <c r="Q19" s="403"/>
      <c r="R19" s="403">
        <v>1555800</v>
      </c>
      <c r="S19" s="403">
        <v>1588965</v>
      </c>
      <c r="T19" s="403"/>
      <c r="U19" s="403"/>
      <c r="V19" s="403"/>
      <c r="W19" s="403">
        <f t="shared" si="14"/>
        <v>442021.2</v>
      </c>
      <c r="X19" s="373">
        <f t="shared" si="15"/>
        <v>5967286.2000000002</v>
      </c>
      <c r="Y19" s="404">
        <f t="shared" si="16"/>
        <v>5967286.2000000002</v>
      </c>
      <c r="Z19" s="260" t="s">
        <v>2334</v>
      </c>
      <c r="AA19" s="382" t="s">
        <v>76</v>
      </c>
      <c r="AB19" s="405" t="str">
        <f t="shared" si="0"/>
        <v>PS261054</v>
      </c>
      <c r="AC19" s="404" t="str">
        <f t="shared" si="0"/>
        <v>XJB260202</v>
      </c>
      <c r="AD19" s="406">
        <f t="shared" si="1"/>
        <v>46063</v>
      </c>
      <c r="AE19" s="404">
        <f t="shared" si="2"/>
        <v>0</v>
      </c>
      <c r="AF19" s="404">
        <f t="shared" si="3"/>
        <v>0</v>
      </c>
      <c r="AG19" s="404">
        <f t="shared" si="4"/>
        <v>1440000</v>
      </c>
      <c r="AH19" s="404">
        <f t="shared" si="5"/>
        <v>940500</v>
      </c>
      <c r="AI19" s="404">
        <f t="shared" si="6"/>
        <v>0</v>
      </c>
      <c r="AJ19" s="404">
        <f t="shared" si="7"/>
        <v>0</v>
      </c>
      <c r="AK19" s="404">
        <f t="shared" si="8"/>
        <v>0</v>
      </c>
      <c r="AL19" s="404">
        <f t="shared" si="9"/>
        <v>0</v>
      </c>
      <c r="AM19" s="404">
        <f t="shared" si="10"/>
        <v>1555800</v>
      </c>
      <c r="AN19" s="404">
        <f t="shared" si="11"/>
        <v>1588965</v>
      </c>
      <c r="AO19" s="404">
        <f t="shared" si="12"/>
        <v>0</v>
      </c>
      <c r="AP19" s="404">
        <f t="shared" si="17"/>
        <v>0</v>
      </c>
      <c r="AQ19" s="404">
        <f t="shared" si="18"/>
        <v>0</v>
      </c>
      <c r="AR19" s="404">
        <f t="shared" si="19"/>
        <v>442021.2</v>
      </c>
      <c r="AS19" s="404">
        <f t="shared" si="20"/>
        <v>5967286.2000000002</v>
      </c>
      <c r="AT19" s="404">
        <f t="shared" si="21"/>
        <v>5967286.2000000002</v>
      </c>
      <c r="AU19" s="404" t="str">
        <f t="shared" si="13"/>
        <v>SCSC</v>
      </c>
      <c r="AV19" s="383" t="s">
        <v>79</v>
      </c>
      <c r="AW19" s="1" t="s">
        <v>4105</v>
      </c>
      <c r="AX19" s="1" t="s">
        <v>4143</v>
      </c>
      <c r="AY19" s="407">
        <v>46064</v>
      </c>
      <c r="AZ19" s="820" t="s">
        <v>2684</v>
      </c>
    </row>
    <row r="20" spans="1:52" s="1" customFormat="1" ht="35.25" customHeight="1">
      <c r="A20" s="400" t="s">
        <v>4053</v>
      </c>
      <c r="B20" s="378" t="s">
        <v>4218</v>
      </c>
      <c r="C20" s="379" t="s">
        <v>4267</v>
      </c>
      <c r="D20" s="401">
        <v>46063</v>
      </c>
      <c r="E20" s="401" t="s">
        <v>4164</v>
      </c>
      <c r="F20" s="823">
        <v>2</v>
      </c>
      <c r="G20" s="380">
        <v>90</v>
      </c>
      <c r="H20" s="380">
        <v>90</v>
      </c>
      <c r="I20" s="381"/>
      <c r="J20" s="403"/>
      <c r="K20" s="373"/>
      <c r="L20" s="403">
        <f t="shared" si="23"/>
        <v>1210000</v>
      </c>
      <c r="M20" s="403">
        <f>940500+70000</f>
        <v>1010500</v>
      </c>
      <c r="N20" s="403"/>
      <c r="O20" s="403"/>
      <c r="P20" s="403"/>
      <c r="Q20" s="403"/>
      <c r="R20" s="403">
        <v>651225</v>
      </c>
      <c r="S20" s="403">
        <v>157500</v>
      </c>
      <c r="T20" s="403"/>
      <c r="U20" s="403"/>
      <c r="V20" s="403"/>
      <c r="W20" s="403">
        <f t="shared" si="14"/>
        <v>242338</v>
      </c>
      <c r="X20" s="373">
        <f t="shared" si="15"/>
        <v>3271563</v>
      </c>
      <c r="Y20" s="404">
        <f t="shared" si="16"/>
        <v>3271563</v>
      </c>
      <c r="Z20" s="260" t="s">
        <v>2334</v>
      </c>
      <c r="AA20" s="382" t="s">
        <v>72</v>
      </c>
      <c r="AB20" s="405" t="str">
        <f t="shared" si="0"/>
        <v>PS261062</v>
      </c>
      <c r="AC20" s="404" t="str">
        <f t="shared" si="0"/>
        <v>PC260209VY</v>
      </c>
      <c r="AD20" s="406">
        <f t="shared" si="1"/>
        <v>46063</v>
      </c>
      <c r="AE20" s="404">
        <f t="shared" si="2"/>
        <v>0</v>
      </c>
      <c r="AF20" s="404">
        <f t="shared" si="3"/>
        <v>0</v>
      </c>
      <c r="AG20" s="404">
        <f t="shared" si="4"/>
        <v>1210000</v>
      </c>
      <c r="AH20" s="404">
        <f t="shared" si="5"/>
        <v>1010500</v>
      </c>
      <c r="AI20" s="404">
        <f t="shared" si="6"/>
        <v>0</v>
      </c>
      <c r="AJ20" s="404">
        <f t="shared" si="7"/>
        <v>0</v>
      </c>
      <c r="AK20" s="404">
        <f t="shared" si="8"/>
        <v>0</v>
      </c>
      <c r="AL20" s="404">
        <f t="shared" si="9"/>
        <v>0</v>
      </c>
      <c r="AM20" s="404">
        <f t="shared" si="10"/>
        <v>651225</v>
      </c>
      <c r="AN20" s="404">
        <f t="shared" si="11"/>
        <v>157500</v>
      </c>
      <c r="AO20" s="404">
        <f t="shared" si="12"/>
        <v>0</v>
      </c>
      <c r="AP20" s="404">
        <f t="shared" si="17"/>
        <v>0</v>
      </c>
      <c r="AQ20" s="404">
        <f t="shared" si="18"/>
        <v>0</v>
      </c>
      <c r="AR20" s="404">
        <f t="shared" si="19"/>
        <v>242338</v>
      </c>
      <c r="AS20" s="404">
        <f t="shared" si="20"/>
        <v>3271563</v>
      </c>
      <c r="AT20" s="404">
        <f t="shared" si="21"/>
        <v>3271563</v>
      </c>
      <c r="AU20" s="404" t="str">
        <f t="shared" si="13"/>
        <v>TCS</v>
      </c>
      <c r="AV20" s="383" t="s">
        <v>79</v>
      </c>
      <c r="AW20" s="1" t="s">
        <v>4106</v>
      </c>
      <c r="AX20" s="1" t="s">
        <v>1293</v>
      </c>
      <c r="AY20" s="407">
        <v>46064</v>
      </c>
      <c r="AZ20" s="821"/>
    </row>
    <row r="21" spans="1:52" s="1" customFormat="1" ht="35.25" customHeight="1">
      <c r="A21" s="400" t="s">
        <v>4053</v>
      </c>
      <c r="B21" s="378" t="s">
        <v>4218</v>
      </c>
      <c r="C21" s="379" t="s">
        <v>4267</v>
      </c>
      <c r="D21" s="401">
        <v>46063</v>
      </c>
      <c r="E21" s="401" t="s">
        <v>4165</v>
      </c>
      <c r="F21" s="824"/>
      <c r="G21" s="380"/>
      <c r="H21" s="380">
        <v>90</v>
      </c>
      <c r="I21" s="381"/>
      <c r="J21" s="403"/>
      <c r="K21" s="373"/>
      <c r="L21" s="403">
        <f t="shared" si="23"/>
        <v>1210000</v>
      </c>
      <c r="M21" s="403">
        <f>940500+70000</f>
        <v>1010500</v>
      </c>
      <c r="N21" s="403"/>
      <c r="O21" s="403"/>
      <c r="P21" s="403"/>
      <c r="Q21" s="403"/>
      <c r="R21" s="403">
        <v>651225</v>
      </c>
      <c r="S21" s="403">
        <v>157500</v>
      </c>
      <c r="T21" s="403"/>
      <c r="U21" s="403"/>
      <c r="V21" s="403"/>
      <c r="W21" s="403">
        <f t="shared" si="14"/>
        <v>242338</v>
      </c>
      <c r="X21" s="373">
        <f t="shared" si="15"/>
        <v>3271563</v>
      </c>
      <c r="Y21" s="404">
        <f t="shared" si="16"/>
        <v>3271563</v>
      </c>
      <c r="Z21" s="260" t="s">
        <v>2334</v>
      </c>
      <c r="AA21" s="382" t="s">
        <v>72</v>
      </c>
      <c r="AB21" s="405" t="str">
        <f t="shared" si="0"/>
        <v>PS261062</v>
      </c>
      <c r="AC21" s="404" t="str">
        <f t="shared" si="0"/>
        <v>PC260209VY</v>
      </c>
      <c r="AD21" s="406">
        <f t="shared" si="1"/>
        <v>46063</v>
      </c>
      <c r="AE21" s="404">
        <f t="shared" si="2"/>
        <v>0</v>
      </c>
      <c r="AF21" s="404">
        <f t="shared" si="3"/>
        <v>0</v>
      </c>
      <c r="AG21" s="404">
        <f t="shared" si="4"/>
        <v>0</v>
      </c>
      <c r="AH21" s="404">
        <f t="shared" si="5"/>
        <v>0</v>
      </c>
      <c r="AI21" s="404">
        <f t="shared" si="6"/>
        <v>0</v>
      </c>
      <c r="AJ21" s="404">
        <f t="shared" si="7"/>
        <v>0</v>
      </c>
      <c r="AK21" s="404">
        <f t="shared" si="8"/>
        <v>0</v>
      </c>
      <c r="AL21" s="404">
        <f t="shared" si="9"/>
        <v>0</v>
      </c>
      <c r="AM21" s="404">
        <f t="shared" si="10"/>
        <v>0</v>
      </c>
      <c r="AN21" s="404">
        <f t="shared" si="11"/>
        <v>0</v>
      </c>
      <c r="AO21" s="404">
        <f t="shared" si="12"/>
        <v>0</v>
      </c>
      <c r="AP21" s="404">
        <f t="shared" si="17"/>
        <v>0</v>
      </c>
      <c r="AQ21" s="404">
        <f t="shared" si="18"/>
        <v>0</v>
      </c>
      <c r="AR21" s="404">
        <f t="shared" si="19"/>
        <v>0</v>
      </c>
      <c r="AS21" s="404">
        <f t="shared" si="20"/>
        <v>0</v>
      </c>
      <c r="AT21" s="404">
        <f t="shared" si="21"/>
        <v>0</v>
      </c>
      <c r="AU21" s="404" t="str">
        <f t="shared" si="13"/>
        <v>TCS</v>
      </c>
      <c r="AV21" s="383" t="s">
        <v>79</v>
      </c>
      <c r="AW21" s="1" t="s">
        <v>4106</v>
      </c>
      <c r="AX21" s="1" t="s">
        <v>1293</v>
      </c>
      <c r="AY21" s="407">
        <v>46064</v>
      </c>
      <c r="AZ21" s="821"/>
    </row>
    <row r="22" spans="1:52" s="1" customFormat="1" ht="35.25" customHeight="1">
      <c r="A22" s="400" t="s">
        <v>4054</v>
      </c>
      <c r="B22" s="378" t="s">
        <v>4219</v>
      </c>
      <c r="C22" s="379" t="s">
        <v>4268</v>
      </c>
      <c r="D22" s="401">
        <v>46063</v>
      </c>
      <c r="E22" s="401" t="s">
        <v>4166</v>
      </c>
      <c r="F22" s="402">
        <v>1</v>
      </c>
      <c r="G22" s="380">
        <v>16</v>
      </c>
      <c r="H22" s="380">
        <v>16</v>
      </c>
      <c r="I22" s="381"/>
      <c r="J22" s="403"/>
      <c r="K22" s="373"/>
      <c r="L22" s="403">
        <f t="shared" si="23"/>
        <v>1060000</v>
      </c>
      <c r="M22" s="403">
        <v>940500</v>
      </c>
      <c r="N22" s="403"/>
      <c r="O22" s="403"/>
      <c r="P22" s="403"/>
      <c r="Q22" s="403"/>
      <c r="R22" s="403">
        <v>539858</v>
      </c>
      <c r="S22" s="403">
        <v>157500</v>
      </c>
      <c r="T22" s="403"/>
      <c r="U22" s="403"/>
      <c r="V22" s="403"/>
      <c r="W22" s="403">
        <f t="shared" si="14"/>
        <v>215828.64</v>
      </c>
      <c r="X22" s="373">
        <f t="shared" si="15"/>
        <v>2913686.64</v>
      </c>
      <c r="Y22" s="404">
        <f t="shared" si="16"/>
        <v>2913686.64</v>
      </c>
      <c r="Z22" s="260" t="s">
        <v>2334</v>
      </c>
      <c r="AA22" s="382" t="s">
        <v>72</v>
      </c>
      <c r="AB22" s="405" t="str">
        <f t="shared" si="0"/>
        <v>PS261061</v>
      </c>
      <c r="AC22" s="404" t="str">
        <f t="shared" si="0"/>
        <v>G8-20260209 VY (B)</v>
      </c>
      <c r="AD22" s="406">
        <f t="shared" si="1"/>
        <v>46063</v>
      </c>
      <c r="AE22" s="404">
        <f t="shared" si="2"/>
        <v>0</v>
      </c>
      <c r="AF22" s="404">
        <f t="shared" si="3"/>
        <v>0</v>
      </c>
      <c r="AG22" s="404">
        <f t="shared" si="4"/>
        <v>1060000</v>
      </c>
      <c r="AH22" s="404">
        <f t="shared" si="5"/>
        <v>940500</v>
      </c>
      <c r="AI22" s="404">
        <f t="shared" si="6"/>
        <v>0</v>
      </c>
      <c r="AJ22" s="404">
        <f t="shared" si="7"/>
        <v>0</v>
      </c>
      <c r="AK22" s="404">
        <f t="shared" si="8"/>
        <v>0</v>
      </c>
      <c r="AL22" s="404">
        <f t="shared" si="9"/>
        <v>0</v>
      </c>
      <c r="AM22" s="404">
        <f t="shared" si="10"/>
        <v>539858</v>
      </c>
      <c r="AN22" s="404">
        <f t="shared" si="11"/>
        <v>157500</v>
      </c>
      <c r="AO22" s="404">
        <f t="shared" si="12"/>
        <v>0</v>
      </c>
      <c r="AP22" s="404">
        <f t="shared" si="17"/>
        <v>0</v>
      </c>
      <c r="AQ22" s="404">
        <f t="shared" si="18"/>
        <v>0</v>
      </c>
      <c r="AR22" s="404">
        <f t="shared" si="19"/>
        <v>215828.64</v>
      </c>
      <c r="AS22" s="404">
        <f t="shared" si="20"/>
        <v>2913686.64</v>
      </c>
      <c r="AT22" s="404">
        <f t="shared" si="21"/>
        <v>2913686.64</v>
      </c>
      <c r="AU22" s="404" t="str">
        <f t="shared" si="13"/>
        <v>TCS</v>
      </c>
      <c r="AV22" s="383" t="s">
        <v>79</v>
      </c>
      <c r="AW22" s="1" t="s">
        <v>4107</v>
      </c>
      <c r="AX22" s="1" t="s">
        <v>1293</v>
      </c>
      <c r="AY22" s="407">
        <v>46064</v>
      </c>
      <c r="AZ22" s="821"/>
    </row>
    <row r="23" spans="1:52" s="1" customFormat="1" ht="35.25" customHeight="1">
      <c r="A23" s="400" t="s">
        <v>4055</v>
      </c>
      <c r="B23" s="378" t="s">
        <v>4220</v>
      </c>
      <c r="C23" s="379" t="s">
        <v>4269</v>
      </c>
      <c r="D23" s="401">
        <v>46063</v>
      </c>
      <c r="E23" s="401" t="s">
        <v>4167</v>
      </c>
      <c r="F23" s="402">
        <v>1</v>
      </c>
      <c r="G23" s="380">
        <v>40</v>
      </c>
      <c r="H23" s="380">
        <v>40</v>
      </c>
      <c r="I23" s="381"/>
      <c r="J23" s="403"/>
      <c r="K23" s="373"/>
      <c r="L23" s="403">
        <f t="shared" si="23"/>
        <v>1060000</v>
      </c>
      <c r="M23" s="403">
        <v>940500</v>
      </c>
      <c r="N23" s="403"/>
      <c r="O23" s="403"/>
      <c r="P23" s="403"/>
      <c r="Q23" s="403"/>
      <c r="R23" s="403">
        <v>520067</v>
      </c>
      <c r="S23" s="403">
        <v>157500</v>
      </c>
      <c r="T23" s="403"/>
      <c r="U23" s="403"/>
      <c r="V23" s="403"/>
      <c r="W23" s="403">
        <f t="shared" si="14"/>
        <v>214245.36000000002</v>
      </c>
      <c r="X23" s="373">
        <f t="shared" si="15"/>
        <v>2892312.36</v>
      </c>
      <c r="Y23" s="404">
        <f t="shared" si="16"/>
        <v>2892312.36</v>
      </c>
      <c r="Z23" s="260" t="s">
        <v>2334</v>
      </c>
      <c r="AA23" s="382" t="s">
        <v>72</v>
      </c>
      <c r="AB23" s="405" t="str">
        <f t="shared" si="0"/>
        <v>PS261063</v>
      </c>
      <c r="AC23" s="404" t="str">
        <f t="shared" si="0"/>
        <v>0885124346</v>
      </c>
      <c r="AD23" s="406">
        <f t="shared" si="1"/>
        <v>46063</v>
      </c>
      <c r="AE23" s="404">
        <f t="shared" si="2"/>
        <v>0</v>
      </c>
      <c r="AF23" s="404">
        <f t="shared" si="3"/>
        <v>0</v>
      </c>
      <c r="AG23" s="404">
        <f t="shared" si="4"/>
        <v>1060000</v>
      </c>
      <c r="AH23" s="404">
        <f t="shared" si="5"/>
        <v>940500</v>
      </c>
      <c r="AI23" s="404">
        <f t="shared" si="6"/>
        <v>0</v>
      </c>
      <c r="AJ23" s="404">
        <f t="shared" si="7"/>
        <v>0</v>
      </c>
      <c r="AK23" s="404">
        <f t="shared" si="8"/>
        <v>0</v>
      </c>
      <c r="AL23" s="404">
        <f t="shared" si="9"/>
        <v>0</v>
      </c>
      <c r="AM23" s="404">
        <f t="shared" si="10"/>
        <v>520067</v>
      </c>
      <c r="AN23" s="404">
        <f t="shared" si="11"/>
        <v>157500</v>
      </c>
      <c r="AO23" s="404">
        <f t="shared" si="12"/>
        <v>0</v>
      </c>
      <c r="AP23" s="404">
        <f t="shared" si="17"/>
        <v>0</v>
      </c>
      <c r="AQ23" s="404">
        <f t="shared" si="18"/>
        <v>0</v>
      </c>
      <c r="AR23" s="404">
        <f t="shared" si="19"/>
        <v>214245.36000000002</v>
      </c>
      <c r="AS23" s="404">
        <f t="shared" si="20"/>
        <v>2892312.36</v>
      </c>
      <c r="AT23" s="404">
        <f t="shared" si="21"/>
        <v>2892312.36</v>
      </c>
      <c r="AU23" s="404" t="str">
        <f t="shared" si="13"/>
        <v>TCS</v>
      </c>
      <c r="AV23" s="383" t="s">
        <v>79</v>
      </c>
      <c r="AW23" s="1" t="s">
        <v>4108</v>
      </c>
      <c r="AX23" s="1" t="s">
        <v>1293</v>
      </c>
      <c r="AY23" s="407">
        <v>46064</v>
      </c>
      <c r="AZ23" s="821"/>
    </row>
    <row r="24" spans="1:52" s="1" customFormat="1" ht="35.25" customHeight="1">
      <c r="A24" s="400" t="s">
        <v>4056</v>
      </c>
      <c r="B24" s="378" t="s">
        <v>4221</v>
      </c>
      <c r="C24" s="379" t="s">
        <v>4270</v>
      </c>
      <c r="D24" s="401">
        <v>46060</v>
      </c>
      <c r="E24" s="401" t="s">
        <v>4168</v>
      </c>
      <c r="F24" s="402">
        <v>1</v>
      </c>
      <c r="G24" s="380">
        <v>6</v>
      </c>
      <c r="H24" s="380">
        <v>6</v>
      </c>
      <c r="I24" s="381"/>
      <c r="J24" s="403"/>
      <c r="K24" s="373"/>
      <c r="L24" s="403">
        <f>IF(H24&lt;=50,1060000, IF(H24&lt;=200, 1210000, IF(H24&lt;=500, 1230000, IF(H24&lt;=1000, 1440000, IF(H24&lt;=2000, 1990000, IF(H24&gt;2000, 1990000+(H24-2000)*1464))))))</f>
        <v>1060000</v>
      </c>
      <c r="M24" s="403">
        <v>570000</v>
      </c>
      <c r="N24" s="403"/>
      <c r="O24" s="403"/>
      <c r="P24" s="403"/>
      <c r="Q24" s="403"/>
      <c r="R24" s="403"/>
      <c r="S24" s="403"/>
      <c r="T24" s="403"/>
      <c r="U24" s="403"/>
      <c r="V24" s="403"/>
      <c r="W24" s="403">
        <f t="shared" si="14"/>
        <v>130400</v>
      </c>
      <c r="X24" s="373">
        <f t="shared" si="15"/>
        <v>1760400</v>
      </c>
      <c r="Y24" s="404">
        <f t="shared" si="16"/>
        <v>1760400</v>
      </c>
      <c r="Z24" s="260" t="s">
        <v>2334</v>
      </c>
      <c r="AA24" s="382" t="s">
        <v>75</v>
      </c>
      <c r="AB24" s="405" t="str">
        <f t="shared" si="0"/>
        <v>PS260986</v>
      </c>
      <c r="AC24" s="404" t="str">
        <f t="shared" si="0"/>
        <v>5231845</v>
      </c>
      <c r="AD24" s="406">
        <f t="shared" si="1"/>
        <v>46060</v>
      </c>
      <c r="AE24" s="404">
        <f t="shared" si="2"/>
        <v>0</v>
      </c>
      <c r="AF24" s="404">
        <f t="shared" si="3"/>
        <v>0</v>
      </c>
      <c r="AG24" s="404">
        <f t="shared" si="4"/>
        <v>1060000</v>
      </c>
      <c r="AH24" s="404">
        <f t="shared" si="5"/>
        <v>570000</v>
      </c>
      <c r="AI24" s="404">
        <f t="shared" si="6"/>
        <v>0</v>
      </c>
      <c r="AJ24" s="404">
        <f t="shared" si="7"/>
        <v>0</v>
      </c>
      <c r="AK24" s="404">
        <f t="shared" si="8"/>
        <v>0</v>
      </c>
      <c r="AL24" s="404">
        <f t="shared" si="9"/>
        <v>0</v>
      </c>
      <c r="AM24" s="404">
        <f t="shared" si="10"/>
        <v>0</v>
      </c>
      <c r="AN24" s="404">
        <f t="shared" si="11"/>
        <v>0</v>
      </c>
      <c r="AO24" s="404">
        <f t="shared" si="12"/>
        <v>0</v>
      </c>
      <c r="AP24" s="404">
        <f t="shared" si="17"/>
        <v>0</v>
      </c>
      <c r="AQ24" s="404">
        <f t="shared" si="18"/>
        <v>0</v>
      </c>
      <c r="AR24" s="404">
        <f t="shared" si="19"/>
        <v>130400</v>
      </c>
      <c r="AS24" s="404">
        <f t="shared" si="20"/>
        <v>1760400</v>
      </c>
      <c r="AT24" s="404">
        <f t="shared" si="21"/>
        <v>1760400</v>
      </c>
      <c r="AU24" s="404" t="str">
        <f t="shared" si="13"/>
        <v>DHL</v>
      </c>
      <c r="AV24" s="383" t="s">
        <v>82</v>
      </c>
      <c r="AW24" s="1" t="s">
        <v>4109</v>
      </c>
      <c r="AX24" s="1" t="s">
        <v>4144</v>
      </c>
      <c r="AY24" s="407">
        <v>46064</v>
      </c>
      <c r="AZ24" s="821"/>
    </row>
    <row r="25" spans="1:52" s="1" customFormat="1" ht="35.25" customHeight="1">
      <c r="A25" s="400" t="s">
        <v>4057</v>
      </c>
      <c r="B25" s="378" t="s">
        <v>4222</v>
      </c>
      <c r="C25" s="379" t="s">
        <v>4271</v>
      </c>
      <c r="D25" s="401">
        <v>46063</v>
      </c>
      <c r="E25" s="401" t="s">
        <v>4169</v>
      </c>
      <c r="F25" s="402">
        <v>1</v>
      </c>
      <c r="G25" s="380">
        <v>4.5</v>
      </c>
      <c r="H25" s="380">
        <v>4.5</v>
      </c>
      <c r="I25" s="381"/>
      <c r="J25" s="403"/>
      <c r="K25" s="373"/>
      <c r="L25" s="403"/>
      <c r="M25" s="403">
        <v>570000</v>
      </c>
      <c r="N25" s="403"/>
      <c r="O25" s="403"/>
      <c r="P25" s="403"/>
      <c r="Q25" s="403"/>
      <c r="R25" s="403"/>
      <c r="S25" s="403"/>
      <c r="T25" s="403"/>
      <c r="U25" s="403"/>
      <c r="V25" s="403"/>
      <c r="W25" s="403">
        <f t="shared" si="14"/>
        <v>45600</v>
      </c>
      <c r="X25" s="373">
        <f t="shared" si="15"/>
        <v>615600</v>
      </c>
      <c r="Y25" s="404">
        <f t="shared" si="16"/>
        <v>615600</v>
      </c>
      <c r="Z25" s="260"/>
      <c r="AA25" s="382" t="s">
        <v>75</v>
      </c>
      <c r="AB25" s="405" t="str">
        <f t="shared" si="0"/>
        <v>PS261089</v>
      </c>
      <c r="AC25" s="404" t="str">
        <f t="shared" si="0"/>
        <v>EXD1-26-VY0206</v>
      </c>
      <c r="AD25" s="406">
        <f t="shared" si="1"/>
        <v>46063</v>
      </c>
      <c r="AE25" s="404">
        <f t="shared" si="2"/>
        <v>0</v>
      </c>
      <c r="AF25" s="404">
        <f t="shared" si="3"/>
        <v>0</v>
      </c>
      <c r="AG25" s="404">
        <f t="shared" si="4"/>
        <v>0</v>
      </c>
      <c r="AH25" s="404">
        <f t="shared" si="5"/>
        <v>570000</v>
      </c>
      <c r="AI25" s="404">
        <f t="shared" si="6"/>
        <v>0</v>
      </c>
      <c r="AJ25" s="404">
        <f t="shared" si="7"/>
        <v>0</v>
      </c>
      <c r="AK25" s="404">
        <f t="shared" si="8"/>
        <v>0</v>
      </c>
      <c r="AL25" s="404">
        <f t="shared" si="9"/>
        <v>0</v>
      </c>
      <c r="AM25" s="404">
        <f t="shared" si="10"/>
        <v>0</v>
      </c>
      <c r="AN25" s="404">
        <f t="shared" si="11"/>
        <v>0</v>
      </c>
      <c r="AO25" s="404">
        <f t="shared" si="12"/>
        <v>0</v>
      </c>
      <c r="AP25" s="404">
        <f t="shared" si="17"/>
        <v>0</v>
      </c>
      <c r="AQ25" s="404">
        <f t="shared" si="18"/>
        <v>0</v>
      </c>
      <c r="AR25" s="404">
        <f t="shared" si="19"/>
        <v>45600</v>
      </c>
      <c r="AS25" s="404">
        <f t="shared" si="20"/>
        <v>615600</v>
      </c>
      <c r="AT25" s="404">
        <f t="shared" si="21"/>
        <v>615600</v>
      </c>
      <c r="AU25" s="404" t="str">
        <f t="shared" si="13"/>
        <v>DHL</v>
      </c>
      <c r="AV25" s="383" t="s">
        <v>82</v>
      </c>
      <c r="AW25" s="1" t="s">
        <v>4110</v>
      </c>
      <c r="AX25" s="1" t="s">
        <v>4144</v>
      </c>
      <c r="AY25" s="407">
        <v>46064</v>
      </c>
      <c r="AZ25" s="821"/>
    </row>
    <row r="26" spans="1:52" s="1" customFormat="1" ht="35.25" customHeight="1">
      <c r="A26" s="400" t="s">
        <v>4058</v>
      </c>
      <c r="B26" s="378" t="s">
        <v>4223</v>
      </c>
      <c r="C26" s="379" t="s">
        <v>4272</v>
      </c>
      <c r="D26" s="401">
        <v>46064</v>
      </c>
      <c r="E26" s="401" t="s">
        <v>4170</v>
      </c>
      <c r="F26" s="402">
        <v>1</v>
      </c>
      <c r="G26" s="380">
        <v>0.1</v>
      </c>
      <c r="H26" s="380">
        <v>0.1</v>
      </c>
      <c r="I26" s="381"/>
      <c r="J26" s="403"/>
      <c r="K26" s="373"/>
      <c r="L26" s="403"/>
      <c r="M26" s="403">
        <v>570000</v>
      </c>
      <c r="N26" s="403"/>
      <c r="O26" s="403"/>
      <c r="P26" s="403"/>
      <c r="Q26" s="403"/>
      <c r="R26" s="403"/>
      <c r="S26" s="403"/>
      <c r="T26" s="403"/>
      <c r="U26" s="403"/>
      <c r="V26" s="403"/>
      <c r="W26" s="403">
        <f t="shared" si="14"/>
        <v>45600</v>
      </c>
      <c r="X26" s="373">
        <f t="shared" si="15"/>
        <v>615600</v>
      </c>
      <c r="Y26" s="404">
        <f t="shared" si="16"/>
        <v>615600</v>
      </c>
      <c r="Z26" s="260"/>
      <c r="AA26" s="382" t="s">
        <v>75</v>
      </c>
      <c r="AB26" s="405" t="str">
        <f t="shared" si="0"/>
        <v>PS261080</v>
      </c>
      <c r="AC26" s="404" t="str">
        <f t="shared" si="0"/>
        <v>YCDG2026020901</v>
      </c>
      <c r="AD26" s="406">
        <f t="shared" si="1"/>
        <v>46064</v>
      </c>
      <c r="AE26" s="404">
        <f t="shared" si="2"/>
        <v>0</v>
      </c>
      <c r="AF26" s="404">
        <f t="shared" si="3"/>
        <v>0</v>
      </c>
      <c r="AG26" s="404">
        <f t="shared" si="4"/>
        <v>0</v>
      </c>
      <c r="AH26" s="404">
        <f t="shared" si="5"/>
        <v>570000</v>
      </c>
      <c r="AI26" s="404">
        <f t="shared" si="6"/>
        <v>0</v>
      </c>
      <c r="AJ26" s="404">
        <f t="shared" si="7"/>
        <v>0</v>
      </c>
      <c r="AK26" s="404">
        <f t="shared" si="8"/>
        <v>0</v>
      </c>
      <c r="AL26" s="404">
        <f t="shared" si="9"/>
        <v>0</v>
      </c>
      <c r="AM26" s="404">
        <f t="shared" si="10"/>
        <v>0</v>
      </c>
      <c r="AN26" s="404">
        <f t="shared" si="11"/>
        <v>0</v>
      </c>
      <c r="AO26" s="404">
        <f t="shared" si="12"/>
        <v>0</v>
      </c>
      <c r="AP26" s="404">
        <f t="shared" si="17"/>
        <v>0</v>
      </c>
      <c r="AQ26" s="404">
        <f t="shared" si="18"/>
        <v>0</v>
      </c>
      <c r="AR26" s="404">
        <f t="shared" si="19"/>
        <v>45600</v>
      </c>
      <c r="AS26" s="404">
        <f t="shared" si="20"/>
        <v>615600</v>
      </c>
      <c r="AT26" s="404">
        <f t="shared" si="21"/>
        <v>615600</v>
      </c>
      <c r="AU26" s="404" t="str">
        <f t="shared" si="13"/>
        <v>DHL</v>
      </c>
      <c r="AV26" s="383" t="s">
        <v>82</v>
      </c>
      <c r="AW26" s="1" t="s">
        <v>4111</v>
      </c>
      <c r="AX26" s="1" t="s">
        <v>4144</v>
      </c>
      <c r="AY26" s="407">
        <v>46064</v>
      </c>
      <c r="AZ26" s="821"/>
    </row>
    <row r="27" spans="1:52" s="1" customFormat="1" ht="35.25" customHeight="1">
      <c r="A27" s="400" t="s">
        <v>4059</v>
      </c>
      <c r="B27" s="378" t="s">
        <v>4224</v>
      </c>
      <c r="C27" s="379" t="s">
        <v>4273</v>
      </c>
      <c r="D27" s="401">
        <v>46063</v>
      </c>
      <c r="E27" s="401" t="s">
        <v>4171</v>
      </c>
      <c r="F27" s="402">
        <v>1</v>
      </c>
      <c r="G27" s="380">
        <v>18.5</v>
      </c>
      <c r="H27" s="380">
        <v>18.5</v>
      </c>
      <c r="I27" s="381"/>
      <c r="J27" s="403"/>
      <c r="K27" s="373"/>
      <c r="L27" s="403"/>
      <c r="M27" s="403">
        <v>570000</v>
      </c>
      <c r="N27" s="403"/>
      <c r="O27" s="403"/>
      <c r="P27" s="403"/>
      <c r="Q27" s="403"/>
      <c r="R27" s="403"/>
      <c r="S27" s="403"/>
      <c r="T27" s="403"/>
      <c r="U27" s="403"/>
      <c r="V27" s="403"/>
      <c r="W27" s="403">
        <f t="shared" si="14"/>
        <v>45600</v>
      </c>
      <c r="X27" s="373">
        <f t="shared" si="15"/>
        <v>615600</v>
      </c>
      <c r="Y27" s="404">
        <f t="shared" si="16"/>
        <v>615600</v>
      </c>
      <c r="Z27" s="260"/>
      <c r="AA27" s="382" t="s">
        <v>75</v>
      </c>
      <c r="AB27" s="405" t="str">
        <f t="shared" si="0"/>
        <v>PS261088</v>
      </c>
      <c r="AC27" s="404" t="str">
        <f t="shared" si="0"/>
        <v>EXD1-26-C088C</v>
      </c>
      <c r="AD27" s="406">
        <f t="shared" si="1"/>
        <v>46063</v>
      </c>
      <c r="AE27" s="404">
        <f t="shared" si="2"/>
        <v>0</v>
      </c>
      <c r="AF27" s="404">
        <f t="shared" si="3"/>
        <v>0</v>
      </c>
      <c r="AG27" s="404">
        <f t="shared" si="4"/>
        <v>0</v>
      </c>
      <c r="AH27" s="404">
        <f t="shared" si="5"/>
        <v>570000</v>
      </c>
      <c r="AI27" s="404">
        <f t="shared" si="6"/>
        <v>0</v>
      </c>
      <c r="AJ27" s="404">
        <f t="shared" si="7"/>
        <v>0</v>
      </c>
      <c r="AK27" s="404">
        <f t="shared" si="8"/>
        <v>0</v>
      </c>
      <c r="AL27" s="404">
        <f t="shared" si="9"/>
        <v>0</v>
      </c>
      <c r="AM27" s="404">
        <f t="shared" si="10"/>
        <v>0</v>
      </c>
      <c r="AN27" s="404">
        <f t="shared" si="11"/>
        <v>0</v>
      </c>
      <c r="AO27" s="404">
        <f t="shared" si="12"/>
        <v>0</v>
      </c>
      <c r="AP27" s="404">
        <f t="shared" si="17"/>
        <v>0</v>
      </c>
      <c r="AQ27" s="404">
        <f t="shared" si="18"/>
        <v>0</v>
      </c>
      <c r="AR27" s="404">
        <f t="shared" si="19"/>
        <v>45600</v>
      </c>
      <c r="AS27" s="404">
        <f t="shared" si="20"/>
        <v>615600</v>
      </c>
      <c r="AT27" s="404">
        <f t="shared" si="21"/>
        <v>615600</v>
      </c>
      <c r="AU27" s="404" t="str">
        <f t="shared" si="13"/>
        <v>DHL</v>
      </c>
      <c r="AV27" s="383" t="s">
        <v>82</v>
      </c>
      <c r="AW27" s="1" t="s">
        <v>4112</v>
      </c>
      <c r="AX27" s="1" t="s">
        <v>4144</v>
      </c>
      <c r="AY27" s="407">
        <v>46064</v>
      </c>
      <c r="AZ27" s="822"/>
    </row>
    <row r="28" spans="1:52" s="1" customFormat="1" ht="35.25" customHeight="1">
      <c r="A28" s="400" t="s">
        <v>4060</v>
      </c>
      <c r="B28" s="378" t="s">
        <v>4225</v>
      </c>
      <c r="C28" s="379" t="s">
        <v>4274</v>
      </c>
      <c r="D28" s="401">
        <v>46060</v>
      </c>
      <c r="E28" s="401" t="s">
        <v>4172</v>
      </c>
      <c r="F28" s="402">
        <v>1</v>
      </c>
      <c r="G28" s="380">
        <v>4</v>
      </c>
      <c r="H28" s="380">
        <v>4</v>
      </c>
      <c r="I28" s="381"/>
      <c r="J28" s="403"/>
      <c r="K28" s="373"/>
      <c r="L28" s="403"/>
      <c r="M28" s="403">
        <v>570000</v>
      </c>
      <c r="N28" s="403"/>
      <c r="O28" s="403"/>
      <c r="P28" s="403"/>
      <c r="Q28" s="403"/>
      <c r="R28" s="403"/>
      <c r="S28" s="403"/>
      <c r="T28" s="403"/>
      <c r="U28" s="403"/>
      <c r="V28" s="403"/>
      <c r="W28" s="403">
        <f t="shared" si="14"/>
        <v>45600</v>
      </c>
      <c r="X28" s="373">
        <f t="shared" si="15"/>
        <v>615600</v>
      </c>
      <c r="Y28" s="404">
        <f t="shared" si="16"/>
        <v>615600</v>
      </c>
      <c r="Z28" s="260"/>
      <c r="AA28" s="382" t="s">
        <v>75</v>
      </c>
      <c r="AB28" s="405" t="str">
        <f t="shared" si="0"/>
        <v>PS260982</v>
      </c>
      <c r="AC28" s="404" t="str">
        <f t="shared" si="0"/>
        <v>5233429</v>
      </c>
      <c r="AD28" s="406">
        <f t="shared" si="1"/>
        <v>46060</v>
      </c>
      <c r="AE28" s="404">
        <f t="shared" si="2"/>
        <v>0</v>
      </c>
      <c r="AF28" s="404">
        <f t="shared" si="3"/>
        <v>0</v>
      </c>
      <c r="AG28" s="404">
        <f t="shared" si="4"/>
        <v>0</v>
      </c>
      <c r="AH28" s="404">
        <f t="shared" si="5"/>
        <v>570000</v>
      </c>
      <c r="AI28" s="404">
        <f t="shared" si="6"/>
        <v>0</v>
      </c>
      <c r="AJ28" s="404">
        <f t="shared" si="7"/>
        <v>0</v>
      </c>
      <c r="AK28" s="404">
        <f t="shared" si="8"/>
        <v>0</v>
      </c>
      <c r="AL28" s="404">
        <f t="shared" si="9"/>
        <v>0</v>
      </c>
      <c r="AM28" s="404">
        <f t="shared" si="10"/>
        <v>0</v>
      </c>
      <c r="AN28" s="404">
        <f t="shared" si="11"/>
        <v>0</v>
      </c>
      <c r="AO28" s="404">
        <f t="shared" si="12"/>
        <v>0</v>
      </c>
      <c r="AP28" s="404">
        <f t="shared" si="17"/>
        <v>0</v>
      </c>
      <c r="AQ28" s="404">
        <f t="shared" si="18"/>
        <v>0</v>
      </c>
      <c r="AR28" s="404">
        <f t="shared" si="19"/>
        <v>45600</v>
      </c>
      <c r="AS28" s="404">
        <f t="shared" si="20"/>
        <v>615600</v>
      </c>
      <c r="AT28" s="404">
        <f t="shared" si="21"/>
        <v>615600</v>
      </c>
      <c r="AU28" s="414" t="str">
        <f t="shared" si="13"/>
        <v>DHL</v>
      </c>
      <c r="AV28" s="383" t="s">
        <v>82</v>
      </c>
      <c r="AW28" s="1" t="s">
        <v>4113</v>
      </c>
      <c r="AY28" s="407"/>
      <c r="AZ28" s="415"/>
    </row>
    <row r="29" spans="1:52" s="1" customFormat="1" ht="35.25" customHeight="1">
      <c r="A29" s="400" t="s">
        <v>4061</v>
      </c>
      <c r="B29" s="378" t="s">
        <v>4226</v>
      </c>
      <c r="C29" s="379" t="s">
        <v>4275</v>
      </c>
      <c r="D29" s="401">
        <v>46062</v>
      </c>
      <c r="E29" s="401" t="s">
        <v>4173</v>
      </c>
      <c r="F29" s="402">
        <v>1</v>
      </c>
      <c r="G29" s="380">
        <v>2</v>
      </c>
      <c r="H29" s="380">
        <v>2</v>
      </c>
      <c r="I29" s="381"/>
      <c r="J29" s="403"/>
      <c r="K29" s="373"/>
      <c r="L29" s="403"/>
      <c r="M29" s="403">
        <v>570000</v>
      </c>
      <c r="N29" s="403"/>
      <c r="O29" s="403"/>
      <c r="P29" s="403"/>
      <c r="Q29" s="403"/>
      <c r="R29" s="403"/>
      <c r="S29" s="403"/>
      <c r="T29" s="403"/>
      <c r="U29" s="403"/>
      <c r="V29" s="403"/>
      <c r="W29" s="403">
        <f t="shared" si="14"/>
        <v>45600</v>
      </c>
      <c r="X29" s="373">
        <f t="shared" si="15"/>
        <v>615600</v>
      </c>
      <c r="Y29" s="404">
        <f t="shared" si="16"/>
        <v>615600</v>
      </c>
      <c r="Z29" s="260"/>
      <c r="AA29" s="382" t="s">
        <v>75</v>
      </c>
      <c r="AB29" s="405" t="str">
        <f t="shared" si="0"/>
        <v>PS260984</v>
      </c>
      <c r="AC29" s="404" t="str">
        <f t="shared" si="0"/>
        <v>TL-VY260203</v>
      </c>
      <c r="AD29" s="406">
        <f t="shared" si="1"/>
        <v>46062</v>
      </c>
      <c r="AE29" s="404">
        <f t="shared" si="2"/>
        <v>0</v>
      </c>
      <c r="AF29" s="404">
        <f t="shared" si="3"/>
        <v>0</v>
      </c>
      <c r="AG29" s="404">
        <f t="shared" si="4"/>
        <v>0</v>
      </c>
      <c r="AH29" s="404">
        <f t="shared" si="5"/>
        <v>570000</v>
      </c>
      <c r="AI29" s="404">
        <f t="shared" si="6"/>
        <v>0</v>
      </c>
      <c r="AJ29" s="404">
        <f t="shared" si="7"/>
        <v>0</v>
      </c>
      <c r="AK29" s="404">
        <f t="shared" si="8"/>
        <v>0</v>
      </c>
      <c r="AL29" s="404">
        <f t="shared" si="9"/>
        <v>0</v>
      </c>
      <c r="AM29" s="404">
        <f t="shared" si="10"/>
        <v>0</v>
      </c>
      <c r="AN29" s="404">
        <f t="shared" si="11"/>
        <v>0</v>
      </c>
      <c r="AO29" s="404">
        <f t="shared" si="12"/>
        <v>0</v>
      </c>
      <c r="AP29" s="404">
        <f t="shared" si="17"/>
        <v>0</v>
      </c>
      <c r="AQ29" s="404">
        <f t="shared" si="18"/>
        <v>0</v>
      </c>
      <c r="AR29" s="404">
        <f t="shared" si="19"/>
        <v>45600</v>
      </c>
      <c r="AS29" s="404">
        <f t="shared" si="20"/>
        <v>615600</v>
      </c>
      <c r="AT29" s="404">
        <f t="shared" si="21"/>
        <v>615600</v>
      </c>
      <c r="AU29" s="404" t="str">
        <f t="shared" si="13"/>
        <v>DHL</v>
      </c>
      <c r="AV29" s="383" t="s">
        <v>82</v>
      </c>
      <c r="AW29" s="1" t="s">
        <v>4114</v>
      </c>
      <c r="AY29" s="407"/>
      <c r="AZ29" s="415"/>
    </row>
    <row r="30" spans="1:52" s="1" customFormat="1" ht="35.25" customHeight="1">
      <c r="A30" s="400" t="s">
        <v>4062</v>
      </c>
      <c r="B30" s="378" t="s">
        <v>4227</v>
      </c>
      <c r="C30" s="379" t="s">
        <v>4276</v>
      </c>
      <c r="D30" s="401">
        <v>46062</v>
      </c>
      <c r="E30" s="401" t="s">
        <v>4174</v>
      </c>
      <c r="F30" s="402">
        <v>1</v>
      </c>
      <c r="G30" s="380">
        <v>8.4</v>
      </c>
      <c r="H30" s="380">
        <v>8.4</v>
      </c>
      <c r="I30" s="381"/>
      <c r="J30" s="403"/>
      <c r="K30" s="373"/>
      <c r="L30" s="403"/>
      <c r="M30" s="403">
        <v>570000</v>
      </c>
      <c r="N30" s="403"/>
      <c r="O30" s="403"/>
      <c r="P30" s="403"/>
      <c r="Q30" s="403"/>
      <c r="R30" s="403"/>
      <c r="S30" s="403"/>
      <c r="T30" s="403"/>
      <c r="U30" s="403"/>
      <c r="V30" s="403"/>
      <c r="W30" s="403">
        <f t="shared" si="14"/>
        <v>45600</v>
      </c>
      <c r="X30" s="373">
        <f t="shared" si="15"/>
        <v>615600</v>
      </c>
      <c r="Y30" s="404">
        <f t="shared" si="16"/>
        <v>615600</v>
      </c>
      <c r="Z30" s="260"/>
      <c r="AA30" s="382" t="s">
        <v>75</v>
      </c>
      <c r="AB30" s="405" t="str">
        <f t="shared" si="0"/>
        <v>PS261015</v>
      </c>
      <c r="AC30" s="404" t="str">
        <f t="shared" si="0"/>
        <v>INV-26020667</v>
      </c>
      <c r="AD30" s="406">
        <f t="shared" si="1"/>
        <v>46062</v>
      </c>
      <c r="AE30" s="404">
        <f t="shared" si="2"/>
        <v>0</v>
      </c>
      <c r="AF30" s="404">
        <f t="shared" si="3"/>
        <v>0</v>
      </c>
      <c r="AG30" s="404">
        <f t="shared" si="4"/>
        <v>0</v>
      </c>
      <c r="AH30" s="404">
        <f t="shared" si="5"/>
        <v>570000</v>
      </c>
      <c r="AI30" s="404">
        <f t="shared" si="6"/>
        <v>0</v>
      </c>
      <c r="AJ30" s="404">
        <f t="shared" si="7"/>
        <v>0</v>
      </c>
      <c r="AK30" s="404">
        <f t="shared" si="8"/>
        <v>0</v>
      </c>
      <c r="AL30" s="404">
        <f t="shared" si="9"/>
        <v>0</v>
      </c>
      <c r="AM30" s="404">
        <f t="shared" si="10"/>
        <v>0</v>
      </c>
      <c r="AN30" s="404">
        <f t="shared" si="11"/>
        <v>0</v>
      </c>
      <c r="AO30" s="404">
        <f t="shared" si="12"/>
        <v>0</v>
      </c>
      <c r="AP30" s="404">
        <f t="shared" si="17"/>
        <v>0</v>
      </c>
      <c r="AQ30" s="404">
        <f t="shared" si="18"/>
        <v>0</v>
      </c>
      <c r="AR30" s="404">
        <f t="shared" si="19"/>
        <v>45600</v>
      </c>
      <c r="AS30" s="404">
        <f t="shared" si="20"/>
        <v>615600</v>
      </c>
      <c r="AT30" s="404">
        <f t="shared" si="21"/>
        <v>615600</v>
      </c>
      <c r="AU30" s="404" t="str">
        <f t="shared" si="13"/>
        <v>DHL</v>
      </c>
      <c r="AV30" s="383" t="s">
        <v>82</v>
      </c>
      <c r="AW30" s="1" t="s">
        <v>4115</v>
      </c>
      <c r="AY30" s="407"/>
      <c r="AZ30" s="415"/>
    </row>
    <row r="31" spans="1:52" s="1" customFormat="1" ht="35.25" customHeight="1">
      <c r="A31" s="400" t="s">
        <v>4063</v>
      </c>
      <c r="B31" s="378" t="s">
        <v>4228</v>
      </c>
      <c r="C31" s="379" t="s">
        <v>4277</v>
      </c>
      <c r="D31" s="401">
        <v>46062</v>
      </c>
      <c r="E31" s="401" t="s">
        <v>4175</v>
      </c>
      <c r="F31" s="402">
        <v>1</v>
      </c>
      <c r="G31" s="380">
        <v>3.5</v>
      </c>
      <c r="H31" s="380">
        <v>3.5</v>
      </c>
      <c r="I31" s="381"/>
      <c r="J31" s="403"/>
      <c r="K31" s="373"/>
      <c r="L31" s="403"/>
      <c r="M31" s="403">
        <v>570000</v>
      </c>
      <c r="N31" s="403"/>
      <c r="O31" s="403"/>
      <c r="P31" s="403"/>
      <c r="Q31" s="403"/>
      <c r="R31" s="403"/>
      <c r="S31" s="403"/>
      <c r="T31" s="403"/>
      <c r="U31" s="403"/>
      <c r="V31" s="403"/>
      <c r="W31" s="403">
        <f t="shared" si="14"/>
        <v>45600</v>
      </c>
      <c r="X31" s="373">
        <f t="shared" si="15"/>
        <v>615600</v>
      </c>
      <c r="Y31" s="404">
        <f t="shared" si="16"/>
        <v>615600</v>
      </c>
      <c r="Z31" s="260"/>
      <c r="AA31" s="382" t="s">
        <v>75</v>
      </c>
      <c r="AB31" s="405" t="str">
        <f t="shared" si="0"/>
        <v>PS261016</v>
      </c>
      <c r="AC31" s="404" t="str">
        <f t="shared" si="0"/>
        <v>INV-26020629</v>
      </c>
      <c r="AD31" s="406">
        <f t="shared" si="1"/>
        <v>46062</v>
      </c>
      <c r="AE31" s="404">
        <f t="shared" si="2"/>
        <v>0</v>
      </c>
      <c r="AF31" s="404">
        <f t="shared" si="3"/>
        <v>0</v>
      </c>
      <c r="AG31" s="404">
        <f t="shared" si="4"/>
        <v>0</v>
      </c>
      <c r="AH31" s="404">
        <f t="shared" si="5"/>
        <v>570000</v>
      </c>
      <c r="AI31" s="404">
        <f t="shared" si="6"/>
        <v>0</v>
      </c>
      <c r="AJ31" s="404">
        <f t="shared" si="7"/>
        <v>0</v>
      </c>
      <c r="AK31" s="404">
        <f t="shared" si="8"/>
        <v>0</v>
      </c>
      <c r="AL31" s="404">
        <f t="shared" si="9"/>
        <v>0</v>
      </c>
      <c r="AM31" s="404">
        <f t="shared" si="10"/>
        <v>0</v>
      </c>
      <c r="AN31" s="404">
        <f t="shared" si="11"/>
        <v>0</v>
      </c>
      <c r="AO31" s="404">
        <f t="shared" si="12"/>
        <v>0</v>
      </c>
      <c r="AP31" s="404">
        <f t="shared" si="17"/>
        <v>0</v>
      </c>
      <c r="AQ31" s="404">
        <f t="shared" si="18"/>
        <v>0</v>
      </c>
      <c r="AR31" s="404">
        <f t="shared" si="19"/>
        <v>45600</v>
      </c>
      <c r="AS31" s="404">
        <f t="shared" si="20"/>
        <v>615600</v>
      </c>
      <c r="AT31" s="404">
        <f t="shared" si="21"/>
        <v>615600</v>
      </c>
      <c r="AU31" s="404" t="str">
        <f t="shared" si="13"/>
        <v>DHL</v>
      </c>
      <c r="AV31" s="383" t="s">
        <v>82</v>
      </c>
      <c r="AW31" s="1" t="s">
        <v>4116</v>
      </c>
      <c r="AY31" s="407"/>
      <c r="AZ31" s="415"/>
    </row>
    <row r="32" spans="1:52" s="1" customFormat="1" ht="35.25" customHeight="1">
      <c r="A32" s="400" t="s">
        <v>4064</v>
      </c>
      <c r="B32" s="378" t="s">
        <v>4229</v>
      </c>
      <c r="C32" s="379" t="s">
        <v>4278</v>
      </c>
      <c r="D32" s="401">
        <v>46062</v>
      </c>
      <c r="E32" s="401" t="s">
        <v>4176</v>
      </c>
      <c r="F32" s="402">
        <v>1</v>
      </c>
      <c r="G32" s="380">
        <v>1.3</v>
      </c>
      <c r="H32" s="380">
        <v>1.3</v>
      </c>
      <c r="I32" s="381"/>
      <c r="J32" s="403"/>
      <c r="K32" s="373"/>
      <c r="L32" s="403"/>
      <c r="M32" s="403">
        <v>570000</v>
      </c>
      <c r="N32" s="403"/>
      <c r="O32" s="403"/>
      <c r="P32" s="403"/>
      <c r="Q32" s="403"/>
      <c r="R32" s="403"/>
      <c r="S32" s="403"/>
      <c r="T32" s="403"/>
      <c r="U32" s="403"/>
      <c r="V32" s="403"/>
      <c r="W32" s="403">
        <f t="shared" si="14"/>
        <v>45600</v>
      </c>
      <c r="X32" s="373">
        <f t="shared" si="15"/>
        <v>615600</v>
      </c>
      <c r="Y32" s="404">
        <f t="shared" si="16"/>
        <v>615600</v>
      </c>
      <c r="Z32" s="260"/>
      <c r="AA32" s="382" t="s">
        <v>75</v>
      </c>
      <c r="AB32" s="405" t="str">
        <f t="shared" si="0"/>
        <v>PS261014</v>
      </c>
      <c r="AC32" s="404" t="str">
        <f t="shared" si="0"/>
        <v>SO42464</v>
      </c>
      <c r="AD32" s="406">
        <f t="shared" si="1"/>
        <v>46062</v>
      </c>
      <c r="AE32" s="404">
        <f t="shared" si="2"/>
        <v>0</v>
      </c>
      <c r="AF32" s="404">
        <f t="shared" si="3"/>
        <v>0</v>
      </c>
      <c r="AG32" s="404">
        <f t="shared" si="4"/>
        <v>0</v>
      </c>
      <c r="AH32" s="404">
        <f t="shared" si="5"/>
        <v>570000</v>
      </c>
      <c r="AI32" s="404">
        <f t="shared" si="6"/>
        <v>0</v>
      </c>
      <c r="AJ32" s="404">
        <f t="shared" si="7"/>
        <v>0</v>
      </c>
      <c r="AK32" s="404">
        <f t="shared" si="8"/>
        <v>0</v>
      </c>
      <c r="AL32" s="404">
        <f t="shared" si="9"/>
        <v>0</v>
      </c>
      <c r="AM32" s="404">
        <f t="shared" si="10"/>
        <v>0</v>
      </c>
      <c r="AN32" s="404">
        <f t="shared" si="11"/>
        <v>0</v>
      </c>
      <c r="AO32" s="404">
        <f t="shared" si="12"/>
        <v>0</v>
      </c>
      <c r="AP32" s="404">
        <f t="shared" si="17"/>
        <v>0</v>
      </c>
      <c r="AQ32" s="404">
        <f t="shared" si="18"/>
        <v>0</v>
      </c>
      <c r="AR32" s="404">
        <f t="shared" si="19"/>
        <v>45600</v>
      </c>
      <c r="AS32" s="404">
        <f t="shared" si="20"/>
        <v>615600</v>
      </c>
      <c r="AT32" s="404">
        <f t="shared" si="21"/>
        <v>615600</v>
      </c>
      <c r="AU32" s="404" t="str">
        <f t="shared" si="13"/>
        <v>DHL</v>
      </c>
      <c r="AV32" s="383" t="s">
        <v>82</v>
      </c>
      <c r="AW32" s="1" t="s">
        <v>4117</v>
      </c>
      <c r="AY32" s="407"/>
      <c r="AZ32" s="415"/>
    </row>
    <row r="33" spans="1:52" s="420" customFormat="1" ht="40.5" customHeight="1">
      <c r="A33" s="416" t="s">
        <v>4065</v>
      </c>
      <c r="B33" s="378" t="s">
        <v>4230</v>
      </c>
      <c r="C33" s="379" t="s">
        <v>4279</v>
      </c>
      <c r="D33" s="417">
        <v>46062</v>
      </c>
      <c r="E33" s="417" t="s">
        <v>4177</v>
      </c>
      <c r="F33" s="402">
        <v>1</v>
      </c>
      <c r="G33" s="380">
        <v>7.4</v>
      </c>
      <c r="H33" s="380">
        <v>7.4</v>
      </c>
      <c r="I33" s="381"/>
      <c r="J33" s="403"/>
      <c r="K33" s="373"/>
      <c r="L33" s="403"/>
      <c r="M33" s="403">
        <v>570000</v>
      </c>
      <c r="N33" s="403"/>
      <c r="O33" s="403"/>
      <c r="P33" s="403"/>
      <c r="Q33" s="403"/>
      <c r="R33" s="403"/>
      <c r="S33" s="403"/>
      <c r="T33" s="403"/>
      <c r="U33" s="403"/>
      <c r="V33" s="403"/>
      <c r="W33" s="403">
        <f t="shared" si="14"/>
        <v>45600</v>
      </c>
      <c r="X33" s="373">
        <f t="shared" si="15"/>
        <v>615600</v>
      </c>
      <c r="Y33" s="404">
        <f t="shared" si="16"/>
        <v>615600</v>
      </c>
      <c r="Z33" s="260"/>
      <c r="AA33" s="382" t="s">
        <v>75</v>
      </c>
      <c r="AB33" s="374" t="str">
        <f t="shared" si="0"/>
        <v>PS261030</v>
      </c>
      <c r="AC33" s="418" t="str">
        <f t="shared" si="0"/>
        <v>5234855</v>
      </c>
      <c r="AD33" s="419">
        <f t="shared" si="1"/>
        <v>46062</v>
      </c>
      <c r="AE33" s="404">
        <f t="shared" si="2"/>
        <v>0</v>
      </c>
      <c r="AF33" s="404">
        <f t="shared" si="3"/>
        <v>0</v>
      </c>
      <c r="AG33" s="373">
        <f t="shared" si="4"/>
        <v>0</v>
      </c>
      <c r="AH33" s="373">
        <f t="shared" si="5"/>
        <v>570000</v>
      </c>
      <c r="AI33" s="373">
        <f t="shared" si="6"/>
        <v>0</v>
      </c>
      <c r="AJ33" s="373">
        <f t="shared" si="7"/>
        <v>0</v>
      </c>
      <c r="AK33" s="373">
        <f t="shared" si="8"/>
        <v>0</v>
      </c>
      <c r="AL33" s="373">
        <f t="shared" si="9"/>
        <v>0</v>
      </c>
      <c r="AM33" s="373">
        <f t="shared" si="10"/>
        <v>0</v>
      </c>
      <c r="AN33" s="373">
        <f t="shared" si="11"/>
        <v>0</v>
      </c>
      <c r="AO33" s="373">
        <f t="shared" si="12"/>
        <v>0</v>
      </c>
      <c r="AP33" s="404">
        <f t="shared" si="17"/>
        <v>0</v>
      </c>
      <c r="AQ33" s="373">
        <f t="shared" si="18"/>
        <v>0</v>
      </c>
      <c r="AR33" s="373">
        <f t="shared" si="19"/>
        <v>45600</v>
      </c>
      <c r="AS33" s="373">
        <f t="shared" si="20"/>
        <v>615600</v>
      </c>
      <c r="AT33" s="373">
        <f t="shared" si="21"/>
        <v>615600</v>
      </c>
      <c r="AU33" s="373" t="str">
        <f t="shared" si="13"/>
        <v>DHL</v>
      </c>
      <c r="AV33" s="383" t="s">
        <v>82</v>
      </c>
      <c r="AW33" s="1" t="s">
        <v>4118</v>
      </c>
      <c r="AX33" s="1"/>
      <c r="AY33" s="407"/>
      <c r="AZ33" s="415"/>
    </row>
    <row r="34" spans="1:52" s="1" customFormat="1" ht="35.25" customHeight="1">
      <c r="A34" s="400" t="s">
        <v>4066</v>
      </c>
      <c r="B34" s="378" t="s">
        <v>4231</v>
      </c>
      <c r="C34" s="379" t="s">
        <v>4280</v>
      </c>
      <c r="D34" s="401">
        <v>46060</v>
      </c>
      <c r="E34" s="401" t="s">
        <v>4178</v>
      </c>
      <c r="F34" s="402">
        <v>1</v>
      </c>
      <c r="G34" s="380">
        <v>2.9</v>
      </c>
      <c r="H34" s="380">
        <v>2.9</v>
      </c>
      <c r="I34" s="381"/>
      <c r="J34" s="403"/>
      <c r="K34" s="373"/>
      <c r="L34" s="403"/>
      <c r="M34" s="403">
        <v>570000</v>
      </c>
      <c r="N34" s="403"/>
      <c r="O34" s="403"/>
      <c r="P34" s="403"/>
      <c r="Q34" s="403"/>
      <c r="R34" s="403"/>
      <c r="S34" s="403"/>
      <c r="T34" s="403"/>
      <c r="U34" s="403"/>
      <c r="V34" s="403"/>
      <c r="W34" s="403">
        <f t="shared" si="14"/>
        <v>45600</v>
      </c>
      <c r="X34" s="373">
        <f t="shared" si="15"/>
        <v>615600</v>
      </c>
      <c r="Y34" s="404">
        <f t="shared" si="16"/>
        <v>615600</v>
      </c>
      <c r="Z34" s="260"/>
      <c r="AA34" s="382" t="s">
        <v>75</v>
      </c>
      <c r="AB34" s="405" t="str">
        <f t="shared" si="0"/>
        <v>PS260981</v>
      </c>
      <c r="AC34" s="404" t="str">
        <f t="shared" si="0"/>
        <v>DSHK2026020601</v>
      </c>
      <c r="AD34" s="406">
        <f t="shared" si="1"/>
        <v>46060</v>
      </c>
      <c r="AE34" s="404">
        <f t="shared" si="2"/>
        <v>0</v>
      </c>
      <c r="AF34" s="404">
        <f t="shared" si="3"/>
        <v>0</v>
      </c>
      <c r="AG34" s="404">
        <f t="shared" si="4"/>
        <v>0</v>
      </c>
      <c r="AH34" s="404">
        <f t="shared" si="5"/>
        <v>570000</v>
      </c>
      <c r="AI34" s="404">
        <f t="shared" si="6"/>
        <v>0</v>
      </c>
      <c r="AJ34" s="404">
        <f t="shared" si="7"/>
        <v>0</v>
      </c>
      <c r="AK34" s="404">
        <f t="shared" si="8"/>
        <v>0</v>
      </c>
      <c r="AL34" s="404">
        <f t="shared" si="9"/>
        <v>0</v>
      </c>
      <c r="AM34" s="404">
        <f t="shared" si="10"/>
        <v>0</v>
      </c>
      <c r="AN34" s="404">
        <f t="shared" si="11"/>
        <v>0</v>
      </c>
      <c r="AO34" s="404">
        <f t="shared" si="12"/>
        <v>0</v>
      </c>
      <c r="AP34" s="404">
        <f t="shared" si="17"/>
        <v>0</v>
      </c>
      <c r="AQ34" s="404">
        <f t="shared" si="18"/>
        <v>0</v>
      </c>
      <c r="AR34" s="404">
        <f t="shared" si="19"/>
        <v>45600</v>
      </c>
      <c r="AS34" s="404">
        <f t="shared" si="20"/>
        <v>615600</v>
      </c>
      <c r="AT34" s="404">
        <f t="shared" si="21"/>
        <v>615600</v>
      </c>
      <c r="AU34" s="404" t="str">
        <f t="shared" si="13"/>
        <v>DHL</v>
      </c>
      <c r="AV34" s="383" t="s">
        <v>82</v>
      </c>
      <c r="AW34" s="1" t="s">
        <v>4119</v>
      </c>
      <c r="AY34" s="407"/>
      <c r="AZ34" s="415"/>
    </row>
    <row r="35" spans="1:52" s="1" customFormat="1" ht="35.25" customHeight="1">
      <c r="A35" s="400" t="s">
        <v>4067</v>
      </c>
      <c r="B35" s="378" t="s">
        <v>4232</v>
      </c>
      <c r="C35" s="379" t="s">
        <v>4281</v>
      </c>
      <c r="D35" s="401">
        <v>46060</v>
      </c>
      <c r="E35" s="401" t="s">
        <v>4179</v>
      </c>
      <c r="F35" s="402">
        <v>1</v>
      </c>
      <c r="G35" s="380">
        <v>0.3</v>
      </c>
      <c r="H35" s="380">
        <v>0.3</v>
      </c>
      <c r="I35" s="381"/>
      <c r="J35" s="403"/>
      <c r="K35" s="373"/>
      <c r="L35" s="403"/>
      <c r="M35" s="403">
        <v>570000</v>
      </c>
      <c r="N35" s="403"/>
      <c r="O35" s="403"/>
      <c r="P35" s="403"/>
      <c r="Q35" s="403"/>
      <c r="R35" s="403"/>
      <c r="S35" s="403"/>
      <c r="T35" s="403"/>
      <c r="U35" s="403"/>
      <c r="V35" s="403"/>
      <c r="W35" s="403">
        <f t="shared" si="14"/>
        <v>45600</v>
      </c>
      <c r="X35" s="373">
        <f t="shared" si="15"/>
        <v>615600</v>
      </c>
      <c r="Y35" s="404">
        <f t="shared" si="16"/>
        <v>615600</v>
      </c>
      <c r="Z35" s="260"/>
      <c r="AA35" s="382" t="s">
        <v>75</v>
      </c>
      <c r="AB35" s="405" t="str">
        <f t="shared" si="0"/>
        <v>PS260985</v>
      </c>
      <c r="AC35" s="404" t="str">
        <f t="shared" si="0"/>
        <v>DI26B00997</v>
      </c>
      <c r="AD35" s="406">
        <f t="shared" si="1"/>
        <v>46060</v>
      </c>
      <c r="AE35" s="404">
        <f t="shared" si="2"/>
        <v>0</v>
      </c>
      <c r="AF35" s="404">
        <f t="shared" si="3"/>
        <v>0</v>
      </c>
      <c r="AG35" s="404">
        <f t="shared" si="4"/>
        <v>0</v>
      </c>
      <c r="AH35" s="404">
        <f t="shared" si="5"/>
        <v>570000</v>
      </c>
      <c r="AI35" s="404">
        <f t="shared" si="6"/>
        <v>0</v>
      </c>
      <c r="AJ35" s="404">
        <f t="shared" si="7"/>
        <v>0</v>
      </c>
      <c r="AK35" s="404">
        <f t="shared" si="8"/>
        <v>0</v>
      </c>
      <c r="AL35" s="404">
        <f t="shared" si="9"/>
        <v>0</v>
      </c>
      <c r="AM35" s="404">
        <f t="shared" si="10"/>
        <v>0</v>
      </c>
      <c r="AN35" s="404">
        <f t="shared" si="11"/>
        <v>0</v>
      </c>
      <c r="AO35" s="404">
        <f t="shared" si="12"/>
        <v>0</v>
      </c>
      <c r="AP35" s="404">
        <f t="shared" si="17"/>
        <v>0</v>
      </c>
      <c r="AQ35" s="404">
        <f t="shared" si="18"/>
        <v>0</v>
      </c>
      <c r="AR35" s="404">
        <f t="shared" si="19"/>
        <v>45600</v>
      </c>
      <c r="AS35" s="404">
        <f t="shared" si="20"/>
        <v>615600</v>
      </c>
      <c r="AT35" s="404">
        <f t="shared" si="21"/>
        <v>615600</v>
      </c>
      <c r="AU35" s="404" t="str">
        <f t="shared" si="13"/>
        <v>DHL</v>
      </c>
      <c r="AV35" s="383" t="s">
        <v>82</v>
      </c>
      <c r="AW35" s="1" t="s">
        <v>4120</v>
      </c>
      <c r="AY35" s="407"/>
      <c r="AZ35" s="415"/>
    </row>
    <row r="36" spans="1:52" s="1" customFormat="1" ht="35.25" customHeight="1">
      <c r="A36" s="400" t="s">
        <v>4068</v>
      </c>
      <c r="B36" s="378" t="s">
        <v>4233</v>
      </c>
      <c r="C36" s="379" t="s">
        <v>4282</v>
      </c>
      <c r="D36" s="401">
        <v>46060</v>
      </c>
      <c r="E36" s="401" t="s">
        <v>4180</v>
      </c>
      <c r="F36" s="402">
        <v>1</v>
      </c>
      <c r="G36" s="380">
        <v>2.9</v>
      </c>
      <c r="H36" s="380">
        <v>2.9</v>
      </c>
      <c r="I36" s="381"/>
      <c r="J36" s="403"/>
      <c r="K36" s="373"/>
      <c r="L36" s="403"/>
      <c r="M36" s="403">
        <v>570000</v>
      </c>
      <c r="N36" s="403"/>
      <c r="O36" s="403"/>
      <c r="P36" s="403"/>
      <c r="Q36" s="403"/>
      <c r="R36" s="403"/>
      <c r="S36" s="403"/>
      <c r="T36" s="403"/>
      <c r="U36" s="403"/>
      <c r="V36" s="403"/>
      <c r="W36" s="403">
        <f t="shared" si="14"/>
        <v>45600</v>
      </c>
      <c r="X36" s="373">
        <f t="shared" si="15"/>
        <v>615600</v>
      </c>
      <c r="Y36" s="404">
        <f t="shared" si="16"/>
        <v>615600</v>
      </c>
      <c r="Z36" s="260"/>
      <c r="AA36" s="382" t="s">
        <v>75</v>
      </c>
      <c r="AB36" s="405" t="str">
        <f t="shared" si="0"/>
        <v>PS260987</v>
      </c>
      <c r="AC36" s="404" t="str">
        <f t="shared" si="0"/>
        <v>CH2026/2/5</v>
      </c>
      <c r="AD36" s="406">
        <f t="shared" si="1"/>
        <v>46060</v>
      </c>
      <c r="AE36" s="404">
        <f t="shared" si="2"/>
        <v>0</v>
      </c>
      <c r="AF36" s="404">
        <f t="shared" si="3"/>
        <v>0</v>
      </c>
      <c r="AG36" s="404">
        <f t="shared" si="4"/>
        <v>0</v>
      </c>
      <c r="AH36" s="404">
        <f t="shared" si="5"/>
        <v>570000</v>
      </c>
      <c r="AI36" s="404">
        <f t="shared" si="6"/>
        <v>0</v>
      </c>
      <c r="AJ36" s="404">
        <f t="shared" si="7"/>
        <v>0</v>
      </c>
      <c r="AK36" s="404">
        <f t="shared" si="8"/>
        <v>0</v>
      </c>
      <c r="AL36" s="404">
        <f t="shared" si="9"/>
        <v>0</v>
      </c>
      <c r="AM36" s="404">
        <f t="shared" si="10"/>
        <v>0</v>
      </c>
      <c r="AN36" s="404">
        <f t="shared" si="11"/>
        <v>0</v>
      </c>
      <c r="AO36" s="404">
        <f t="shared" si="12"/>
        <v>0</v>
      </c>
      <c r="AP36" s="404">
        <f t="shared" si="17"/>
        <v>0</v>
      </c>
      <c r="AQ36" s="404">
        <f t="shared" si="18"/>
        <v>0</v>
      </c>
      <c r="AR36" s="404">
        <f t="shared" si="19"/>
        <v>45600</v>
      </c>
      <c r="AS36" s="404">
        <f t="shared" si="20"/>
        <v>615600</v>
      </c>
      <c r="AT36" s="404">
        <f t="shared" si="21"/>
        <v>615600</v>
      </c>
      <c r="AU36" s="404" t="str">
        <f t="shared" si="13"/>
        <v>DHL</v>
      </c>
      <c r="AV36" s="383" t="s">
        <v>82</v>
      </c>
      <c r="AW36" s="1" t="s">
        <v>4121</v>
      </c>
      <c r="AY36" s="407"/>
      <c r="AZ36" s="415"/>
    </row>
    <row r="37" spans="1:52" s="1" customFormat="1" ht="35.25" customHeight="1">
      <c r="A37" s="400" t="s">
        <v>4069</v>
      </c>
      <c r="B37" s="378" t="s">
        <v>4234</v>
      </c>
      <c r="C37" s="379" t="s">
        <v>4283</v>
      </c>
      <c r="D37" s="401">
        <v>46062</v>
      </c>
      <c r="E37" s="401" t="s">
        <v>4181</v>
      </c>
      <c r="F37" s="402">
        <v>1</v>
      </c>
      <c r="G37" s="380">
        <v>0.8</v>
      </c>
      <c r="H37" s="380">
        <v>0.8</v>
      </c>
      <c r="I37" s="381"/>
      <c r="J37" s="403"/>
      <c r="K37" s="373"/>
      <c r="L37" s="403"/>
      <c r="M37" s="403">
        <v>570000</v>
      </c>
      <c r="N37" s="403"/>
      <c r="O37" s="403"/>
      <c r="P37" s="403"/>
      <c r="Q37" s="403"/>
      <c r="R37" s="403"/>
      <c r="S37" s="403"/>
      <c r="T37" s="403"/>
      <c r="U37" s="403"/>
      <c r="V37" s="403"/>
      <c r="W37" s="403">
        <f t="shared" si="14"/>
        <v>45600</v>
      </c>
      <c r="X37" s="373">
        <f t="shared" si="15"/>
        <v>615600</v>
      </c>
      <c r="Y37" s="404">
        <f t="shared" si="16"/>
        <v>615600</v>
      </c>
      <c r="Z37" s="260"/>
      <c r="AA37" s="382" t="s">
        <v>75</v>
      </c>
      <c r="AB37" s="405" t="str">
        <f t="shared" si="0"/>
        <v>PS260978</v>
      </c>
      <c r="AC37" s="404" t="str">
        <f t="shared" si="0"/>
        <v>260127-228358</v>
      </c>
      <c r="AD37" s="406">
        <f t="shared" si="1"/>
        <v>46062</v>
      </c>
      <c r="AE37" s="404">
        <f t="shared" si="2"/>
        <v>0</v>
      </c>
      <c r="AF37" s="404">
        <f t="shared" si="3"/>
        <v>0</v>
      </c>
      <c r="AG37" s="404">
        <f t="shared" si="4"/>
        <v>0</v>
      </c>
      <c r="AH37" s="404">
        <f t="shared" si="5"/>
        <v>570000</v>
      </c>
      <c r="AI37" s="404">
        <f t="shared" si="6"/>
        <v>0</v>
      </c>
      <c r="AJ37" s="404">
        <f t="shared" si="7"/>
        <v>0</v>
      </c>
      <c r="AK37" s="404">
        <f t="shared" si="8"/>
        <v>0</v>
      </c>
      <c r="AL37" s="404">
        <f t="shared" si="9"/>
        <v>0</v>
      </c>
      <c r="AM37" s="404">
        <f t="shared" si="10"/>
        <v>0</v>
      </c>
      <c r="AN37" s="404">
        <f t="shared" si="11"/>
        <v>0</v>
      </c>
      <c r="AO37" s="404">
        <f t="shared" si="12"/>
        <v>0</v>
      </c>
      <c r="AP37" s="404">
        <f t="shared" si="17"/>
        <v>0</v>
      </c>
      <c r="AQ37" s="404">
        <f t="shared" si="18"/>
        <v>0</v>
      </c>
      <c r="AR37" s="404">
        <f t="shared" si="19"/>
        <v>45600</v>
      </c>
      <c r="AS37" s="404">
        <f t="shared" si="20"/>
        <v>615600</v>
      </c>
      <c r="AT37" s="404">
        <f t="shared" si="21"/>
        <v>615600</v>
      </c>
      <c r="AU37" s="404" t="str">
        <f t="shared" si="13"/>
        <v>DHL</v>
      </c>
      <c r="AV37" s="383" t="s">
        <v>82</v>
      </c>
      <c r="AW37" s="1" t="s">
        <v>4122</v>
      </c>
      <c r="AY37" s="407"/>
      <c r="AZ37" s="415"/>
    </row>
    <row r="38" spans="1:52" s="1" customFormat="1" ht="35.25" customHeight="1">
      <c r="A38" s="400" t="s">
        <v>4070</v>
      </c>
      <c r="B38" s="378" t="s">
        <v>4235</v>
      </c>
      <c r="C38" s="379" t="s">
        <v>4284</v>
      </c>
      <c r="D38" s="401">
        <v>46060</v>
      </c>
      <c r="E38" s="401" t="s">
        <v>4182</v>
      </c>
      <c r="F38" s="402">
        <v>1</v>
      </c>
      <c r="G38" s="380">
        <v>1.3</v>
      </c>
      <c r="H38" s="380">
        <v>1.3</v>
      </c>
      <c r="I38" s="381"/>
      <c r="J38" s="403"/>
      <c r="K38" s="373"/>
      <c r="L38" s="403"/>
      <c r="M38" s="403">
        <v>570000</v>
      </c>
      <c r="N38" s="403"/>
      <c r="O38" s="403"/>
      <c r="P38" s="403"/>
      <c r="Q38" s="403"/>
      <c r="R38" s="403"/>
      <c r="S38" s="403"/>
      <c r="T38" s="403"/>
      <c r="U38" s="403"/>
      <c r="V38" s="403"/>
      <c r="W38" s="403">
        <f t="shared" si="14"/>
        <v>45600</v>
      </c>
      <c r="X38" s="373">
        <f t="shared" si="15"/>
        <v>615600</v>
      </c>
      <c r="Y38" s="404">
        <f t="shared" si="16"/>
        <v>615600</v>
      </c>
      <c r="Z38" s="260"/>
      <c r="AA38" s="382" t="s">
        <v>75</v>
      </c>
      <c r="AB38" s="405" t="str">
        <f t="shared" si="0"/>
        <v>PS260983</v>
      </c>
      <c r="AC38" s="404" t="str">
        <f t="shared" si="0"/>
        <v>PS26-983</v>
      </c>
      <c r="AD38" s="406">
        <f t="shared" si="1"/>
        <v>46060</v>
      </c>
      <c r="AE38" s="404">
        <f t="shared" si="2"/>
        <v>0</v>
      </c>
      <c r="AF38" s="404">
        <f t="shared" si="3"/>
        <v>0</v>
      </c>
      <c r="AG38" s="404">
        <f t="shared" si="4"/>
        <v>0</v>
      </c>
      <c r="AH38" s="404">
        <f t="shared" si="5"/>
        <v>570000</v>
      </c>
      <c r="AI38" s="404">
        <f t="shared" si="6"/>
        <v>0</v>
      </c>
      <c r="AJ38" s="404">
        <f t="shared" si="7"/>
        <v>0</v>
      </c>
      <c r="AK38" s="404">
        <f t="shared" si="8"/>
        <v>0</v>
      </c>
      <c r="AL38" s="404">
        <f t="shared" si="9"/>
        <v>0</v>
      </c>
      <c r="AM38" s="404">
        <f t="shared" si="10"/>
        <v>0</v>
      </c>
      <c r="AN38" s="404">
        <f t="shared" si="11"/>
        <v>0</v>
      </c>
      <c r="AO38" s="404">
        <f t="shared" si="12"/>
        <v>0</v>
      </c>
      <c r="AP38" s="404">
        <f t="shared" si="17"/>
        <v>0</v>
      </c>
      <c r="AQ38" s="404">
        <f t="shared" si="18"/>
        <v>0</v>
      </c>
      <c r="AR38" s="404">
        <f t="shared" si="19"/>
        <v>45600</v>
      </c>
      <c r="AS38" s="404">
        <f t="shared" si="20"/>
        <v>615600</v>
      </c>
      <c r="AT38" s="404">
        <f t="shared" si="21"/>
        <v>615600</v>
      </c>
      <c r="AU38" s="404" t="str">
        <f t="shared" si="13"/>
        <v>DHL</v>
      </c>
      <c r="AV38" s="383" t="s">
        <v>82</v>
      </c>
      <c r="AW38" s="1" t="s">
        <v>4123</v>
      </c>
      <c r="AY38" s="407"/>
      <c r="AZ38" s="415"/>
    </row>
    <row r="39" spans="1:52" s="1" customFormat="1" ht="35.25" customHeight="1">
      <c r="A39" s="400" t="s">
        <v>4071</v>
      </c>
      <c r="B39" s="378" t="s">
        <v>4236</v>
      </c>
      <c r="C39" s="379" t="s">
        <v>4285</v>
      </c>
      <c r="D39" s="401">
        <v>46062</v>
      </c>
      <c r="E39" s="401" t="s">
        <v>4183</v>
      </c>
      <c r="F39" s="402">
        <v>1</v>
      </c>
      <c r="G39" s="380">
        <v>4.5</v>
      </c>
      <c r="H39" s="380">
        <v>4.5</v>
      </c>
      <c r="I39" s="381"/>
      <c r="J39" s="403"/>
      <c r="K39" s="373"/>
      <c r="L39" s="403"/>
      <c r="M39" s="403">
        <v>570000</v>
      </c>
      <c r="N39" s="403"/>
      <c r="O39" s="403"/>
      <c r="P39" s="403"/>
      <c r="Q39" s="403"/>
      <c r="R39" s="403"/>
      <c r="S39" s="403"/>
      <c r="T39" s="403"/>
      <c r="U39" s="403"/>
      <c r="V39" s="403"/>
      <c r="W39" s="403">
        <f t="shared" si="14"/>
        <v>45600</v>
      </c>
      <c r="X39" s="373">
        <f t="shared" si="15"/>
        <v>615600</v>
      </c>
      <c r="Y39" s="404">
        <f t="shared" si="16"/>
        <v>615600</v>
      </c>
      <c r="Z39" s="260"/>
      <c r="AA39" s="382" t="s">
        <v>75</v>
      </c>
      <c r="AB39" s="405" t="str">
        <f t="shared" si="0"/>
        <v>PS261040</v>
      </c>
      <c r="AC39" s="404" t="str">
        <f t="shared" si="0"/>
        <v>EXD1-26-C088B</v>
      </c>
      <c r="AD39" s="406">
        <f t="shared" si="1"/>
        <v>46062</v>
      </c>
      <c r="AE39" s="404">
        <f t="shared" si="2"/>
        <v>0</v>
      </c>
      <c r="AF39" s="404">
        <f t="shared" si="3"/>
        <v>0</v>
      </c>
      <c r="AG39" s="404">
        <f t="shared" si="4"/>
        <v>0</v>
      </c>
      <c r="AH39" s="404">
        <f t="shared" si="5"/>
        <v>570000</v>
      </c>
      <c r="AI39" s="404">
        <f t="shared" si="6"/>
        <v>0</v>
      </c>
      <c r="AJ39" s="404">
        <f t="shared" si="7"/>
        <v>0</v>
      </c>
      <c r="AK39" s="404">
        <f t="shared" si="8"/>
        <v>0</v>
      </c>
      <c r="AL39" s="404">
        <f t="shared" si="9"/>
        <v>0</v>
      </c>
      <c r="AM39" s="404">
        <f t="shared" si="10"/>
        <v>0</v>
      </c>
      <c r="AN39" s="404">
        <f t="shared" si="11"/>
        <v>0</v>
      </c>
      <c r="AO39" s="404">
        <f t="shared" si="12"/>
        <v>0</v>
      </c>
      <c r="AP39" s="404">
        <f t="shared" si="17"/>
        <v>0</v>
      </c>
      <c r="AQ39" s="404">
        <f t="shared" si="18"/>
        <v>0</v>
      </c>
      <c r="AR39" s="404">
        <f t="shared" si="19"/>
        <v>45600</v>
      </c>
      <c r="AS39" s="404">
        <f t="shared" si="20"/>
        <v>615600</v>
      </c>
      <c r="AT39" s="404">
        <f t="shared" si="21"/>
        <v>615600</v>
      </c>
      <c r="AU39" s="404" t="str">
        <f t="shared" si="13"/>
        <v>DHL</v>
      </c>
      <c r="AV39" s="383" t="s">
        <v>82</v>
      </c>
      <c r="AW39" s="1" t="s">
        <v>4124</v>
      </c>
      <c r="AY39" s="407"/>
      <c r="AZ39" s="415"/>
    </row>
    <row r="40" spans="1:52" s="1" customFormat="1" ht="35.25" customHeight="1">
      <c r="A40" s="400" t="s">
        <v>4072</v>
      </c>
      <c r="B40" s="378" t="s">
        <v>4237</v>
      </c>
      <c r="C40" s="379" t="s">
        <v>4286</v>
      </c>
      <c r="D40" s="401">
        <v>46062</v>
      </c>
      <c r="E40" s="401" t="s">
        <v>4184</v>
      </c>
      <c r="F40" s="402">
        <v>1</v>
      </c>
      <c r="G40" s="380">
        <v>15</v>
      </c>
      <c r="H40" s="380">
        <v>15</v>
      </c>
      <c r="I40" s="381"/>
      <c r="J40" s="403"/>
      <c r="K40" s="373"/>
      <c r="L40" s="403"/>
      <c r="M40" s="403">
        <v>570000</v>
      </c>
      <c r="N40" s="403"/>
      <c r="O40" s="403"/>
      <c r="P40" s="403"/>
      <c r="Q40" s="403"/>
      <c r="R40" s="403"/>
      <c r="S40" s="403"/>
      <c r="T40" s="403"/>
      <c r="U40" s="403"/>
      <c r="V40" s="403"/>
      <c r="W40" s="403">
        <f t="shared" si="14"/>
        <v>45600</v>
      </c>
      <c r="X40" s="373">
        <f t="shared" si="15"/>
        <v>615600</v>
      </c>
      <c r="Y40" s="404">
        <f t="shared" si="16"/>
        <v>615600</v>
      </c>
      <c r="Z40" s="377"/>
      <c r="AA40" s="382" t="s">
        <v>75</v>
      </c>
      <c r="AB40" s="405" t="str">
        <f t="shared" si="0"/>
        <v>PS261039</v>
      </c>
      <c r="AC40" s="404" t="str">
        <f t="shared" si="0"/>
        <v>00013-00132048</v>
      </c>
      <c r="AD40" s="406">
        <f t="shared" si="1"/>
        <v>46062</v>
      </c>
      <c r="AE40" s="404">
        <f t="shared" si="2"/>
        <v>0</v>
      </c>
      <c r="AF40" s="404">
        <f t="shared" si="3"/>
        <v>0</v>
      </c>
      <c r="AG40" s="404">
        <f t="shared" si="4"/>
        <v>0</v>
      </c>
      <c r="AH40" s="404">
        <f t="shared" si="5"/>
        <v>570000</v>
      </c>
      <c r="AI40" s="404">
        <f t="shared" si="6"/>
        <v>0</v>
      </c>
      <c r="AJ40" s="404">
        <f t="shared" si="7"/>
        <v>0</v>
      </c>
      <c r="AK40" s="404">
        <f t="shared" si="8"/>
        <v>0</v>
      </c>
      <c r="AL40" s="404">
        <f t="shared" si="9"/>
        <v>0</v>
      </c>
      <c r="AM40" s="404">
        <f t="shared" si="10"/>
        <v>0</v>
      </c>
      <c r="AN40" s="404">
        <f t="shared" si="11"/>
        <v>0</v>
      </c>
      <c r="AO40" s="404">
        <f t="shared" si="12"/>
        <v>0</v>
      </c>
      <c r="AP40" s="404">
        <f t="shared" si="17"/>
        <v>0</v>
      </c>
      <c r="AQ40" s="404">
        <f t="shared" si="18"/>
        <v>0</v>
      </c>
      <c r="AR40" s="404">
        <f t="shared" si="19"/>
        <v>45600</v>
      </c>
      <c r="AS40" s="404">
        <f t="shared" si="20"/>
        <v>615600</v>
      </c>
      <c r="AT40" s="404">
        <f t="shared" si="21"/>
        <v>615600</v>
      </c>
      <c r="AU40" s="404" t="str">
        <f t="shared" si="13"/>
        <v>DHL</v>
      </c>
      <c r="AV40" s="383" t="s">
        <v>82</v>
      </c>
      <c r="AW40" s="1" t="s">
        <v>4125</v>
      </c>
      <c r="AY40" s="407"/>
      <c r="AZ40" s="415"/>
    </row>
    <row r="41" spans="1:52" s="1" customFormat="1" ht="35.25" customHeight="1">
      <c r="A41" s="400" t="s">
        <v>4073</v>
      </c>
      <c r="B41" s="378" t="s">
        <v>4238</v>
      </c>
      <c r="C41" s="379" t="s">
        <v>4287</v>
      </c>
      <c r="D41" s="401">
        <v>46063</v>
      </c>
      <c r="E41" s="401" t="s">
        <v>4185</v>
      </c>
      <c r="F41" s="402">
        <v>1</v>
      </c>
      <c r="G41" s="380">
        <v>59.13</v>
      </c>
      <c r="H41" s="380">
        <v>59.13</v>
      </c>
      <c r="I41" s="381" t="s">
        <v>4305</v>
      </c>
      <c r="J41" s="403"/>
      <c r="K41" s="373"/>
      <c r="L41" s="403" cm="1">
        <f t="array" ref="L41">IF(H41=0, _xleta.T, IF(H41&lt;=1000, 1290000, IF(H41&lt;=2000, 1460000, IF(H41&lt;=3000, 2186000, IF(H41&lt;=5000, 2296000, ff)))))</f>
        <v>1290000</v>
      </c>
      <c r="M41" s="403">
        <v>940500</v>
      </c>
      <c r="N41" s="403">
        <v>803830</v>
      </c>
      <c r="O41" s="403"/>
      <c r="P41" s="403"/>
      <c r="Q41" s="403">
        <v>1685450</v>
      </c>
      <c r="R41" s="403"/>
      <c r="S41" s="403"/>
      <c r="T41" s="403"/>
      <c r="U41" s="403"/>
      <c r="V41" s="403"/>
      <c r="W41" s="403">
        <f t="shared" si="14"/>
        <v>377582.4</v>
      </c>
      <c r="X41" s="373">
        <f t="shared" si="15"/>
        <v>5097362.4000000004</v>
      </c>
      <c r="Y41" s="404">
        <f t="shared" si="16"/>
        <v>5097362.4000000004</v>
      </c>
      <c r="Z41" s="260" t="s">
        <v>691</v>
      </c>
      <c r="AA41" s="382" t="s">
        <v>74</v>
      </c>
      <c r="AB41" s="405" t="str">
        <f t="shared" si="0"/>
        <v>PS260960</v>
      </c>
      <c r="AC41" s="404" t="str">
        <f t="shared" si="0"/>
        <v>PS26-960</v>
      </c>
      <c r="AD41" s="406">
        <f t="shared" si="1"/>
        <v>46063</v>
      </c>
      <c r="AE41" s="404">
        <f t="shared" si="2"/>
        <v>0</v>
      </c>
      <c r="AF41" s="404">
        <f t="shared" si="3"/>
        <v>0</v>
      </c>
      <c r="AG41" s="404">
        <f t="shared" si="4"/>
        <v>1290000</v>
      </c>
      <c r="AH41" s="404">
        <f t="shared" si="5"/>
        <v>940500</v>
      </c>
      <c r="AI41" s="404">
        <f t="shared" si="6"/>
        <v>803830</v>
      </c>
      <c r="AJ41" s="404">
        <f t="shared" si="7"/>
        <v>0</v>
      </c>
      <c r="AK41" s="404">
        <f t="shared" si="8"/>
        <v>0</v>
      </c>
      <c r="AL41" s="404">
        <f t="shared" si="9"/>
        <v>1685450</v>
      </c>
      <c r="AM41" s="404">
        <f t="shared" si="10"/>
        <v>0</v>
      </c>
      <c r="AN41" s="404">
        <f t="shared" si="11"/>
        <v>0</v>
      </c>
      <c r="AO41" s="404">
        <f t="shared" si="12"/>
        <v>0</v>
      </c>
      <c r="AP41" s="404">
        <f t="shared" si="17"/>
        <v>0</v>
      </c>
      <c r="AQ41" s="404">
        <f t="shared" si="18"/>
        <v>0</v>
      </c>
      <c r="AR41" s="404">
        <f t="shared" si="19"/>
        <v>377582.4</v>
      </c>
      <c r="AS41" s="404">
        <f t="shared" si="20"/>
        <v>5097362.4000000004</v>
      </c>
      <c r="AT41" s="404">
        <f t="shared" si="21"/>
        <v>5097362.4000000004</v>
      </c>
      <c r="AU41" s="404" t="str">
        <f t="shared" si="13"/>
        <v>CÁT LÁI</v>
      </c>
      <c r="AV41" s="383" t="s">
        <v>80</v>
      </c>
      <c r="AW41" s="1" t="s">
        <v>4126</v>
      </c>
      <c r="AX41" s="1" t="s">
        <v>2323</v>
      </c>
      <c r="AY41" s="407">
        <v>46064</v>
      </c>
      <c r="AZ41" s="393" t="s">
        <v>2684</v>
      </c>
    </row>
    <row r="42" spans="1:52" s="7" customFormat="1" ht="35.25" customHeight="1">
      <c r="A42" s="408" t="s">
        <v>4074</v>
      </c>
      <c r="B42" s="387" t="s">
        <v>4239</v>
      </c>
      <c r="C42" s="388" t="s">
        <v>4288</v>
      </c>
      <c r="D42" s="409">
        <v>46062</v>
      </c>
      <c r="E42" s="409" t="s">
        <v>4186</v>
      </c>
      <c r="F42" s="410">
        <v>1</v>
      </c>
      <c r="G42" s="389">
        <v>829</v>
      </c>
      <c r="H42" s="389">
        <v>829</v>
      </c>
      <c r="I42" s="390">
        <v>3.36</v>
      </c>
      <c r="J42" s="403"/>
      <c r="K42" s="373"/>
      <c r="L42" s="411" cm="1">
        <f t="array" ref="L42">IF(H42=0, _xleta.T, IF(H42&lt;=1000, 1290000, IF(H42&lt;=2000, 1460000, IF(H42&lt;=3000, 2186000, IF(H42&lt;=5000, 2296000, ff)))))</f>
        <v>1290000</v>
      </c>
      <c r="M42" s="411">
        <v>940500</v>
      </c>
      <c r="N42" s="411">
        <v>12300960</v>
      </c>
      <c r="O42" s="403">
        <v>3602424</v>
      </c>
      <c r="P42" s="403">
        <v>4393200</v>
      </c>
      <c r="Q42" s="403">
        <v>653750</v>
      </c>
      <c r="R42" s="403">
        <v>653750</v>
      </c>
      <c r="S42" s="403"/>
      <c r="T42" s="411"/>
      <c r="U42" s="403"/>
      <c r="V42" s="403"/>
      <c r="W42" s="403">
        <f t="shared" si="14"/>
        <v>1906766.72</v>
      </c>
      <c r="X42" s="373">
        <f t="shared" si="15"/>
        <v>25741350.719999999</v>
      </c>
      <c r="Y42" s="404">
        <f t="shared" si="16"/>
        <v>25741350.719999999</v>
      </c>
      <c r="Z42" s="361" t="s">
        <v>691</v>
      </c>
      <c r="AA42" s="391" t="s">
        <v>74</v>
      </c>
      <c r="AB42" s="405" t="str">
        <f t="shared" si="0"/>
        <v>PS261032</v>
      </c>
      <c r="AC42" s="404" t="str">
        <f t="shared" si="0"/>
        <v>IN-JF260130</v>
      </c>
      <c r="AD42" s="406">
        <f t="shared" si="1"/>
        <v>46062</v>
      </c>
      <c r="AE42" s="404">
        <f t="shared" si="2"/>
        <v>0</v>
      </c>
      <c r="AF42" s="404">
        <f t="shared" si="3"/>
        <v>0</v>
      </c>
      <c r="AG42" s="404">
        <f t="shared" si="4"/>
        <v>1290000</v>
      </c>
      <c r="AH42" s="404">
        <f t="shared" si="5"/>
        <v>940500</v>
      </c>
      <c r="AI42" s="404">
        <f t="shared" si="6"/>
        <v>12300960</v>
      </c>
      <c r="AJ42" s="404">
        <f t="shared" si="7"/>
        <v>3602424</v>
      </c>
      <c r="AK42" s="404">
        <f t="shared" si="8"/>
        <v>4393200</v>
      </c>
      <c r="AL42" s="404">
        <f t="shared" si="9"/>
        <v>653750</v>
      </c>
      <c r="AM42" s="404">
        <f t="shared" si="10"/>
        <v>653750</v>
      </c>
      <c r="AN42" s="404">
        <f t="shared" si="11"/>
        <v>0</v>
      </c>
      <c r="AO42" s="404">
        <f t="shared" si="12"/>
        <v>0</v>
      </c>
      <c r="AP42" s="404">
        <f t="shared" si="17"/>
        <v>0</v>
      </c>
      <c r="AQ42" s="404">
        <f t="shared" si="18"/>
        <v>0</v>
      </c>
      <c r="AR42" s="412">
        <f t="shared" si="19"/>
        <v>1906766.72</v>
      </c>
      <c r="AS42" s="412">
        <f t="shared" si="20"/>
        <v>25741350.719999999</v>
      </c>
      <c r="AT42" s="412">
        <f t="shared" si="21"/>
        <v>25741350.719999999</v>
      </c>
      <c r="AU42" s="412" t="str">
        <f t="shared" si="13"/>
        <v>CÁT LÁI</v>
      </c>
      <c r="AV42" s="392" t="s">
        <v>80</v>
      </c>
      <c r="AW42" s="1" t="s">
        <v>4127</v>
      </c>
      <c r="AX42" s="7" t="s">
        <v>2323</v>
      </c>
      <c r="AY42" s="413">
        <v>46064</v>
      </c>
      <c r="AZ42" s="825" t="s">
        <v>2686</v>
      </c>
    </row>
    <row r="43" spans="1:52" s="7" customFormat="1" ht="35.25" customHeight="1">
      <c r="A43" s="408" t="s">
        <v>4075</v>
      </c>
      <c r="B43" s="387" t="s">
        <v>4240</v>
      </c>
      <c r="C43" s="388" t="s">
        <v>4289</v>
      </c>
      <c r="D43" s="409">
        <v>46062</v>
      </c>
      <c r="E43" s="409" t="s">
        <v>4187</v>
      </c>
      <c r="F43" s="410">
        <v>1</v>
      </c>
      <c r="G43" s="389">
        <v>1457.5</v>
      </c>
      <c r="H43" s="389">
        <v>1457.5</v>
      </c>
      <c r="I43" s="390">
        <v>2.4700000000000002</v>
      </c>
      <c r="J43" s="403"/>
      <c r="K43" s="373"/>
      <c r="L43" s="411" cm="1">
        <f t="array" ref="L43">IF(H43=0, _xleta.T, IF(H43&lt;=1000, 1290000, IF(H43&lt;=2000, 1460000, IF(H43&lt;=3000, 2186000, IF(H43&lt;=5000, 2296000, ff)))))</f>
        <v>1460000</v>
      </c>
      <c r="M43" s="411">
        <v>940500</v>
      </c>
      <c r="N43" s="411">
        <v>3229527</v>
      </c>
      <c r="O43" s="403">
        <v>258362</v>
      </c>
      <c r="P43" s="403">
        <v>516724</v>
      </c>
      <c r="Q43" s="403">
        <v>784500</v>
      </c>
      <c r="R43" s="403">
        <v>915250</v>
      </c>
      <c r="S43" s="403"/>
      <c r="T43" s="411">
        <v>21863</v>
      </c>
      <c r="U43" s="403"/>
      <c r="V43" s="403"/>
      <c r="W43" s="403">
        <f t="shared" si="14"/>
        <v>650138.07999999996</v>
      </c>
      <c r="X43" s="373">
        <f t="shared" si="15"/>
        <v>8776864.0800000001</v>
      </c>
      <c r="Y43" s="404">
        <f t="shared" si="16"/>
        <v>8776864.0800000001</v>
      </c>
      <c r="Z43" s="361" t="s">
        <v>691</v>
      </c>
      <c r="AA43" s="391" t="s">
        <v>74</v>
      </c>
      <c r="AB43" s="405" t="str">
        <f t="shared" si="0"/>
        <v>PS261013</v>
      </c>
      <c r="AC43" s="404" t="str">
        <f t="shared" si="0"/>
        <v>25JP1039</v>
      </c>
      <c r="AD43" s="406">
        <f t="shared" si="1"/>
        <v>46062</v>
      </c>
      <c r="AE43" s="404">
        <f t="shared" si="2"/>
        <v>0</v>
      </c>
      <c r="AF43" s="404">
        <f t="shared" si="3"/>
        <v>0</v>
      </c>
      <c r="AG43" s="404">
        <f t="shared" si="4"/>
        <v>1460000</v>
      </c>
      <c r="AH43" s="404">
        <f t="shared" si="5"/>
        <v>940500</v>
      </c>
      <c r="AI43" s="404">
        <f t="shared" si="6"/>
        <v>3229527</v>
      </c>
      <c r="AJ43" s="404">
        <f t="shared" si="7"/>
        <v>258362</v>
      </c>
      <c r="AK43" s="404">
        <f t="shared" si="8"/>
        <v>516724</v>
      </c>
      <c r="AL43" s="404">
        <f t="shared" si="9"/>
        <v>784500</v>
      </c>
      <c r="AM43" s="404">
        <f t="shared" si="10"/>
        <v>915250</v>
      </c>
      <c r="AN43" s="404">
        <f t="shared" si="11"/>
        <v>0</v>
      </c>
      <c r="AO43" s="404">
        <f t="shared" si="12"/>
        <v>21863</v>
      </c>
      <c r="AP43" s="404">
        <f t="shared" si="17"/>
        <v>0</v>
      </c>
      <c r="AQ43" s="404">
        <f t="shared" si="18"/>
        <v>0</v>
      </c>
      <c r="AR43" s="412">
        <f t="shared" si="19"/>
        <v>650138.07999999996</v>
      </c>
      <c r="AS43" s="412">
        <f t="shared" si="20"/>
        <v>8776864.0800000001</v>
      </c>
      <c r="AT43" s="412">
        <f t="shared" si="21"/>
        <v>8776864.0800000001</v>
      </c>
      <c r="AU43" s="412" t="str">
        <f t="shared" si="13"/>
        <v>CÁT LÁI</v>
      </c>
      <c r="AV43" s="392" t="s">
        <v>80</v>
      </c>
      <c r="AW43" s="1" t="s">
        <v>4128</v>
      </c>
      <c r="AX43" s="7" t="s">
        <v>2323</v>
      </c>
      <c r="AY43" s="413">
        <v>46064</v>
      </c>
      <c r="AZ43" s="826"/>
    </row>
    <row r="44" spans="1:52" s="1" customFormat="1" ht="35.25" customHeight="1">
      <c r="A44" s="400" t="s">
        <v>4076</v>
      </c>
      <c r="B44" s="378" t="s">
        <v>4241</v>
      </c>
      <c r="C44" s="379" t="s">
        <v>4290</v>
      </c>
      <c r="D44" s="401">
        <v>46064</v>
      </c>
      <c r="E44" s="401" t="s">
        <v>4188</v>
      </c>
      <c r="F44" s="402">
        <v>1</v>
      </c>
      <c r="G44" s="380">
        <v>1319.7170000000001</v>
      </c>
      <c r="H44" s="380">
        <v>1319.7170000000001</v>
      </c>
      <c r="I44" s="381"/>
      <c r="J44" s="403"/>
      <c r="K44" s="373"/>
      <c r="L44" s="403"/>
      <c r="M44" s="403">
        <v>389500</v>
      </c>
      <c r="N44" s="403"/>
      <c r="O44" s="403"/>
      <c r="P44" s="403"/>
      <c r="Q44" s="403"/>
      <c r="R44" s="403"/>
      <c r="S44" s="403"/>
      <c r="T44" s="403"/>
      <c r="U44" s="403"/>
      <c r="V44" s="403"/>
      <c r="W44" s="403">
        <f t="shared" si="14"/>
        <v>31160</v>
      </c>
      <c r="X44" s="373">
        <f t="shared" si="15"/>
        <v>420660</v>
      </c>
      <c r="Y44" s="404">
        <f t="shared" si="16"/>
        <v>420660</v>
      </c>
      <c r="Z44" s="260"/>
      <c r="AA44" s="382" t="s">
        <v>4308</v>
      </c>
      <c r="AB44" s="405" t="str">
        <f t="shared" si="0"/>
        <v>PS261057</v>
      </c>
      <c r="AC44" s="404" t="str">
        <f t="shared" si="0"/>
        <v>A26010678</v>
      </c>
      <c r="AD44" s="406">
        <f t="shared" si="1"/>
        <v>46064</v>
      </c>
      <c r="AE44" s="404">
        <f t="shared" si="2"/>
        <v>0</v>
      </c>
      <c r="AF44" s="404">
        <f t="shared" si="3"/>
        <v>0</v>
      </c>
      <c r="AG44" s="404">
        <f t="shared" si="4"/>
        <v>0</v>
      </c>
      <c r="AH44" s="404">
        <f t="shared" si="5"/>
        <v>389500</v>
      </c>
      <c r="AI44" s="404">
        <f t="shared" si="6"/>
        <v>0</v>
      </c>
      <c r="AJ44" s="404">
        <f t="shared" si="7"/>
        <v>0</v>
      </c>
      <c r="AK44" s="404">
        <f t="shared" si="8"/>
        <v>0</v>
      </c>
      <c r="AL44" s="404">
        <f t="shared" si="9"/>
        <v>0</v>
      </c>
      <c r="AM44" s="404">
        <f t="shared" si="10"/>
        <v>0</v>
      </c>
      <c r="AN44" s="404">
        <f t="shared" si="11"/>
        <v>0</v>
      </c>
      <c r="AO44" s="404">
        <f t="shared" si="12"/>
        <v>0</v>
      </c>
      <c r="AP44" s="404">
        <f t="shared" si="17"/>
        <v>0</v>
      </c>
      <c r="AQ44" s="404">
        <f t="shared" si="18"/>
        <v>0</v>
      </c>
      <c r="AR44" s="404">
        <f t="shared" si="19"/>
        <v>31160</v>
      </c>
      <c r="AS44" s="404">
        <f t="shared" si="20"/>
        <v>420660</v>
      </c>
      <c r="AT44" s="404">
        <f t="shared" si="21"/>
        <v>420660</v>
      </c>
      <c r="AU44" s="404" t="str">
        <f t="shared" si="13"/>
        <v>KNQ CANG DONG NAI</v>
      </c>
      <c r="AV44" s="383" t="s">
        <v>81</v>
      </c>
      <c r="AW44" s="1" t="s">
        <v>4129</v>
      </c>
      <c r="AY44" s="407"/>
      <c r="AZ44" s="421"/>
    </row>
    <row r="45" spans="1:52" s="1" customFormat="1" ht="35.25" customHeight="1">
      <c r="A45" s="400" t="s">
        <v>4077</v>
      </c>
      <c r="B45" s="378" t="s">
        <v>4242</v>
      </c>
      <c r="C45" s="379" t="s">
        <v>4291</v>
      </c>
      <c r="D45" s="401">
        <v>46064</v>
      </c>
      <c r="E45" s="401" t="s">
        <v>4189</v>
      </c>
      <c r="F45" s="402">
        <v>1</v>
      </c>
      <c r="G45" s="380">
        <v>631.41</v>
      </c>
      <c r="H45" s="380">
        <v>631.41</v>
      </c>
      <c r="I45" s="381"/>
      <c r="J45" s="403"/>
      <c r="K45" s="373"/>
      <c r="L45" s="403"/>
      <c r="M45" s="403">
        <v>389500</v>
      </c>
      <c r="N45" s="403"/>
      <c r="O45" s="403"/>
      <c r="P45" s="403"/>
      <c r="Q45" s="403"/>
      <c r="R45" s="403"/>
      <c r="S45" s="403"/>
      <c r="T45" s="403"/>
      <c r="U45" s="403"/>
      <c r="V45" s="403"/>
      <c r="W45" s="403">
        <f t="shared" si="14"/>
        <v>31160</v>
      </c>
      <c r="X45" s="373">
        <f t="shared" si="15"/>
        <v>420660</v>
      </c>
      <c r="Y45" s="404">
        <f t="shared" si="16"/>
        <v>420660</v>
      </c>
      <c r="Z45" s="260"/>
      <c r="AA45" s="382" t="s">
        <v>143</v>
      </c>
      <c r="AB45" s="405" t="str">
        <f t="shared" si="0"/>
        <v>PS260962</v>
      </c>
      <c r="AC45" s="404" t="str">
        <f t="shared" si="0"/>
        <v>PS26-962</v>
      </c>
      <c r="AD45" s="406">
        <f t="shared" si="1"/>
        <v>46064</v>
      </c>
      <c r="AE45" s="404">
        <f t="shared" si="2"/>
        <v>0</v>
      </c>
      <c r="AF45" s="404">
        <f t="shared" si="3"/>
        <v>0</v>
      </c>
      <c r="AG45" s="404">
        <f t="shared" si="4"/>
        <v>0</v>
      </c>
      <c r="AH45" s="404">
        <f t="shared" si="5"/>
        <v>389500</v>
      </c>
      <c r="AI45" s="404">
        <f t="shared" si="6"/>
        <v>0</v>
      </c>
      <c r="AJ45" s="404">
        <f t="shared" si="7"/>
        <v>0</v>
      </c>
      <c r="AK45" s="404">
        <f t="shared" si="8"/>
        <v>0</v>
      </c>
      <c r="AL45" s="404">
        <f t="shared" si="9"/>
        <v>0</v>
      </c>
      <c r="AM45" s="404">
        <f t="shared" si="10"/>
        <v>0</v>
      </c>
      <c r="AN45" s="404">
        <f t="shared" si="11"/>
        <v>0</v>
      </c>
      <c r="AO45" s="404">
        <f t="shared" si="12"/>
        <v>0</v>
      </c>
      <c r="AP45" s="404">
        <f t="shared" si="17"/>
        <v>0</v>
      </c>
      <c r="AQ45" s="404">
        <f t="shared" si="18"/>
        <v>0</v>
      </c>
      <c r="AR45" s="404">
        <f t="shared" si="19"/>
        <v>31160</v>
      </c>
      <c r="AS45" s="404">
        <f t="shared" si="20"/>
        <v>420660</v>
      </c>
      <c r="AT45" s="404">
        <f t="shared" si="21"/>
        <v>420660</v>
      </c>
      <c r="AU45" s="414" t="str">
        <f t="shared" si="13"/>
        <v>KNQ LF LOGISTICS</v>
      </c>
      <c r="AV45" s="383" t="s">
        <v>81</v>
      </c>
      <c r="AW45" s="1" t="s">
        <v>4130</v>
      </c>
      <c r="AY45" s="407"/>
      <c r="AZ45" s="421"/>
    </row>
    <row r="46" spans="1:52" s="1" customFormat="1" ht="35.25" customHeight="1">
      <c r="A46" s="400" t="s">
        <v>4078</v>
      </c>
      <c r="B46" s="378" t="s">
        <v>4243</v>
      </c>
      <c r="C46" s="379" t="s">
        <v>4292</v>
      </c>
      <c r="D46" s="401">
        <v>46064</v>
      </c>
      <c r="E46" s="401" t="s">
        <v>4190</v>
      </c>
      <c r="F46" s="402">
        <v>1</v>
      </c>
      <c r="G46" s="380">
        <v>1065</v>
      </c>
      <c r="H46" s="380">
        <v>1065</v>
      </c>
      <c r="I46" s="381"/>
      <c r="J46" s="403"/>
      <c r="K46" s="373"/>
      <c r="L46" s="403">
        <f t="shared" ref="L46:L49" si="24">IF(H46&lt;=50,1060000, IF(H46&lt;=200, 1210000, IF(H46&lt;=500, 1230000, IF(H46&lt;=1000, 1440000, IF(H46&lt;=2000, 1990000, IF(H46&gt;2000, 1990000+(H46-2000)*1464))))))</f>
        <v>1990000</v>
      </c>
      <c r="M46" s="403">
        <v>940500</v>
      </c>
      <c r="N46" s="403"/>
      <c r="O46" s="403"/>
      <c r="P46" s="403"/>
      <c r="Q46" s="403"/>
      <c r="R46" s="403">
        <v>1636041</v>
      </c>
      <c r="S46" s="403">
        <v>1476090</v>
      </c>
      <c r="T46" s="403"/>
      <c r="U46" s="403"/>
      <c r="V46" s="403"/>
      <c r="W46" s="403">
        <f t="shared" si="14"/>
        <v>483410.48</v>
      </c>
      <c r="X46" s="373">
        <f t="shared" si="15"/>
        <v>6526041.4800000004</v>
      </c>
      <c r="Y46" s="404">
        <f t="shared" si="16"/>
        <v>6526041.4800000004</v>
      </c>
      <c r="Z46" s="260" t="s">
        <v>2335</v>
      </c>
      <c r="AA46" s="382" t="s">
        <v>72</v>
      </c>
      <c r="AB46" s="405" t="str">
        <f t="shared" si="0"/>
        <v>PS261099</v>
      </c>
      <c r="AC46" s="404" t="str">
        <f t="shared" si="0"/>
        <v>0885129054</v>
      </c>
      <c r="AD46" s="406">
        <f t="shared" si="1"/>
        <v>46064</v>
      </c>
      <c r="AE46" s="404">
        <f t="shared" si="2"/>
        <v>0</v>
      </c>
      <c r="AF46" s="404">
        <f t="shared" si="3"/>
        <v>0</v>
      </c>
      <c r="AG46" s="404">
        <f t="shared" si="4"/>
        <v>1990000</v>
      </c>
      <c r="AH46" s="404">
        <f t="shared" si="5"/>
        <v>940500</v>
      </c>
      <c r="AI46" s="404">
        <f t="shared" si="6"/>
        <v>0</v>
      </c>
      <c r="AJ46" s="404">
        <f t="shared" si="7"/>
        <v>0</v>
      </c>
      <c r="AK46" s="404">
        <f t="shared" si="8"/>
        <v>0</v>
      </c>
      <c r="AL46" s="404">
        <f t="shared" si="9"/>
        <v>0</v>
      </c>
      <c r="AM46" s="404">
        <f t="shared" si="10"/>
        <v>1636041</v>
      </c>
      <c r="AN46" s="404">
        <f t="shared" si="11"/>
        <v>1476090</v>
      </c>
      <c r="AO46" s="404">
        <f t="shared" si="12"/>
        <v>0</v>
      </c>
      <c r="AP46" s="404">
        <f t="shared" si="17"/>
        <v>0</v>
      </c>
      <c r="AQ46" s="404">
        <f t="shared" si="18"/>
        <v>0</v>
      </c>
      <c r="AR46" s="404">
        <f t="shared" si="19"/>
        <v>483410.48</v>
      </c>
      <c r="AS46" s="404">
        <f t="shared" si="20"/>
        <v>6526041.4800000004</v>
      </c>
      <c r="AT46" s="404">
        <f t="shared" si="21"/>
        <v>6526041.4800000004</v>
      </c>
      <c r="AU46" s="414" t="str">
        <f t="shared" si="13"/>
        <v>TCS</v>
      </c>
      <c r="AV46" s="383" t="s">
        <v>79</v>
      </c>
      <c r="AW46" s="1" t="s">
        <v>4131</v>
      </c>
      <c r="AX46" s="1" t="s">
        <v>1293</v>
      </c>
      <c r="AY46" s="407">
        <v>46065</v>
      </c>
      <c r="AZ46" s="827" t="s">
        <v>2684</v>
      </c>
    </row>
    <row r="47" spans="1:52" s="1" customFormat="1" ht="35.25" customHeight="1">
      <c r="A47" s="400" t="s">
        <v>4079</v>
      </c>
      <c r="B47" s="378" t="s">
        <v>4244</v>
      </c>
      <c r="C47" s="379" t="s">
        <v>4293</v>
      </c>
      <c r="D47" s="401">
        <v>46064</v>
      </c>
      <c r="E47" s="401" t="s">
        <v>4191</v>
      </c>
      <c r="F47" s="402">
        <v>1</v>
      </c>
      <c r="G47" s="380">
        <v>158</v>
      </c>
      <c r="H47" s="380">
        <v>158</v>
      </c>
      <c r="I47" s="381"/>
      <c r="J47" s="403"/>
      <c r="K47" s="373"/>
      <c r="L47" s="403">
        <f t="shared" si="24"/>
        <v>1210000</v>
      </c>
      <c r="M47" s="403">
        <v>940500</v>
      </c>
      <c r="N47" s="403"/>
      <c r="O47" s="403"/>
      <c r="P47" s="403"/>
      <c r="Q47" s="403"/>
      <c r="R47" s="403">
        <v>1555800</v>
      </c>
      <c r="S47" s="403">
        <v>218988</v>
      </c>
      <c r="T47" s="403"/>
      <c r="U47" s="403"/>
      <c r="V47" s="403"/>
      <c r="W47" s="403">
        <f t="shared" si="14"/>
        <v>314023.03999999998</v>
      </c>
      <c r="X47" s="373">
        <f t="shared" si="15"/>
        <v>4239311.04</v>
      </c>
      <c r="Y47" s="404">
        <f t="shared" si="16"/>
        <v>4239311.04</v>
      </c>
      <c r="Z47" s="260" t="s">
        <v>2335</v>
      </c>
      <c r="AA47" s="382" t="s">
        <v>76</v>
      </c>
      <c r="AB47" s="405" t="str">
        <f t="shared" si="0"/>
        <v>PS261113</v>
      </c>
      <c r="AC47" s="404" t="str">
        <f t="shared" si="0"/>
        <v>IV260201091</v>
      </c>
      <c r="AD47" s="406">
        <f t="shared" si="1"/>
        <v>46064</v>
      </c>
      <c r="AE47" s="404">
        <f t="shared" si="2"/>
        <v>0</v>
      </c>
      <c r="AF47" s="404">
        <f t="shared" si="3"/>
        <v>0</v>
      </c>
      <c r="AG47" s="404">
        <f t="shared" si="4"/>
        <v>1210000</v>
      </c>
      <c r="AH47" s="404">
        <f t="shared" si="5"/>
        <v>940500</v>
      </c>
      <c r="AI47" s="404">
        <f t="shared" si="6"/>
        <v>0</v>
      </c>
      <c r="AJ47" s="404">
        <f t="shared" si="7"/>
        <v>0</v>
      </c>
      <c r="AK47" s="404">
        <f t="shared" si="8"/>
        <v>0</v>
      </c>
      <c r="AL47" s="404">
        <f t="shared" si="9"/>
        <v>0</v>
      </c>
      <c r="AM47" s="404">
        <f t="shared" si="10"/>
        <v>1555800</v>
      </c>
      <c r="AN47" s="404">
        <f t="shared" si="11"/>
        <v>218988</v>
      </c>
      <c r="AO47" s="404">
        <f t="shared" si="12"/>
        <v>0</v>
      </c>
      <c r="AP47" s="404">
        <f t="shared" si="17"/>
        <v>0</v>
      </c>
      <c r="AQ47" s="404">
        <f t="shared" si="18"/>
        <v>0</v>
      </c>
      <c r="AR47" s="404">
        <f t="shared" si="19"/>
        <v>314023.03999999998</v>
      </c>
      <c r="AS47" s="404">
        <f t="shared" si="20"/>
        <v>4239311.04</v>
      </c>
      <c r="AT47" s="404">
        <f t="shared" si="21"/>
        <v>4239311.04</v>
      </c>
      <c r="AU47" s="404" t="str">
        <f t="shared" si="13"/>
        <v>SCSC</v>
      </c>
      <c r="AV47" s="383" t="s">
        <v>79</v>
      </c>
      <c r="AW47" s="1" t="s">
        <v>4132</v>
      </c>
      <c r="AX47" s="1" t="s">
        <v>4143</v>
      </c>
      <c r="AY47" s="407">
        <v>46065</v>
      </c>
      <c r="AZ47" s="828"/>
    </row>
    <row r="48" spans="1:52" s="1" customFormat="1" ht="35.25" customHeight="1">
      <c r="A48" s="400" t="s">
        <v>4080</v>
      </c>
      <c r="B48" s="378" t="s">
        <v>4245</v>
      </c>
      <c r="C48" s="379" t="s">
        <v>4294</v>
      </c>
      <c r="D48" s="401">
        <v>46064</v>
      </c>
      <c r="E48" s="401" t="s">
        <v>4192</v>
      </c>
      <c r="F48" s="402">
        <v>1</v>
      </c>
      <c r="G48" s="380">
        <v>258</v>
      </c>
      <c r="H48" s="380">
        <v>258</v>
      </c>
      <c r="I48" s="381"/>
      <c r="J48" s="403"/>
      <c r="K48" s="373"/>
      <c r="L48" s="403">
        <f t="shared" si="24"/>
        <v>1230000</v>
      </c>
      <c r="M48" s="403">
        <v>940500</v>
      </c>
      <c r="N48" s="403"/>
      <c r="O48" s="403"/>
      <c r="P48" s="403"/>
      <c r="Q48" s="403"/>
      <c r="R48" s="403">
        <v>1555800</v>
      </c>
      <c r="S48" s="403">
        <v>357588</v>
      </c>
      <c r="T48" s="403"/>
      <c r="U48" s="403"/>
      <c r="V48" s="403"/>
      <c r="W48" s="403">
        <f t="shared" si="14"/>
        <v>326711.03999999998</v>
      </c>
      <c r="X48" s="373">
        <f t="shared" si="15"/>
        <v>4410599.04</v>
      </c>
      <c r="Y48" s="404">
        <f t="shared" si="16"/>
        <v>4410599.04</v>
      </c>
      <c r="Z48" s="260" t="s">
        <v>2335</v>
      </c>
      <c r="AA48" s="382" t="s">
        <v>76</v>
      </c>
      <c r="AB48" s="405" t="str">
        <f t="shared" si="0"/>
        <v>PS261105</v>
      </c>
      <c r="AC48" s="404" t="str">
        <f t="shared" si="0"/>
        <v>5242117</v>
      </c>
      <c r="AD48" s="406">
        <f t="shared" si="1"/>
        <v>46064</v>
      </c>
      <c r="AE48" s="404">
        <f t="shared" si="2"/>
        <v>0</v>
      </c>
      <c r="AF48" s="404">
        <f t="shared" si="3"/>
        <v>0</v>
      </c>
      <c r="AG48" s="404">
        <f t="shared" si="4"/>
        <v>1230000</v>
      </c>
      <c r="AH48" s="404">
        <f t="shared" si="5"/>
        <v>940500</v>
      </c>
      <c r="AI48" s="404">
        <f t="shared" si="6"/>
        <v>0</v>
      </c>
      <c r="AJ48" s="404">
        <f t="shared" si="7"/>
        <v>0</v>
      </c>
      <c r="AK48" s="404">
        <f t="shared" si="8"/>
        <v>0</v>
      </c>
      <c r="AL48" s="404">
        <f t="shared" si="9"/>
        <v>0</v>
      </c>
      <c r="AM48" s="404">
        <f t="shared" si="10"/>
        <v>1555800</v>
      </c>
      <c r="AN48" s="404">
        <f t="shared" si="11"/>
        <v>357588</v>
      </c>
      <c r="AO48" s="404">
        <f t="shared" si="12"/>
        <v>0</v>
      </c>
      <c r="AP48" s="404">
        <f t="shared" si="17"/>
        <v>0</v>
      </c>
      <c r="AQ48" s="404">
        <f t="shared" si="18"/>
        <v>0</v>
      </c>
      <c r="AR48" s="404">
        <f t="shared" si="19"/>
        <v>326711.03999999998</v>
      </c>
      <c r="AS48" s="404">
        <f t="shared" si="20"/>
        <v>4410599.04</v>
      </c>
      <c r="AT48" s="404">
        <f t="shared" si="21"/>
        <v>4410599.04</v>
      </c>
      <c r="AU48" s="404" t="str">
        <f t="shared" si="13"/>
        <v>SCSC</v>
      </c>
      <c r="AV48" s="383" t="s">
        <v>79</v>
      </c>
      <c r="AW48" s="1" t="s">
        <v>4133</v>
      </c>
      <c r="AX48" s="1" t="s">
        <v>4143</v>
      </c>
      <c r="AY48" s="407">
        <v>46065</v>
      </c>
      <c r="AZ48" s="828"/>
    </row>
    <row r="49" spans="1:52" s="1" customFormat="1" ht="35.25" customHeight="1">
      <c r="A49" s="400" t="s">
        <v>4081</v>
      </c>
      <c r="B49" s="378" t="s">
        <v>4246</v>
      </c>
      <c r="C49" s="379" t="s">
        <v>4295</v>
      </c>
      <c r="D49" s="401">
        <v>46064</v>
      </c>
      <c r="E49" s="401" t="s">
        <v>4193</v>
      </c>
      <c r="F49" s="402">
        <v>1</v>
      </c>
      <c r="G49" s="380">
        <v>18</v>
      </c>
      <c r="H49" s="380">
        <v>18</v>
      </c>
      <c r="I49" s="381"/>
      <c r="J49" s="403"/>
      <c r="K49" s="373"/>
      <c r="L49" s="403">
        <f t="shared" si="24"/>
        <v>1060000</v>
      </c>
      <c r="M49" s="403">
        <v>940500</v>
      </c>
      <c r="N49" s="403"/>
      <c r="O49" s="403"/>
      <c r="P49" s="403"/>
      <c r="Q49" s="403"/>
      <c r="R49" s="403">
        <v>1555800</v>
      </c>
      <c r="S49" s="403">
        <v>157500</v>
      </c>
      <c r="T49" s="403"/>
      <c r="U49" s="403"/>
      <c r="V49" s="403"/>
      <c r="W49" s="403">
        <f t="shared" si="14"/>
        <v>297104</v>
      </c>
      <c r="X49" s="373">
        <f t="shared" si="15"/>
        <v>4010904</v>
      </c>
      <c r="Y49" s="404">
        <f t="shared" si="16"/>
        <v>4010904</v>
      </c>
      <c r="Z49" s="260" t="s">
        <v>2335</v>
      </c>
      <c r="AA49" s="382" t="s">
        <v>72</v>
      </c>
      <c r="AB49" s="405" t="str">
        <f t="shared" si="0"/>
        <v>PS261090</v>
      </c>
      <c r="AC49" s="404" t="str">
        <f t="shared" si="0"/>
        <v>T260209-Y2</v>
      </c>
      <c r="AD49" s="406">
        <f t="shared" si="1"/>
        <v>46064</v>
      </c>
      <c r="AE49" s="404">
        <f t="shared" si="2"/>
        <v>0</v>
      </c>
      <c r="AF49" s="404">
        <f t="shared" si="3"/>
        <v>0</v>
      </c>
      <c r="AG49" s="404">
        <f t="shared" si="4"/>
        <v>1060000</v>
      </c>
      <c r="AH49" s="404">
        <f t="shared" si="5"/>
        <v>940500</v>
      </c>
      <c r="AI49" s="404">
        <f t="shared" si="6"/>
        <v>0</v>
      </c>
      <c r="AJ49" s="404">
        <f t="shared" si="7"/>
        <v>0</v>
      </c>
      <c r="AK49" s="404">
        <f t="shared" si="8"/>
        <v>0</v>
      </c>
      <c r="AL49" s="404">
        <f t="shared" si="9"/>
        <v>0</v>
      </c>
      <c r="AM49" s="404">
        <f t="shared" si="10"/>
        <v>1555800</v>
      </c>
      <c r="AN49" s="404">
        <f t="shared" si="11"/>
        <v>157500</v>
      </c>
      <c r="AO49" s="404">
        <f t="shared" si="12"/>
        <v>0</v>
      </c>
      <c r="AP49" s="404">
        <f t="shared" si="17"/>
        <v>0</v>
      </c>
      <c r="AQ49" s="404">
        <f t="shared" si="18"/>
        <v>0</v>
      </c>
      <c r="AR49" s="404">
        <f t="shared" si="19"/>
        <v>297104</v>
      </c>
      <c r="AS49" s="404">
        <f t="shared" si="20"/>
        <v>4010904</v>
      </c>
      <c r="AT49" s="404">
        <f t="shared" si="21"/>
        <v>4010904</v>
      </c>
      <c r="AU49" s="404" t="str">
        <f t="shared" si="13"/>
        <v>TCS</v>
      </c>
      <c r="AV49" s="383" t="s">
        <v>79</v>
      </c>
      <c r="AW49" s="1" t="s">
        <v>4134</v>
      </c>
      <c r="AX49" s="1" t="s">
        <v>1293</v>
      </c>
      <c r="AY49" s="407">
        <v>46065</v>
      </c>
      <c r="AZ49" s="829"/>
    </row>
    <row r="50" spans="1:52" s="7" customFormat="1" ht="35.25" customHeight="1">
      <c r="A50" s="408" t="s">
        <v>4082</v>
      </c>
      <c r="B50" s="387" t="s">
        <v>4247</v>
      </c>
      <c r="C50" s="388" t="s">
        <v>4296</v>
      </c>
      <c r="D50" s="409">
        <v>46064</v>
      </c>
      <c r="E50" s="409" t="s">
        <v>4194</v>
      </c>
      <c r="F50" s="410">
        <v>1</v>
      </c>
      <c r="G50" s="389">
        <v>500.85</v>
      </c>
      <c r="H50" s="389">
        <v>500.85</v>
      </c>
      <c r="I50" s="390">
        <v>1.64</v>
      </c>
      <c r="J50" s="403"/>
      <c r="K50" s="373"/>
      <c r="L50" s="411" cm="1">
        <f t="array" ref="L50">IF(H50=0, _xleta.T, IF(H50&lt;=1000, 1290000, IF(H50&lt;=2000, 1460000, IF(H50&lt;=3000, 2186000, IF(H50&lt;=5000, 2296000, ff)))))</f>
        <v>1290000</v>
      </c>
      <c r="M50" s="411">
        <v>940500</v>
      </c>
      <c r="N50" s="411">
        <v>1157922</v>
      </c>
      <c r="O50" s="403">
        <v>214430</v>
      </c>
      <c r="P50" s="403">
        <v>986378</v>
      </c>
      <c r="Q50" s="403">
        <v>653750</v>
      </c>
      <c r="R50" s="403">
        <v>784500</v>
      </c>
      <c r="S50" s="403"/>
      <c r="T50" s="411"/>
      <c r="U50" s="403"/>
      <c r="V50" s="403"/>
      <c r="W50" s="403">
        <f t="shared" si="14"/>
        <v>482198.4</v>
      </c>
      <c r="X50" s="373">
        <f t="shared" si="15"/>
        <v>6509678.4000000004</v>
      </c>
      <c r="Y50" s="404">
        <f t="shared" si="16"/>
        <v>6509678.4000000004</v>
      </c>
      <c r="Z50" s="361" t="s">
        <v>709</v>
      </c>
      <c r="AA50" s="391" t="s">
        <v>74</v>
      </c>
      <c r="AB50" s="405" t="str">
        <f t="shared" si="0"/>
        <v>PS261031</v>
      </c>
      <c r="AC50" s="404" t="str">
        <f t="shared" si="0"/>
        <v>IV260103192</v>
      </c>
      <c r="AD50" s="406">
        <f t="shared" si="1"/>
        <v>46064</v>
      </c>
      <c r="AE50" s="404">
        <f t="shared" si="2"/>
        <v>0</v>
      </c>
      <c r="AF50" s="404">
        <f t="shared" si="3"/>
        <v>0</v>
      </c>
      <c r="AG50" s="404">
        <f t="shared" si="4"/>
        <v>1290000</v>
      </c>
      <c r="AH50" s="404">
        <f t="shared" si="5"/>
        <v>940500</v>
      </c>
      <c r="AI50" s="404">
        <f t="shared" si="6"/>
        <v>1157922</v>
      </c>
      <c r="AJ50" s="404">
        <f t="shared" si="7"/>
        <v>214430</v>
      </c>
      <c r="AK50" s="404">
        <f t="shared" si="8"/>
        <v>986378</v>
      </c>
      <c r="AL50" s="404">
        <f t="shared" si="9"/>
        <v>653750</v>
      </c>
      <c r="AM50" s="404">
        <f t="shared" si="10"/>
        <v>784500</v>
      </c>
      <c r="AN50" s="404">
        <f t="shared" si="11"/>
        <v>0</v>
      </c>
      <c r="AO50" s="404">
        <f t="shared" si="12"/>
        <v>0</v>
      </c>
      <c r="AP50" s="404">
        <f t="shared" si="17"/>
        <v>0</v>
      </c>
      <c r="AQ50" s="404">
        <f t="shared" si="18"/>
        <v>0</v>
      </c>
      <c r="AR50" s="412">
        <f t="shared" si="19"/>
        <v>482198.4</v>
      </c>
      <c r="AS50" s="412">
        <f t="shared" si="20"/>
        <v>6509678.4000000004</v>
      </c>
      <c r="AT50" s="412">
        <f t="shared" si="21"/>
        <v>6509678.4000000004</v>
      </c>
      <c r="AU50" s="412" t="str">
        <f t="shared" si="13"/>
        <v>CÁT LÁI</v>
      </c>
      <c r="AV50" s="392" t="s">
        <v>80</v>
      </c>
      <c r="AW50" s="1" t="s">
        <v>4135</v>
      </c>
      <c r="AX50" s="7" t="s">
        <v>2323</v>
      </c>
      <c r="AY50" s="413">
        <v>46065</v>
      </c>
      <c r="AZ50" s="830" t="s">
        <v>2686</v>
      </c>
    </row>
    <row r="51" spans="1:52" s="7" customFormat="1" ht="35.25" customHeight="1">
      <c r="A51" s="408" t="s">
        <v>4083</v>
      </c>
      <c r="B51" s="387" t="s">
        <v>4248</v>
      </c>
      <c r="C51" s="388" t="s">
        <v>4297</v>
      </c>
      <c r="D51" s="409">
        <v>46064</v>
      </c>
      <c r="E51" s="409" t="s">
        <v>4195</v>
      </c>
      <c r="F51" s="410">
        <v>1</v>
      </c>
      <c r="G51" s="389">
        <v>1636.5</v>
      </c>
      <c r="H51" s="389">
        <v>1636.5</v>
      </c>
      <c r="I51" s="390">
        <v>7.5</v>
      </c>
      <c r="J51" s="403"/>
      <c r="K51" s="373"/>
      <c r="L51" s="411" cm="1">
        <f t="array" ref="L51">IF(H51=0, _xleta.T, IF(H51&lt;=1000, 1290000, IF(H51&lt;=2000, 1460000, IF(H51&lt;=3000, 2186000, IF(H51&lt;=5000, 2296000, ff)))))</f>
        <v>1460000</v>
      </c>
      <c r="M51" s="411">
        <v>940500</v>
      </c>
      <c r="N51" s="411">
        <v>23472000</v>
      </c>
      <c r="O51" s="403">
        <v>3912000</v>
      </c>
      <c r="P51" s="403">
        <v>7824000</v>
      </c>
      <c r="Q51" s="403">
        <v>652000</v>
      </c>
      <c r="R51" s="403">
        <v>652000</v>
      </c>
      <c r="S51" s="403"/>
      <c r="T51" s="411">
        <v>24548</v>
      </c>
      <c r="U51" s="403"/>
      <c r="V51" s="403"/>
      <c r="W51" s="403">
        <f t="shared" si="14"/>
        <v>3114963.84</v>
      </c>
      <c r="X51" s="373">
        <f t="shared" si="15"/>
        <v>42052011.840000004</v>
      </c>
      <c r="Y51" s="404">
        <f t="shared" si="16"/>
        <v>42052011.840000004</v>
      </c>
      <c r="Z51" s="788" t="s">
        <v>709</v>
      </c>
      <c r="AA51" s="391" t="s">
        <v>74</v>
      </c>
      <c r="AB51" s="405" t="str">
        <f t="shared" si="0"/>
        <v>PS261103</v>
      </c>
      <c r="AC51" s="404" t="str">
        <f t="shared" si="0"/>
        <v>SL2026020201</v>
      </c>
      <c r="AD51" s="406">
        <f t="shared" si="1"/>
        <v>46064</v>
      </c>
      <c r="AE51" s="404">
        <f t="shared" si="2"/>
        <v>0</v>
      </c>
      <c r="AF51" s="404">
        <f t="shared" si="3"/>
        <v>0</v>
      </c>
      <c r="AG51" s="404">
        <f t="shared" si="4"/>
        <v>1460000</v>
      </c>
      <c r="AH51" s="404">
        <f t="shared" si="5"/>
        <v>940500</v>
      </c>
      <c r="AI51" s="404">
        <f t="shared" si="6"/>
        <v>23472000</v>
      </c>
      <c r="AJ51" s="404">
        <f t="shared" si="7"/>
        <v>3912000</v>
      </c>
      <c r="AK51" s="404">
        <f t="shared" si="8"/>
        <v>7824000</v>
      </c>
      <c r="AL51" s="404">
        <f t="shared" si="9"/>
        <v>652000</v>
      </c>
      <c r="AM51" s="404">
        <f t="shared" si="10"/>
        <v>652000</v>
      </c>
      <c r="AN51" s="404">
        <f t="shared" si="11"/>
        <v>0</v>
      </c>
      <c r="AO51" s="404">
        <f t="shared" si="12"/>
        <v>24548</v>
      </c>
      <c r="AP51" s="404">
        <f t="shared" si="17"/>
        <v>0</v>
      </c>
      <c r="AQ51" s="404">
        <f t="shared" si="18"/>
        <v>0</v>
      </c>
      <c r="AR51" s="412">
        <f t="shared" si="19"/>
        <v>3114963.84</v>
      </c>
      <c r="AS51" s="412">
        <f t="shared" si="20"/>
        <v>42052011.840000004</v>
      </c>
      <c r="AT51" s="412">
        <f t="shared" si="21"/>
        <v>42052011.840000004</v>
      </c>
      <c r="AU51" s="412" t="str">
        <f t="shared" si="13"/>
        <v>CÁT LÁI</v>
      </c>
      <c r="AV51" s="392" t="s">
        <v>80</v>
      </c>
      <c r="AW51" s="1" t="s">
        <v>4136</v>
      </c>
      <c r="AX51" s="7" t="s">
        <v>2323</v>
      </c>
      <c r="AY51" s="413">
        <v>46065</v>
      </c>
      <c r="AZ51" s="831"/>
    </row>
    <row r="52" spans="1:52" s="7" customFormat="1" ht="35.25" customHeight="1">
      <c r="A52" s="408" t="s">
        <v>4084</v>
      </c>
      <c r="B52" s="387" t="s">
        <v>4249</v>
      </c>
      <c r="C52" s="388" t="s">
        <v>4298</v>
      </c>
      <c r="D52" s="409">
        <v>46064</v>
      </c>
      <c r="E52" s="409" t="s">
        <v>4196</v>
      </c>
      <c r="F52" s="410">
        <v>1</v>
      </c>
      <c r="G52" s="389">
        <v>142.1</v>
      </c>
      <c r="H52" s="389">
        <v>142.1</v>
      </c>
      <c r="I52" s="390">
        <v>0.17599999999999999</v>
      </c>
      <c r="J52" s="403"/>
      <c r="K52" s="373"/>
      <c r="L52" s="411"/>
      <c r="M52" s="411">
        <v>940500</v>
      </c>
      <c r="N52" s="411">
        <v>803830</v>
      </c>
      <c r="O52" s="403"/>
      <c r="P52" s="403"/>
      <c r="Q52" s="403">
        <v>1685450</v>
      </c>
      <c r="R52" s="403"/>
      <c r="S52" s="403"/>
      <c r="T52" s="411"/>
      <c r="U52" s="403"/>
      <c r="V52" s="403"/>
      <c r="W52" s="403">
        <f t="shared" si="14"/>
        <v>274382.40000000002</v>
      </c>
      <c r="X52" s="373">
        <f t="shared" si="15"/>
        <v>3704162.4</v>
      </c>
      <c r="Y52" s="404">
        <f t="shared" si="16"/>
        <v>3704162.4</v>
      </c>
      <c r="Z52" s="789"/>
      <c r="AA52" s="391" t="s">
        <v>74</v>
      </c>
      <c r="AB52" s="405" t="str">
        <f t="shared" si="0"/>
        <v>PS261098</v>
      </c>
      <c r="AC52" s="404" t="str">
        <f t="shared" si="0"/>
        <v>LG20260127</v>
      </c>
      <c r="AD52" s="406">
        <f t="shared" si="1"/>
        <v>46064</v>
      </c>
      <c r="AE52" s="404">
        <f t="shared" si="2"/>
        <v>0</v>
      </c>
      <c r="AF52" s="404">
        <f t="shared" si="3"/>
        <v>0</v>
      </c>
      <c r="AG52" s="404">
        <f t="shared" si="4"/>
        <v>0</v>
      </c>
      <c r="AH52" s="404">
        <f t="shared" si="5"/>
        <v>940500</v>
      </c>
      <c r="AI52" s="404">
        <f t="shared" si="6"/>
        <v>803830</v>
      </c>
      <c r="AJ52" s="404">
        <f t="shared" si="7"/>
        <v>0</v>
      </c>
      <c r="AK52" s="404">
        <f t="shared" si="8"/>
        <v>0</v>
      </c>
      <c r="AL52" s="404">
        <f t="shared" si="9"/>
        <v>1685450</v>
      </c>
      <c r="AM52" s="404">
        <f t="shared" si="10"/>
        <v>0</v>
      </c>
      <c r="AN52" s="404">
        <f t="shared" si="11"/>
        <v>0</v>
      </c>
      <c r="AO52" s="404">
        <f t="shared" si="12"/>
        <v>0</v>
      </c>
      <c r="AP52" s="404">
        <f t="shared" si="17"/>
        <v>0</v>
      </c>
      <c r="AQ52" s="404">
        <f t="shared" si="18"/>
        <v>0</v>
      </c>
      <c r="AR52" s="412">
        <f t="shared" si="19"/>
        <v>274382.40000000002</v>
      </c>
      <c r="AS52" s="412">
        <f t="shared" si="20"/>
        <v>3704162.4</v>
      </c>
      <c r="AT52" s="412">
        <f t="shared" si="21"/>
        <v>3704162.4</v>
      </c>
      <c r="AU52" s="412" t="str">
        <f t="shared" si="13"/>
        <v>CÁT LÁI</v>
      </c>
      <c r="AV52" s="392" t="s">
        <v>80</v>
      </c>
      <c r="AW52" s="1" t="s">
        <v>4137</v>
      </c>
      <c r="AY52" s="413">
        <v>46065</v>
      </c>
      <c r="AZ52" s="832"/>
    </row>
    <row r="53" spans="1:52" s="1" customFormat="1" ht="35.25" customHeight="1">
      <c r="A53" s="400" t="s">
        <v>4085</v>
      </c>
      <c r="B53" s="378" t="s">
        <v>4250</v>
      </c>
      <c r="C53" s="379" t="s">
        <v>4299</v>
      </c>
      <c r="D53" s="401">
        <v>46065</v>
      </c>
      <c r="E53" s="401" t="s">
        <v>4197</v>
      </c>
      <c r="F53" s="402">
        <v>1</v>
      </c>
      <c r="G53" s="380">
        <v>5920</v>
      </c>
      <c r="H53" s="380">
        <v>5920</v>
      </c>
      <c r="I53" s="381"/>
      <c r="J53" s="403"/>
      <c r="K53" s="373"/>
      <c r="L53" s="403">
        <f>1760000+2596000</f>
        <v>4356000</v>
      </c>
      <c r="M53" s="403">
        <v>940500</v>
      </c>
      <c r="N53" s="403">
        <v>524074</v>
      </c>
      <c r="O53" s="403"/>
      <c r="P53" s="403"/>
      <c r="Q53" s="403"/>
      <c r="R53" s="403"/>
      <c r="S53" s="403"/>
      <c r="T53" s="403">
        <v>88800</v>
      </c>
      <c r="U53" s="403"/>
      <c r="V53" s="403"/>
      <c r="W53" s="403">
        <f t="shared" si="14"/>
        <v>472749.92</v>
      </c>
      <c r="X53" s="373">
        <f t="shared" si="15"/>
        <v>6382123.9199999999</v>
      </c>
      <c r="Y53" s="404">
        <f t="shared" si="16"/>
        <v>6382123.9199999999</v>
      </c>
      <c r="Z53" s="260" t="s">
        <v>4307</v>
      </c>
      <c r="AA53" s="382" t="s">
        <v>3542</v>
      </c>
      <c r="AB53" s="405" t="str">
        <f t="shared" si="0"/>
        <v>PS261116</v>
      </c>
      <c r="AC53" s="404" t="str">
        <f t="shared" si="0"/>
        <v>2604/SLTW-PS</v>
      </c>
      <c r="AD53" s="406">
        <f t="shared" si="1"/>
        <v>46065</v>
      </c>
      <c r="AE53" s="404">
        <f t="shared" si="2"/>
        <v>0</v>
      </c>
      <c r="AF53" s="404">
        <f t="shared" si="3"/>
        <v>0</v>
      </c>
      <c r="AG53" s="404">
        <f t="shared" si="4"/>
        <v>4356000</v>
      </c>
      <c r="AH53" s="404">
        <f t="shared" si="5"/>
        <v>940500</v>
      </c>
      <c r="AI53" s="404">
        <f t="shared" si="6"/>
        <v>524074</v>
      </c>
      <c r="AJ53" s="404">
        <f t="shared" si="7"/>
        <v>0</v>
      </c>
      <c r="AK53" s="404">
        <f t="shared" si="8"/>
        <v>0</v>
      </c>
      <c r="AL53" s="404">
        <f t="shared" si="9"/>
        <v>0</v>
      </c>
      <c r="AM53" s="404">
        <f t="shared" si="10"/>
        <v>0</v>
      </c>
      <c r="AN53" s="404">
        <f t="shared" si="11"/>
        <v>0</v>
      </c>
      <c r="AO53" s="404">
        <f t="shared" si="12"/>
        <v>88800</v>
      </c>
      <c r="AP53" s="404">
        <f t="shared" si="17"/>
        <v>0</v>
      </c>
      <c r="AQ53" s="404">
        <f t="shared" si="18"/>
        <v>0</v>
      </c>
      <c r="AR53" s="404">
        <f t="shared" si="19"/>
        <v>472749.92</v>
      </c>
      <c r="AS53" s="404">
        <f t="shared" si="20"/>
        <v>6382123.9199999999</v>
      </c>
      <c r="AT53" s="404">
        <f t="shared" si="21"/>
        <v>6382123.9199999999</v>
      </c>
      <c r="AU53" s="404" t="str">
        <f t="shared" si="13"/>
        <v>TAN THUAN</v>
      </c>
      <c r="AV53" s="383" t="s">
        <v>80</v>
      </c>
      <c r="AW53" s="1" t="s">
        <v>4138</v>
      </c>
      <c r="AX53" s="1" t="s">
        <v>4145</v>
      </c>
      <c r="AY53" s="407">
        <v>46066</v>
      </c>
      <c r="AZ53" s="393" t="s">
        <v>4146</v>
      </c>
    </row>
    <row r="54" spans="1:52" s="1" customFormat="1" ht="35.25" customHeight="1">
      <c r="A54" s="400" t="s">
        <v>4086</v>
      </c>
      <c r="B54" s="378" t="s">
        <v>4251</v>
      </c>
      <c r="C54" s="379" t="s">
        <v>4300</v>
      </c>
      <c r="D54" s="401">
        <v>46065</v>
      </c>
      <c r="E54" s="401" t="s">
        <v>4198</v>
      </c>
      <c r="F54" s="402">
        <v>1</v>
      </c>
      <c r="G54" s="380">
        <v>7</v>
      </c>
      <c r="H54" s="380">
        <v>7</v>
      </c>
      <c r="I54" s="381"/>
      <c r="J54" s="403"/>
      <c r="K54" s="373"/>
      <c r="L54" s="403">
        <f>IF(H54&lt;=50,1060000, IF(H54&lt;=200, 1210000, IF(H54&lt;=500, 1230000, IF(H54&lt;=1000, 1440000, IF(H54&lt;=2000, 1990000, IF(H54&gt;2000, 1990000+(H54-2000)*1464))))))</f>
        <v>1060000</v>
      </c>
      <c r="M54" s="403">
        <v>940500</v>
      </c>
      <c r="N54" s="403"/>
      <c r="O54" s="403"/>
      <c r="P54" s="403"/>
      <c r="Q54" s="403"/>
      <c r="R54" s="403">
        <v>1558200</v>
      </c>
      <c r="S54" s="403">
        <v>157500</v>
      </c>
      <c r="T54" s="403"/>
      <c r="U54" s="403"/>
      <c r="V54" s="403"/>
      <c r="W54" s="403">
        <f t="shared" si="14"/>
        <v>297296</v>
      </c>
      <c r="X54" s="373">
        <f t="shared" si="15"/>
        <v>4013496</v>
      </c>
      <c r="Y54" s="404">
        <f t="shared" si="16"/>
        <v>4013496</v>
      </c>
      <c r="Z54" s="260" t="s">
        <v>1272</v>
      </c>
      <c r="AA54" s="382" t="s">
        <v>72</v>
      </c>
      <c r="AB54" s="405" t="str">
        <f t="shared" si="0"/>
        <v>PS261126</v>
      </c>
      <c r="AC54" s="404" t="str">
        <f t="shared" si="0"/>
        <v>T260210-Y4</v>
      </c>
      <c r="AD54" s="406">
        <f t="shared" si="1"/>
        <v>46065</v>
      </c>
      <c r="AE54" s="404">
        <f t="shared" si="2"/>
        <v>0</v>
      </c>
      <c r="AF54" s="404">
        <f t="shared" si="3"/>
        <v>0</v>
      </c>
      <c r="AG54" s="404">
        <f t="shared" si="4"/>
        <v>1060000</v>
      </c>
      <c r="AH54" s="404">
        <f t="shared" si="5"/>
        <v>940500</v>
      </c>
      <c r="AI54" s="404">
        <f t="shared" si="6"/>
        <v>0</v>
      </c>
      <c r="AJ54" s="404">
        <f t="shared" si="7"/>
        <v>0</v>
      </c>
      <c r="AK54" s="404">
        <f t="shared" si="8"/>
        <v>0</v>
      </c>
      <c r="AL54" s="404">
        <f t="shared" si="9"/>
        <v>0</v>
      </c>
      <c r="AM54" s="404">
        <f t="shared" si="10"/>
        <v>1558200</v>
      </c>
      <c r="AN54" s="404">
        <f t="shared" si="11"/>
        <v>157500</v>
      </c>
      <c r="AO54" s="404">
        <f t="shared" si="12"/>
        <v>0</v>
      </c>
      <c r="AP54" s="404">
        <f t="shared" si="17"/>
        <v>0</v>
      </c>
      <c r="AQ54" s="404">
        <f t="shared" si="18"/>
        <v>0</v>
      </c>
      <c r="AR54" s="404">
        <f t="shared" si="19"/>
        <v>297296</v>
      </c>
      <c r="AS54" s="404">
        <f t="shared" si="20"/>
        <v>4013496</v>
      </c>
      <c r="AT54" s="404">
        <f t="shared" si="21"/>
        <v>4013496</v>
      </c>
      <c r="AU54" s="404" t="str">
        <f t="shared" si="13"/>
        <v>TCS</v>
      </c>
      <c r="AV54" s="383" t="s">
        <v>79</v>
      </c>
      <c r="AW54" s="1" t="s">
        <v>4139</v>
      </c>
      <c r="AX54" s="1" t="s">
        <v>1293</v>
      </c>
      <c r="AY54" s="407">
        <v>46066</v>
      </c>
      <c r="AZ54" s="813" t="s">
        <v>2684</v>
      </c>
    </row>
    <row r="55" spans="1:52" s="1" customFormat="1" ht="35.25" customHeight="1">
      <c r="A55" s="400" t="s">
        <v>4087</v>
      </c>
      <c r="B55" s="378" t="s">
        <v>4252</v>
      </c>
      <c r="C55" s="379" t="s">
        <v>4301</v>
      </c>
      <c r="D55" s="401">
        <v>46065</v>
      </c>
      <c r="E55" s="401" t="s">
        <v>4199</v>
      </c>
      <c r="F55" s="402">
        <v>1</v>
      </c>
      <c r="G55" s="380">
        <v>12.5</v>
      </c>
      <c r="H55" s="380">
        <v>12.5</v>
      </c>
      <c r="I55" s="381"/>
      <c r="J55" s="403"/>
      <c r="K55" s="373"/>
      <c r="L55" s="403">
        <f>IF(H55&lt;=50,1060000, IF(H55&lt;=200, 1210000, IF(H55&lt;=500, 1230000, IF(H55&lt;=1000, 1440000, IF(H55&lt;=2000, 1990000, IF(H55&gt;2000, 1990000+(H55-2000)*1464))))))</f>
        <v>1060000</v>
      </c>
      <c r="M55" s="403">
        <v>570000</v>
      </c>
      <c r="N55" s="403"/>
      <c r="O55" s="403"/>
      <c r="P55" s="403"/>
      <c r="Q55" s="403"/>
      <c r="R55" s="403"/>
      <c r="S55" s="403"/>
      <c r="T55" s="403"/>
      <c r="U55" s="403"/>
      <c r="V55" s="403"/>
      <c r="W55" s="403">
        <f t="shared" si="14"/>
        <v>130400</v>
      </c>
      <c r="X55" s="373">
        <f t="shared" si="15"/>
        <v>1760400</v>
      </c>
      <c r="Y55" s="404">
        <f t="shared" si="16"/>
        <v>1760400</v>
      </c>
      <c r="Z55" s="260" t="s">
        <v>1272</v>
      </c>
      <c r="AA55" s="382" t="s">
        <v>75</v>
      </c>
      <c r="AB55" s="405" t="str">
        <f t="shared" si="0"/>
        <v>PS261122</v>
      </c>
      <c r="AC55" s="404" t="str">
        <f t="shared" si="0"/>
        <v>XJB260225</v>
      </c>
      <c r="AD55" s="406">
        <f t="shared" si="1"/>
        <v>46065</v>
      </c>
      <c r="AE55" s="404">
        <f t="shared" si="2"/>
        <v>0</v>
      </c>
      <c r="AF55" s="404">
        <f t="shared" si="3"/>
        <v>0</v>
      </c>
      <c r="AG55" s="404">
        <f t="shared" si="4"/>
        <v>1060000</v>
      </c>
      <c r="AH55" s="404">
        <f t="shared" si="5"/>
        <v>570000</v>
      </c>
      <c r="AI55" s="404">
        <f t="shared" si="6"/>
        <v>0</v>
      </c>
      <c r="AJ55" s="404">
        <f t="shared" si="7"/>
        <v>0</v>
      </c>
      <c r="AK55" s="404">
        <f t="shared" si="8"/>
        <v>0</v>
      </c>
      <c r="AL55" s="404">
        <f t="shared" si="9"/>
        <v>0</v>
      </c>
      <c r="AM55" s="404">
        <f t="shared" si="10"/>
        <v>0</v>
      </c>
      <c r="AN55" s="404">
        <f t="shared" si="11"/>
        <v>0</v>
      </c>
      <c r="AO55" s="404">
        <f t="shared" si="12"/>
        <v>0</v>
      </c>
      <c r="AP55" s="404">
        <f t="shared" si="17"/>
        <v>0</v>
      </c>
      <c r="AQ55" s="404">
        <f t="shared" si="18"/>
        <v>0</v>
      </c>
      <c r="AR55" s="404">
        <f t="shared" si="19"/>
        <v>130400</v>
      </c>
      <c r="AS55" s="404">
        <f t="shared" si="20"/>
        <v>1760400</v>
      </c>
      <c r="AT55" s="404">
        <f t="shared" si="21"/>
        <v>1760400</v>
      </c>
      <c r="AU55" s="404" t="str">
        <f t="shared" si="13"/>
        <v>DHL</v>
      </c>
      <c r="AV55" s="383" t="s">
        <v>82</v>
      </c>
      <c r="AW55" s="1" t="s">
        <v>4140</v>
      </c>
      <c r="AX55" s="1" t="s">
        <v>4144</v>
      </c>
      <c r="AY55" s="407">
        <v>46066</v>
      </c>
      <c r="AZ55" s="814"/>
    </row>
    <row r="56" spans="1:52" s="1" customFormat="1" ht="35.25" customHeight="1">
      <c r="A56" s="400" t="s">
        <v>4088</v>
      </c>
      <c r="B56" s="378" t="s">
        <v>4253</v>
      </c>
      <c r="C56" s="379" t="s">
        <v>4302</v>
      </c>
      <c r="D56" s="401">
        <v>46065</v>
      </c>
      <c r="E56" s="401" t="s">
        <v>4200</v>
      </c>
      <c r="F56" s="402">
        <v>1</v>
      </c>
      <c r="G56" s="380">
        <v>2137.1</v>
      </c>
      <c r="H56" s="380">
        <v>2137.1</v>
      </c>
      <c r="I56" s="381" t="s">
        <v>4306</v>
      </c>
      <c r="J56" s="403"/>
      <c r="K56" s="373"/>
      <c r="L56" s="403" cm="1">
        <f t="array" ref="L56">IF(H56=0, _xleta.T, IF(H56&lt;=1000, 1290000, IF(H56&lt;=2000, 1460000, IF(H56&lt;=3000, 2186000, IF(H56&lt;=5000, 2296000, ff)))))</f>
        <v>2186000</v>
      </c>
      <c r="M56" s="403">
        <v>940500</v>
      </c>
      <c r="N56" s="403">
        <v>11183090</v>
      </c>
      <c r="O56" s="403"/>
      <c r="P56" s="403"/>
      <c r="Q56" s="403">
        <v>1815100</v>
      </c>
      <c r="R56" s="403"/>
      <c r="S56" s="403"/>
      <c r="T56" s="403">
        <v>32057</v>
      </c>
      <c r="U56" s="403"/>
      <c r="V56" s="403"/>
      <c r="W56" s="403">
        <f t="shared" si="14"/>
        <v>1292539.76</v>
      </c>
      <c r="X56" s="373">
        <f t="shared" si="15"/>
        <v>17449286.760000002</v>
      </c>
      <c r="Y56" s="404">
        <f t="shared" si="16"/>
        <v>17449286.760000002</v>
      </c>
      <c r="Z56" s="260" t="s">
        <v>1276</v>
      </c>
      <c r="AA56" s="382" t="s">
        <v>74</v>
      </c>
      <c r="AB56" s="405" t="str">
        <f t="shared" si="0"/>
        <v>PS261127</v>
      </c>
      <c r="AC56" s="404" t="str">
        <f t="shared" si="0"/>
        <v>PS26-1127</v>
      </c>
      <c r="AD56" s="406">
        <f t="shared" si="1"/>
        <v>46065</v>
      </c>
      <c r="AE56" s="404">
        <f t="shared" si="2"/>
        <v>0</v>
      </c>
      <c r="AF56" s="404">
        <f t="shared" si="3"/>
        <v>0</v>
      </c>
      <c r="AG56" s="404">
        <f t="shared" si="4"/>
        <v>2186000</v>
      </c>
      <c r="AH56" s="404">
        <f t="shared" si="5"/>
        <v>940500</v>
      </c>
      <c r="AI56" s="404">
        <f t="shared" si="6"/>
        <v>11183090</v>
      </c>
      <c r="AJ56" s="404">
        <f t="shared" si="7"/>
        <v>0</v>
      </c>
      <c r="AK56" s="404">
        <f t="shared" si="8"/>
        <v>0</v>
      </c>
      <c r="AL56" s="404">
        <f t="shared" si="9"/>
        <v>1815100</v>
      </c>
      <c r="AM56" s="404">
        <f t="shared" si="10"/>
        <v>0</v>
      </c>
      <c r="AN56" s="404">
        <f t="shared" si="11"/>
        <v>0</v>
      </c>
      <c r="AO56" s="404">
        <f t="shared" si="12"/>
        <v>32057</v>
      </c>
      <c r="AP56" s="404">
        <f t="shared" si="17"/>
        <v>0</v>
      </c>
      <c r="AQ56" s="404">
        <f t="shared" si="18"/>
        <v>0</v>
      </c>
      <c r="AR56" s="404">
        <f t="shared" si="19"/>
        <v>1292539.76</v>
      </c>
      <c r="AS56" s="404">
        <f t="shared" si="20"/>
        <v>17449286.760000002</v>
      </c>
      <c r="AT56" s="404">
        <f t="shared" si="21"/>
        <v>17449286.760000002</v>
      </c>
      <c r="AU56" s="404" t="str">
        <f t="shared" si="13"/>
        <v>CÁT LÁI</v>
      </c>
      <c r="AV56" s="383" t="s">
        <v>80</v>
      </c>
      <c r="AW56" s="1" t="s">
        <v>4141</v>
      </c>
      <c r="AX56" s="1" t="s">
        <v>2323</v>
      </c>
      <c r="AY56" s="407">
        <v>46066</v>
      </c>
      <c r="AZ56" s="394" t="s">
        <v>2686</v>
      </c>
    </row>
    <row r="57" spans="1:52" s="1" customFormat="1" ht="32.25" customHeight="1">
      <c r="A57" s="400" t="s">
        <v>3789</v>
      </c>
      <c r="B57" s="395" t="s">
        <v>3912</v>
      </c>
      <c r="C57" s="379" t="s">
        <v>4035</v>
      </c>
      <c r="D57" s="396">
        <v>46062</v>
      </c>
      <c r="E57" s="397">
        <v>107971485050</v>
      </c>
      <c r="F57" s="398">
        <v>1</v>
      </c>
      <c r="G57" s="372"/>
      <c r="H57" s="372"/>
      <c r="I57" s="422"/>
      <c r="J57" s="423"/>
      <c r="K57" s="373"/>
      <c r="L57" s="403"/>
      <c r="M57" s="399">
        <v>389500</v>
      </c>
      <c r="N57" s="403"/>
      <c r="O57" s="403"/>
      <c r="P57" s="403"/>
      <c r="Q57" s="403"/>
      <c r="R57" s="403"/>
      <c r="S57" s="403"/>
      <c r="T57" s="403"/>
      <c r="U57" s="403"/>
      <c r="V57" s="403"/>
      <c r="W57" s="403">
        <f t="shared" ref="W57:W160" si="25">SUM(L57:V57)*0.08</f>
        <v>31160</v>
      </c>
      <c r="X57" s="373">
        <f t="shared" si="15"/>
        <v>420660</v>
      </c>
      <c r="Y57" s="404">
        <f t="shared" si="16"/>
        <v>420660</v>
      </c>
      <c r="Z57" s="404"/>
      <c r="AA57" s="379" t="s">
        <v>3245</v>
      </c>
      <c r="AB57" s="405" t="str">
        <f t="shared" ref="AB57:AC72" si="26">A57</f>
        <v>PS26909</v>
      </c>
      <c r="AC57" s="404" t="str">
        <f t="shared" si="26"/>
        <v>LH-PS134</v>
      </c>
      <c r="AD57" s="406">
        <f t="shared" si="1"/>
        <v>46062</v>
      </c>
      <c r="AE57" s="404"/>
      <c r="AF57" s="404"/>
      <c r="AG57" s="404"/>
      <c r="AH57" s="404">
        <f t="shared" ref="AH57:AH120" si="27">+M57</f>
        <v>389500</v>
      </c>
      <c r="AI57" s="404"/>
      <c r="AJ57" s="404"/>
      <c r="AK57" s="404"/>
      <c r="AL57" s="404"/>
      <c r="AM57" s="404"/>
      <c r="AN57" s="404"/>
      <c r="AO57" s="404"/>
      <c r="AP57" s="404"/>
      <c r="AQ57" s="404"/>
      <c r="AR57" s="404">
        <f t="shared" ref="AR57:AR181" si="28">SUM(AG57:AQ57)*0.08</f>
        <v>31160</v>
      </c>
      <c r="AS57" s="404">
        <f t="shared" ref="AS57:AS181" si="29">SUM(AG57:AR57)</f>
        <v>420660</v>
      </c>
      <c r="AT57" s="404">
        <f t="shared" si="21"/>
        <v>420660</v>
      </c>
      <c r="AU57" s="404" t="str">
        <f t="shared" si="13"/>
        <v>Local</v>
      </c>
      <c r="AV57" s="20"/>
      <c r="AY57" s="13"/>
    </row>
    <row r="58" spans="1:52" s="1" customFormat="1" ht="32.25" customHeight="1">
      <c r="A58" s="400" t="s">
        <v>3790</v>
      </c>
      <c r="B58" s="395" t="s">
        <v>3913</v>
      </c>
      <c r="C58" s="379" t="s">
        <v>4035</v>
      </c>
      <c r="D58" s="396">
        <v>46062</v>
      </c>
      <c r="E58" s="397">
        <v>107971476910</v>
      </c>
      <c r="F58" s="398">
        <v>1</v>
      </c>
      <c r="G58" s="372"/>
      <c r="H58" s="372"/>
      <c r="I58" s="422"/>
      <c r="J58" s="423"/>
      <c r="K58" s="373"/>
      <c r="L58" s="403"/>
      <c r="M58" s="399">
        <v>389500</v>
      </c>
      <c r="N58" s="403"/>
      <c r="O58" s="403"/>
      <c r="P58" s="403"/>
      <c r="Q58" s="403"/>
      <c r="R58" s="403"/>
      <c r="S58" s="403"/>
      <c r="T58" s="403"/>
      <c r="U58" s="403"/>
      <c r="V58" s="403"/>
      <c r="W58" s="403">
        <f t="shared" si="25"/>
        <v>31160</v>
      </c>
      <c r="X58" s="373">
        <f t="shared" si="15"/>
        <v>420660</v>
      </c>
      <c r="Y58" s="404">
        <f t="shared" si="16"/>
        <v>420660</v>
      </c>
      <c r="Z58" s="404"/>
      <c r="AA58" s="379" t="s">
        <v>3245</v>
      </c>
      <c r="AB58" s="405" t="str">
        <f t="shared" si="26"/>
        <v>PS26945</v>
      </c>
      <c r="AC58" s="404" t="str">
        <f t="shared" si="26"/>
        <v>2026/PAL-VY 020</v>
      </c>
      <c r="AD58" s="406">
        <f t="shared" si="1"/>
        <v>46062</v>
      </c>
      <c r="AE58" s="404"/>
      <c r="AF58" s="404"/>
      <c r="AG58" s="404"/>
      <c r="AH58" s="404">
        <f t="shared" si="27"/>
        <v>389500</v>
      </c>
      <c r="AI58" s="404"/>
      <c r="AJ58" s="404"/>
      <c r="AK58" s="404"/>
      <c r="AL58" s="404"/>
      <c r="AM58" s="404"/>
      <c r="AN58" s="404"/>
      <c r="AO58" s="404"/>
      <c r="AP58" s="404"/>
      <c r="AQ58" s="404"/>
      <c r="AR58" s="404">
        <f t="shared" si="28"/>
        <v>31160</v>
      </c>
      <c r="AS58" s="404">
        <f t="shared" si="29"/>
        <v>420660</v>
      </c>
      <c r="AT58" s="404">
        <f t="shared" si="21"/>
        <v>420660</v>
      </c>
      <c r="AU58" s="404" t="str">
        <f t="shared" si="13"/>
        <v>Local</v>
      </c>
      <c r="AV58" s="20"/>
      <c r="AY58" s="13"/>
    </row>
    <row r="59" spans="1:52" s="1" customFormat="1" ht="32.25" customHeight="1">
      <c r="A59" s="400" t="s">
        <v>3791</v>
      </c>
      <c r="B59" s="395" t="s">
        <v>3914</v>
      </c>
      <c r="C59" s="379" t="s">
        <v>4035</v>
      </c>
      <c r="D59" s="396">
        <v>46062</v>
      </c>
      <c r="E59" s="397">
        <v>107969527740</v>
      </c>
      <c r="F59" s="398">
        <v>1</v>
      </c>
      <c r="G59" s="372"/>
      <c r="H59" s="372"/>
      <c r="I59" s="422"/>
      <c r="J59" s="423"/>
      <c r="K59" s="373"/>
      <c r="L59" s="403"/>
      <c r="M59" s="399">
        <v>389500</v>
      </c>
      <c r="N59" s="403"/>
      <c r="O59" s="403"/>
      <c r="P59" s="403"/>
      <c r="Q59" s="403"/>
      <c r="R59" s="403"/>
      <c r="S59" s="403"/>
      <c r="T59" s="403"/>
      <c r="U59" s="403"/>
      <c r="V59" s="403"/>
      <c r="W59" s="403">
        <f t="shared" ref="W59:W122" si="30">SUM(L59:V59)*0.08</f>
        <v>31160</v>
      </c>
      <c r="X59" s="373">
        <f t="shared" ref="X59:X122" si="31">SUM(L59:W59)</f>
        <v>420660</v>
      </c>
      <c r="Y59" s="404">
        <f t="shared" si="16"/>
        <v>420660</v>
      </c>
      <c r="Z59" s="404"/>
      <c r="AA59" s="379" t="s">
        <v>3245</v>
      </c>
      <c r="AB59" s="405" t="str">
        <f t="shared" si="26"/>
        <v>PS26975</v>
      </c>
      <c r="AC59" s="404" t="str">
        <f t="shared" si="26"/>
        <v>VPN0810010311</v>
      </c>
      <c r="AD59" s="406">
        <f t="shared" si="1"/>
        <v>46062</v>
      </c>
      <c r="AE59" s="404"/>
      <c r="AF59" s="404"/>
      <c r="AG59" s="404"/>
      <c r="AH59" s="404">
        <f t="shared" si="27"/>
        <v>389500</v>
      </c>
      <c r="AI59" s="404"/>
      <c r="AJ59" s="404"/>
      <c r="AK59" s="404"/>
      <c r="AL59" s="404"/>
      <c r="AM59" s="404"/>
      <c r="AN59" s="404"/>
      <c r="AO59" s="404"/>
      <c r="AP59" s="404"/>
      <c r="AQ59" s="404"/>
      <c r="AR59" s="404">
        <f t="shared" si="28"/>
        <v>31160</v>
      </c>
      <c r="AS59" s="404">
        <f t="shared" si="29"/>
        <v>420660</v>
      </c>
      <c r="AT59" s="404">
        <f t="shared" si="21"/>
        <v>420660</v>
      </c>
      <c r="AU59" s="404" t="str">
        <f t="shared" si="13"/>
        <v>Local</v>
      </c>
      <c r="AV59" s="20"/>
      <c r="AY59" s="13"/>
    </row>
    <row r="60" spans="1:52" s="1" customFormat="1" ht="32.25" customHeight="1">
      <c r="A60" s="400" t="s">
        <v>3792</v>
      </c>
      <c r="B60" s="395" t="s">
        <v>3915</v>
      </c>
      <c r="C60" s="379" t="s">
        <v>4035</v>
      </c>
      <c r="D60" s="396">
        <v>46062</v>
      </c>
      <c r="E60" s="397">
        <v>107969555960</v>
      </c>
      <c r="F60" s="398">
        <v>1</v>
      </c>
      <c r="G60" s="372"/>
      <c r="H60" s="372"/>
      <c r="I60" s="422"/>
      <c r="J60" s="423"/>
      <c r="K60" s="373"/>
      <c r="L60" s="403"/>
      <c r="M60" s="399">
        <v>389500</v>
      </c>
      <c r="N60" s="403"/>
      <c r="O60" s="403"/>
      <c r="P60" s="403"/>
      <c r="Q60" s="403"/>
      <c r="R60" s="403"/>
      <c r="S60" s="403"/>
      <c r="T60" s="403"/>
      <c r="U60" s="403"/>
      <c r="V60" s="403"/>
      <c r="W60" s="403">
        <f t="shared" si="30"/>
        <v>31160</v>
      </c>
      <c r="X60" s="373">
        <f t="shared" si="31"/>
        <v>420660</v>
      </c>
      <c r="Y60" s="404">
        <f t="shared" si="16"/>
        <v>420660</v>
      </c>
      <c r="Z60" s="404"/>
      <c r="AA60" s="379" t="s">
        <v>3245</v>
      </c>
      <c r="AB60" s="405" t="str">
        <f t="shared" si="26"/>
        <v>PS26976</v>
      </c>
      <c r="AC60" s="404" t="str">
        <f t="shared" si="26"/>
        <v>VPN0810010309</v>
      </c>
      <c r="AD60" s="406">
        <f t="shared" si="1"/>
        <v>46062</v>
      </c>
      <c r="AE60" s="404"/>
      <c r="AF60" s="404"/>
      <c r="AG60" s="404"/>
      <c r="AH60" s="404">
        <f t="shared" si="27"/>
        <v>389500</v>
      </c>
      <c r="AI60" s="404"/>
      <c r="AJ60" s="404"/>
      <c r="AK60" s="404"/>
      <c r="AL60" s="404"/>
      <c r="AM60" s="404"/>
      <c r="AN60" s="404"/>
      <c r="AO60" s="404"/>
      <c r="AP60" s="404"/>
      <c r="AQ60" s="404"/>
      <c r="AR60" s="404">
        <f t="shared" si="28"/>
        <v>31160</v>
      </c>
      <c r="AS60" s="404">
        <f t="shared" si="29"/>
        <v>420660</v>
      </c>
      <c r="AT60" s="404">
        <f t="shared" si="21"/>
        <v>420660</v>
      </c>
      <c r="AU60" s="404" t="str">
        <f t="shared" si="13"/>
        <v>Local</v>
      </c>
      <c r="AV60" s="20"/>
      <c r="AY60" s="13"/>
    </row>
    <row r="61" spans="1:52" s="1" customFormat="1" ht="32.25" customHeight="1">
      <c r="A61" s="400" t="s">
        <v>3793</v>
      </c>
      <c r="B61" s="395" t="s">
        <v>3916</v>
      </c>
      <c r="C61" s="379" t="s">
        <v>4035</v>
      </c>
      <c r="D61" s="396">
        <v>46062</v>
      </c>
      <c r="E61" s="397">
        <v>107969690620</v>
      </c>
      <c r="F61" s="398">
        <v>1</v>
      </c>
      <c r="G61" s="372"/>
      <c r="H61" s="372"/>
      <c r="I61" s="422"/>
      <c r="J61" s="423"/>
      <c r="K61" s="373"/>
      <c r="L61" s="403"/>
      <c r="M61" s="399">
        <v>389500</v>
      </c>
      <c r="N61" s="403"/>
      <c r="O61" s="403"/>
      <c r="P61" s="403"/>
      <c r="Q61" s="403"/>
      <c r="R61" s="403"/>
      <c r="S61" s="403"/>
      <c r="T61" s="403"/>
      <c r="U61" s="403"/>
      <c r="V61" s="403"/>
      <c r="W61" s="403">
        <f t="shared" si="30"/>
        <v>31160</v>
      </c>
      <c r="X61" s="373">
        <f t="shared" si="31"/>
        <v>420660</v>
      </c>
      <c r="Y61" s="404">
        <f t="shared" si="16"/>
        <v>420660</v>
      </c>
      <c r="Z61" s="404"/>
      <c r="AA61" s="379" t="s">
        <v>3245</v>
      </c>
      <c r="AB61" s="405" t="str">
        <f t="shared" si="26"/>
        <v>PS26968</v>
      </c>
      <c r="AC61" s="404" t="str">
        <f t="shared" si="26"/>
        <v>DWVN-26-04PS</v>
      </c>
      <c r="AD61" s="406">
        <f t="shared" si="1"/>
        <v>46062</v>
      </c>
      <c r="AE61" s="404"/>
      <c r="AF61" s="404"/>
      <c r="AG61" s="404"/>
      <c r="AH61" s="404">
        <f t="shared" si="27"/>
        <v>389500</v>
      </c>
      <c r="AI61" s="404"/>
      <c r="AJ61" s="404"/>
      <c r="AK61" s="404"/>
      <c r="AL61" s="404"/>
      <c r="AM61" s="404"/>
      <c r="AN61" s="404"/>
      <c r="AO61" s="404"/>
      <c r="AP61" s="404"/>
      <c r="AQ61" s="404"/>
      <c r="AR61" s="404">
        <f t="shared" si="28"/>
        <v>31160</v>
      </c>
      <c r="AS61" s="404">
        <f t="shared" si="29"/>
        <v>420660</v>
      </c>
      <c r="AT61" s="404">
        <f t="shared" si="21"/>
        <v>420660</v>
      </c>
      <c r="AU61" s="404" t="str">
        <f t="shared" si="13"/>
        <v>Local</v>
      </c>
      <c r="AV61" s="20"/>
      <c r="AY61" s="13"/>
    </row>
    <row r="62" spans="1:52" s="1" customFormat="1" ht="32.25" customHeight="1">
      <c r="A62" s="400" t="s">
        <v>3794</v>
      </c>
      <c r="B62" s="395" t="s">
        <v>3917</v>
      </c>
      <c r="C62" s="379" t="s">
        <v>4035</v>
      </c>
      <c r="D62" s="396">
        <v>46062</v>
      </c>
      <c r="E62" s="397">
        <v>107969702260</v>
      </c>
      <c r="F62" s="398">
        <v>1</v>
      </c>
      <c r="G62" s="372"/>
      <c r="H62" s="372"/>
      <c r="I62" s="422"/>
      <c r="J62" s="423"/>
      <c r="K62" s="373"/>
      <c r="L62" s="403"/>
      <c r="M62" s="399">
        <v>389500</v>
      </c>
      <c r="N62" s="403"/>
      <c r="O62" s="403"/>
      <c r="P62" s="403"/>
      <c r="Q62" s="403"/>
      <c r="R62" s="403"/>
      <c r="S62" s="403"/>
      <c r="T62" s="403"/>
      <c r="U62" s="403"/>
      <c r="V62" s="403"/>
      <c r="W62" s="403">
        <f t="shared" si="30"/>
        <v>31160</v>
      </c>
      <c r="X62" s="373">
        <f t="shared" si="31"/>
        <v>420660</v>
      </c>
      <c r="Y62" s="404">
        <f t="shared" si="16"/>
        <v>420660</v>
      </c>
      <c r="Z62" s="404"/>
      <c r="AA62" s="379" t="s">
        <v>3245</v>
      </c>
      <c r="AB62" s="405" t="str">
        <f t="shared" si="26"/>
        <v>PS26964</v>
      </c>
      <c r="AC62" s="404" t="str">
        <f t="shared" si="26"/>
        <v>EBD-PSSP260203</v>
      </c>
      <c r="AD62" s="406">
        <f t="shared" si="1"/>
        <v>46062</v>
      </c>
      <c r="AE62" s="404"/>
      <c r="AF62" s="404"/>
      <c r="AG62" s="404"/>
      <c r="AH62" s="404">
        <f t="shared" si="27"/>
        <v>389500</v>
      </c>
      <c r="AI62" s="404"/>
      <c r="AJ62" s="404"/>
      <c r="AK62" s="404"/>
      <c r="AL62" s="404"/>
      <c r="AM62" s="404"/>
      <c r="AN62" s="404"/>
      <c r="AO62" s="404"/>
      <c r="AP62" s="404"/>
      <c r="AQ62" s="404"/>
      <c r="AR62" s="404">
        <f t="shared" si="28"/>
        <v>31160</v>
      </c>
      <c r="AS62" s="404">
        <f t="shared" si="29"/>
        <v>420660</v>
      </c>
      <c r="AT62" s="404">
        <f t="shared" si="21"/>
        <v>420660</v>
      </c>
      <c r="AU62" s="404" t="str">
        <f t="shared" si="13"/>
        <v>Local</v>
      </c>
      <c r="AV62" s="20"/>
      <c r="AY62" s="13"/>
    </row>
    <row r="63" spans="1:52" s="1" customFormat="1" ht="32.25" customHeight="1">
      <c r="A63" s="400" t="s">
        <v>3795</v>
      </c>
      <c r="B63" s="395" t="s">
        <v>3918</v>
      </c>
      <c r="C63" s="379" t="s">
        <v>4035</v>
      </c>
      <c r="D63" s="396">
        <v>46062</v>
      </c>
      <c r="E63" s="397">
        <v>107969719210</v>
      </c>
      <c r="F63" s="398">
        <v>1</v>
      </c>
      <c r="G63" s="372"/>
      <c r="H63" s="372"/>
      <c r="I63" s="422"/>
      <c r="J63" s="423"/>
      <c r="K63" s="373"/>
      <c r="L63" s="403"/>
      <c r="M63" s="399">
        <v>389500</v>
      </c>
      <c r="N63" s="403"/>
      <c r="O63" s="403"/>
      <c r="P63" s="403"/>
      <c r="Q63" s="403"/>
      <c r="R63" s="403"/>
      <c r="S63" s="403"/>
      <c r="T63" s="403"/>
      <c r="U63" s="403"/>
      <c r="V63" s="403"/>
      <c r="W63" s="403">
        <f t="shared" si="30"/>
        <v>31160</v>
      </c>
      <c r="X63" s="373">
        <f t="shared" si="31"/>
        <v>420660</v>
      </c>
      <c r="Y63" s="404">
        <f t="shared" si="16"/>
        <v>420660</v>
      </c>
      <c r="Z63" s="404"/>
      <c r="AA63" s="379" t="s">
        <v>3245</v>
      </c>
      <c r="AB63" s="405" t="str">
        <f t="shared" si="26"/>
        <v>PS26965</v>
      </c>
      <c r="AC63" s="404" t="str">
        <f t="shared" si="26"/>
        <v>EBD-PSSP260202</v>
      </c>
      <c r="AD63" s="406">
        <f t="shared" si="1"/>
        <v>46062</v>
      </c>
      <c r="AE63" s="404"/>
      <c r="AF63" s="404"/>
      <c r="AG63" s="404"/>
      <c r="AH63" s="404">
        <f t="shared" si="27"/>
        <v>389500</v>
      </c>
      <c r="AI63" s="404"/>
      <c r="AJ63" s="404"/>
      <c r="AK63" s="404"/>
      <c r="AL63" s="404"/>
      <c r="AM63" s="404"/>
      <c r="AN63" s="404"/>
      <c r="AO63" s="404"/>
      <c r="AP63" s="404"/>
      <c r="AQ63" s="404"/>
      <c r="AR63" s="404">
        <f t="shared" si="28"/>
        <v>31160</v>
      </c>
      <c r="AS63" s="404">
        <f t="shared" si="29"/>
        <v>420660</v>
      </c>
      <c r="AT63" s="404">
        <f t="shared" si="21"/>
        <v>420660</v>
      </c>
      <c r="AU63" s="404" t="str">
        <f t="shared" si="13"/>
        <v>Local</v>
      </c>
      <c r="AV63" s="20"/>
      <c r="AY63" s="13"/>
    </row>
    <row r="64" spans="1:52" s="1" customFormat="1" ht="32.25" customHeight="1">
      <c r="A64" s="400" t="s">
        <v>3796</v>
      </c>
      <c r="B64" s="395" t="s">
        <v>3919</v>
      </c>
      <c r="C64" s="379" t="s">
        <v>4035</v>
      </c>
      <c r="D64" s="396">
        <v>46062</v>
      </c>
      <c r="E64" s="397">
        <v>107969735160</v>
      </c>
      <c r="F64" s="398">
        <v>1</v>
      </c>
      <c r="G64" s="372"/>
      <c r="H64" s="372"/>
      <c r="I64" s="422"/>
      <c r="J64" s="423"/>
      <c r="K64" s="373"/>
      <c r="L64" s="403"/>
      <c r="M64" s="399">
        <v>389500</v>
      </c>
      <c r="N64" s="403"/>
      <c r="O64" s="403"/>
      <c r="P64" s="403"/>
      <c r="Q64" s="403"/>
      <c r="R64" s="403"/>
      <c r="S64" s="403"/>
      <c r="T64" s="403"/>
      <c r="U64" s="403"/>
      <c r="V64" s="403"/>
      <c r="W64" s="403">
        <f t="shared" si="30"/>
        <v>31160</v>
      </c>
      <c r="X64" s="373">
        <f t="shared" si="31"/>
        <v>420660</v>
      </c>
      <c r="Y64" s="404">
        <f t="shared" si="16"/>
        <v>420660</v>
      </c>
      <c r="Z64" s="404"/>
      <c r="AA64" s="379" t="s">
        <v>3245</v>
      </c>
      <c r="AB64" s="405" t="str">
        <f t="shared" si="26"/>
        <v>PS26951</v>
      </c>
      <c r="AC64" s="404" t="str">
        <f t="shared" si="26"/>
        <v>30/PSHK/26</v>
      </c>
      <c r="AD64" s="406">
        <f t="shared" si="1"/>
        <v>46062</v>
      </c>
      <c r="AE64" s="404"/>
      <c r="AF64" s="404"/>
      <c r="AG64" s="404"/>
      <c r="AH64" s="404">
        <f t="shared" si="27"/>
        <v>389500</v>
      </c>
      <c r="AI64" s="404"/>
      <c r="AJ64" s="404"/>
      <c r="AK64" s="404"/>
      <c r="AL64" s="404"/>
      <c r="AM64" s="404"/>
      <c r="AN64" s="404"/>
      <c r="AO64" s="404"/>
      <c r="AP64" s="404"/>
      <c r="AQ64" s="404"/>
      <c r="AR64" s="404">
        <f t="shared" si="28"/>
        <v>31160</v>
      </c>
      <c r="AS64" s="404">
        <f t="shared" si="29"/>
        <v>420660</v>
      </c>
      <c r="AT64" s="404">
        <f t="shared" si="21"/>
        <v>420660</v>
      </c>
      <c r="AU64" s="404" t="str">
        <f t="shared" si="13"/>
        <v>Local</v>
      </c>
      <c r="AV64" s="20"/>
      <c r="AY64" s="13"/>
    </row>
    <row r="65" spans="1:51" s="1" customFormat="1" ht="32.25" customHeight="1">
      <c r="A65" s="400" t="s">
        <v>3797</v>
      </c>
      <c r="B65" s="395" t="s">
        <v>3920</v>
      </c>
      <c r="C65" s="379" t="s">
        <v>4035</v>
      </c>
      <c r="D65" s="396">
        <v>46062</v>
      </c>
      <c r="E65" s="397">
        <v>107969794330</v>
      </c>
      <c r="F65" s="398">
        <v>1</v>
      </c>
      <c r="G65" s="372"/>
      <c r="H65" s="372"/>
      <c r="I65" s="422"/>
      <c r="J65" s="423"/>
      <c r="K65" s="373"/>
      <c r="L65" s="403"/>
      <c r="M65" s="399">
        <v>389500</v>
      </c>
      <c r="N65" s="403"/>
      <c r="O65" s="403"/>
      <c r="P65" s="403"/>
      <c r="Q65" s="403"/>
      <c r="R65" s="403"/>
      <c r="S65" s="403"/>
      <c r="T65" s="403"/>
      <c r="U65" s="403"/>
      <c r="V65" s="403"/>
      <c r="W65" s="403">
        <f t="shared" si="30"/>
        <v>31160</v>
      </c>
      <c r="X65" s="373">
        <f t="shared" si="31"/>
        <v>420660</v>
      </c>
      <c r="Y65" s="404">
        <f t="shared" si="16"/>
        <v>420660</v>
      </c>
      <c r="Z65" s="404"/>
      <c r="AA65" s="379" t="s">
        <v>3245</v>
      </c>
      <c r="AB65" s="405" t="str">
        <f t="shared" si="26"/>
        <v>PS26963</v>
      </c>
      <c r="AC65" s="404" t="str">
        <f t="shared" si="26"/>
        <v>VY-260206-SPL</v>
      </c>
      <c r="AD65" s="406">
        <f t="shared" si="1"/>
        <v>46062</v>
      </c>
      <c r="AE65" s="404"/>
      <c r="AF65" s="404"/>
      <c r="AG65" s="404"/>
      <c r="AH65" s="404">
        <f t="shared" si="27"/>
        <v>389500</v>
      </c>
      <c r="AI65" s="404"/>
      <c r="AJ65" s="404"/>
      <c r="AK65" s="404"/>
      <c r="AL65" s="404"/>
      <c r="AM65" s="404"/>
      <c r="AN65" s="404"/>
      <c r="AO65" s="404"/>
      <c r="AP65" s="404"/>
      <c r="AQ65" s="404"/>
      <c r="AR65" s="404">
        <f t="shared" si="28"/>
        <v>31160</v>
      </c>
      <c r="AS65" s="404">
        <f t="shared" si="29"/>
        <v>420660</v>
      </c>
      <c r="AT65" s="404">
        <f t="shared" si="21"/>
        <v>420660</v>
      </c>
      <c r="AU65" s="404" t="str">
        <f t="shared" si="13"/>
        <v>Local</v>
      </c>
      <c r="AV65" s="20"/>
      <c r="AY65" s="13"/>
    </row>
    <row r="66" spans="1:51" s="1" customFormat="1" ht="32.25" customHeight="1">
      <c r="A66" s="400" t="s">
        <v>3798</v>
      </c>
      <c r="B66" s="395" t="s">
        <v>3921</v>
      </c>
      <c r="C66" s="379" t="s">
        <v>4035</v>
      </c>
      <c r="D66" s="396">
        <v>46062</v>
      </c>
      <c r="E66" s="397">
        <v>107971486820</v>
      </c>
      <c r="F66" s="398">
        <v>1</v>
      </c>
      <c r="G66" s="372"/>
      <c r="H66" s="372"/>
      <c r="I66" s="422"/>
      <c r="J66" s="423"/>
      <c r="K66" s="373"/>
      <c r="L66" s="403"/>
      <c r="M66" s="399">
        <v>389500</v>
      </c>
      <c r="N66" s="403"/>
      <c r="O66" s="403"/>
      <c r="P66" s="403"/>
      <c r="Q66" s="403"/>
      <c r="R66" s="403"/>
      <c r="S66" s="403"/>
      <c r="T66" s="403"/>
      <c r="U66" s="403"/>
      <c r="V66" s="403"/>
      <c r="W66" s="403">
        <f t="shared" si="30"/>
        <v>31160</v>
      </c>
      <c r="X66" s="373">
        <f t="shared" si="31"/>
        <v>420660</v>
      </c>
      <c r="Y66" s="404">
        <f t="shared" si="16"/>
        <v>420660</v>
      </c>
      <c r="Z66" s="404"/>
      <c r="AA66" s="379" t="s">
        <v>3245</v>
      </c>
      <c r="AB66" s="405" t="str">
        <f t="shared" si="26"/>
        <v>PS26952</v>
      </c>
      <c r="AC66" s="404" t="str">
        <f t="shared" si="26"/>
        <v>PS26-952</v>
      </c>
      <c r="AD66" s="406">
        <f t="shared" si="1"/>
        <v>46062</v>
      </c>
      <c r="AE66" s="404"/>
      <c r="AF66" s="404"/>
      <c r="AG66" s="404"/>
      <c r="AH66" s="404">
        <f t="shared" si="27"/>
        <v>389500</v>
      </c>
      <c r="AI66" s="404"/>
      <c r="AJ66" s="404"/>
      <c r="AK66" s="404"/>
      <c r="AL66" s="404"/>
      <c r="AM66" s="404"/>
      <c r="AN66" s="404"/>
      <c r="AO66" s="404"/>
      <c r="AP66" s="404"/>
      <c r="AQ66" s="404"/>
      <c r="AR66" s="404">
        <f t="shared" si="28"/>
        <v>31160</v>
      </c>
      <c r="AS66" s="404">
        <f t="shared" si="29"/>
        <v>420660</v>
      </c>
      <c r="AT66" s="404">
        <f t="shared" si="21"/>
        <v>420660</v>
      </c>
      <c r="AU66" s="404" t="str">
        <f t="shared" si="13"/>
        <v>Local</v>
      </c>
      <c r="AV66" s="20"/>
      <c r="AY66" s="13"/>
    </row>
    <row r="67" spans="1:51" s="1" customFormat="1" ht="32.25" customHeight="1">
      <c r="A67" s="400" t="s">
        <v>3799</v>
      </c>
      <c r="B67" s="395" t="s">
        <v>3922</v>
      </c>
      <c r="C67" s="379" t="s">
        <v>4035</v>
      </c>
      <c r="D67" s="396">
        <v>46062</v>
      </c>
      <c r="E67" s="397">
        <v>107970187510</v>
      </c>
      <c r="F67" s="398">
        <v>1</v>
      </c>
      <c r="G67" s="372"/>
      <c r="H67" s="372"/>
      <c r="I67" s="422"/>
      <c r="J67" s="423"/>
      <c r="K67" s="373"/>
      <c r="L67" s="403"/>
      <c r="M67" s="399">
        <v>389500</v>
      </c>
      <c r="N67" s="403"/>
      <c r="O67" s="403"/>
      <c r="P67" s="403"/>
      <c r="Q67" s="403"/>
      <c r="R67" s="403"/>
      <c r="S67" s="403"/>
      <c r="T67" s="403"/>
      <c r="U67" s="403"/>
      <c r="V67" s="403"/>
      <c r="W67" s="403">
        <f t="shared" si="30"/>
        <v>31160</v>
      </c>
      <c r="X67" s="373">
        <f t="shared" si="31"/>
        <v>420660</v>
      </c>
      <c r="Y67" s="404">
        <f t="shared" si="16"/>
        <v>420660</v>
      </c>
      <c r="Z67" s="404"/>
      <c r="AA67" s="379" t="s">
        <v>3245</v>
      </c>
      <c r="AB67" s="405" t="str">
        <f t="shared" si="26"/>
        <v>PS26979</v>
      </c>
      <c r="AC67" s="404" t="str">
        <f t="shared" si="26"/>
        <v>VY/028-2026</v>
      </c>
      <c r="AD67" s="406">
        <f t="shared" ref="AD67:AD130" si="32">D67</f>
        <v>46062</v>
      </c>
      <c r="AE67" s="404"/>
      <c r="AF67" s="404"/>
      <c r="AG67" s="404"/>
      <c r="AH67" s="404">
        <f t="shared" si="27"/>
        <v>389500</v>
      </c>
      <c r="AI67" s="404"/>
      <c r="AJ67" s="404"/>
      <c r="AK67" s="404"/>
      <c r="AL67" s="404"/>
      <c r="AM67" s="404"/>
      <c r="AN67" s="404"/>
      <c r="AO67" s="404"/>
      <c r="AP67" s="404"/>
      <c r="AQ67" s="404"/>
      <c r="AR67" s="404">
        <f t="shared" si="28"/>
        <v>31160</v>
      </c>
      <c r="AS67" s="404">
        <f t="shared" si="29"/>
        <v>420660</v>
      </c>
      <c r="AT67" s="404">
        <f t="shared" si="21"/>
        <v>420660</v>
      </c>
      <c r="AU67" s="404" t="str">
        <f t="shared" ref="AU67:AU130" si="33">AA67</f>
        <v>Local</v>
      </c>
      <c r="AV67" s="20"/>
      <c r="AY67" s="13"/>
    </row>
    <row r="68" spans="1:51" s="1" customFormat="1" ht="32.25" customHeight="1">
      <c r="A68" s="400" t="s">
        <v>3800</v>
      </c>
      <c r="B68" s="395" t="s">
        <v>3923</v>
      </c>
      <c r="C68" s="379" t="s">
        <v>4035</v>
      </c>
      <c r="D68" s="396">
        <v>46062</v>
      </c>
      <c r="E68" s="397">
        <v>107971481000</v>
      </c>
      <c r="F68" s="398">
        <v>1</v>
      </c>
      <c r="G68" s="372"/>
      <c r="H68" s="372"/>
      <c r="I68" s="422"/>
      <c r="J68" s="423"/>
      <c r="K68" s="373"/>
      <c r="L68" s="403"/>
      <c r="M68" s="399">
        <v>389500</v>
      </c>
      <c r="N68" s="403"/>
      <c r="O68" s="403"/>
      <c r="P68" s="403"/>
      <c r="Q68" s="403"/>
      <c r="R68" s="403"/>
      <c r="S68" s="403"/>
      <c r="T68" s="403"/>
      <c r="U68" s="403"/>
      <c r="V68" s="403"/>
      <c r="W68" s="403">
        <f t="shared" si="30"/>
        <v>31160</v>
      </c>
      <c r="X68" s="373">
        <f t="shared" si="31"/>
        <v>420660</v>
      </c>
      <c r="Y68" s="404">
        <f t="shared" ref="Y68:Y131" si="34">X68</f>
        <v>420660</v>
      </c>
      <c r="Z68" s="404"/>
      <c r="AA68" s="379" t="s">
        <v>3245</v>
      </c>
      <c r="AB68" s="405" t="str">
        <f t="shared" si="26"/>
        <v>PS26969</v>
      </c>
      <c r="AC68" s="404" t="str">
        <f t="shared" si="26"/>
        <v>B33X26020502</v>
      </c>
      <c r="AD68" s="406">
        <f t="shared" si="32"/>
        <v>46062</v>
      </c>
      <c r="AE68" s="404"/>
      <c r="AF68" s="404"/>
      <c r="AG68" s="404"/>
      <c r="AH68" s="404">
        <f t="shared" si="27"/>
        <v>389500</v>
      </c>
      <c r="AI68" s="404"/>
      <c r="AJ68" s="404"/>
      <c r="AK68" s="404"/>
      <c r="AL68" s="404"/>
      <c r="AM68" s="404"/>
      <c r="AN68" s="404"/>
      <c r="AO68" s="404"/>
      <c r="AP68" s="404"/>
      <c r="AQ68" s="404"/>
      <c r="AR68" s="404">
        <f t="shared" si="28"/>
        <v>31160</v>
      </c>
      <c r="AS68" s="404">
        <f t="shared" si="29"/>
        <v>420660</v>
      </c>
      <c r="AT68" s="404">
        <f t="shared" ref="AT68:AT131" si="35">AS68</f>
        <v>420660</v>
      </c>
      <c r="AU68" s="404" t="str">
        <f t="shared" si="33"/>
        <v>Local</v>
      </c>
      <c r="AV68" s="20"/>
      <c r="AY68" s="13"/>
    </row>
    <row r="69" spans="1:51" s="1" customFormat="1" ht="32.25" customHeight="1">
      <c r="A69" s="400" t="s">
        <v>3801</v>
      </c>
      <c r="B69" s="395" t="s">
        <v>3924</v>
      </c>
      <c r="C69" s="379" t="s">
        <v>4035</v>
      </c>
      <c r="D69" s="396">
        <v>46062</v>
      </c>
      <c r="E69" s="397">
        <v>107971478310</v>
      </c>
      <c r="F69" s="398">
        <v>1</v>
      </c>
      <c r="G69" s="372"/>
      <c r="H69" s="372"/>
      <c r="I69" s="422"/>
      <c r="J69" s="423"/>
      <c r="K69" s="373"/>
      <c r="L69" s="403"/>
      <c r="M69" s="399">
        <v>389500</v>
      </c>
      <c r="N69" s="403"/>
      <c r="O69" s="403"/>
      <c r="P69" s="403"/>
      <c r="Q69" s="403"/>
      <c r="R69" s="403"/>
      <c r="S69" s="403"/>
      <c r="T69" s="403"/>
      <c r="U69" s="403"/>
      <c r="V69" s="403"/>
      <c r="W69" s="403">
        <f t="shared" si="30"/>
        <v>31160</v>
      </c>
      <c r="X69" s="373">
        <f t="shared" si="31"/>
        <v>420660</v>
      </c>
      <c r="Y69" s="404">
        <f t="shared" si="34"/>
        <v>420660</v>
      </c>
      <c r="Z69" s="404"/>
      <c r="AA69" s="379" t="s">
        <v>3245</v>
      </c>
      <c r="AB69" s="405" t="str">
        <f t="shared" si="26"/>
        <v>PS26990</v>
      </c>
      <c r="AC69" s="404" t="str">
        <f t="shared" si="26"/>
        <v>5231809</v>
      </c>
      <c r="AD69" s="406">
        <f t="shared" si="32"/>
        <v>46062</v>
      </c>
      <c r="AE69" s="404"/>
      <c r="AF69" s="404"/>
      <c r="AG69" s="404"/>
      <c r="AH69" s="404">
        <f t="shared" si="27"/>
        <v>389500</v>
      </c>
      <c r="AI69" s="404"/>
      <c r="AJ69" s="404"/>
      <c r="AK69" s="404"/>
      <c r="AL69" s="404"/>
      <c r="AM69" s="404"/>
      <c r="AN69" s="404"/>
      <c r="AO69" s="404"/>
      <c r="AP69" s="404"/>
      <c r="AQ69" s="404"/>
      <c r="AR69" s="404">
        <f t="shared" si="28"/>
        <v>31160</v>
      </c>
      <c r="AS69" s="404">
        <f t="shared" si="29"/>
        <v>420660</v>
      </c>
      <c r="AT69" s="404">
        <f t="shared" si="35"/>
        <v>420660</v>
      </c>
      <c r="AU69" s="404" t="str">
        <f t="shared" si="33"/>
        <v>Local</v>
      </c>
      <c r="AV69" s="20"/>
      <c r="AY69" s="13"/>
    </row>
    <row r="70" spans="1:51" s="1" customFormat="1" ht="32.25" customHeight="1">
      <c r="A70" s="400" t="s">
        <v>3802</v>
      </c>
      <c r="B70" s="395" t="s">
        <v>3925</v>
      </c>
      <c r="C70" s="379" t="s">
        <v>4035</v>
      </c>
      <c r="D70" s="396">
        <v>46062</v>
      </c>
      <c r="E70" s="397">
        <v>107971489620</v>
      </c>
      <c r="F70" s="398">
        <v>1</v>
      </c>
      <c r="G70" s="372"/>
      <c r="H70" s="372"/>
      <c r="I70" s="422"/>
      <c r="J70" s="423"/>
      <c r="K70" s="373"/>
      <c r="L70" s="403"/>
      <c r="M70" s="399">
        <v>389500</v>
      </c>
      <c r="N70" s="403"/>
      <c r="O70" s="403"/>
      <c r="P70" s="403"/>
      <c r="Q70" s="403"/>
      <c r="R70" s="403"/>
      <c r="S70" s="403"/>
      <c r="T70" s="403"/>
      <c r="U70" s="403"/>
      <c r="V70" s="403"/>
      <c r="W70" s="403">
        <f t="shared" si="30"/>
        <v>31160</v>
      </c>
      <c r="X70" s="373">
        <f t="shared" si="31"/>
        <v>420660</v>
      </c>
      <c r="Y70" s="404">
        <f t="shared" si="34"/>
        <v>420660</v>
      </c>
      <c r="Z70" s="404"/>
      <c r="AA70" s="379" t="s">
        <v>3245</v>
      </c>
      <c r="AB70" s="405" t="str">
        <f t="shared" si="26"/>
        <v>PS26910</v>
      </c>
      <c r="AC70" s="404" t="str">
        <f t="shared" si="26"/>
        <v>HT-PS26021165</v>
      </c>
      <c r="AD70" s="406">
        <f t="shared" si="32"/>
        <v>46062</v>
      </c>
      <c r="AE70" s="404"/>
      <c r="AF70" s="404"/>
      <c r="AG70" s="404"/>
      <c r="AH70" s="404">
        <f t="shared" si="27"/>
        <v>389500</v>
      </c>
      <c r="AI70" s="404"/>
      <c r="AJ70" s="404"/>
      <c r="AK70" s="404"/>
      <c r="AL70" s="404"/>
      <c r="AM70" s="404"/>
      <c r="AN70" s="404"/>
      <c r="AO70" s="404"/>
      <c r="AP70" s="404"/>
      <c r="AQ70" s="404"/>
      <c r="AR70" s="404">
        <f t="shared" si="28"/>
        <v>31160</v>
      </c>
      <c r="AS70" s="404">
        <f t="shared" si="29"/>
        <v>420660</v>
      </c>
      <c r="AT70" s="404">
        <f t="shared" si="35"/>
        <v>420660</v>
      </c>
      <c r="AU70" s="404" t="str">
        <f t="shared" si="33"/>
        <v>Local</v>
      </c>
      <c r="AV70" s="20"/>
      <c r="AY70" s="13"/>
    </row>
    <row r="71" spans="1:51" s="1" customFormat="1" ht="32.25" customHeight="1">
      <c r="A71" s="400" t="s">
        <v>3803</v>
      </c>
      <c r="B71" s="395" t="s">
        <v>3926</v>
      </c>
      <c r="C71" s="379" t="s">
        <v>4035</v>
      </c>
      <c r="D71" s="396">
        <v>46062</v>
      </c>
      <c r="E71" s="397">
        <v>107971479450</v>
      </c>
      <c r="F71" s="398">
        <v>1</v>
      </c>
      <c r="G71" s="372"/>
      <c r="H71" s="372"/>
      <c r="I71" s="422"/>
      <c r="J71" s="423"/>
      <c r="K71" s="373"/>
      <c r="L71" s="403"/>
      <c r="M71" s="399">
        <v>389500</v>
      </c>
      <c r="N71" s="403"/>
      <c r="O71" s="403"/>
      <c r="P71" s="403"/>
      <c r="Q71" s="403"/>
      <c r="R71" s="403"/>
      <c r="S71" s="403"/>
      <c r="T71" s="403"/>
      <c r="U71" s="403"/>
      <c r="V71" s="403"/>
      <c r="W71" s="403">
        <f t="shared" si="30"/>
        <v>31160</v>
      </c>
      <c r="X71" s="373">
        <f t="shared" si="31"/>
        <v>420660</v>
      </c>
      <c r="Y71" s="404">
        <f t="shared" si="34"/>
        <v>420660</v>
      </c>
      <c r="Z71" s="404"/>
      <c r="AA71" s="379" t="s">
        <v>3245</v>
      </c>
      <c r="AB71" s="405" t="str">
        <f t="shared" si="26"/>
        <v>PS261001</v>
      </c>
      <c r="AC71" s="404" t="str">
        <f t="shared" si="26"/>
        <v>2026/PAL-VY 021</v>
      </c>
      <c r="AD71" s="406">
        <f t="shared" si="32"/>
        <v>46062</v>
      </c>
      <c r="AE71" s="404"/>
      <c r="AF71" s="404"/>
      <c r="AG71" s="404"/>
      <c r="AH71" s="404">
        <f t="shared" si="27"/>
        <v>389500</v>
      </c>
      <c r="AI71" s="404"/>
      <c r="AJ71" s="404"/>
      <c r="AK71" s="404"/>
      <c r="AL71" s="404"/>
      <c r="AM71" s="404"/>
      <c r="AN71" s="404"/>
      <c r="AO71" s="404"/>
      <c r="AP71" s="404"/>
      <c r="AQ71" s="404"/>
      <c r="AR71" s="404">
        <f t="shared" si="28"/>
        <v>31160</v>
      </c>
      <c r="AS71" s="404">
        <f t="shared" si="29"/>
        <v>420660</v>
      </c>
      <c r="AT71" s="404">
        <f t="shared" si="35"/>
        <v>420660</v>
      </c>
      <c r="AU71" s="404" t="str">
        <f t="shared" si="33"/>
        <v>Local</v>
      </c>
      <c r="AV71" s="20"/>
      <c r="AY71" s="13"/>
    </row>
    <row r="72" spans="1:51" s="1" customFormat="1" ht="32.25" customHeight="1">
      <c r="A72" s="400" t="s">
        <v>3804</v>
      </c>
      <c r="B72" s="395" t="s">
        <v>3927</v>
      </c>
      <c r="C72" s="379" t="s">
        <v>4035</v>
      </c>
      <c r="D72" s="396">
        <v>46062</v>
      </c>
      <c r="E72" s="397">
        <v>107971480960</v>
      </c>
      <c r="F72" s="398">
        <v>1</v>
      </c>
      <c r="G72" s="372"/>
      <c r="H72" s="372"/>
      <c r="I72" s="422"/>
      <c r="J72" s="423"/>
      <c r="K72" s="373"/>
      <c r="L72" s="403"/>
      <c r="M72" s="399">
        <v>389500</v>
      </c>
      <c r="N72" s="403"/>
      <c r="O72" s="403"/>
      <c r="P72" s="403"/>
      <c r="Q72" s="403"/>
      <c r="R72" s="403"/>
      <c r="S72" s="403"/>
      <c r="T72" s="403"/>
      <c r="U72" s="403"/>
      <c r="V72" s="403"/>
      <c r="W72" s="403">
        <f t="shared" si="30"/>
        <v>31160</v>
      </c>
      <c r="X72" s="373">
        <f t="shared" si="31"/>
        <v>420660</v>
      </c>
      <c r="Y72" s="404">
        <f t="shared" si="34"/>
        <v>420660</v>
      </c>
      <c r="Z72" s="404"/>
      <c r="AA72" s="379" t="s">
        <v>3245</v>
      </c>
      <c r="AB72" s="405" t="str">
        <f t="shared" si="26"/>
        <v>PS261002</v>
      </c>
      <c r="AC72" s="404" t="str">
        <f t="shared" si="26"/>
        <v>2026/PAL-VY 022</v>
      </c>
      <c r="AD72" s="406">
        <f t="shared" si="32"/>
        <v>46062</v>
      </c>
      <c r="AE72" s="404"/>
      <c r="AF72" s="404"/>
      <c r="AG72" s="404"/>
      <c r="AH72" s="404">
        <f t="shared" si="27"/>
        <v>389500</v>
      </c>
      <c r="AI72" s="404"/>
      <c r="AJ72" s="404"/>
      <c r="AK72" s="404"/>
      <c r="AL72" s="404"/>
      <c r="AM72" s="404"/>
      <c r="AN72" s="404"/>
      <c r="AO72" s="404"/>
      <c r="AP72" s="404"/>
      <c r="AQ72" s="404"/>
      <c r="AR72" s="404">
        <f t="shared" si="28"/>
        <v>31160</v>
      </c>
      <c r="AS72" s="404">
        <f t="shared" si="29"/>
        <v>420660</v>
      </c>
      <c r="AT72" s="404">
        <f t="shared" si="35"/>
        <v>420660</v>
      </c>
      <c r="AU72" s="404" t="str">
        <f t="shared" si="33"/>
        <v>Local</v>
      </c>
      <c r="AV72" s="20"/>
      <c r="AY72" s="13"/>
    </row>
    <row r="73" spans="1:51" s="1" customFormat="1" ht="32.25" customHeight="1">
      <c r="A73" s="400" t="s">
        <v>3805</v>
      </c>
      <c r="B73" s="395" t="s">
        <v>3928</v>
      </c>
      <c r="C73" s="379" t="s">
        <v>4035</v>
      </c>
      <c r="D73" s="396">
        <v>46062</v>
      </c>
      <c r="E73" s="397">
        <v>107971500120</v>
      </c>
      <c r="F73" s="398">
        <v>1</v>
      </c>
      <c r="G73" s="372"/>
      <c r="H73" s="372"/>
      <c r="I73" s="422"/>
      <c r="J73" s="423"/>
      <c r="K73" s="373"/>
      <c r="L73" s="403"/>
      <c r="M73" s="399">
        <v>389500</v>
      </c>
      <c r="N73" s="403"/>
      <c r="O73" s="403"/>
      <c r="P73" s="403"/>
      <c r="Q73" s="403"/>
      <c r="R73" s="403"/>
      <c r="S73" s="403"/>
      <c r="T73" s="403"/>
      <c r="U73" s="403"/>
      <c r="V73" s="403"/>
      <c r="W73" s="403">
        <f t="shared" si="30"/>
        <v>31160</v>
      </c>
      <c r="X73" s="373">
        <f t="shared" si="31"/>
        <v>420660</v>
      </c>
      <c r="Y73" s="404">
        <f t="shared" si="34"/>
        <v>420660</v>
      </c>
      <c r="Z73" s="404"/>
      <c r="AA73" s="379" t="s">
        <v>3245</v>
      </c>
      <c r="AB73" s="405" t="str">
        <f t="shared" ref="AB73:AC136" si="36">A73</f>
        <v>PS26997</v>
      </c>
      <c r="AC73" s="404" t="str">
        <f t="shared" si="36"/>
        <v>850C260200411</v>
      </c>
      <c r="AD73" s="406">
        <f t="shared" si="32"/>
        <v>46062</v>
      </c>
      <c r="AE73" s="404"/>
      <c r="AF73" s="404"/>
      <c r="AG73" s="404"/>
      <c r="AH73" s="404">
        <f t="shared" si="27"/>
        <v>389500</v>
      </c>
      <c r="AI73" s="404"/>
      <c r="AJ73" s="404"/>
      <c r="AK73" s="404"/>
      <c r="AL73" s="404"/>
      <c r="AM73" s="404"/>
      <c r="AN73" s="404"/>
      <c r="AO73" s="404"/>
      <c r="AP73" s="404"/>
      <c r="AQ73" s="404"/>
      <c r="AR73" s="404">
        <f t="shared" si="28"/>
        <v>31160</v>
      </c>
      <c r="AS73" s="404">
        <f t="shared" si="29"/>
        <v>420660</v>
      </c>
      <c r="AT73" s="404">
        <f t="shared" si="35"/>
        <v>420660</v>
      </c>
      <c r="AU73" s="404" t="str">
        <f t="shared" si="33"/>
        <v>Local</v>
      </c>
      <c r="AV73" s="20"/>
      <c r="AY73" s="13"/>
    </row>
    <row r="74" spans="1:51" s="1" customFormat="1" ht="32.25" customHeight="1">
      <c r="A74" s="400" t="s">
        <v>3806</v>
      </c>
      <c r="B74" s="395" t="s">
        <v>3929</v>
      </c>
      <c r="C74" s="379" t="s">
        <v>4035</v>
      </c>
      <c r="D74" s="396">
        <v>46062</v>
      </c>
      <c r="E74" s="397">
        <v>107971497060</v>
      </c>
      <c r="F74" s="398">
        <v>1</v>
      </c>
      <c r="G74" s="372"/>
      <c r="H74" s="372"/>
      <c r="I74" s="422"/>
      <c r="J74" s="423"/>
      <c r="K74" s="373"/>
      <c r="L74" s="403"/>
      <c r="M74" s="399">
        <v>389500</v>
      </c>
      <c r="N74" s="403"/>
      <c r="O74" s="403"/>
      <c r="P74" s="403"/>
      <c r="Q74" s="403"/>
      <c r="R74" s="403"/>
      <c r="S74" s="403"/>
      <c r="T74" s="403"/>
      <c r="U74" s="403"/>
      <c r="V74" s="403"/>
      <c r="W74" s="403">
        <f t="shared" si="30"/>
        <v>31160</v>
      </c>
      <c r="X74" s="373">
        <f t="shared" si="31"/>
        <v>420660</v>
      </c>
      <c r="Y74" s="404">
        <f t="shared" si="34"/>
        <v>420660</v>
      </c>
      <c r="Z74" s="404"/>
      <c r="AA74" s="379" t="s">
        <v>3245</v>
      </c>
      <c r="AB74" s="405" t="str">
        <f t="shared" si="36"/>
        <v>PS26995</v>
      </c>
      <c r="AC74" s="404" t="str">
        <f t="shared" si="36"/>
        <v>O2-2602-00188</v>
      </c>
      <c r="AD74" s="406">
        <f t="shared" si="32"/>
        <v>46062</v>
      </c>
      <c r="AE74" s="404"/>
      <c r="AF74" s="404"/>
      <c r="AG74" s="404"/>
      <c r="AH74" s="404">
        <f t="shared" si="27"/>
        <v>389500</v>
      </c>
      <c r="AI74" s="404"/>
      <c r="AJ74" s="404"/>
      <c r="AK74" s="404"/>
      <c r="AL74" s="404"/>
      <c r="AM74" s="404"/>
      <c r="AN74" s="404"/>
      <c r="AO74" s="404"/>
      <c r="AP74" s="404"/>
      <c r="AQ74" s="404"/>
      <c r="AR74" s="404">
        <f t="shared" si="28"/>
        <v>31160</v>
      </c>
      <c r="AS74" s="404">
        <f t="shared" si="29"/>
        <v>420660</v>
      </c>
      <c r="AT74" s="404">
        <f t="shared" si="35"/>
        <v>420660</v>
      </c>
      <c r="AU74" s="404" t="str">
        <f t="shared" si="33"/>
        <v>Local</v>
      </c>
      <c r="AV74" s="20"/>
      <c r="AY74" s="13"/>
    </row>
    <row r="75" spans="1:51" s="1" customFormat="1" ht="32.25" customHeight="1">
      <c r="A75" s="400" t="s">
        <v>3807</v>
      </c>
      <c r="B75" s="395" t="s">
        <v>3930</v>
      </c>
      <c r="C75" s="379" t="s">
        <v>4035</v>
      </c>
      <c r="D75" s="396">
        <v>46062</v>
      </c>
      <c r="E75" s="397">
        <v>107971484500</v>
      </c>
      <c r="F75" s="398">
        <v>1</v>
      </c>
      <c r="G75" s="372"/>
      <c r="H75" s="372"/>
      <c r="I75" s="422"/>
      <c r="J75" s="423"/>
      <c r="K75" s="373"/>
      <c r="L75" s="403"/>
      <c r="M75" s="399">
        <v>389500</v>
      </c>
      <c r="N75" s="403"/>
      <c r="O75" s="403"/>
      <c r="P75" s="403"/>
      <c r="Q75" s="403"/>
      <c r="R75" s="403"/>
      <c r="S75" s="403"/>
      <c r="T75" s="403"/>
      <c r="U75" s="403"/>
      <c r="V75" s="403"/>
      <c r="W75" s="403">
        <f t="shared" si="30"/>
        <v>31160</v>
      </c>
      <c r="X75" s="373">
        <f t="shared" si="31"/>
        <v>420660</v>
      </c>
      <c r="Y75" s="404">
        <f t="shared" si="34"/>
        <v>420660</v>
      </c>
      <c r="Z75" s="404"/>
      <c r="AA75" s="379" t="s">
        <v>3245</v>
      </c>
      <c r="AB75" s="405" t="str">
        <f t="shared" si="36"/>
        <v>PS26953</v>
      </c>
      <c r="AC75" s="404" t="str">
        <f t="shared" si="36"/>
        <v>B34X26020420VY</v>
      </c>
      <c r="AD75" s="406">
        <f t="shared" si="32"/>
        <v>46062</v>
      </c>
      <c r="AE75" s="404"/>
      <c r="AF75" s="404"/>
      <c r="AG75" s="404"/>
      <c r="AH75" s="404">
        <f t="shared" si="27"/>
        <v>389500</v>
      </c>
      <c r="AI75" s="404"/>
      <c r="AJ75" s="404"/>
      <c r="AK75" s="404"/>
      <c r="AL75" s="404"/>
      <c r="AM75" s="404"/>
      <c r="AN75" s="404"/>
      <c r="AO75" s="404"/>
      <c r="AP75" s="404"/>
      <c r="AQ75" s="404"/>
      <c r="AR75" s="404">
        <f t="shared" si="28"/>
        <v>31160</v>
      </c>
      <c r="AS75" s="404">
        <f t="shared" si="29"/>
        <v>420660</v>
      </c>
      <c r="AT75" s="404">
        <f t="shared" si="35"/>
        <v>420660</v>
      </c>
      <c r="AU75" s="404" t="str">
        <f t="shared" si="33"/>
        <v>Local</v>
      </c>
      <c r="AV75" s="20"/>
      <c r="AY75" s="13"/>
    </row>
    <row r="76" spans="1:51" s="1" customFormat="1" ht="32.25" customHeight="1">
      <c r="A76" s="400" t="s">
        <v>3808</v>
      </c>
      <c r="B76" s="395" t="s">
        <v>3931</v>
      </c>
      <c r="C76" s="379" t="s">
        <v>4035</v>
      </c>
      <c r="D76" s="396">
        <v>46062</v>
      </c>
      <c r="E76" s="397">
        <v>107970719620</v>
      </c>
      <c r="F76" s="398">
        <v>1</v>
      </c>
      <c r="G76" s="372"/>
      <c r="H76" s="372"/>
      <c r="I76" s="422"/>
      <c r="J76" s="423"/>
      <c r="K76" s="373"/>
      <c r="L76" s="403"/>
      <c r="M76" s="399">
        <v>389500</v>
      </c>
      <c r="N76" s="403"/>
      <c r="O76" s="403"/>
      <c r="P76" s="403"/>
      <c r="Q76" s="403"/>
      <c r="R76" s="403"/>
      <c r="S76" s="403"/>
      <c r="T76" s="403"/>
      <c r="U76" s="403"/>
      <c r="V76" s="403"/>
      <c r="W76" s="403">
        <f t="shared" si="30"/>
        <v>31160</v>
      </c>
      <c r="X76" s="373">
        <f t="shared" si="31"/>
        <v>420660</v>
      </c>
      <c r="Y76" s="404">
        <f t="shared" si="34"/>
        <v>420660</v>
      </c>
      <c r="Z76" s="404"/>
      <c r="AA76" s="379" t="s">
        <v>3245</v>
      </c>
      <c r="AB76" s="405" t="str">
        <f t="shared" si="36"/>
        <v>PS26999</v>
      </c>
      <c r="AC76" s="404" t="str">
        <f t="shared" si="36"/>
        <v>31/PSHK/26</v>
      </c>
      <c r="AD76" s="406">
        <f t="shared" si="32"/>
        <v>46062</v>
      </c>
      <c r="AE76" s="404"/>
      <c r="AF76" s="404"/>
      <c r="AG76" s="404"/>
      <c r="AH76" s="404">
        <f t="shared" si="27"/>
        <v>389500</v>
      </c>
      <c r="AI76" s="404"/>
      <c r="AJ76" s="404"/>
      <c r="AK76" s="404"/>
      <c r="AL76" s="404"/>
      <c r="AM76" s="404"/>
      <c r="AN76" s="404"/>
      <c r="AO76" s="404"/>
      <c r="AP76" s="404"/>
      <c r="AQ76" s="404"/>
      <c r="AR76" s="404">
        <f t="shared" si="28"/>
        <v>31160</v>
      </c>
      <c r="AS76" s="404">
        <f t="shared" si="29"/>
        <v>420660</v>
      </c>
      <c r="AT76" s="404">
        <f t="shared" si="35"/>
        <v>420660</v>
      </c>
      <c r="AU76" s="404" t="str">
        <f t="shared" si="33"/>
        <v>Local</v>
      </c>
      <c r="AV76" s="20"/>
      <c r="AY76" s="13"/>
    </row>
    <row r="77" spans="1:51" s="1" customFormat="1" ht="32.25" customHeight="1">
      <c r="A77" s="400" t="s">
        <v>3809</v>
      </c>
      <c r="B77" s="395" t="s">
        <v>3932</v>
      </c>
      <c r="C77" s="379" t="s">
        <v>4035</v>
      </c>
      <c r="D77" s="396">
        <v>46062</v>
      </c>
      <c r="E77" s="397">
        <v>107970745630</v>
      </c>
      <c r="F77" s="398">
        <v>1</v>
      </c>
      <c r="G77" s="372"/>
      <c r="H77" s="372"/>
      <c r="I77" s="422"/>
      <c r="J77" s="423"/>
      <c r="K77" s="373"/>
      <c r="L77" s="403"/>
      <c r="M77" s="399">
        <v>389500</v>
      </c>
      <c r="N77" s="403"/>
      <c r="O77" s="403"/>
      <c r="P77" s="403"/>
      <c r="Q77" s="403"/>
      <c r="R77" s="403"/>
      <c r="S77" s="403"/>
      <c r="T77" s="403"/>
      <c r="U77" s="403"/>
      <c r="V77" s="403"/>
      <c r="W77" s="403">
        <f t="shared" si="30"/>
        <v>31160</v>
      </c>
      <c r="X77" s="373">
        <f t="shared" si="31"/>
        <v>420660</v>
      </c>
      <c r="Y77" s="404">
        <f t="shared" si="34"/>
        <v>420660</v>
      </c>
      <c r="Z77" s="404"/>
      <c r="AA77" s="379" t="s">
        <v>3245</v>
      </c>
      <c r="AB77" s="405" t="str">
        <f t="shared" si="36"/>
        <v>PS261000</v>
      </c>
      <c r="AC77" s="404" t="str">
        <f t="shared" si="36"/>
        <v>5239244</v>
      </c>
      <c r="AD77" s="406">
        <f t="shared" si="32"/>
        <v>46062</v>
      </c>
      <c r="AE77" s="404"/>
      <c r="AF77" s="404"/>
      <c r="AG77" s="404"/>
      <c r="AH77" s="404">
        <f t="shared" si="27"/>
        <v>389500</v>
      </c>
      <c r="AI77" s="404"/>
      <c r="AJ77" s="404"/>
      <c r="AK77" s="404"/>
      <c r="AL77" s="404"/>
      <c r="AM77" s="404"/>
      <c r="AN77" s="404"/>
      <c r="AO77" s="404"/>
      <c r="AP77" s="404"/>
      <c r="AQ77" s="404"/>
      <c r="AR77" s="404">
        <f t="shared" si="28"/>
        <v>31160</v>
      </c>
      <c r="AS77" s="404">
        <f t="shared" si="29"/>
        <v>420660</v>
      </c>
      <c r="AT77" s="404">
        <f t="shared" si="35"/>
        <v>420660</v>
      </c>
      <c r="AU77" s="404" t="str">
        <f t="shared" si="33"/>
        <v>Local</v>
      </c>
      <c r="AV77" s="20"/>
      <c r="AY77" s="13"/>
    </row>
    <row r="78" spans="1:51" s="1" customFormat="1" ht="32.25" customHeight="1">
      <c r="A78" s="400" t="s">
        <v>3810</v>
      </c>
      <c r="B78" s="395" t="s">
        <v>3933</v>
      </c>
      <c r="C78" s="379" t="s">
        <v>4035</v>
      </c>
      <c r="D78" s="396">
        <v>46062</v>
      </c>
      <c r="E78" s="397">
        <v>107971488330</v>
      </c>
      <c r="F78" s="398">
        <v>1</v>
      </c>
      <c r="G78" s="372"/>
      <c r="H78" s="372"/>
      <c r="I78" s="422"/>
      <c r="J78" s="423"/>
      <c r="K78" s="373"/>
      <c r="L78" s="403"/>
      <c r="M78" s="399">
        <v>389500</v>
      </c>
      <c r="N78" s="403"/>
      <c r="O78" s="403"/>
      <c r="P78" s="403"/>
      <c r="Q78" s="403"/>
      <c r="R78" s="403"/>
      <c r="S78" s="403"/>
      <c r="T78" s="403"/>
      <c r="U78" s="403"/>
      <c r="V78" s="403"/>
      <c r="W78" s="403">
        <f t="shared" si="30"/>
        <v>31160</v>
      </c>
      <c r="X78" s="373">
        <f t="shared" si="31"/>
        <v>420660</v>
      </c>
      <c r="Y78" s="404">
        <f t="shared" si="34"/>
        <v>420660</v>
      </c>
      <c r="Z78" s="404"/>
      <c r="AA78" s="379" t="s">
        <v>3245</v>
      </c>
      <c r="AB78" s="405" t="str">
        <f t="shared" si="36"/>
        <v>PS26970</v>
      </c>
      <c r="AC78" s="404" t="str">
        <f t="shared" si="36"/>
        <v>B34X26020422VY</v>
      </c>
      <c r="AD78" s="406">
        <f t="shared" si="32"/>
        <v>46062</v>
      </c>
      <c r="AE78" s="404"/>
      <c r="AF78" s="404"/>
      <c r="AG78" s="404"/>
      <c r="AH78" s="404">
        <f t="shared" si="27"/>
        <v>389500</v>
      </c>
      <c r="AI78" s="404"/>
      <c r="AJ78" s="404"/>
      <c r="AK78" s="404"/>
      <c r="AL78" s="404"/>
      <c r="AM78" s="404"/>
      <c r="AN78" s="404"/>
      <c r="AO78" s="404"/>
      <c r="AP78" s="404"/>
      <c r="AQ78" s="404"/>
      <c r="AR78" s="404">
        <f t="shared" si="28"/>
        <v>31160</v>
      </c>
      <c r="AS78" s="404">
        <f t="shared" si="29"/>
        <v>420660</v>
      </c>
      <c r="AT78" s="404">
        <f t="shared" si="35"/>
        <v>420660</v>
      </c>
      <c r="AU78" s="404" t="str">
        <f t="shared" si="33"/>
        <v>Local</v>
      </c>
      <c r="AV78" s="20"/>
      <c r="AY78" s="13"/>
    </row>
    <row r="79" spans="1:51" s="1" customFormat="1" ht="32.25" customHeight="1">
      <c r="A79" s="400" t="s">
        <v>3811</v>
      </c>
      <c r="B79" s="395" t="s">
        <v>3934</v>
      </c>
      <c r="C79" s="379" t="s">
        <v>4035</v>
      </c>
      <c r="D79" s="396">
        <v>46062</v>
      </c>
      <c r="E79" s="397">
        <v>107971490100</v>
      </c>
      <c r="F79" s="398">
        <v>1</v>
      </c>
      <c r="G79" s="372"/>
      <c r="H79" s="372"/>
      <c r="I79" s="422"/>
      <c r="J79" s="423"/>
      <c r="K79" s="373"/>
      <c r="L79" s="403"/>
      <c r="M79" s="399">
        <v>389500</v>
      </c>
      <c r="N79" s="403"/>
      <c r="O79" s="403"/>
      <c r="P79" s="403"/>
      <c r="Q79" s="403"/>
      <c r="R79" s="403"/>
      <c r="S79" s="403"/>
      <c r="T79" s="403"/>
      <c r="U79" s="403"/>
      <c r="V79" s="403"/>
      <c r="W79" s="403">
        <f t="shared" si="30"/>
        <v>31160</v>
      </c>
      <c r="X79" s="373">
        <f t="shared" si="31"/>
        <v>420660</v>
      </c>
      <c r="Y79" s="404">
        <f t="shared" si="34"/>
        <v>420660</v>
      </c>
      <c r="Z79" s="404"/>
      <c r="AA79" s="379" t="s">
        <v>3245</v>
      </c>
      <c r="AB79" s="405" t="str">
        <f t="shared" si="36"/>
        <v>PS26921</v>
      </c>
      <c r="AC79" s="404" t="str">
        <f t="shared" si="36"/>
        <v>5193544</v>
      </c>
      <c r="AD79" s="406">
        <f t="shared" si="32"/>
        <v>46062</v>
      </c>
      <c r="AE79" s="404"/>
      <c r="AF79" s="404"/>
      <c r="AG79" s="404"/>
      <c r="AH79" s="404">
        <f t="shared" si="27"/>
        <v>389500</v>
      </c>
      <c r="AI79" s="404"/>
      <c r="AJ79" s="404"/>
      <c r="AK79" s="404"/>
      <c r="AL79" s="404"/>
      <c r="AM79" s="404"/>
      <c r="AN79" s="404"/>
      <c r="AO79" s="404"/>
      <c r="AP79" s="404"/>
      <c r="AQ79" s="404"/>
      <c r="AR79" s="404">
        <f t="shared" si="28"/>
        <v>31160</v>
      </c>
      <c r="AS79" s="404">
        <f t="shared" si="29"/>
        <v>420660</v>
      </c>
      <c r="AT79" s="404">
        <f t="shared" si="35"/>
        <v>420660</v>
      </c>
      <c r="AU79" s="404" t="str">
        <f t="shared" si="33"/>
        <v>Local</v>
      </c>
      <c r="AV79" s="20"/>
      <c r="AY79" s="13"/>
    </row>
    <row r="80" spans="1:51" s="1" customFormat="1" ht="32.25" customHeight="1">
      <c r="A80" s="400" t="s">
        <v>3812</v>
      </c>
      <c r="B80" s="395" t="s">
        <v>3935</v>
      </c>
      <c r="C80" s="379" t="s">
        <v>4035</v>
      </c>
      <c r="D80" s="396">
        <v>46062</v>
      </c>
      <c r="E80" s="397">
        <v>107971514600</v>
      </c>
      <c r="F80" s="398">
        <v>1</v>
      </c>
      <c r="G80" s="372"/>
      <c r="H80" s="372"/>
      <c r="I80" s="422"/>
      <c r="J80" s="423"/>
      <c r="K80" s="373"/>
      <c r="L80" s="403"/>
      <c r="M80" s="399">
        <v>389500</v>
      </c>
      <c r="N80" s="403"/>
      <c r="O80" s="403"/>
      <c r="P80" s="403"/>
      <c r="Q80" s="403"/>
      <c r="R80" s="403"/>
      <c r="S80" s="403"/>
      <c r="T80" s="403"/>
      <c r="U80" s="403"/>
      <c r="V80" s="403"/>
      <c r="W80" s="403">
        <f t="shared" si="30"/>
        <v>31160</v>
      </c>
      <c r="X80" s="373">
        <f t="shared" si="31"/>
        <v>420660</v>
      </c>
      <c r="Y80" s="404">
        <f t="shared" si="34"/>
        <v>420660</v>
      </c>
      <c r="Z80" s="404"/>
      <c r="AA80" s="379" t="s">
        <v>3245</v>
      </c>
      <c r="AB80" s="405" t="str">
        <f t="shared" si="36"/>
        <v>PS26946</v>
      </c>
      <c r="AC80" s="404" t="str">
        <f t="shared" si="36"/>
        <v>IFHVN-2602050018</v>
      </c>
      <c r="AD80" s="406">
        <f t="shared" si="32"/>
        <v>46062</v>
      </c>
      <c r="AE80" s="404"/>
      <c r="AF80" s="404"/>
      <c r="AG80" s="404"/>
      <c r="AH80" s="404">
        <f t="shared" si="27"/>
        <v>389500</v>
      </c>
      <c r="AI80" s="404"/>
      <c r="AJ80" s="404"/>
      <c r="AK80" s="404"/>
      <c r="AL80" s="404"/>
      <c r="AM80" s="404"/>
      <c r="AN80" s="404"/>
      <c r="AO80" s="404"/>
      <c r="AP80" s="404"/>
      <c r="AQ80" s="404"/>
      <c r="AR80" s="404">
        <f t="shared" si="28"/>
        <v>31160</v>
      </c>
      <c r="AS80" s="404">
        <f t="shared" si="29"/>
        <v>420660</v>
      </c>
      <c r="AT80" s="404">
        <f t="shared" si="35"/>
        <v>420660</v>
      </c>
      <c r="AU80" s="404" t="str">
        <f t="shared" si="33"/>
        <v>Local</v>
      </c>
      <c r="AV80" s="20"/>
      <c r="AY80" s="13"/>
    </row>
    <row r="81" spans="1:51" s="1" customFormat="1" ht="32.25" customHeight="1">
      <c r="A81" s="400" t="s">
        <v>3813</v>
      </c>
      <c r="B81" s="395" t="s">
        <v>3936</v>
      </c>
      <c r="C81" s="379" t="s">
        <v>4035</v>
      </c>
      <c r="D81" s="396">
        <v>46062</v>
      </c>
      <c r="E81" s="397">
        <v>107971508850</v>
      </c>
      <c r="F81" s="398">
        <v>1</v>
      </c>
      <c r="G81" s="372"/>
      <c r="H81" s="372"/>
      <c r="I81" s="422"/>
      <c r="J81" s="423"/>
      <c r="K81" s="373"/>
      <c r="L81" s="403"/>
      <c r="M81" s="399">
        <v>389500</v>
      </c>
      <c r="N81" s="403"/>
      <c r="O81" s="403"/>
      <c r="P81" s="403"/>
      <c r="Q81" s="403"/>
      <c r="R81" s="403"/>
      <c r="S81" s="403"/>
      <c r="T81" s="403"/>
      <c r="U81" s="403"/>
      <c r="V81" s="403"/>
      <c r="W81" s="403">
        <f t="shared" si="30"/>
        <v>31160</v>
      </c>
      <c r="X81" s="373">
        <f t="shared" si="31"/>
        <v>420660</v>
      </c>
      <c r="Y81" s="404">
        <f t="shared" si="34"/>
        <v>420660</v>
      </c>
      <c r="Z81" s="404"/>
      <c r="AA81" s="379" t="s">
        <v>3245</v>
      </c>
      <c r="AB81" s="405" t="str">
        <f t="shared" si="36"/>
        <v>PS26955</v>
      </c>
      <c r="AC81" s="404" t="str">
        <f t="shared" si="36"/>
        <v>THVN-MIN2602006</v>
      </c>
      <c r="AD81" s="406">
        <f t="shared" si="32"/>
        <v>46062</v>
      </c>
      <c r="AE81" s="404"/>
      <c r="AF81" s="404"/>
      <c r="AG81" s="404"/>
      <c r="AH81" s="404">
        <f t="shared" si="27"/>
        <v>389500</v>
      </c>
      <c r="AI81" s="404"/>
      <c r="AJ81" s="404"/>
      <c r="AK81" s="404"/>
      <c r="AL81" s="404"/>
      <c r="AM81" s="404"/>
      <c r="AN81" s="404"/>
      <c r="AO81" s="404"/>
      <c r="AP81" s="404"/>
      <c r="AQ81" s="404"/>
      <c r="AR81" s="404">
        <f t="shared" si="28"/>
        <v>31160</v>
      </c>
      <c r="AS81" s="404">
        <f t="shared" si="29"/>
        <v>420660</v>
      </c>
      <c r="AT81" s="404">
        <f t="shared" si="35"/>
        <v>420660</v>
      </c>
      <c r="AU81" s="404" t="str">
        <f t="shared" si="33"/>
        <v>Local</v>
      </c>
      <c r="AV81" s="20"/>
      <c r="AY81" s="13"/>
    </row>
    <row r="82" spans="1:51" s="1" customFormat="1" ht="32.25" customHeight="1">
      <c r="A82" s="400" t="s">
        <v>3814</v>
      </c>
      <c r="B82" s="395" t="s">
        <v>3937</v>
      </c>
      <c r="C82" s="379" t="s">
        <v>4035</v>
      </c>
      <c r="D82" s="396">
        <v>46062</v>
      </c>
      <c r="E82" s="397">
        <v>107970812020</v>
      </c>
      <c r="F82" s="398">
        <v>1</v>
      </c>
      <c r="G82" s="372"/>
      <c r="H82" s="372"/>
      <c r="I82" s="422"/>
      <c r="J82" s="423"/>
      <c r="K82" s="373"/>
      <c r="L82" s="403"/>
      <c r="M82" s="399">
        <v>389500</v>
      </c>
      <c r="N82" s="403"/>
      <c r="O82" s="403"/>
      <c r="P82" s="403"/>
      <c r="Q82" s="403"/>
      <c r="R82" s="403"/>
      <c r="S82" s="403"/>
      <c r="T82" s="403"/>
      <c r="U82" s="403"/>
      <c r="V82" s="403"/>
      <c r="W82" s="403">
        <f t="shared" si="30"/>
        <v>31160</v>
      </c>
      <c r="X82" s="373">
        <f t="shared" si="31"/>
        <v>420660</v>
      </c>
      <c r="Y82" s="404">
        <f t="shared" si="34"/>
        <v>420660</v>
      </c>
      <c r="Z82" s="404"/>
      <c r="AA82" s="379" t="s">
        <v>3245</v>
      </c>
      <c r="AB82" s="405" t="str">
        <f t="shared" si="36"/>
        <v>PS26974</v>
      </c>
      <c r="AC82" s="404" t="str">
        <f t="shared" si="36"/>
        <v>EBD-PSTPU260206</v>
      </c>
      <c r="AD82" s="406">
        <f t="shared" si="32"/>
        <v>46062</v>
      </c>
      <c r="AE82" s="404"/>
      <c r="AF82" s="404"/>
      <c r="AG82" s="404"/>
      <c r="AH82" s="404">
        <f t="shared" si="27"/>
        <v>389500</v>
      </c>
      <c r="AI82" s="404"/>
      <c r="AJ82" s="404"/>
      <c r="AK82" s="404"/>
      <c r="AL82" s="404"/>
      <c r="AM82" s="404"/>
      <c r="AN82" s="404"/>
      <c r="AO82" s="404"/>
      <c r="AP82" s="404"/>
      <c r="AQ82" s="404"/>
      <c r="AR82" s="404">
        <f t="shared" si="28"/>
        <v>31160</v>
      </c>
      <c r="AS82" s="404">
        <f t="shared" si="29"/>
        <v>420660</v>
      </c>
      <c r="AT82" s="404">
        <f t="shared" si="35"/>
        <v>420660</v>
      </c>
      <c r="AU82" s="404" t="str">
        <f t="shared" si="33"/>
        <v>Local</v>
      </c>
      <c r="AV82" s="20"/>
      <c r="AY82" s="13"/>
    </row>
    <row r="83" spans="1:51" s="1" customFormat="1" ht="32.25" customHeight="1">
      <c r="A83" s="400" t="s">
        <v>3815</v>
      </c>
      <c r="B83" s="395" t="s">
        <v>3938</v>
      </c>
      <c r="C83" s="379" t="s">
        <v>4035</v>
      </c>
      <c r="D83" s="396">
        <v>46062</v>
      </c>
      <c r="E83" s="397">
        <v>107971507710</v>
      </c>
      <c r="F83" s="398">
        <v>1</v>
      </c>
      <c r="G83" s="372"/>
      <c r="H83" s="372"/>
      <c r="I83" s="422"/>
      <c r="J83" s="423"/>
      <c r="K83" s="373"/>
      <c r="L83" s="403"/>
      <c r="M83" s="399">
        <v>389500</v>
      </c>
      <c r="N83" s="403"/>
      <c r="O83" s="403"/>
      <c r="P83" s="403"/>
      <c r="Q83" s="403"/>
      <c r="R83" s="403"/>
      <c r="S83" s="403"/>
      <c r="T83" s="403"/>
      <c r="U83" s="403"/>
      <c r="V83" s="403"/>
      <c r="W83" s="403">
        <f t="shared" si="30"/>
        <v>31160</v>
      </c>
      <c r="X83" s="373">
        <f t="shared" si="31"/>
        <v>420660</v>
      </c>
      <c r="Y83" s="404">
        <f t="shared" si="34"/>
        <v>420660</v>
      </c>
      <c r="Z83" s="404"/>
      <c r="AA83" s="379" t="s">
        <v>3245</v>
      </c>
      <c r="AB83" s="405" t="str">
        <f t="shared" si="36"/>
        <v>PS26956</v>
      </c>
      <c r="AC83" s="404" t="str">
        <f t="shared" si="36"/>
        <v>5231765</v>
      </c>
      <c r="AD83" s="406">
        <f t="shared" si="32"/>
        <v>46062</v>
      </c>
      <c r="AE83" s="404"/>
      <c r="AF83" s="404"/>
      <c r="AG83" s="404"/>
      <c r="AH83" s="404">
        <f t="shared" si="27"/>
        <v>389500</v>
      </c>
      <c r="AI83" s="404"/>
      <c r="AJ83" s="404"/>
      <c r="AK83" s="404"/>
      <c r="AL83" s="404"/>
      <c r="AM83" s="404"/>
      <c r="AN83" s="404"/>
      <c r="AO83" s="404"/>
      <c r="AP83" s="404"/>
      <c r="AQ83" s="404"/>
      <c r="AR83" s="404">
        <f t="shared" si="28"/>
        <v>31160</v>
      </c>
      <c r="AS83" s="404">
        <f t="shared" si="29"/>
        <v>420660</v>
      </c>
      <c r="AT83" s="404">
        <f t="shared" si="35"/>
        <v>420660</v>
      </c>
      <c r="AU83" s="404" t="str">
        <f t="shared" si="33"/>
        <v>Local</v>
      </c>
      <c r="AV83" s="20"/>
      <c r="AY83" s="13"/>
    </row>
    <row r="84" spans="1:51" s="1" customFormat="1" ht="32.25" customHeight="1">
      <c r="A84" s="400" t="s">
        <v>3816</v>
      </c>
      <c r="B84" s="395" t="s">
        <v>3939</v>
      </c>
      <c r="C84" s="379" t="s">
        <v>4035</v>
      </c>
      <c r="D84" s="396">
        <v>46062</v>
      </c>
      <c r="E84" s="397">
        <v>107971494150</v>
      </c>
      <c r="F84" s="398">
        <v>1</v>
      </c>
      <c r="G84" s="372"/>
      <c r="H84" s="372"/>
      <c r="I84" s="422"/>
      <c r="J84" s="423"/>
      <c r="K84" s="373"/>
      <c r="L84" s="403"/>
      <c r="M84" s="399">
        <v>389500</v>
      </c>
      <c r="N84" s="403"/>
      <c r="O84" s="403"/>
      <c r="P84" s="403"/>
      <c r="Q84" s="403"/>
      <c r="R84" s="403"/>
      <c r="S84" s="403"/>
      <c r="T84" s="403"/>
      <c r="U84" s="403"/>
      <c r="V84" s="403"/>
      <c r="W84" s="403">
        <f t="shared" si="30"/>
        <v>31160</v>
      </c>
      <c r="X84" s="373">
        <f t="shared" si="31"/>
        <v>420660</v>
      </c>
      <c r="Y84" s="404">
        <f t="shared" si="34"/>
        <v>420660</v>
      </c>
      <c r="Z84" s="404"/>
      <c r="AA84" s="379" t="s">
        <v>3245</v>
      </c>
      <c r="AB84" s="405" t="str">
        <f t="shared" si="36"/>
        <v>PS26971</v>
      </c>
      <c r="AC84" s="404" t="str">
        <f t="shared" si="36"/>
        <v>B34X26020423VY</v>
      </c>
      <c r="AD84" s="406">
        <f t="shared" si="32"/>
        <v>46062</v>
      </c>
      <c r="AE84" s="404"/>
      <c r="AF84" s="404"/>
      <c r="AG84" s="404"/>
      <c r="AH84" s="404">
        <f t="shared" si="27"/>
        <v>389500</v>
      </c>
      <c r="AI84" s="404"/>
      <c r="AJ84" s="404"/>
      <c r="AK84" s="404"/>
      <c r="AL84" s="404"/>
      <c r="AM84" s="404"/>
      <c r="AN84" s="404"/>
      <c r="AO84" s="404"/>
      <c r="AP84" s="404"/>
      <c r="AQ84" s="404"/>
      <c r="AR84" s="404">
        <f t="shared" si="28"/>
        <v>31160</v>
      </c>
      <c r="AS84" s="404">
        <f t="shared" si="29"/>
        <v>420660</v>
      </c>
      <c r="AT84" s="404">
        <f t="shared" si="35"/>
        <v>420660</v>
      </c>
      <c r="AU84" s="404" t="str">
        <f t="shared" si="33"/>
        <v>Local</v>
      </c>
      <c r="AV84" s="20"/>
      <c r="AY84" s="13"/>
    </row>
    <row r="85" spans="1:51" s="1" customFormat="1" ht="32.25" customHeight="1">
      <c r="A85" s="400" t="s">
        <v>3817</v>
      </c>
      <c r="B85" s="395" t="s">
        <v>3940</v>
      </c>
      <c r="C85" s="379" t="s">
        <v>4035</v>
      </c>
      <c r="D85" s="396">
        <v>46062</v>
      </c>
      <c r="E85" s="397">
        <v>107971506200</v>
      </c>
      <c r="F85" s="398">
        <v>1</v>
      </c>
      <c r="G85" s="372"/>
      <c r="H85" s="372"/>
      <c r="I85" s="422"/>
      <c r="J85" s="423"/>
      <c r="K85" s="373"/>
      <c r="L85" s="403"/>
      <c r="M85" s="399">
        <v>389500</v>
      </c>
      <c r="N85" s="403"/>
      <c r="O85" s="403"/>
      <c r="P85" s="403"/>
      <c r="Q85" s="403"/>
      <c r="R85" s="403"/>
      <c r="S85" s="403"/>
      <c r="T85" s="403"/>
      <c r="U85" s="403"/>
      <c r="V85" s="403"/>
      <c r="W85" s="403">
        <f t="shared" si="30"/>
        <v>31160</v>
      </c>
      <c r="X85" s="373">
        <f t="shared" si="31"/>
        <v>420660</v>
      </c>
      <c r="Y85" s="404">
        <f t="shared" si="34"/>
        <v>420660</v>
      </c>
      <c r="Z85" s="404"/>
      <c r="AA85" s="379" t="s">
        <v>3245</v>
      </c>
      <c r="AB85" s="405" t="str">
        <f t="shared" si="36"/>
        <v>PS26957</v>
      </c>
      <c r="AC85" s="404" t="str">
        <f t="shared" si="36"/>
        <v>5235855</v>
      </c>
      <c r="AD85" s="406">
        <f t="shared" si="32"/>
        <v>46062</v>
      </c>
      <c r="AE85" s="404"/>
      <c r="AF85" s="404"/>
      <c r="AG85" s="404"/>
      <c r="AH85" s="404">
        <f t="shared" si="27"/>
        <v>389500</v>
      </c>
      <c r="AI85" s="404"/>
      <c r="AJ85" s="404"/>
      <c r="AK85" s="404"/>
      <c r="AL85" s="404"/>
      <c r="AM85" s="404"/>
      <c r="AN85" s="404"/>
      <c r="AO85" s="404"/>
      <c r="AP85" s="404"/>
      <c r="AQ85" s="404"/>
      <c r="AR85" s="404">
        <f t="shared" si="28"/>
        <v>31160</v>
      </c>
      <c r="AS85" s="404">
        <f t="shared" si="29"/>
        <v>420660</v>
      </c>
      <c r="AT85" s="404">
        <f t="shared" si="35"/>
        <v>420660</v>
      </c>
      <c r="AU85" s="404" t="str">
        <f t="shared" si="33"/>
        <v>Local</v>
      </c>
      <c r="AV85" s="20"/>
      <c r="AY85" s="13"/>
    </row>
    <row r="86" spans="1:51" s="1" customFormat="1" ht="32.25" customHeight="1">
      <c r="A86" s="400" t="s">
        <v>3818</v>
      </c>
      <c r="B86" s="395" t="s">
        <v>3941</v>
      </c>
      <c r="C86" s="379" t="s">
        <v>4035</v>
      </c>
      <c r="D86" s="396">
        <v>46062</v>
      </c>
      <c r="E86" s="397">
        <v>107971505610</v>
      </c>
      <c r="F86" s="398">
        <v>1</v>
      </c>
      <c r="G86" s="372"/>
      <c r="H86" s="372"/>
      <c r="I86" s="422"/>
      <c r="J86" s="423"/>
      <c r="K86" s="373"/>
      <c r="L86" s="403"/>
      <c r="M86" s="399">
        <v>389500</v>
      </c>
      <c r="N86" s="403"/>
      <c r="O86" s="403"/>
      <c r="P86" s="403"/>
      <c r="Q86" s="403"/>
      <c r="R86" s="403"/>
      <c r="S86" s="403"/>
      <c r="T86" s="403"/>
      <c r="U86" s="403"/>
      <c r="V86" s="403"/>
      <c r="W86" s="403">
        <f t="shared" si="30"/>
        <v>31160</v>
      </c>
      <c r="X86" s="373">
        <f t="shared" si="31"/>
        <v>420660</v>
      </c>
      <c r="Y86" s="404">
        <f t="shared" si="34"/>
        <v>420660</v>
      </c>
      <c r="Z86" s="404"/>
      <c r="AA86" s="379" t="s">
        <v>3245</v>
      </c>
      <c r="AB86" s="405" t="str">
        <f t="shared" si="36"/>
        <v>PS26961</v>
      </c>
      <c r="AC86" s="404" t="str">
        <f t="shared" si="36"/>
        <v>182/BG-PS-34</v>
      </c>
      <c r="AD86" s="406">
        <f t="shared" si="32"/>
        <v>46062</v>
      </c>
      <c r="AE86" s="404"/>
      <c r="AF86" s="404"/>
      <c r="AG86" s="404"/>
      <c r="AH86" s="404">
        <f t="shared" si="27"/>
        <v>389500</v>
      </c>
      <c r="AI86" s="404"/>
      <c r="AJ86" s="404"/>
      <c r="AK86" s="404"/>
      <c r="AL86" s="404"/>
      <c r="AM86" s="404"/>
      <c r="AN86" s="404"/>
      <c r="AO86" s="404"/>
      <c r="AP86" s="404"/>
      <c r="AQ86" s="404"/>
      <c r="AR86" s="404">
        <f t="shared" si="28"/>
        <v>31160</v>
      </c>
      <c r="AS86" s="404">
        <f t="shared" si="29"/>
        <v>420660</v>
      </c>
      <c r="AT86" s="404">
        <f t="shared" si="35"/>
        <v>420660</v>
      </c>
      <c r="AU86" s="404" t="str">
        <f t="shared" si="33"/>
        <v>Local</v>
      </c>
      <c r="AV86" s="20"/>
      <c r="AY86" s="13"/>
    </row>
    <row r="87" spans="1:51" s="1" customFormat="1" ht="32.25" customHeight="1">
      <c r="A87" s="400" t="s">
        <v>3819</v>
      </c>
      <c r="B87" s="395" t="s">
        <v>3942</v>
      </c>
      <c r="C87" s="379" t="s">
        <v>4035</v>
      </c>
      <c r="D87" s="396">
        <v>46062</v>
      </c>
      <c r="E87" s="397">
        <v>107971500820</v>
      </c>
      <c r="F87" s="398">
        <v>1</v>
      </c>
      <c r="G87" s="372"/>
      <c r="H87" s="372"/>
      <c r="I87" s="422"/>
      <c r="J87" s="423"/>
      <c r="K87" s="373"/>
      <c r="L87" s="403"/>
      <c r="M87" s="399">
        <v>389500</v>
      </c>
      <c r="N87" s="403"/>
      <c r="O87" s="403"/>
      <c r="P87" s="403"/>
      <c r="Q87" s="403"/>
      <c r="R87" s="403"/>
      <c r="S87" s="403"/>
      <c r="T87" s="403"/>
      <c r="U87" s="403"/>
      <c r="V87" s="403"/>
      <c r="W87" s="403">
        <f t="shared" si="30"/>
        <v>31160</v>
      </c>
      <c r="X87" s="373">
        <f t="shared" si="31"/>
        <v>420660</v>
      </c>
      <c r="Y87" s="404">
        <f t="shared" si="34"/>
        <v>420660</v>
      </c>
      <c r="Z87" s="404"/>
      <c r="AA87" s="379" t="s">
        <v>3245</v>
      </c>
      <c r="AB87" s="405" t="str">
        <f t="shared" si="36"/>
        <v>PS26972</v>
      </c>
      <c r="AC87" s="404" t="str">
        <f t="shared" si="36"/>
        <v>B34X26020424VY</v>
      </c>
      <c r="AD87" s="406">
        <f t="shared" si="32"/>
        <v>46062</v>
      </c>
      <c r="AE87" s="404"/>
      <c r="AF87" s="404"/>
      <c r="AG87" s="404"/>
      <c r="AH87" s="404">
        <f t="shared" si="27"/>
        <v>389500</v>
      </c>
      <c r="AI87" s="404"/>
      <c r="AJ87" s="404"/>
      <c r="AK87" s="404"/>
      <c r="AL87" s="404"/>
      <c r="AM87" s="404"/>
      <c r="AN87" s="404"/>
      <c r="AO87" s="404"/>
      <c r="AP87" s="404"/>
      <c r="AQ87" s="404"/>
      <c r="AR87" s="404">
        <f t="shared" si="28"/>
        <v>31160</v>
      </c>
      <c r="AS87" s="404">
        <f t="shared" si="29"/>
        <v>420660</v>
      </c>
      <c r="AT87" s="404">
        <f t="shared" si="35"/>
        <v>420660</v>
      </c>
      <c r="AU87" s="404" t="str">
        <f t="shared" si="33"/>
        <v>Local</v>
      </c>
      <c r="AV87" s="20"/>
      <c r="AY87" s="13"/>
    </row>
    <row r="88" spans="1:51" s="1" customFormat="1" ht="32.25" customHeight="1">
      <c r="A88" s="400" t="s">
        <v>3820</v>
      </c>
      <c r="B88" s="395" t="s">
        <v>3943</v>
      </c>
      <c r="C88" s="379" t="s">
        <v>4035</v>
      </c>
      <c r="D88" s="396">
        <v>46062</v>
      </c>
      <c r="E88" s="397">
        <v>107971484240</v>
      </c>
      <c r="F88" s="398">
        <v>1</v>
      </c>
      <c r="G88" s="372"/>
      <c r="H88" s="372"/>
      <c r="I88" s="422"/>
      <c r="J88" s="423"/>
      <c r="K88" s="373"/>
      <c r="L88" s="403"/>
      <c r="M88" s="399">
        <v>389500</v>
      </c>
      <c r="N88" s="403"/>
      <c r="O88" s="403"/>
      <c r="P88" s="403"/>
      <c r="Q88" s="403"/>
      <c r="R88" s="403"/>
      <c r="S88" s="403"/>
      <c r="T88" s="403"/>
      <c r="U88" s="403"/>
      <c r="V88" s="403"/>
      <c r="W88" s="403">
        <f t="shared" si="30"/>
        <v>31160</v>
      </c>
      <c r="X88" s="373">
        <f t="shared" si="31"/>
        <v>420660</v>
      </c>
      <c r="Y88" s="404">
        <f t="shared" si="34"/>
        <v>420660</v>
      </c>
      <c r="Z88" s="404"/>
      <c r="AA88" s="379" t="s">
        <v>3245</v>
      </c>
      <c r="AB88" s="405" t="str">
        <f t="shared" si="36"/>
        <v>PS26996</v>
      </c>
      <c r="AC88" s="404" t="str">
        <f t="shared" si="36"/>
        <v>5233891</v>
      </c>
      <c r="AD88" s="406">
        <f t="shared" si="32"/>
        <v>46062</v>
      </c>
      <c r="AE88" s="404"/>
      <c r="AF88" s="404"/>
      <c r="AG88" s="404"/>
      <c r="AH88" s="404">
        <f t="shared" si="27"/>
        <v>389500</v>
      </c>
      <c r="AI88" s="404"/>
      <c r="AJ88" s="404"/>
      <c r="AK88" s="404"/>
      <c r="AL88" s="404"/>
      <c r="AM88" s="404"/>
      <c r="AN88" s="404"/>
      <c r="AO88" s="404"/>
      <c r="AP88" s="404"/>
      <c r="AQ88" s="404"/>
      <c r="AR88" s="404">
        <f t="shared" si="28"/>
        <v>31160</v>
      </c>
      <c r="AS88" s="404">
        <f t="shared" si="29"/>
        <v>420660</v>
      </c>
      <c r="AT88" s="404">
        <f t="shared" si="35"/>
        <v>420660</v>
      </c>
      <c r="AU88" s="404" t="str">
        <f t="shared" si="33"/>
        <v>Local</v>
      </c>
      <c r="AV88" s="20"/>
      <c r="AY88" s="13"/>
    </row>
    <row r="89" spans="1:51" s="1" customFormat="1" ht="32.25" customHeight="1">
      <c r="A89" s="400" t="s">
        <v>3821</v>
      </c>
      <c r="B89" s="395" t="s">
        <v>3944</v>
      </c>
      <c r="C89" s="379" t="s">
        <v>4035</v>
      </c>
      <c r="D89" s="396">
        <v>46062</v>
      </c>
      <c r="E89" s="397">
        <v>107971504430</v>
      </c>
      <c r="F89" s="398">
        <v>1</v>
      </c>
      <c r="G89" s="372"/>
      <c r="H89" s="372"/>
      <c r="I89" s="422"/>
      <c r="J89" s="423"/>
      <c r="K89" s="373"/>
      <c r="L89" s="403"/>
      <c r="M89" s="399">
        <v>389500</v>
      </c>
      <c r="N89" s="403"/>
      <c r="O89" s="403"/>
      <c r="P89" s="403"/>
      <c r="Q89" s="403"/>
      <c r="R89" s="403"/>
      <c r="S89" s="403"/>
      <c r="T89" s="403"/>
      <c r="U89" s="403"/>
      <c r="V89" s="403"/>
      <c r="W89" s="403">
        <f t="shared" si="30"/>
        <v>31160</v>
      </c>
      <c r="X89" s="373">
        <f t="shared" si="31"/>
        <v>420660</v>
      </c>
      <c r="Y89" s="404">
        <f t="shared" si="34"/>
        <v>420660</v>
      </c>
      <c r="Z89" s="404"/>
      <c r="AA89" s="379" t="s">
        <v>3245</v>
      </c>
      <c r="AB89" s="405" t="str">
        <f t="shared" si="36"/>
        <v>PS26992</v>
      </c>
      <c r="AC89" s="404" t="str">
        <f t="shared" si="36"/>
        <v>183/BG-PS-34</v>
      </c>
      <c r="AD89" s="406">
        <f t="shared" si="32"/>
        <v>46062</v>
      </c>
      <c r="AE89" s="404"/>
      <c r="AF89" s="404"/>
      <c r="AG89" s="404"/>
      <c r="AH89" s="404">
        <f t="shared" si="27"/>
        <v>389500</v>
      </c>
      <c r="AI89" s="404"/>
      <c r="AJ89" s="404"/>
      <c r="AK89" s="404"/>
      <c r="AL89" s="404"/>
      <c r="AM89" s="404"/>
      <c r="AN89" s="404"/>
      <c r="AO89" s="404"/>
      <c r="AP89" s="404"/>
      <c r="AQ89" s="404"/>
      <c r="AR89" s="404">
        <f t="shared" si="28"/>
        <v>31160</v>
      </c>
      <c r="AS89" s="404">
        <f t="shared" si="29"/>
        <v>420660</v>
      </c>
      <c r="AT89" s="404">
        <f t="shared" si="35"/>
        <v>420660</v>
      </c>
      <c r="AU89" s="404" t="str">
        <f t="shared" si="33"/>
        <v>Local</v>
      </c>
      <c r="AV89" s="20"/>
      <c r="AY89" s="13"/>
    </row>
    <row r="90" spans="1:51" s="1" customFormat="1" ht="32.25" customHeight="1">
      <c r="A90" s="400" t="s">
        <v>3822</v>
      </c>
      <c r="B90" s="395" t="s">
        <v>3945</v>
      </c>
      <c r="C90" s="379" t="s">
        <v>4035</v>
      </c>
      <c r="D90" s="396">
        <v>46062</v>
      </c>
      <c r="E90" s="397">
        <v>107971505240</v>
      </c>
      <c r="F90" s="398">
        <v>1</v>
      </c>
      <c r="G90" s="372"/>
      <c r="H90" s="372"/>
      <c r="I90" s="422"/>
      <c r="J90" s="423"/>
      <c r="K90" s="373"/>
      <c r="L90" s="403"/>
      <c r="M90" s="399">
        <v>389500</v>
      </c>
      <c r="N90" s="403"/>
      <c r="O90" s="403"/>
      <c r="P90" s="403"/>
      <c r="Q90" s="403"/>
      <c r="R90" s="403"/>
      <c r="S90" s="403"/>
      <c r="T90" s="403"/>
      <c r="U90" s="403"/>
      <c r="V90" s="403"/>
      <c r="W90" s="403">
        <f t="shared" si="30"/>
        <v>31160</v>
      </c>
      <c r="X90" s="373">
        <f t="shared" si="31"/>
        <v>420660</v>
      </c>
      <c r="Y90" s="404">
        <f t="shared" si="34"/>
        <v>420660</v>
      </c>
      <c r="Z90" s="404"/>
      <c r="AA90" s="379" t="s">
        <v>3245</v>
      </c>
      <c r="AB90" s="405" t="str">
        <f t="shared" si="36"/>
        <v>PS26973</v>
      </c>
      <c r="AC90" s="404" t="str">
        <f t="shared" si="36"/>
        <v>B34X26020426VY</v>
      </c>
      <c r="AD90" s="406">
        <f t="shared" si="32"/>
        <v>46062</v>
      </c>
      <c r="AE90" s="404"/>
      <c r="AF90" s="404"/>
      <c r="AG90" s="404"/>
      <c r="AH90" s="404">
        <f t="shared" si="27"/>
        <v>389500</v>
      </c>
      <c r="AI90" s="404"/>
      <c r="AJ90" s="404"/>
      <c r="AK90" s="404"/>
      <c r="AL90" s="404"/>
      <c r="AM90" s="404"/>
      <c r="AN90" s="404"/>
      <c r="AO90" s="404"/>
      <c r="AP90" s="404"/>
      <c r="AQ90" s="404"/>
      <c r="AR90" s="404">
        <f t="shared" si="28"/>
        <v>31160</v>
      </c>
      <c r="AS90" s="404">
        <f t="shared" si="29"/>
        <v>420660</v>
      </c>
      <c r="AT90" s="404">
        <f t="shared" si="35"/>
        <v>420660</v>
      </c>
      <c r="AU90" s="404" t="str">
        <f t="shared" si="33"/>
        <v>Local</v>
      </c>
      <c r="AV90" s="20"/>
      <c r="AY90" s="13"/>
    </row>
    <row r="91" spans="1:51" s="1" customFormat="1" ht="32.25" customHeight="1">
      <c r="A91" s="400" t="s">
        <v>3823</v>
      </c>
      <c r="B91" s="395" t="s">
        <v>3946</v>
      </c>
      <c r="C91" s="379" t="s">
        <v>4035</v>
      </c>
      <c r="D91" s="396">
        <v>46062</v>
      </c>
      <c r="E91" s="397">
        <v>107971503030</v>
      </c>
      <c r="F91" s="398">
        <v>1</v>
      </c>
      <c r="G91" s="372"/>
      <c r="H91" s="372"/>
      <c r="I91" s="422"/>
      <c r="J91" s="423"/>
      <c r="K91" s="373"/>
      <c r="L91" s="403"/>
      <c r="M91" s="399">
        <v>389500</v>
      </c>
      <c r="N91" s="403"/>
      <c r="O91" s="403"/>
      <c r="P91" s="403"/>
      <c r="Q91" s="403"/>
      <c r="R91" s="403"/>
      <c r="S91" s="403"/>
      <c r="T91" s="403"/>
      <c r="U91" s="403"/>
      <c r="V91" s="403"/>
      <c r="W91" s="403">
        <f t="shared" si="30"/>
        <v>31160</v>
      </c>
      <c r="X91" s="373">
        <f t="shared" si="31"/>
        <v>420660</v>
      </c>
      <c r="Y91" s="404">
        <f t="shared" si="34"/>
        <v>420660</v>
      </c>
      <c r="Z91" s="404"/>
      <c r="AA91" s="379" t="s">
        <v>3245</v>
      </c>
      <c r="AB91" s="405" t="str">
        <f t="shared" si="36"/>
        <v>PS26993</v>
      </c>
      <c r="AC91" s="404" t="str">
        <f t="shared" si="36"/>
        <v>IFHVN-2602060016</v>
      </c>
      <c r="AD91" s="406">
        <f t="shared" si="32"/>
        <v>46062</v>
      </c>
      <c r="AE91" s="404"/>
      <c r="AF91" s="404"/>
      <c r="AG91" s="404"/>
      <c r="AH91" s="404">
        <f t="shared" si="27"/>
        <v>389500</v>
      </c>
      <c r="AI91" s="404"/>
      <c r="AJ91" s="404"/>
      <c r="AK91" s="404"/>
      <c r="AL91" s="404"/>
      <c r="AM91" s="404"/>
      <c r="AN91" s="404"/>
      <c r="AO91" s="404"/>
      <c r="AP91" s="404"/>
      <c r="AQ91" s="404"/>
      <c r="AR91" s="404">
        <f t="shared" si="28"/>
        <v>31160</v>
      </c>
      <c r="AS91" s="404">
        <f t="shared" si="29"/>
        <v>420660</v>
      </c>
      <c r="AT91" s="404">
        <f t="shared" si="35"/>
        <v>420660</v>
      </c>
      <c r="AU91" s="404" t="str">
        <f t="shared" si="33"/>
        <v>Local</v>
      </c>
      <c r="AV91" s="20"/>
      <c r="AY91" s="13"/>
    </row>
    <row r="92" spans="1:51" s="1" customFormat="1" ht="32.25" customHeight="1">
      <c r="A92" s="400" t="s">
        <v>3824</v>
      </c>
      <c r="B92" s="395" t="s">
        <v>3947</v>
      </c>
      <c r="C92" s="379" t="s">
        <v>4035</v>
      </c>
      <c r="D92" s="396">
        <v>46062</v>
      </c>
      <c r="E92" s="397">
        <v>107971829820</v>
      </c>
      <c r="F92" s="398">
        <v>1</v>
      </c>
      <c r="G92" s="372"/>
      <c r="H92" s="372"/>
      <c r="I92" s="422"/>
      <c r="J92" s="423"/>
      <c r="K92" s="373"/>
      <c r="L92" s="403"/>
      <c r="M92" s="399">
        <v>389500</v>
      </c>
      <c r="N92" s="403"/>
      <c r="O92" s="403"/>
      <c r="P92" s="403"/>
      <c r="Q92" s="403"/>
      <c r="R92" s="403"/>
      <c r="S92" s="403"/>
      <c r="T92" s="403"/>
      <c r="U92" s="403"/>
      <c r="V92" s="403"/>
      <c r="W92" s="403">
        <f t="shared" si="30"/>
        <v>31160</v>
      </c>
      <c r="X92" s="373">
        <f t="shared" si="31"/>
        <v>420660</v>
      </c>
      <c r="Y92" s="404">
        <f t="shared" si="34"/>
        <v>420660</v>
      </c>
      <c r="Z92" s="404"/>
      <c r="AA92" s="379" t="s">
        <v>3245</v>
      </c>
      <c r="AB92" s="405" t="str">
        <f t="shared" si="36"/>
        <v>PS261003</v>
      </c>
      <c r="AC92" s="404" t="str">
        <f t="shared" si="36"/>
        <v>BSV260206-221604</v>
      </c>
      <c r="AD92" s="406">
        <f t="shared" si="32"/>
        <v>46062</v>
      </c>
      <c r="AE92" s="404"/>
      <c r="AF92" s="404"/>
      <c r="AG92" s="404"/>
      <c r="AH92" s="404">
        <f t="shared" si="27"/>
        <v>389500</v>
      </c>
      <c r="AI92" s="404"/>
      <c r="AJ92" s="404"/>
      <c r="AK92" s="404"/>
      <c r="AL92" s="404"/>
      <c r="AM92" s="404"/>
      <c r="AN92" s="404"/>
      <c r="AO92" s="404"/>
      <c r="AP92" s="404"/>
      <c r="AQ92" s="404"/>
      <c r="AR92" s="404">
        <f t="shared" si="28"/>
        <v>31160</v>
      </c>
      <c r="AS92" s="404">
        <f t="shared" si="29"/>
        <v>420660</v>
      </c>
      <c r="AT92" s="404">
        <f t="shared" si="35"/>
        <v>420660</v>
      </c>
      <c r="AU92" s="404" t="str">
        <f t="shared" si="33"/>
        <v>Local</v>
      </c>
      <c r="AV92" s="20"/>
      <c r="AY92" s="13"/>
    </row>
    <row r="93" spans="1:51" s="1" customFormat="1" ht="32.25" customHeight="1">
      <c r="A93" s="400" t="s">
        <v>3825</v>
      </c>
      <c r="B93" s="395" t="s">
        <v>3948</v>
      </c>
      <c r="C93" s="379" t="s">
        <v>4035</v>
      </c>
      <c r="D93" s="396">
        <v>46062</v>
      </c>
      <c r="E93" s="397">
        <v>107972074560</v>
      </c>
      <c r="F93" s="398">
        <v>1</v>
      </c>
      <c r="G93" s="372"/>
      <c r="H93" s="372"/>
      <c r="I93" s="422"/>
      <c r="J93" s="423"/>
      <c r="K93" s="373"/>
      <c r="L93" s="403"/>
      <c r="M93" s="399">
        <v>389500</v>
      </c>
      <c r="N93" s="403"/>
      <c r="O93" s="403"/>
      <c r="P93" s="403"/>
      <c r="Q93" s="403"/>
      <c r="R93" s="403"/>
      <c r="S93" s="403"/>
      <c r="T93" s="403"/>
      <c r="U93" s="403"/>
      <c r="V93" s="403"/>
      <c r="W93" s="403">
        <f t="shared" si="30"/>
        <v>31160</v>
      </c>
      <c r="X93" s="373">
        <f t="shared" si="31"/>
        <v>420660</v>
      </c>
      <c r="Y93" s="404">
        <f t="shared" si="34"/>
        <v>420660</v>
      </c>
      <c r="Z93" s="404"/>
      <c r="AA93" s="379" t="s">
        <v>3245</v>
      </c>
      <c r="AB93" s="405" t="str">
        <f t="shared" si="36"/>
        <v>PS261008</v>
      </c>
      <c r="AC93" s="404" t="str">
        <f t="shared" si="36"/>
        <v>BKPS20260206</v>
      </c>
      <c r="AD93" s="406">
        <f t="shared" si="32"/>
        <v>46062</v>
      </c>
      <c r="AE93" s="404"/>
      <c r="AF93" s="404"/>
      <c r="AG93" s="404"/>
      <c r="AH93" s="404">
        <f t="shared" si="27"/>
        <v>389500</v>
      </c>
      <c r="AI93" s="404"/>
      <c r="AJ93" s="404"/>
      <c r="AK93" s="404"/>
      <c r="AL93" s="404"/>
      <c r="AM93" s="404"/>
      <c r="AN93" s="404"/>
      <c r="AO93" s="404"/>
      <c r="AP93" s="404"/>
      <c r="AQ93" s="404"/>
      <c r="AR93" s="404">
        <f t="shared" si="28"/>
        <v>31160</v>
      </c>
      <c r="AS93" s="404">
        <f t="shared" si="29"/>
        <v>420660</v>
      </c>
      <c r="AT93" s="404">
        <f t="shared" si="35"/>
        <v>420660</v>
      </c>
      <c r="AU93" s="404" t="str">
        <f t="shared" si="33"/>
        <v>Local</v>
      </c>
      <c r="AV93" s="20"/>
      <c r="AY93" s="13"/>
    </row>
    <row r="94" spans="1:51" s="1" customFormat="1" ht="32.25" customHeight="1">
      <c r="A94" s="400" t="s">
        <v>3826</v>
      </c>
      <c r="B94" s="395" t="s">
        <v>3949</v>
      </c>
      <c r="C94" s="379" t="s">
        <v>4035</v>
      </c>
      <c r="D94" s="396">
        <v>46062</v>
      </c>
      <c r="E94" s="397">
        <v>107973543160</v>
      </c>
      <c r="F94" s="815">
        <v>2</v>
      </c>
      <c r="G94" s="424"/>
      <c r="H94" s="424"/>
      <c r="I94" s="422"/>
      <c r="J94" s="423"/>
      <c r="K94" s="373"/>
      <c r="L94" s="403"/>
      <c r="M94" s="399">
        <v>389500</v>
      </c>
      <c r="N94" s="403"/>
      <c r="O94" s="403"/>
      <c r="P94" s="403"/>
      <c r="Q94" s="403"/>
      <c r="R94" s="403"/>
      <c r="S94" s="403"/>
      <c r="T94" s="403"/>
      <c r="U94" s="403"/>
      <c r="V94" s="403"/>
      <c r="W94" s="403">
        <f t="shared" si="30"/>
        <v>31160</v>
      </c>
      <c r="X94" s="373">
        <f t="shared" si="31"/>
        <v>420660</v>
      </c>
      <c r="Y94" s="404">
        <f t="shared" si="34"/>
        <v>420660</v>
      </c>
      <c r="Z94" s="404"/>
      <c r="AA94" s="379" t="s">
        <v>3245</v>
      </c>
      <c r="AB94" s="405" t="str">
        <f t="shared" si="36"/>
        <v>PS261018</v>
      </c>
      <c r="AC94" s="404" t="str">
        <f t="shared" si="36"/>
        <v>25020002</v>
      </c>
      <c r="AD94" s="406">
        <f t="shared" si="32"/>
        <v>46062</v>
      </c>
      <c r="AE94" s="404"/>
      <c r="AF94" s="404"/>
      <c r="AG94" s="404"/>
      <c r="AH94" s="404">
        <f t="shared" si="27"/>
        <v>389500</v>
      </c>
      <c r="AI94" s="404"/>
      <c r="AJ94" s="404"/>
      <c r="AK94" s="404"/>
      <c r="AL94" s="404"/>
      <c r="AM94" s="404"/>
      <c r="AN94" s="404"/>
      <c r="AO94" s="404"/>
      <c r="AP94" s="404"/>
      <c r="AQ94" s="404"/>
      <c r="AR94" s="404">
        <f t="shared" si="28"/>
        <v>31160</v>
      </c>
      <c r="AS94" s="404">
        <f t="shared" si="29"/>
        <v>420660</v>
      </c>
      <c r="AT94" s="404">
        <f t="shared" si="35"/>
        <v>420660</v>
      </c>
      <c r="AU94" s="404" t="str">
        <f t="shared" si="33"/>
        <v>Local</v>
      </c>
      <c r="AV94" s="20"/>
      <c r="AY94" s="13"/>
    </row>
    <row r="95" spans="1:51" s="1" customFormat="1" ht="32.25" customHeight="1">
      <c r="A95" s="400" t="s">
        <v>3826</v>
      </c>
      <c r="B95" s="395" t="s">
        <v>3949</v>
      </c>
      <c r="C95" s="379" t="s">
        <v>4035</v>
      </c>
      <c r="D95" s="396">
        <v>46062</v>
      </c>
      <c r="E95" s="397">
        <v>107973550900</v>
      </c>
      <c r="F95" s="816"/>
      <c r="G95" s="424"/>
      <c r="H95" s="424"/>
      <c r="I95" s="422"/>
      <c r="J95" s="423"/>
      <c r="K95" s="373"/>
      <c r="L95" s="403"/>
      <c r="M95" s="399">
        <v>70000</v>
      </c>
      <c r="N95" s="403"/>
      <c r="O95" s="403"/>
      <c r="P95" s="403"/>
      <c r="Q95" s="403"/>
      <c r="R95" s="403"/>
      <c r="S95" s="403"/>
      <c r="T95" s="403"/>
      <c r="U95" s="403"/>
      <c r="V95" s="403"/>
      <c r="W95" s="403">
        <f t="shared" si="30"/>
        <v>5600</v>
      </c>
      <c r="X95" s="373">
        <f t="shared" si="31"/>
        <v>75600</v>
      </c>
      <c r="Y95" s="404">
        <f t="shared" si="34"/>
        <v>75600</v>
      </c>
      <c r="Z95" s="404"/>
      <c r="AA95" s="379" t="s">
        <v>3245</v>
      </c>
      <c r="AB95" s="405" t="str">
        <f t="shared" si="36"/>
        <v>PS261018</v>
      </c>
      <c r="AC95" s="404" t="str">
        <f t="shared" si="36"/>
        <v>25020002</v>
      </c>
      <c r="AD95" s="406">
        <f t="shared" si="32"/>
        <v>46062</v>
      </c>
      <c r="AE95" s="404"/>
      <c r="AF95" s="404"/>
      <c r="AG95" s="404"/>
      <c r="AH95" s="404">
        <f t="shared" si="27"/>
        <v>70000</v>
      </c>
      <c r="AI95" s="404"/>
      <c r="AJ95" s="404"/>
      <c r="AK95" s="404"/>
      <c r="AL95" s="404"/>
      <c r="AM95" s="404"/>
      <c r="AN95" s="404"/>
      <c r="AO95" s="404"/>
      <c r="AP95" s="404"/>
      <c r="AQ95" s="404"/>
      <c r="AR95" s="404">
        <f t="shared" si="28"/>
        <v>5600</v>
      </c>
      <c r="AS95" s="404">
        <f t="shared" si="29"/>
        <v>75600</v>
      </c>
      <c r="AT95" s="404">
        <f t="shared" si="35"/>
        <v>75600</v>
      </c>
      <c r="AU95" s="404" t="str">
        <f t="shared" si="33"/>
        <v>Local</v>
      </c>
      <c r="AV95" s="20"/>
      <c r="AY95" s="13"/>
    </row>
    <row r="96" spans="1:51" s="1" customFormat="1" ht="32.25" customHeight="1">
      <c r="A96" s="400" t="s">
        <v>3827</v>
      </c>
      <c r="B96" s="395" t="s">
        <v>3950</v>
      </c>
      <c r="C96" s="379" t="s">
        <v>4035</v>
      </c>
      <c r="D96" s="396">
        <v>46062</v>
      </c>
      <c r="E96" s="397">
        <v>107974571460</v>
      </c>
      <c r="F96" s="398">
        <v>1</v>
      </c>
      <c r="G96" s="372"/>
      <c r="H96" s="372"/>
      <c r="I96" s="422"/>
      <c r="J96" s="423"/>
      <c r="K96" s="373"/>
      <c r="L96" s="403"/>
      <c r="M96" s="399">
        <v>389500</v>
      </c>
      <c r="N96" s="403"/>
      <c r="O96" s="403"/>
      <c r="P96" s="403"/>
      <c r="Q96" s="403"/>
      <c r="R96" s="403"/>
      <c r="S96" s="403"/>
      <c r="T96" s="403"/>
      <c r="U96" s="403"/>
      <c r="V96" s="403"/>
      <c r="W96" s="403">
        <f t="shared" si="30"/>
        <v>31160</v>
      </c>
      <c r="X96" s="373">
        <f t="shared" si="31"/>
        <v>420660</v>
      </c>
      <c r="Y96" s="404">
        <f t="shared" si="34"/>
        <v>420660</v>
      </c>
      <c r="Z96" s="404"/>
      <c r="AA96" s="379" t="s">
        <v>3245</v>
      </c>
      <c r="AB96" s="405" t="str">
        <f t="shared" si="36"/>
        <v>PS26991</v>
      </c>
      <c r="AC96" s="404" t="str">
        <f t="shared" si="36"/>
        <v>20363037</v>
      </c>
      <c r="AD96" s="406">
        <f t="shared" si="32"/>
        <v>46062</v>
      </c>
      <c r="AE96" s="404"/>
      <c r="AF96" s="404"/>
      <c r="AG96" s="404"/>
      <c r="AH96" s="404">
        <f t="shared" si="27"/>
        <v>389500</v>
      </c>
      <c r="AI96" s="404"/>
      <c r="AJ96" s="404"/>
      <c r="AK96" s="404"/>
      <c r="AL96" s="404"/>
      <c r="AM96" s="404"/>
      <c r="AN96" s="404"/>
      <c r="AO96" s="404"/>
      <c r="AP96" s="404"/>
      <c r="AQ96" s="404"/>
      <c r="AR96" s="404">
        <f t="shared" si="28"/>
        <v>31160</v>
      </c>
      <c r="AS96" s="404">
        <f t="shared" si="29"/>
        <v>420660</v>
      </c>
      <c r="AT96" s="404">
        <f t="shared" si="35"/>
        <v>420660</v>
      </c>
      <c r="AU96" s="404" t="str">
        <f t="shared" si="33"/>
        <v>Local</v>
      </c>
      <c r="AV96" s="20"/>
      <c r="AY96" s="13"/>
    </row>
    <row r="97" spans="1:51" s="1" customFormat="1" ht="32.25" customHeight="1">
      <c r="A97" s="400" t="s">
        <v>3828</v>
      </c>
      <c r="B97" s="395" t="s">
        <v>3951</v>
      </c>
      <c r="C97" s="379" t="s">
        <v>4035</v>
      </c>
      <c r="D97" s="396">
        <v>46063</v>
      </c>
      <c r="E97" s="397">
        <v>107974729810</v>
      </c>
      <c r="F97" s="398">
        <v>1</v>
      </c>
      <c r="G97" s="372"/>
      <c r="H97" s="372"/>
      <c r="I97" s="422"/>
      <c r="J97" s="423"/>
      <c r="K97" s="373"/>
      <c r="L97" s="403"/>
      <c r="M97" s="399">
        <v>389500</v>
      </c>
      <c r="N97" s="403"/>
      <c r="O97" s="403"/>
      <c r="P97" s="403"/>
      <c r="Q97" s="403"/>
      <c r="R97" s="403"/>
      <c r="S97" s="403"/>
      <c r="T97" s="403"/>
      <c r="U97" s="403"/>
      <c r="V97" s="403"/>
      <c r="W97" s="403">
        <f t="shared" si="30"/>
        <v>31160</v>
      </c>
      <c r="X97" s="373">
        <f t="shared" si="31"/>
        <v>420660</v>
      </c>
      <c r="Y97" s="404">
        <f t="shared" si="34"/>
        <v>420660</v>
      </c>
      <c r="Z97" s="404"/>
      <c r="AA97" s="379" t="s">
        <v>3245</v>
      </c>
      <c r="AB97" s="405" t="str">
        <f t="shared" si="36"/>
        <v>PS26980</v>
      </c>
      <c r="AC97" s="404" t="str">
        <f t="shared" si="36"/>
        <v>LH-PS135</v>
      </c>
      <c r="AD97" s="406">
        <f t="shared" si="32"/>
        <v>46063</v>
      </c>
      <c r="AE97" s="404"/>
      <c r="AF97" s="404"/>
      <c r="AG97" s="404"/>
      <c r="AH97" s="404">
        <f t="shared" si="27"/>
        <v>389500</v>
      </c>
      <c r="AI97" s="404"/>
      <c r="AJ97" s="404"/>
      <c r="AK97" s="404"/>
      <c r="AL97" s="404"/>
      <c r="AM97" s="404"/>
      <c r="AN97" s="404"/>
      <c r="AO97" s="404"/>
      <c r="AP97" s="404"/>
      <c r="AQ97" s="404"/>
      <c r="AR97" s="404">
        <f t="shared" si="28"/>
        <v>31160</v>
      </c>
      <c r="AS97" s="404">
        <f t="shared" si="29"/>
        <v>420660</v>
      </c>
      <c r="AT97" s="404">
        <f t="shared" si="35"/>
        <v>420660</v>
      </c>
      <c r="AU97" s="404" t="str">
        <f t="shared" si="33"/>
        <v>Local</v>
      </c>
      <c r="AV97" s="20"/>
      <c r="AY97" s="13"/>
    </row>
    <row r="98" spans="1:51" s="1" customFormat="1" ht="32.25" customHeight="1">
      <c r="A98" s="400" t="s">
        <v>3829</v>
      </c>
      <c r="B98" s="395" t="s">
        <v>3952</v>
      </c>
      <c r="C98" s="379" t="s">
        <v>4035</v>
      </c>
      <c r="D98" s="396">
        <v>46063</v>
      </c>
      <c r="E98" s="397">
        <v>107974832120</v>
      </c>
      <c r="F98" s="398">
        <v>1</v>
      </c>
      <c r="G98" s="372"/>
      <c r="H98" s="372"/>
      <c r="I98" s="422"/>
      <c r="J98" s="423"/>
      <c r="K98" s="373"/>
      <c r="L98" s="403"/>
      <c r="M98" s="399">
        <v>389500</v>
      </c>
      <c r="N98" s="403"/>
      <c r="O98" s="403"/>
      <c r="P98" s="403"/>
      <c r="Q98" s="403"/>
      <c r="R98" s="403"/>
      <c r="S98" s="403"/>
      <c r="T98" s="403"/>
      <c r="U98" s="403"/>
      <c r="V98" s="403"/>
      <c r="W98" s="403">
        <f t="shared" si="30"/>
        <v>31160</v>
      </c>
      <c r="X98" s="373">
        <f t="shared" si="31"/>
        <v>420660</v>
      </c>
      <c r="Y98" s="404">
        <f t="shared" si="34"/>
        <v>420660</v>
      </c>
      <c r="Z98" s="404"/>
      <c r="AA98" s="379" t="s">
        <v>3245</v>
      </c>
      <c r="AB98" s="405" t="str">
        <f t="shared" si="36"/>
        <v>PS261005</v>
      </c>
      <c r="AC98" s="404" t="str">
        <f t="shared" si="36"/>
        <v>2602039-CH</v>
      </c>
      <c r="AD98" s="406">
        <f t="shared" si="32"/>
        <v>46063</v>
      </c>
      <c r="AE98" s="404"/>
      <c r="AF98" s="404"/>
      <c r="AG98" s="404"/>
      <c r="AH98" s="404">
        <f t="shared" si="27"/>
        <v>389500</v>
      </c>
      <c r="AI98" s="404"/>
      <c r="AJ98" s="404"/>
      <c r="AK98" s="404"/>
      <c r="AL98" s="404"/>
      <c r="AM98" s="404"/>
      <c r="AN98" s="404"/>
      <c r="AO98" s="404"/>
      <c r="AP98" s="404"/>
      <c r="AQ98" s="404"/>
      <c r="AR98" s="404">
        <f t="shared" si="28"/>
        <v>31160</v>
      </c>
      <c r="AS98" s="404">
        <f t="shared" si="29"/>
        <v>420660</v>
      </c>
      <c r="AT98" s="404">
        <f t="shared" si="35"/>
        <v>420660</v>
      </c>
      <c r="AU98" s="404" t="str">
        <f t="shared" si="33"/>
        <v>Local</v>
      </c>
      <c r="AV98" s="20"/>
      <c r="AY98" s="13"/>
    </row>
    <row r="99" spans="1:51" s="1" customFormat="1" ht="32.25" customHeight="1">
      <c r="A99" s="400" t="s">
        <v>3830</v>
      </c>
      <c r="B99" s="395" t="s">
        <v>3953</v>
      </c>
      <c r="C99" s="379" t="s">
        <v>4035</v>
      </c>
      <c r="D99" s="396">
        <v>46063</v>
      </c>
      <c r="E99" s="397">
        <v>107974821030</v>
      </c>
      <c r="F99" s="398">
        <v>1</v>
      </c>
      <c r="G99" s="372"/>
      <c r="H99" s="372"/>
      <c r="I99" s="422"/>
      <c r="J99" s="423"/>
      <c r="K99" s="373"/>
      <c r="L99" s="403"/>
      <c r="M99" s="399">
        <v>389500</v>
      </c>
      <c r="N99" s="403"/>
      <c r="O99" s="403"/>
      <c r="P99" s="403"/>
      <c r="Q99" s="403"/>
      <c r="R99" s="403"/>
      <c r="S99" s="403"/>
      <c r="T99" s="403"/>
      <c r="U99" s="403"/>
      <c r="V99" s="403"/>
      <c r="W99" s="403">
        <f t="shared" si="30"/>
        <v>31160</v>
      </c>
      <c r="X99" s="373">
        <f t="shared" si="31"/>
        <v>420660</v>
      </c>
      <c r="Y99" s="404">
        <f t="shared" si="34"/>
        <v>420660</v>
      </c>
      <c r="Z99" s="404"/>
      <c r="AA99" s="379" t="s">
        <v>3245</v>
      </c>
      <c r="AB99" s="405" t="str">
        <f t="shared" si="36"/>
        <v>PS261006</v>
      </c>
      <c r="AC99" s="404" t="str">
        <f t="shared" si="36"/>
        <v>2602040-CH</v>
      </c>
      <c r="AD99" s="406">
        <f t="shared" si="32"/>
        <v>46063</v>
      </c>
      <c r="AE99" s="404"/>
      <c r="AF99" s="404"/>
      <c r="AG99" s="404"/>
      <c r="AH99" s="404">
        <f t="shared" si="27"/>
        <v>389500</v>
      </c>
      <c r="AI99" s="404"/>
      <c r="AJ99" s="404"/>
      <c r="AK99" s="404"/>
      <c r="AL99" s="404"/>
      <c r="AM99" s="404"/>
      <c r="AN99" s="404"/>
      <c r="AO99" s="404"/>
      <c r="AP99" s="404"/>
      <c r="AQ99" s="404"/>
      <c r="AR99" s="404">
        <f t="shared" si="28"/>
        <v>31160</v>
      </c>
      <c r="AS99" s="404">
        <f t="shared" si="29"/>
        <v>420660</v>
      </c>
      <c r="AT99" s="404">
        <f t="shared" si="35"/>
        <v>420660</v>
      </c>
      <c r="AU99" s="404" t="str">
        <f t="shared" si="33"/>
        <v>Local</v>
      </c>
      <c r="AV99" s="20"/>
      <c r="AY99" s="13"/>
    </row>
    <row r="100" spans="1:51" s="1" customFormat="1" ht="32.25" customHeight="1">
      <c r="A100" s="400" t="s">
        <v>3831</v>
      </c>
      <c r="B100" s="395" t="s">
        <v>3954</v>
      </c>
      <c r="C100" s="379" t="s">
        <v>4035</v>
      </c>
      <c r="D100" s="396">
        <v>46063</v>
      </c>
      <c r="E100" s="397">
        <v>107974787800</v>
      </c>
      <c r="F100" s="398">
        <v>1</v>
      </c>
      <c r="G100" s="372"/>
      <c r="H100" s="372"/>
      <c r="I100" s="422"/>
      <c r="J100" s="423"/>
      <c r="K100" s="373"/>
      <c r="L100" s="403"/>
      <c r="M100" s="399">
        <v>389500</v>
      </c>
      <c r="N100" s="403"/>
      <c r="O100" s="403"/>
      <c r="P100" s="403"/>
      <c r="Q100" s="403"/>
      <c r="R100" s="403"/>
      <c r="S100" s="403"/>
      <c r="T100" s="403"/>
      <c r="U100" s="403"/>
      <c r="V100" s="403"/>
      <c r="W100" s="403">
        <f t="shared" si="30"/>
        <v>31160</v>
      </c>
      <c r="X100" s="373">
        <f t="shared" si="31"/>
        <v>420660</v>
      </c>
      <c r="Y100" s="404">
        <f t="shared" si="34"/>
        <v>420660</v>
      </c>
      <c r="Z100" s="404"/>
      <c r="AA100" s="379" t="s">
        <v>3245</v>
      </c>
      <c r="AB100" s="405" t="str">
        <f t="shared" si="36"/>
        <v>PS261007</v>
      </c>
      <c r="AC100" s="404" t="str">
        <f t="shared" si="36"/>
        <v>2602041-CH</v>
      </c>
      <c r="AD100" s="406">
        <f t="shared" si="32"/>
        <v>46063</v>
      </c>
      <c r="AE100" s="404"/>
      <c r="AF100" s="404"/>
      <c r="AG100" s="404"/>
      <c r="AH100" s="404">
        <f t="shared" si="27"/>
        <v>389500</v>
      </c>
      <c r="AI100" s="404"/>
      <c r="AJ100" s="404"/>
      <c r="AK100" s="404"/>
      <c r="AL100" s="404"/>
      <c r="AM100" s="404"/>
      <c r="AN100" s="404"/>
      <c r="AO100" s="404"/>
      <c r="AP100" s="404"/>
      <c r="AQ100" s="404"/>
      <c r="AR100" s="404">
        <f t="shared" si="28"/>
        <v>31160</v>
      </c>
      <c r="AS100" s="404">
        <f t="shared" si="29"/>
        <v>420660</v>
      </c>
      <c r="AT100" s="404">
        <f t="shared" si="35"/>
        <v>420660</v>
      </c>
      <c r="AU100" s="404" t="str">
        <f t="shared" si="33"/>
        <v>Local</v>
      </c>
      <c r="AV100" s="20"/>
      <c r="AY100" s="13"/>
    </row>
    <row r="101" spans="1:51" s="1" customFormat="1" ht="32.25" customHeight="1">
      <c r="A101" s="400" t="s">
        <v>3832</v>
      </c>
      <c r="B101" s="395" t="s">
        <v>3955</v>
      </c>
      <c r="C101" s="379" t="s">
        <v>4035</v>
      </c>
      <c r="D101" s="396">
        <v>46063</v>
      </c>
      <c r="E101" s="397">
        <v>107974771440</v>
      </c>
      <c r="F101" s="398">
        <v>1</v>
      </c>
      <c r="G101" s="372"/>
      <c r="H101" s="372"/>
      <c r="I101" s="422"/>
      <c r="J101" s="423"/>
      <c r="K101" s="373"/>
      <c r="L101" s="403"/>
      <c r="M101" s="399">
        <v>389500</v>
      </c>
      <c r="N101" s="403"/>
      <c r="O101" s="403"/>
      <c r="P101" s="403"/>
      <c r="Q101" s="403"/>
      <c r="R101" s="403"/>
      <c r="S101" s="403"/>
      <c r="T101" s="403"/>
      <c r="U101" s="403"/>
      <c r="V101" s="403"/>
      <c r="W101" s="403">
        <f t="shared" si="30"/>
        <v>31160</v>
      </c>
      <c r="X101" s="373">
        <f t="shared" si="31"/>
        <v>420660</v>
      </c>
      <c r="Y101" s="404">
        <f t="shared" si="34"/>
        <v>420660</v>
      </c>
      <c r="Z101" s="404"/>
      <c r="AA101" s="379" t="s">
        <v>3245</v>
      </c>
      <c r="AB101" s="405" t="str">
        <f t="shared" si="36"/>
        <v>PS261026</v>
      </c>
      <c r="AC101" s="404" t="str">
        <f t="shared" si="36"/>
        <v>2602044-CH</v>
      </c>
      <c r="AD101" s="406">
        <f t="shared" si="32"/>
        <v>46063</v>
      </c>
      <c r="AE101" s="404"/>
      <c r="AF101" s="404"/>
      <c r="AG101" s="404"/>
      <c r="AH101" s="404">
        <f t="shared" si="27"/>
        <v>389500</v>
      </c>
      <c r="AI101" s="404"/>
      <c r="AJ101" s="404"/>
      <c r="AK101" s="404"/>
      <c r="AL101" s="404"/>
      <c r="AM101" s="404"/>
      <c r="AN101" s="404"/>
      <c r="AO101" s="404"/>
      <c r="AP101" s="404"/>
      <c r="AQ101" s="404"/>
      <c r="AR101" s="404">
        <f t="shared" si="28"/>
        <v>31160</v>
      </c>
      <c r="AS101" s="404">
        <f t="shared" si="29"/>
        <v>420660</v>
      </c>
      <c r="AT101" s="404">
        <f t="shared" si="35"/>
        <v>420660</v>
      </c>
      <c r="AU101" s="404" t="str">
        <f t="shared" si="33"/>
        <v>Local</v>
      </c>
      <c r="AV101" s="20"/>
      <c r="AY101" s="13"/>
    </row>
    <row r="102" spans="1:51" s="1" customFormat="1" ht="32.25" customHeight="1">
      <c r="A102" s="400" t="s">
        <v>3833</v>
      </c>
      <c r="B102" s="395" t="s">
        <v>3956</v>
      </c>
      <c r="C102" s="379" t="s">
        <v>4035</v>
      </c>
      <c r="D102" s="396">
        <v>46063</v>
      </c>
      <c r="E102" s="397">
        <v>107974921720</v>
      </c>
      <c r="F102" s="398">
        <v>1</v>
      </c>
      <c r="G102" s="372"/>
      <c r="H102" s="372"/>
      <c r="I102" s="422"/>
      <c r="J102" s="423"/>
      <c r="K102" s="373"/>
      <c r="L102" s="403"/>
      <c r="M102" s="399">
        <v>389500</v>
      </c>
      <c r="N102" s="403"/>
      <c r="O102" s="403"/>
      <c r="P102" s="403"/>
      <c r="Q102" s="403"/>
      <c r="R102" s="403"/>
      <c r="S102" s="403"/>
      <c r="T102" s="403"/>
      <c r="U102" s="403"/>
      <c r="V102" s="403"/>
      <c r="W102" s="403">
        <f t="shared" si="30"/>
        <v>31160</v>
      </c>
      <c r="X102" s="373">
        <f t="shared" si="31"/>
        <v>420660</v>
      </c>
      <c r="Y102" s="404">
        <f t="shared" si="34"/>
        <v>420660</v>
      </c>
      <c r="Z102" s="404"/>
      <c r="AA102" s="379" t="s">
        <v>3245</v>
      </c>
      <c r="AB102" s="405" t="str">
        <f t="shared" si="36"/>
        <v>PS261027</v>
      </c>
      <c r="AC102" s="404" t="str">
        <f t="shared" si="36"/>
        <v>2602046-CH</v>
      </c>
      <c r="AD102" s="406">
        <f t="shared" si="32"/>
        <v>46063</v>
      </c>
      <c r="AE102" s="404"/>
      <c r="AF102" s="404"/>
      <c r="AG102" s="404"/>
      <c r="AH102" s="404">
        <f t="shared" si="27"/>
        <v>389500</v>
      </c>
      <c r="AI102" s="404"/>
      <c r="AJ102" s="404"/>
      <c r="AK102" s="404"/>
      <c r="AL102" s="404"/>
      <c r="AM102" s="404"/>
      <c r="AN102" s="404"/>
      <c r="AO102" s="404"/>
      <c r="AP102" s="404"/>
      <c r="AQ102" s="404"/>
      <c r="AR102" s="404">
        <f t="shared" si="28"/>
        <v>31160</v>
      </c>
      <c r="AS102" s="404">
        <f t="shared" si="29"/>
        <v>420660</v>
      </c>
      <c r="AT102" s="404">
        <f t="shared" si="35"/>
        <v>420660</v>
      </c>
      <c r="AU102" s="404" t="str">
        <f t="shared" si="33"/>
        <v>Local</v>
      </c>
      <c r="AV102" s="20"/>
      <c r="AY102" s="13"/>
    </row>
    <row r="103" spans="1:51" s="1" customFormat="1" ht="32.25" customHeight="1">
      <c r="A103" s="400" t="s">
        <v>3834</v>
      </c>
      <c r="B103" s="395" t="s">
        <v>3957</v>
      </c>
      <c r="C103" s="379" t="s">
        <v>4035</v>
      </c>
      <c r="D103" s="396">
        <v>46063</v>
      </c>
      <c r="E103" s="397">
        <v>107974878320</v>
      </c>
      <c r="F103" s="398">
        <v>1</v>
      </c>
      <c r="G103" s="372"/>
      <c r="H103" s="372"/>
      <c r="I103" s="422"/>
      <c r="J103" s="423"/>
      <c r="K103" s="373"/>
      <c r="L103" s="403"/>
      <c r="M103" s="399">
        <v>389500</v>
      </c>
      <c r="N103" s="403"/>
      <c r="O103" s="403"/>
      <c r="P103" s="403"/>
      <c r="Q103" s="403"/>
      <c r="R103" s="403"/>
      <c r="S103" s="403"/>
      <c r="T103" s="403"/>
      <c r="U103" s="403"/>
      <c r="V103" s="403"/>
      <c r="W103" s="403">
        <f t="shared" si="30"/>
        <v>31160</v>
      </c>
      <c r="X103" s="373">
        <f t="shared" si="31"/>
        <v>420660</v>
      </c>
      <c r="Y103" s="404">
        <f t="shared" si="34"/>
        <v>420660</v>
      </c>
      <c r="Z103" s="404"/>
      <c r="AA103" s="379" t="s">
        <v>3245</v>
      </c>
      <c r="AB103" s="405" t="str">
        <f t="shared" si="36"/>
        <v>PS261028</v>
      </c>
      <c r="AC103" s="404" t="str">
        <f t="shared" si="36"/>
        <v>2602047-CH</v>
      </c>
      <c r="AD103" s="406">
        <f t="shared" si="32"/>
        <v>46063</v>
      </c>
      <c r="AE103" s="404"/>
      <c r="AF103" s="404"/>
      <c r="AG103" s="404"/>
      <c r="AH103" s="404">
        <f t="shared" si="27"/>
        <v>389500</v>
      </c>
      <c r="AI103" s="404"/>
      <c r="AJ103" s="404"/>
      <c r="AK103" s="404"/>
      <c r="AL103" s="404"/>
      <c r="AM103" s="404"/>
      <c r="AN103" s="404"/>
      <c r="AO103" s="404"/>
      <c r="AP103" s="404"/>
      <c r="AQ103" s="404"/>
      <c r="AR103" s="404">
        <f t="shared" si="28"/>
        <v>31160</v>
      </c>
      <c r="AS103" s="404">
        <f t="shared" si="29"/>
        <v>420660</v>
      </c>
      <c r="AT103" s="404">
        <f t="shared" si="35"/>
        <v>420660</v>
      </c>
      <c r="AU103" s="404" t="str">
        <f t="shared" si="33"/>
        <v>Local</v>
      </c>
      <c r="AV103" s="20"/>
      <c r="AY103" s="13"/>
    </row>
    <row r="104" spans="1:51" s="1" customFormat="1" ht="32.25" customHeight="1">
      <c r="A104" s="400" t="s">
        <v>3835</v>
      </c>
      <c r="B104" s="395" t="s">
        <v>3958</v>
      </c>
      <c r="C104" s="379" t="s">
        <v>4035</v>
      </c>
      <c r="D104" s="396">
        <v>46063</v>
      </c>
      <c r="E104" s="397">
        <v>107973872200</v>
      </c>
      <c r="F104" s="398">
        <v>1</v>
      </c>
      <c r="G104" s="372"/>
      <c r="H104" s="372"/>
      <c r="I104" s="422"/>
      <c r="J104" s="423"/>
      <c r="K104" s="373"/>
      <c r="L104" s="403"/>
      <c r="M104" s="399">
        <v>389500</v>
      </c>
      <c r="N104" s="403"/>
      <c r="O104" s="403"/>
      <c r="P104" s="403"/>
      <c r="Q104" s="403"/>
      <c r="R104" s="403"/>
      <c r="S104" s="403"/>
      <c r="T104" s="403"/>
      <c r="U104" s="403"/>
      <c r="V104" s="403"/>
      <c r="W104" s="403">
        <f t="shared" si="30"/>
        <v>31160</v>
      </c>
      <c r="X104" s="373">
        <f t="shared" si="31"/>
        <v>420660</v>
      </c>
      <c r="Y104" s="404">
        <f t="shared" si="34"/>
        <v>420660</v>
      </c>
      <c r="Z104" s="404"/>
      <c r="AA104" s="379" t="s">
        <v>3245</v>
      </c>
      <c r="AB104" s="405" t="str">
        <f t="shared" si="36"/>
        <v>PS261021</v>
      </c>
      <c r="AC104" s="404" t="str">
        <f t="shared" si="36"/>
        <v>5237631</v>
      </c>
      <c r="AD104" s="406">
        <f t="shared" si="32"/>
        <v>46063</v>
      </c>
      <c r="AE104" s="404"/>
      <c r="AF104" s="404"/>
      <c r="AG104" s="404"/>
      <c r="AH104" s="404">
        <f t="shared" si="27"/>
        <v>389500</v>
      </c>
      <c r="AI104" s="404"/>
      <c r="AJ104" s="404"/>
      <c r="AK104" s="404"/>
      <c r="AL104" s="404"/>
      <c r="AM104" s="404"/>
      <c r="AN104" s="404"/>
      <c r="AO104" s="404"/>
      <c r="AP104" s="404"/>
      <c r="AQ104" s="404"/>
      <c r="AR104" s="404">
        <f t="shared" si="28"/>
        <v>31160</v>
      </c>
      <c r="AS104" s="404">
        <f t="shared" si="29"/>
        <v>420660</v>
      </c>
      <c r="AT104" s="404">
        <f t="shared" si="35"/>
        <v>420660</v>
      </c>
      <c r="AU104" s="404" t="str">
        <f t="shared" si="33"/>
        <v>Local</v>
      </c>
      <c r="AV104" s="20"/>
      <c r="AY104" s="13"/>
    </row>
    <row r="105" spans="1:51" s="1" customFormat="1" ht="32.25" customHeight="1">
      <c r="A105" s="400" t="s">
        <v>3836</v>
      </c>
      <c r="B105" s="395" t="s">
        <v>3959</v>
      </c>
      <c r="C105" s="379" t="s">
        <v>4035</v>
      </c>
      <c r="D105" s="396">
        <v>46063</v>
      </c>
      <c r="E105" s="397">
        <v>107974078220</v>
      </c>
      <c r="F105" s="398">
        <v>1</v>
      </c>
      <c r="G105" s="372"/>
      <c r="H105" s="372"/>
      <c r="I105" s="422"/>
      <c r="J105" s="423"/>
      <c r="K105" s="373"/>
      <c r="L105" s="403"/>
      <c r="M105" s="399">
        <v>389500</v>
      </c>
      <c r="N105" s="403"/>
      <c r="O105" s="403"/>
      <c r="P105" s="403"/>
      <c r="Q105" s="403"/>
      <c r="R105" s="403"/>
      <c r="S105" s="403"/>
      <c r="T105" s="403"/>
      <c r="U105" s="403"/>
      <c r="V105" s="403"/>
      <c r="W105" s="403">
        <f t="shared" si="30"/>
        <v>31160</v>
      </c>
      <c r="X105" s="373">
        <f t="shared" si="31"/>
        <v>420660</v>
      </c>
      <c r="Y105" s="404">
        <f t="shared" si="34"/>
        <v>420660</v>
      </c>
      <c r="Z105" s="404"/>
      <c r="AA105" s="379" t="s">
        <v>3245</v>
      </c>
      <c r="AB105" s="405" t="str">
        <f t="shared" si="36"/>
        <v>PS261022</v>
      </c>
      <c r="AC105" s="404" t="str">
        <f t="shared" si="36"/>
        <v>5237616</v>
      </c>
      <c r="AD105" s="406">
        <f t="shared" si="32"/>
        <v>46063</v>
      </c>
      <c r="AE105" s="404"/>
      <c r="AF105" s="404"/>
      <c r="AG105" s="404"/>
      <c r="AH105" s="404">
        <f t="shared" si="27"/>
        <v>389500</v>
      </c>
      <c r="AI105" s="404"/>
      <c r="AJ105" s="404"/>
      <c r="AK105" s="404"/>
      <c r="AL105" s="404"/>
      <c r="AM105" s="404"/>
      <c r="AN105" s="404"/>
      <c r="AO105" s="404"/>
      <c r="AP105" s="404"/>
      <c r="AQ105" s="404"/>
      <c r="AR105" s="404">
        <f t="shared" si="28"/>
        <v>31160</v>
      </c>
      <c r="AS105" s="404">
        <f t="shared" si="29"/>
        <v>420660</v>
      </c>
      <c r="AT105" s="404">
        <f t="shared" si="35"/>
        <v>420660</v>
      </c>
      <c r="AU105" s="404" t="str">
        <f t="shared" si="33"/>
        <v>Local</v>
      </c>
      <c r="AV105" s="20"/>
      <c r="AY105" s="13"/>
    </row>
    <row r="106" spans="1:51" s="1" customFormat="1" ht="32.25" customHeight="1">
      <c r="A106" s="400" t="s">
        <v>3837</v>
      </c>
      <c r="B106" s="395" t="s">
        <v>3960</v>
      </c>
      <c r="C106" s="379" t="s">
        <v>4035</v>
      </c>
      <c r="D106" s="396">
        <v>46063</v>
      </c>
      <c r="E106" s="397">
        <v>107975295150</v>
      </c>
      <c r="F106" s="398">
        <v>1</v>
      </c>
      <c r="G106" s="372"/>
      <c r="H106" s="372"/>
      <c r="I106" s="422"/>
      <c r="J106" s="423"/>
      <c r="K106" s="373"/>
      <c r="L106" s="403"/>
      <c r="M106" s="399">
        <v>389500</v>
      </c>
      <c r="N106" s="403"/>
      <c r="O106" s="403"/>
      <c r="P106" s="403"/>
      <c r="Q106" s="403"/>
      <c r="R106" s="403"/>
      <c r="S106" s="403"/>
      <c r="T106" s="403"/>
      <c r="U106" s="403"/>
      <c r="V106" s="403"/>
      <c r="W106" s="403">
        <f t="shared" si="30"/>
        <v>31160</v>
      </c>
      <c r="X106" s="373">
        <f t="shared" si="31"/>
        <v>420660</v>
      </c>
      <c r="Y106" s="404">
        <f t="shared" si="34"/>
        <v>420660</v>
      </c>
      <c r="Z106" s="404"/>
      <c r="AA106" s="379" t="s">
        <v>3245</v>
      </c>
      <c r="AB106" s="405" t="str">
        <f t="shared" si="36"/>
        <v>PS26994</v>
      </c>
      <c r="AC106" s="404" t="str">
        <f t="shared" si="36"/>
        <v>B1HX26020601</v>
      </c>
      <c r="AD106" s="406">
        <f t="shared" si="32"/>
        <v>46063</v>
      </c>
      <c r="AE106" s="404"/>
      <c r="AF106" s="404"/>
      <c r="AG106" s="404"/>
      <c r="AH106" s="404">
        <f t="shared" si="27"/>
        <v>389500</v>
      </c>
      <c r="AI106" s="404"/>
      <c r="AJ106" s="404"/>
      <c r="AK106" s="404"/>
      <c r="AL106" s="404"/>
      <c r="AM106" s="404"/>
      <c r="AN106" s="404"/>
      <c r="AO106" s="404"/>
      <c r="AP106" s="404"/>
      <c r="AQ106" s="404"/>
      <c r="AR106" s="404">
        <f t="shared" si="28"/>
        <v>31160</v>
      </c>
      <c r="AS106" s="404">
        <f t="shared" si="29"/>
        <v>420660</v>
      </c>
      <c r="AT106" s="404">
        <f t="shared" si="35"/>
        <v>420660</v>
      </c>
      <c r="AU106" s="404" t="str">
        <f t="shared" si="33"/>
        <v>Local</v>
      </c>
      <c r="AV106" s="20"/>
      <c r="AY106" s="13"/>
    </row>
    <row r="107" spans="1:51" s="1" customFormat="1" ht="32.25" customHeight="1">
      <c r="A107" s="400" t="s">
        <v>3838</v>
      </c>
      <c r="B107" s="395" t="s">
        <v>3961</v>
      </c>
      <c r="C107" s="379" t="s">
        <v>4035</v>
      </c>
      <c r="D107" s="396">
        <v>46063</v>
      </c>
      <c r="E107" s="397">
        <v>107975233220</v>
      </c>
      <c r="F107" s="398">
        <v>1</v>
      </c>
      <c r="G107" s="372"/>
      <c r="H107" s="372"/>
      <c r="I107" s="422"/>
      <c r="J107" s="423"/>
      <c r="K107" s="373"/>
      <c r="L107" s="403"/>
      <c r="M107" s="399">
        <v>389500</v>
      </c>
      <c r="N107" s="403"/>
      <c r="O107" s="403"/>
      <c r="P107" s="403"/>
      <c r="Q107" s="403"/>
      <c r="R107" s="403"/>
      <c r="S107" s="403"/>
      <c r="T107" s="403"/>
      <c r="U107" s="403"/>
      <c r="V107" s="403"/>
      <c r="W107" s="403">
        <f t="shared" si="30"/>
        <v>31160</v>
      </c>
      <c r="X107" s="373">
        <f t="shared" si="31"/>
        <v>420660</v>
      </c>
      <c r="Y107" s="404">
        <f t="shared" si="34"/>
        <v>420660</v>
      </c>
      <c r="Z107" s="404"/>
      <c r="AA107" s="379" t="s">
        <v>3245</v>
      </c>
      <c r="AB107" s="405" t="str">
        <f t="shared" si="36"/>
        <v>PS261019</v>
      </c>
      <c r="AC107" s="404" t="str">
        <f t="shared" si="36"/>
        <v>5240654</v>
      </c>
      <c r="AD107" s="406">
        <f t="shared" si="32"/>
        <v>46063</v>
      </c>
      <c r="AE107" s="404"/>
      <c r="AF107" s="404"/>
      <c r="AG107" s="404"/>
      <c r="AH107" s="404">
        <f t="shared" si="27"/>
        <v>389500</v>
      </c>
      <c r="AI107" s="404"/>
      <c r="AJ107" s="404"/>
      <c r="AK107" s="404"/>
      <c r="AL107" s="404"/>
      <c r="AM107" s="404"/>
      <c r="AN107" s="404"/>
      <c r="AO107" s="404"/>
      <c r="AP107" s="404"/>
      <c r="AQ107" s="404"/>
      <c r="AR107" s="404">
        <f t="shared" si="28"/>
        <v>31160</v>
      </c>
      <c r="AS107" s="404">
        <f t="shared" si="29"/>
        <v>420660</v>
      </c>
      <c r="AT107" s="404">
        <f t="shared" si="35"/>
        <v>420660</v>
      </c>
      <c r="AU107" s="404" t="str">
        <f t="shared" si="33"/>
        <v>Local</v>
      </c>
      <c r="AV107" s="20"/>
      <c r="AY107" s="13"/>
    </row>
    <row r="108" spans="1:51" s="1" customFormat="1" ht="32.25" customHeight="1">
      <c r="A108" s="400" t="s">
        <v>3839</v>
      </c>
      <c r="B108" s="395" t="s">
        <v>3962</v>
      </c>
      <c r="C108" s="379" t="s">
        <v>4035</v>
      </c>
      <c r="D108" s="396">
        <v>46063</v>
      </c>
      <c r="E108" s="397">
        <v>107974251010</v>
      </c>
      <c r="F108" s="398">
        <v>1</v>
      </c>
      <c r="G108" s="372"/>
      <c r="H108" s="372"/>
      <c r="I108" s="422"/>
      <c r="J108" s="423"/>
      <c r="K108" s="373"/>
      <c r="L108" s="403"/>
      <c r="M108" s="399">
        <v>389500</v>
      </c>
      <c r="N108" s="403"/>
      <c r="O108" s="403"/>
      <c r="P108" s="403"/>
      <c r="Q108" s="403"/>
      <c r="R108" s="403"/>
      <c r="S108" s="403"/>
      <c r="T108" s="403"/>
      <c r="U108" s="403"/>
      <c r="V108" s="403"/>
      <c r="W108" s="403">
        <f t="shared" si="30"/>
        <v>31160</v>
      </c>
      <c r="X108" s="373">
        <f t="shared" si="31"/>
        <v>420660</v>
      </c>
      <c r="Y108" s="404">
        <f t="shared" si="34"/>
        <v>420660</v>
      </c>
      <c r="Z108" s="404"/>
      <c r="AA108" s="379" t="s">
        <v>3245</v>
      </c>
      <c r="AB108" s="405" t="str">
        <f t="shared" si="36"/>
        <v>PS261023</v>
      </c>
      <c r="AC108" s="404" t="str">
        <f t="shared" si="36"/>
        <v>5239119</v>
      </c>
      <c r="AD108" s="406">
        <f t="shared" si="32"/>
        <v>46063</v>
      </c>
      <c r="AE108" s="404"/>
      <c r="AF108" s="404"/>
      <c r="AG108" s="404"/>
      <c r="AH108" s="404">
        <f t="shared" si="27"/>
        <v>389500</v>
      </c>
      <c r="AI108" s="404"/>
      <c r="AJ108" s="404"/>
      <c r="AK108" s="404"/>
      <c r="AL108" s="404"/>
      <c r="AM108" s="404"/>
      <c r="AN108" s="404"/>
      <c r="AO108" s="404"/>
      <c r="AP108" s="404"/>
      <c r="AQ108" s="404"/>
      <c r="AR108" s="404">
        <f t="shared" si="28"/>
        <v>31160</v>
      </c>
      <c r="AS108" s="404">
        <f t="shared" si="29"/>
        <v>420660</v>
      </c>
      <c r="AT108" s="404">
        <f t="shared" si="35"/>
        <v>420660</v>
      </c>
      <c r="AU108" s="404" t="str">
        <f t="shared" si="33"/>
        <v>Local</v>
      </c>
      <c r="AV108" s="20"/>
      <c r="AY108" s="13"/>
    </row>
    <row r="109" spans="1:51" s="1" customFormat="1" ht="32.25" customHeight="1">
      <c r="A109" s="400" t="s">
        <v>3840</v>
      </c>
      <c r="B109" s="395" t="s">
        <v>3963</v>
      </c>
      <c r="C109" s="379" t="s">
        <v>4035</v>
      </c>
      <c r="D109" s="396">
        <v>46063</v>
      </c>
      <c r="E109" s="397">
        <v>107975179800</v>
      </c>
      <c r="F109" s="398">
        <v>1</v>
      </c>
      <c r="G109" s="372"/>
      <c r="H109" s="372"/>
      <c r="I109" s="422"/>
      <c r="J109" s="423"/>
      <c r="K109" s="373"/>
      <c r="L109" s="403"/>
      <c r="M109" s="399">
        <v>389500</v>
      </c>
      <c r="N109" s="403"/>
      <c r="O109" s="403"/>
      <c r="P109" s="403"/>
      <c r="Q109" s="403"/>
      <c r="R109" s="403"/>
      <c r="S109" s="403"/>
      <c r="T109" s="403"/>
      <c r="U109" s="403"/>
      <c r="V109" s="403"/>
      <c r="W109" s="403">
        <f t="shared" si="30"/>
        <v>31160</v>
      </c>
      <c r="X109" s="373">
        <f t="shared" si="31"/>
        <v>420660</v>
      </c>
      <c r="Y109" s="404">
        <f t="shared" si="34"/>
        <v>420660</v>
      </c>
      <c r="Z109" s="404"/>
      <c r="AA109" s="379" t="s">
        <v>3245</v>
      </c>
      <c r="AB109" s="405" t="str">
        <f t="shared" si="36"/>
        <v>PS261020</v>
      </c>
      <c r="AC109" s="404" t="str">
        <f t="shared" si="36"/>
        <v>850C260200466</v>
      </c>
      <c r="AD109" s="406">
        <f t="shared" si="32"/>
        <v>46063</v>
      </c>
      <c r="AE109" s="404"/>
      <c r="AF109" s="404"/>
      <c r="AG109" s="404"/>
      <c r="AH109" s="404">
        <f t="shared" si="27"/>
        <v>389500</v>
      </c>
      <c r="AI109" s="404"/>
      <c r="AJ109" s="404"/>
      <c r="AK109" s="404"/>
      <c r="AL109" s="404"/>
      <c r="AM109" s="404"/>
      <c r="AN109" s="404"/>
      <c r="AO109" s="404"/>
      <c r="AP109" s="404"/>
      <c r="AQ109" s="404"/>
      <c r="AR109" s="404">
        <f t="shared" si="28"/>
        <v>31160</v>
      </c>
      <c r="AS109" s="404">
        <f t="shared" si="29"/>
        <v>420660</v>
      </c>
      <c r="AT109" s="404">
        <f t="shared" si="35"/>
        <v>420660</v>
      </c>
      <c r="AU109" s="404" t="str">
        <f t="shared" si="33"/>
        <v>Local</v>
      </c>
      <c r="AV109" s="20"/>
      <c r="AY109" s="13"/>
    </row>
    <row r="110" spans="1:51" s="1" customFormat="1" ht="32.25" customHeight="1">
      <c r="A110" s="400" t="s">
        <v>3841</v>
      </c>
      <c r="B110" s="395" t="s">
        <v>3964</v>
      </c>
      <c r="C110" s="379" t="s">
        <v>4035</v>
      </c>
      <c r="D110" s="396">
        <v>46063</v>
      </c>
      <c r="E110" s="397">
        <v>107974890700</v>
      </c>
      <c r="F110" s="398">
        <v>1</v>
      </c>
      <c r="G110" s="372"/>
      <c r="H110" s="372"/>
      <c r="I110" s="422"/>
      <c r="J110" s="423"/>
      <c r="K110" s="373"/>
      <c r="L110" s="403"/>
      <c r="M110" s="399">
        <v>389500</v>
      </c>
      <c r="N110" s="403"/>
      <c r="O110" s="403"/>
      <c r="P110" s="403"/>
      <c r="Q110" s="403"/>
      <c r="R110" s="403"/>
      <c r="S110" s="403"/>
      <c r="T110" s="403"/>
      <c r="U110" s="403"/>
      <c r="V110" s="403"/>
      <c r="W110" s="403">
        <f t="shared" si="30"/>
        <v>31160</v>
      </c>
      <c r="X110" s="373">
        <f t="shared" si="31"/>
        <v>420660</v>
      </c>
      <c r="Y110" s="404">
        <f t="shared" si="34"/>
        <v>420660</v>
      </c>
      <c r="Z110" s="404"/>
      <c r="AA110" s="379" t="s">
        <v>3245</v>
      </c>
      <c r="AB110" s="405" t="str">
        <f t="shared" si="36"/>
        <v>PS261004</v>
      </c>
      <c r="AC110" s="404" t="str">
        <f t="shared" si="36"/>
        <v>2602038-CH</v>
      </c>
      <c r="AD110" s="406">
        <f t="shared" si="32"/>
        <v>46063</v>
      </c>
      <c r="AE110" s="404"/>
      <c r="AF110" s="404"/>
      <c r="AG110" s="404"/>
      <c r="AH110" s="404">
        <f t="shared" si="27"/>
        <v>389500</v>
      </c>
      <c r="AI110" s="404"/>
      <c r="AJ110" s="404"/>
      <c r="AK110" s="404"/>
      <c r="AL110" s="404"/>
      <c r="AM110" s="404"/>
      <c r="AN110" s="404"/>
      <c r="AO110" s="404"/>
      <c r="AP110" s="404"/>
      <c r="AQ110" s="404"/>
      <c r="AR110" s="404">
        <f t="shared" si="28"/>
        <v>31160</v>
      </c>
      <c r="AS110" s="404">
        <f t="shared" si="29"/>
        <v>420660</v>
      </c>
      <c r="AT110" s="404">
        <f t="shared" si="35"/>
        <v>420660</v>
      </c>
      <c r="AU110" s="404" t="str">
        <f t="shared" si="33"/>
        <v>Local</v>
      </c>
      <c r="AV110" s="20"/>
      <c r="AY110" s="13"/>
    </row>
    <row r="111" spans="1:51" s="1" customFormat="1" ht="32.25" customHeight="1">
      <c r="A111" s="400" t="s">
        <v>3842</v>
      </c>
      <c r="B111" s="395" t="s">
        <v>3965</v>
      </c>
      <c r="C111" s="379" t="s">
        <v>4035</v>
      </c>
      <c r="D111" s="396">
        <v>46063</v>
      </c>
      <c r="E111" s="397">
        <v>107974333610</v>
      </c>
      <c r="F111" s="398">
        <v>1</v>
      </c>
      <c r="G111" s="372"/>
      <c r="H111" s="372"/>
      <c r="I111" s="422"/>
      <c r="J111" s="423"/>
      <c r="K111" s="373"/>
      <c r="L111" s="403"/>
      <c r="M111" s="399">
        <v>389500</v>
      </c>
      <c r="N111" s="403"/>
      <c r="O111" s="403"/>
      <c r="P111" s="403"/>
      <c r="Q111" s="403"/>
      <c r="R111" s="403"/>
      <c r="S111" s="403"/>
      <c r="T111" s="403"/>
      <c r="U111" s="403"/>
      <c r="V111" s="403"/>
      <c r="W111" s="403">
        <f t="shared" si="30"/>
        <v>31160</v>
      </c>
      <c r="X111" s="373">
        <f t="shared" si="31"/>
        <v>420660</v>
      </c>
      <c r="Y111" s="404">
        <f t="shared" si="34"/>
        <v>420660</v>
      </c>
      <c r="Z111" s="404"/>
      <c r="AA111" s="379" t="s">
        <v>3245</v>
      </c>
      <c r="AB111" s="405" t="str">
        <f t="shared" si="36"/>
        <v>PS261024</v>
      </c>
      <c r="AC111" s="404" t="str">
        <f t="shared" si="36"/>
        <v>2026/PAL-VY 023</v>
      </c>
      <c r="AD111" s="406">
        <f t="shared" si="32"/>
        <v>46063</v>
      </c>
      <c r="AE111" s="404"/>
      <c r="AF111" s="404"/>
      <c r="AG111" s="404"/>
      <c r="AH111" s="404">
        <f t="shared" si="27"/>
        <v>389500</v>
      </c>
      <c r="AI111" s="404"/>
      <c r="AJ111" s="404"/>
      <c r="AK111" s="404"/>
      <c r="AL111" s="404"/>
      <c r="AM111" s="404"/>
      <c r="AN111" s="404"/>
      <c r="AO111" s="404"/>
      <c r="AP111" s="404"/>
      <c r="AQ111" s="404"/>
      <c r="AR111" s="404">
        <f t="shared" si="28"/>
        <v>31160</v>
      </c>
      <c r="AS111" s="404">
        <f t="shared" si="29"/>
        <v>420660</v>
      </c>
      <c r="AT111" s="404">
        <f t="shared" si="35"/>
        <v>420660</v>
      </c>
      <c r="AU111" s="404" t="str">
        <f t="shared" si="33"/>
        <v>Local</v>
      </c>
      <c r="AV111" s="20"/>
      <c r="AY111" s="13"/>
    </row>
    <row r="112" spans="1:51" s="1" customFormat="1" ht="32.25" customHeight="1">
      <c r="A112" s="400" t="s">
        <v>3843</v>
      </c>
      <c r="B112" s="395" t="s">
        <v>3966</v>
      </c>
      <c r="C112" s="379" t="s">
        <v>4035</v>
      </c>
      <c r="D112" s="396">
        <v>46063</v>
      </c>
      <c r="E112" s="397">
        <v>107974394400</v>
      </c>
      <c r="F112" s="398">
        <v>1</v>
      </c>
      <c r="G112" s="372"/>
      <c r="H112" s="372"/>
      <c r="I112" s="422"/>
      <c r="J112" s="423"/>
      <c r="K112" s="373"/>
      <c r="L112" s="403"/>
      <c r="M112" s="399">
        <v>389500</v>
      </c>
      <c r="N112" s="403"/>
      <c r="O112" s="403"/>
      <c r="P112" s="403"/>
      <c r="Q112" s="403"/>
      <c r="R112" s="403"/>
      <c r="S112" s="403"/>
      <c r="T112" s="403"/>
      <c r="U112" s="403"/>
      <c r="V112" s="403"/>
      <c r="W112" s="403">
        <f t="shared" si="30"/>
        <v>31160</v>
      </c>
      <c r="X112" s="373">
        <f t="shared" si="31"/>
        <v>420660</v>
      </c>
      <c r="Y112" s="404">
        <f t="shared" si="34"/>
        <v>420660</v>
      </c>
      <c r="Z112" s="404"/>
      <c r="AA112" s="379" t="s">
        <v>3245</v>
      </c>
      <c r="AB112" s="405" t="str">
        <f t="shared" si="36"/>
        <v>PS261009</v>
      </c>
      <c r="AC112" s="404" t="str">
        <f t="shared" si="36"/>
        <v>VY-260207</v>
      </c>
      <c r="AD112" s="406">
        <f t="shared" si="32"/>
        <v>46063</v>
      </c>
      <c r="AE112" s="404"/>
      <c r="AF112" s="404"/>
      <c r="AG112" s="404"/>
      <c r="AH112" s="404">
        <f t="shared" si="27"/>
        <v>389500</v>
      </c>
      <c r="AI112" s="404"/>
      <c r="AJ112" s="404"/>
      <c r="AK112" s="404"/>
      <c r="AL112" s="404"/>
      <c r="AM112" s="404"/>
      <c r="AN112" s="404"/>
      <c r="AO112" s="404"/>
      <c r="AP112" s="404"/>
      <c r="AQ112" s="404"/>
      <c r="AR112" s="404">
        <f t="shared" si="28"/>
        <v>31160</v>
      </c>
      <c r="AS112" s="404">
        <f t="shared" si="29"/>
        <v>420660</v>
      </c>
      <c r="AT112" s="404">
        <f t="shared" si="35"/>
        <v>420660</v>
      </c>
      <c r="AU112" s="404" t="str">
        <f t="shared" si="33"/>
        <v>Local</v>
      </c>
      <c r="AV112" s="20"/>
      <c r="AY112" s="13"/>
    </row>
    <row r="113" spans="1:51" s="1" customFormat="1" ht="32.25" customHeight="1">
      <c r="A113" s="400" t="s">
        <v>3844</v>
      </c>
      <c r="B113" s="395" t="s">
        <v>3967</v>
      </c>
      <c r="C113" s="379" t="s">
        <v>4035</v>
      </c>
      <c r="D113" s="396">
        <v>46063</v>
      </c>
      <c r="E113" s="397">
        <v>107975110610</v>
      </c>
      <c r="F113" s="398">
        <v>1</v>
      </c>
      <c r="G113" s="372"/>
      <c r="H113" s="372"/>
      <c r="I113" s="422"/>
      <c r="J113" s="423"/>
      <c r="K113" s="373"/>
      <c r="L113" s="403"/>
      <c r="M113" s="399">
        <v>389500</v>
      </c>
      <c r="N113" s="403"/>
      <c r="O113" s="403"/>
      <c r="P113" s="403"/>
      <c r="Q113" s="403"/>
      <c r="R113" s="403"/>
      <c r="S113" s="403"/>
      <c r="T113" s="403"/>
      <c r="U113" s="403"/>
      <c r="V113" s="403"/>
      <c r="W113" s="403">
        <f t="shared" si="30"/>
        <v>31160</v>
      </c>
      <c r="X113" s="373">
        <f t="shared" si="31"/>
        <v>420660</v>
      </c>
      <c r="Y113" s="404">
        <f t="shared" si="34"/>
        <v>420660</v>
      </c>
      <c r="Z113" s="404"/>
      <c r="AA113" s="379" t="s">
        <v>3245</v>
      </c>
      <c r="AB113" s="405" t="str">
        <f t="shared" si="36"/>
        <v>PS261049</v>
      </c>
      <c r="AC113" s="404" t="str">
        <f t="shared" si="36"/>
        <v>O2-2602-00201</v>
      </c>
      <c r="AD113" s="406">
        <f t="shared" si="32"/>
        <v>46063</v>
      </c>
      <c r="AE113" s="404"/>
      <c r="AF113" s="404"/>
      <c r="AG113" s="404"/>
      <c r="AH113" s="404">
        <f t="shared" si="27"/>
        <v>389500</v>
      </c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>
        <f t="shared" si="28"/>
        <v>31160</v>
      </c>
      <c r="AS113" s="404">
        <f t="shared" si="29"/>
        <v>420660</v>
      </c>
      <c r="AT113" s="404">
        <f t="shared" si="35"/>
        <v>420660</v>
      </c>
      <c r="AU113" s="404" t="str">
        <f t="shared" si="33"/>
        <v>Local</v>
      </c>
      <c r="AV113" s="20"/>
      <c r="AY113" s="13"/>
    </row>
    <row r="114" spans="1:51" s="1" customFormat="1" ht="32.25" customHeight="1">
      <c r="A114" s="400" t="s">
        <v>3845</v>
      </c>
      <c r="B114" s="395" t="s">
        <v>3968</v>
      </c>
      <c r="C114" s="379" t="s">
        <v>4035</v>
      </c>
      <c r="D114" s="396">
        <v>46063</v>
      </c>
      <c r="E114" s="397">
        <v>107974660840</v>
      </c>
      <c r="F114" s="398">
        <v>1</v>
      </c>
      <c r="G114" s="372"/>
      <c r="H114" s="372"/>
      <c r="I114" s="422"/>
      <c r="J114" s="423"/>
      <c r="K114" s="373"/>
      <c r="L114" s="403"/>
      <c r="M114" s="399">
        <v>389500</v>
      </c>
      <c r="N114" s="403"/>
      <c r="O114" s="403"/>
      <c r="P114" s="403"/>
      <c r="Q114" s="403"/>
      <c r="R114" s="403"/>
      <c r="S114" s="403"/>
      <c r="T114" s="403"/>
      <c r="U114" s="403"/>
      <c r="V114" s="403"/>
      <c r="W114" s="403">
        <f t="shared" si="30"/>
        <v>31160</v>
      </c>
      <c r="X114" s="373">
        <f t="shared" si="31"/>
        <v>420660</v>
      </c>
      <c r="Y114" s="404">
        <f t="shared" si="34"/>
        <v>420660</v>
      </c>
      <c r="Z114" s="404"/>
      <c r="AA114" s="379" t="s">
        <v>3245</v>
      </c>
      <c r="AB114" s="405" t="str">
        <f t="shared" si="36"/>
        <v>PS261038</v>
      </c>
      <c r="AC114" s="404" t="str">
        <f t="shared" si="36"/>
        <v>5237651</v>
      </c>
      <c r="AD114" s="406">
        <f t="shared" si="32"/>
        <v>46063</v>
      </c>
      <c r="AE114" s="404"/>
      <c r="AF114" s="404"/>
      <c r="AG114" s="404"/>
      <c r="AH114" s="404">
        <f t="shared" si="27"/>
        <v>389500</v>
      </c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>
        <f t="shared" si="28"/>
        <v>31160</v>
      </c>
      <c r="AS114" s="404">
        <f t="shared" si="29"/>
        <v>420660</v>
      </c>
      <c r="AT114" s="404">
        <f t="shared" si="35"/>
        <v>420660</v>
      </c>
      <c r="AU114" s="404" t="str">
        <f t="shared" si="33"/>
        <v>Local</v>
      </c>
      <c r="AV114" s="20"/>
      <c r="AY114" s="13"/>
    </row>
    <row r="115" spans="1:51" s="1" customFormat="1" ht="32.25" customHeight="1">
      <c r="A115" s="400" t="s">
        <v>3846</v>
      </c>
      <c r="B115" s="395" t="s">
        <v>3969</v>
      </c>
      <c r="C115" s="379" t="s">
        <v>4035</v>
      </c>
      <c r="D115" s="396">
        <v>46063</v>
      </c>
      <c r="E115" s="397">
        <v>107974429730</v>
      </c>
      <c r="F115" s="398">
        <v>1</v>
      </c>
      <c r="G115" s="372"/>
      <c r="H115" s="372"/>
      <c r="I115" s="422"/>
      <c r="J115" s="423"/>
      <c r="K115" s="373"/>
      <c r="L115" s="403"/>
      <c r="M115" s="399">
        <v>389500</v>
      </c>
      <c r="N115" s="403"/>
      <c r="O115" s="403"/>
      <c r="P115" s="403"/>
      <c r="Q115" s="403"/>
      <c r="R115" s="403"/>
      <c r="S115" s="403"/>
      <c r="T115" s="403"/>
      <c r="U115" s="403"/>
      <c r="V115" s="403"/>
      <c r="W115" s="403">
        <f t="shared" si="30"/>
        <v>31160</v>
      </c>
      <c r="X115" s="373">
        <f t="shared" si="31"/>
        <v>420660</v>
      </c>
      <c r="Y115" s="404">
        <f t="shared" si="34"/>
        <v>420660</v>
      </c>
      <c r="Z115" s="404"/>
      <c r="AA115" s="379" t="s">
        <v>3245</v>
      </c>
      <c r="AB115" s="405" t="str">
        <f t="shared" si="36"/>
        <v>PS261010</v>
      </c>
      <c r="AC115" s="404" t="str">
        <f t="shared" si="36"/>
        <v>5234836</v>
      </c>
      <c r="AD115" s="406">
        <f t="shared" si="32"/>
        <v>46063</v>
      </c>
      <c r="AE115" s="404"/>
      <c r="AF115" s="404"/>
      <c r="AG115" s="404"/>
      <c r="AH115" s="404">
        <f t="shared" si="27"/>
        <v>389500</v>
      </c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>
        <f t="shared" si="28"/>
        <v>31160</v>
      </c>
      <c r="AS115" s="404">
        <f t="shared" si="29"/>
        <v>420660</v>
      </c>
      <c r="AT115" s="404">
        <f t="shared" si="35"/>
        <v>420660</v>
      </c>
      <c r="AU115" s="404" t="str">
        <f t="shared" si="33"/>
        <v>Local</v>
      </c>
      <c r="AV115" s="20"/>
      <c r="AY115" s="13"/>
    </row>
    <row r="116" spans="1:51" s="1" customFormat="1" ht="32.25" customHeight="1">
      <c r="A116" s="400" t="s">
        <v>3847</v>
      </c>
      <c r="B116" s="395" t="s">
        <v>3970</v>
      </c>
      <c r="C116" s="379" t="s">
        <v>4035</v>
      </c>
      <c r="D116" s="396">
        <v>46063</v>
      </c>
      <c r="E116" s="397">
        <v>107974471510</v>
      </c>
      <c r="F116" s="398">
        <v>1</v>
      </c>
      <c r="G116" s="372"/>
      <c r="H116" s="372"/>
      <c r="I116" s="422"/>
      <c r="J116" s="423"/>
      <c r="K116" s="373"/>
      <c r="L116" s="403"/>
      <c r="M116" s="399">
        <v>389500</v>
      </c>
      <c r="N116" s="403"/>
      <c r="O116" s="403"/>
      <c r="P116" s="403"/>
      <c r="Q116" s="403"/>
      <c r="R116" s="403"/>
      <c r="S116" s="403"/>
      <c r="T116" s="403"/>
      <c r="U116" s="403"/>
      <c r="V116" s="403"/>
      <c r="W116" s="403">
        <f t="shared" si="30"/>
        <v>31160</v>
      </c>
      <c r="X116" s="373">
        <f t="shared" si="31"/>
        <v>420660</v>
      </c>
      <c r="Y116" s="404">
        <f t="shared" si="34"/>
        <v>420660</v>
      </c>
      <c r="Z116" s="404"/>
      <c r="AA116" s="379" t="s">
        <v>3245</v>
      </c>
      <c r="AB116" s="405" t="str">
        <f t="shared" si="36"/>
        <v>PS261011</v>
      </c>
      <c r="AC116" s="404" t="str">
        <f t="shared" si="36"/>
        <v>KJ-VY260202</v>
      </c>
      <c r="AD116" s="406">
        <f t="shared" si="32"/>
        <v>46063</v>
      </c>
      <c r="AE116" s="404"/>
      <c r="AF116" s="404"/>
      <c r="AG116" s="404"/>
      <c r="AH116" s="404">
        <f t="shared" si="27"/>
        <v>389500</v>
      </c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>
        <f t="shared" si="28"/>
        <v>31160</v>
      </c>
      <c r="AS116" s="404">
        <f t="shared" si="29"/>
        <v>420660</v>
      </c>
      <c r="AT116" s="404">
        <f t="shared" si="35"/>
        <v>420660</v>
      </c>
      <c r="AU116" s="404" t="str">
        <f t="shared" si="33"/>
        <v>Local</v>
      </c>
      <c r="AV116" s="20"/>
      <c r="AY116" s="13"/>
    </row>
    <row r="117" spans="1:51" s="1" customFormat="1" ht="32.25" customHeight="1">
      <c r="A117" s="400" t="s">
        <v>3848</v>
      </c>
      <c r="B117" s="395" t="s">
        <v>3971</v>
      </c>
      <c r="C117" s="379" t="s">
        <v>4035</v>
      </c>
      <c r="D117" s="396">
        <v>46063</v>
      </c>
      <c r="E117" s="397">
        <v>107974514540</v>
      </c>
      <c r="F117" s="398">
        <v>1</v>
      </c>
      <c r="G117" s="372"/>
      <c r="H117" s="372"/>
      <c r="I117" s="422"/>
      <c r="J117" s="423"/>
      <c r="K117" s="373"/>
      <c r="L117" s="403"/>
      <c r="M117" s="399">
        <v>389500</v>
      </c>
      <c r="N117" s="403"/>
      <c r="O117" s="403"/>
      <c r="P117" s="403"/>
      <c r="Q117" s="403"/>
      <c r="R117" s="403"/>
      <c r="S117" s="403"/>
      <c r="T117" s="403"/>
      <c r="U117" s="403"/>
      <c r="V117" s="403"/>
      <c r="W117" s="403">
        <f t="shared" si="30"/>
        <v>31160</v>
      </c>
      <c r="X117" s="373">
        <f t="shared" si="31"/>
        <v>420660</v>
      </c>
      <c r="Y117" s="404">
        <f t="shared" si="34"/>
        <v>420660</v>
      </c>
      <c r="Z117" s="404"/>
      <c r="AA117" s="379" t="s">
        <v>3245</v>
      </c>
      <c r="AB117" s="405" t="str">
        <f t="shared" si="36"/>
        <v>PS261029</v>
      </c>
      <c r="AC117" s="404" t="str">
        <f t="shared" si="36"/>
        <v>5241186</v>
      </c>
      <c r="AD117" s="406">
        <f t="shared" si="32"/>
        <v>46063</v>
      </c>
      <c r="AE117" s="404"/>
      <c r="AF117" s="404"/>
      <c r="AG117" s="404"/>
      <c r="AH117" s="404">
        <f t="shared" si="27"/>
        <v>389500</v>
      </c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>
        <f t="shared" si="28"/>
        <v>31160</v>
      </c>
      <c r="AS117" s="404">
        <f t="shared" si="29"/>
        <v>420660</v>
      </c>
      <c r="AT117" s="404">
        <f t="shared" si="35"/>
        <v>420660</v>
      </c>
      <c r="AU117" s="404" t="str">
        <f t="shared" si="33"/>
        <v>Local</v>
      </c>
      <c r="AV117" s="20"/>
      <c r="AY117" s="13"/>
    </row>
    <row r="118" spans="1:51" s="1" customFormat="1" ht="32.25" customHeight="1">
      <c r="A118" s="400" t="s">
        <v>3849</v>
      </c>
      <c r="B118" s="395" t="s">
        <v>3972</v>
      </c>
      <c r="C118" s="379" t="s">
        <v>4035</v>
      </c>
      <c r="D118" s="396">
        <v>46063</v>
      </c>
      <c r="E118" s="397">
        <v>107974548730</v>
      </c>
      <c r="F118" s="398">
        <v>1</v>
      </c>
      <c r="G118" s="372"/>
      <c r="H118" s="372"/>
      <c r="I118" s="422"/>
      <c r="J118" s="423"/>
      <c r="K118" s="373"/>
      <c r="L118" s="403"/>
      <c r="M118" s="399">
        <v>389500</v>
      </c>
      <c r="N118" s="403"/>
      <c r="O118" s="403"/>
      <c r="P118" s="403"/>
      <c r="Q118" s="403"/>
      <c r="R118" s="403"/>
      <c r="S118" s="403"/>
      <c r="T118" s="403"/>
      <c r="U118" s="403"/>
      <c r="V118" s="403"/>
      <c r="W118" s="403">
        <f t="shared" si="30"/>
        <v>31160</v>
      </c>
      <c r="X118" s="373">
        <f t="shared" si="31"/>
        <v>420660</v>
      </c>
      <c r="Y118" s="404">
        <f t="shared" si="34"/>
        <v>420660</v>
      </c>
      <c r="Z118" s="404"/>
      <c r="AA118" s="379" t="s">
        <v>3245</v>
      </c>
      <c r="AB118" s="405" t="str">
        <f t="shared" si="36"/>
        <v>PS261048</v>
      </c>
      <c r="AC118" s="404" t="str">
        <f t="shared" si="36"/>
        <v>32/PSHK/26</v>
      </c>
      <c r="AD118" s="406">
        <f t="shared" si="32"/>
        <v>46063</v>
      </c>
      <c r="AE118" s="404"/>
      <c r="AF118" s="404"/>
      <c r="AG118" s="404"/>
      <c r="AH118" s="404">
        <f t="shared" si="27"/>
        <v>389500</v>
      </c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>
        <f t="shared" si="28"/>
        <v>31160</v>
      </c>
      <c r="AS118" s="404">
        <f t="shared" si="29"/>
        <v>420660</v>
      </c>
      <c r="AT118" s="404">
        <f t="shared" si="35"/>
        <v>420660</v>
      </c>
      <c r="AU118" s="404" t="str">
        <f t="shared" si="33"/>
        <v>Local</v>
      </c>
      <c r="AV118" s="20"/>
      <c r="AY118" s="13"/>
    </row>
    <row r="119" spans="1:51" s="1" customFormat="1" ht="32.25" customHeight="1">
      <c r="A119" s="400" t="s">
        <v>3850</v>
      </c>
      <c r="B119" s="395" t="s">
        <v>3973</v>
      </c>
      <c r="C119" s="379" t="s">
        <v>4035</v>
      </c>
      <c r="D119" s="396">
        <v>46063</v>
      </c>
      <c r="E119" s="397">
        <v>107974959960</v>
      </c>
      <c r="F119" s="398">
        <v>1</v>
      </c>
      <c r="G119" s="372"/>
      <c r="H119" s="372"/>
      <c r="I119" s="422"/>
      <c r="J119" s="423"/>
      <c r="K119" s="373"/>
      <c r="L119" s="403"/>
      <c r="M119" s="399">
        <v>389500</v>
      </c>
      <c r="N119" s="403"/>
      <c r="O119" s="403"/>
      <c r="P119" s="403"/>
      <c r="Q119" s="403"/>
      <c r="R119" s="403"/>
      <c r="S119" s="403"/>
      <c r="T119" s="403"/>
      <c r="U119" s="403"/>
      <c r="V119" s="403"/>
      <c r="W119" s="403">
        <f t="shared" si="30"/>
        <v>31160</v>
      </c>
      <c r="X119" s="373">
        <f t="shared" si="31"/>
        <v>420660</v>
      </c>
      <c r="Y119" s="404">
        <f t="shared" si="34"/>
        <v>420660</v>
      </c>
      <c r="Z119" s="404"/>
      <c r="AA119" s="379" t="s">
        <v>3245</v>
      </c>
      <c r="AB119" s="405" t="str">
        <f t="shared" si="36"/>
        <v>PS261037</v>
      </c>
      <c r="AC119" s="404" t="str">
        <f t="shared" si="36"/>
        <v>5241455</v>
      </c>
      <c r="AD119" s="406">
        <f t="shared" si="32"/>
        <v>46063</v>
      </c>
      <c r="AE119" s="404"/>
      <c r="AF119" s="404"/>
      <c r="AG119" s="404"/>
      <c r="AH119" s="404">
        <f t="shared" si="27"/>
        <v>389500</v>
      </c>
      <c r="AI119" s="404"/>
      <c r="AJ119" s="404"/>
      <c r="AK119" s="404"/>
      <c r="AL119" s="404"/>
      <c r="AM119" s="404"/>
      <c r="AN119" s="404"/>
      <c r="AO119" s="404"/>
      <c r="AP119" s="404"/>
      <c r="AQ119" s="404"/>
      <c r="AR119" s="404">
        <f t="shared" si="28"/>
        <v>31160</v>
      </c>
      <c r="AS119" s="404">
        <f t="shared" si="29"/>
        <v>420660</v>
      </c>
      <c r="AT119" s="404">
        <f t="shared" si="35"/>
        <v>420660</v>
      </c>
      <c r="AU119" s="404" t="str">
        <f t="shared" si="33"/>
        <v>Local</v>
      </c>
      <c r="AV119" s="20"/>
      <c r="AY119" s="13"/>
    </row>
    <row r="120" spans="1:51" s="1" customFormat="1" ht="32.25" customHeight="1">
      <c r="A120" s="400" t="s">
        <v>3851</v>
      </c>
      <c r="B120" s="395" t="s">
        <v>3974</v>
      </c>
      <c r="C120" s="379" t="s">
        <v>4035</v>
      </c>
      <c r="D120" s="396">
        <v>46063</v>
      </c>
      <c r="E120" s="397">
        <v>107974767720</v>
      </c>
      <c r="F120" s="398">
        <v>1</v>
      </c>
      <c r="G120" s="372"/>
      <c r="H120" s="372"/>
      <c r="I120" s="422"/>
      <c r="J120" s="423"/>
      <c r="K120" s="373"/>
      <c r="L120" s="403"/>
      <c r="M120" s="399">
        <v>389500</v>
      </c>
      <c r="N120" s="403"/>
      <c r="O120" s="403"/>
      <c r="P120" s="403"/>
      <c r="Q120" s="403"/>
      <c r="R120" s="403"/>
      <c r="S120" s="403"/>
      <c r="T120" s="403"/>
      <c r="U120" s="403"/>
      <c r="V120" s="403"/>
      <c r="W120" s="403">
        <f t="shared" si="30"/>
        <v>31160</v>
      </c>
      <c r="X120" s="373">
        <f t="shared" si="31"/>
        <v>420660</v>
      </c>
      <c r="Y120" s="404">
        <f t="shared" si="34"/>
        <v>420660</v>
      </c>
      <c r="Z120" s="404"/>
      <c r="AA120" s="379" t="s">
        <v>3245</v>
      </c>
      <c r="AB120" s="405" t="str">
        <f t="shared" si="36"/>
        <v>PS261055</v>
      </c>
      <c r="AC120" s="404" t="str">
        <f t="shared" si="36"/>
        <v>EBD-PSINJ260206</v>
      </c>
      <c r="AD120" s="406">
        <f t="shared" si="32"/>
        <v>46063</v>
      </c>
      <c r="AE120" s="404"/>
      <c r="AF120" s="404"/>
      <c r="AG120" s="404"/>
      <c r="AH120" s="404">
        <f t="shared" si="27"/>
        <v>389500</v>
      </c>
      <c r="AI120" s="404"/>
      <c r="AJ120" s="404"/>
      <c r="AK120" s="404"/>
      <c r="AL120" s="404"/>
      <c r="AM120" s="404"/>
      <c r="AN120" s="404"/>
      <c r="AO120" s="404"/>
      <c r="AP120" s="404"/>
      <c r="AQ120" s="404"/>
      <c r="AR120" s="404">
        <f t="shared" si="28"/>
        <v>31160</v>
      </c>
      <c r="AS120" s="404">
        <f t="shared" si="29"/>
        <v>420660</v>
      </c>
      <c r="AT120" s="404">
        <f t="shared" si="35"/>
        <v>420660</v>
      </c>
      <c r="AU120" s="404" t="str">
        <f t="shared" si="33"/>
        <v>Local</v>
      </c>
      <c r="AV120" s="20"/>
      <c r="AY120" s="13"/>
    </row>
    <row r="121" spans="1:51" s="1" customFormat="1" ht="32.25" customHeight="1">
      <c r="A121" s="400" t="s">
        <v>3852</v>
      </c>
      <c r="B121" s="395" t="s">
        <v>3975</v>
      </c>
      <c r="C121" s="379" t="s">
        <v>4035</v>
      </c>
      <c r="D121" s="396">
        <v>46063</v>
      </c>
      <c r="E121" s="397">
        <v>107975007710</v>
      </c>
      <c r="F121" s="398">
        <v>1</v>
      </c>
      <c r="G121" s="372"/>
      <c r="H121" s="372"/>
      <c r="I121" s="422"/>
      <c r="J121" s="423"/>
      <c r="K121" s="373"/>
      <c r="L121" s="403"/>
      <c r="M121" s="399">
        <v>389500</v>
      </c>
      <c r="N121" s="403"/>
      <c r="O121" s="403"/>
      <c r="P121" s="403"/>
      <c r="Q121" s="403"/>
      <c r="R121" s="403"/>
      <c r="S121" s="403"/>
      <c r="T121" s="403"/>
      <c r="U121" s="403"/>
      <c r="V121" s="403"/>
      <c r="W121" s="403">
        <f t="shared" si="30"/>
        <v>31160</v>
      </c>
      <c r="X121" s="373">
        <f t="shared" si="31"/>
        <v>420660</v>
      </c>
      <c r="Y121" s="404">
        <f t="shared" si="34"/>
        <v>420660</v>
      </c>
      <c r="Z121" s="404"/>
      <c r="AA121" s="379" t="s">
        <v>3245</v>
      </c>
      <c r="AB121" s="405" t="str">
        <f t="shared" si="36"/>
        <v>PS261053</v>
      </c>
      <c r="AC121" s="404" t="str">
        <f t="shared" si="36"/>
        <v>VY/029-2026</v>
      </c>
      <c r="AD121" s="406">
        <f t="shared" si="32"/>
        <v>46063</v>
      </c>
      <c r="AE121" s="404"/>
      <c r="AF121" s="404"/>
      <c r="AG121" s="404"/>
      <c r="AH121" s="404">
        <f t="shared" ref="AH121:AH181" si="37">+M121</f>
        <v>389500</v>
      </c>
      <c r="AI121" s="404"/>
      <c r="AJ121" s="404"/>
      <c r="AK121" s="404"/>
      <c r="AL121" s="404"/>
      <c r="AM121" s="404"/>
      <c r="AN121" s="404"/>
      <c r="AO121" s="404"/>
      <c r="AP121" s="404"/>
      <c r="AQ121" s="404"/>
      <c r="AR121" s="404">
        <f t="shared" si="28"/>
        <v>31160</v>
      </c>
      <c r="AS121" s="404">
        <f t="shared" si="29"/>
        <v>420660</v>
      </c>
      <c r="AT121" s="404">
        <f t="shared" si="35"/>
        <v>420660</v>
      </c>
      <c r="AU121" s="404" t="str">
        <f t="shared" si="33"/>
        <v>Local</v>
      </c>
      <c r="AV121" s="20"/>
      <c r="AY121" s="13"/>
    </row>
    <row r="122" spans="1:51" s="1" customFormat="1" ht="32.25" customHeight="1">
      <c r="A122" s="400" t="s">
        <v>3853</v>
      </c>
      <c r="B122" s="395" t="s">
        <v>3976</v>
      </c>
      <c r="C122" s="379" t="s">
        <v>4035</v>
      </c>
      <c r="D122" s="396">
        <v>46063</v>
      </c>
      <c r="E122" s="397">
        <v>107975377750</v>
      </c>
      <c r="F122" s="398">
        <v>1</v>
      </c>
      <c r="G122" s="372"/>
      <c r="H122" s="372"/>
      <c r="I122" s="422"/>
      <c r="J122" s="423"/>
      <c r="K122" s="373"/>
      <c r="L122" s="403"/>
      <c r="M122" s="399">
        <v>389500</v>
      </c>
      <c r="N122" s="403"/>
      <c r="O122" s="403"/>
      <c r="P122" s="403"/>
      <c r="Q122" s="403"/>
      <c r="R122" s="403"/>
      <c r="S122" s="403"/>
      <c r="T122" s="403"/>
      <c r="U122" s="403"/>
      <c r="V122" s="403"/>
      <c r="W122" s="403">
        <f t="shared" si="30"/>
        <v>31160</v>
      </c>
      <c r="X122" s="373">
        <f t="shared" si="31"/>
        <v>420660</v>
      </c>
      <c r="Y122" s="404">
        <f t="shared" si="34"/>
        <v>420660</v>
      </c>
      <c r="Z122" s="404"/>
      <c r="AA122" s="379" t="s">
        <v>3245</v>
      </c>
      <c r="AB122" s="405" t="str">
        <f t="shared" si="36"/>
        <v>PS261025</v>
      </c>
      <c r="AC122" s="404" t="str">
        <f t="shared" si="36"/>
        <v>2602045-CH</v>
      </c>
      <c r="AD122" s="406">
        <f t="shared" si="32"/>
        <v>46063</v>
      </c>
      <c r="AE122" s="404"/>
      <c r="AF122" s="404"/>
      <c r="AG122" s="404"/>
      <c r="AH122" s="404">
        <f t="shared" si="37"/>
        <v>389500</v>
      </c>
      <c r="AI122" s="404"/>
      <c r="AJ122" s="404"/>
      <c r="AK122" s="404"/>
      <c r="AL122" s="404"/>
      <c r="AM122" s="404"/>
      <c r="AN122" s="404"/>
      <c r="AO122" s="404"/>
      <c r="AP122" s="404"/>
      <c r="AQ122" s="404"/>
      <c r="AR122" s="404">
        <f t="shared" si="28"/>
        <v>31160</v>
      </c>
      <c r="AS122" s="404">
        <f t="shared" si="29"/>
        <v>420660</v>
      </c>
      <c r="AT122" s="404">
        <f t="shared" si="35"/>
        <v>420660</v>
      </c>
      <c r="AU122" s="404" t="str">
        <f t="shared" si="33"/>
        <v>Local</v>
      </c>
      <c r="AV122" s="20"/>
      <c r="AY122" s="13"/>
    </row>
    <row r="123" spans="1:51" s="1" customFormat="1" ht="32.25" customHeight="1">
      <c r="A123" s="400" t="s">
        <v>3854</v>
      </c>
      <c r="B123" s="395" t="s">
        <v>3977</v>
      </c>
      <c r="C123" s="379" t="s">
        <v>4035</v>
      </c>
      <c r="D123" s="396">
        <v>46063</v>
      </c>
      <c r="E123" s="397">
        <v>107976502540</v>
      </c>
      <c r="F123" s="398">
        <v>1</v>
      </c>
      <c r="G123" s="372"/>
      <c r="H123" s="372"/>
      <c r="I123" s="422"/>
      <c r="J123" s="423"/>
      <c r="K123" s="373"/>
      <c r="L123" s="403"/>
      <c r="M123" s="399">
        <v>389500</v>
      </c>
      <c r="N123" s="403"/>
      <c r="O123" s="403"/>
      <c r="P123" s="403"/>
      <c r="Q123" s="403"/>
      <c r="R123" s="403"/>
      <c r="S123" s="403"/>
      <c r="T123" s="403"/>
      <c r="U123" s="403"/>
      <c r="V123" s="403"/>
      <c r="W123" s="403">
        <f t="shared" ref="W123:W141" si="38">SUM(L123:V123)*0.08</f>
        <v>31160</v>
      </c>
      <c r="X123" s="373">
        <f t="shared" ref="X123:X141" si="39">SUM(L123:W123)</f>
        <v>420660</v>
      </c>
      <c r="Y123" s="404">
        <f t="shared" si="34"/>
        <v>420660</v>
      </c>
      <c r="Z123" s="404"/>
      <c r="AA123" s="379" t="s">
        <v>3245</v>
      </c>
      <c r="AB123" s="405" t="str">
        <f t="shared" si="36"/>
        <v>PS261056</v>
      </c>
      <c r="AC123" s="404" t="str">
        <f t="shared" si="36"/>
        <v>THVN-MIN2602011</v>
      </c>
      <c r="AD123" s="406">
        <f t="shared" si="32"/>
        <v>46063</v>
      </c>
      <c r="AE123" s="404"/>
      <c r="AF123" s="404"/>
      <c r="AG123" s="404"/>
      <c r="AH123" s="404">
        <f t="shared" si="37"/>
        <v>389500</v>
      </c>
      <c r="AI123" s="404"/>
      <c r="AJ123" s="404"/>
      <c r="AK123" s="404"/>
      <c r="AL123" s="404"/>
      <c r="AM123" s="404"/>
      <c r="AN123" s="404"/>
      <c r="AO123" s="404"/>
      <c r="AP123" s="404"/>
      <c r="AQ123" s="404"/>
      <c r="AR123" s="404">
        <f t="shared" si="28"/>
        <v>31160</v>
      </c>
      <c r="AS123" s="404">
        <f t="shared" si="29"/>
        <v>420660</v>
      </c>
      <c r="AT123" s="404">
        <f t="shared" si="35"/>
        <v>420660</v>
      </c>
      <c r="AU123" s="404" t="str">
        <f t="shared" si="33"/>
        <v>Local</v>
      </c>
      <c r="AV123" s="20"/>
      <c r="AY123" s="13"/>
    </row>
    <row r="124" spans="1:51" s="1" customFormat="1" ht="32.25" customHeight="1">
      <c r="A124" s="400" t="s">
        <v>3855</v>
      </c>
      <c r="B124" s="395" t="s">
        <v>3978</v>
      </c>
      <c r="C124" s="379" t="s">
        <v>4035</v>
      </c>
      <c r="D124" s="396">
        <v>46063</v>
      </c>
      <c r="E124" s="397">
        <v>107976502210</v>
      </c>
      <c r="F124" s="398">
        <v>1</v>
      </c>
      <c r="G124" s="372"/>
      <c r="H124" s="372"/>
      <c r="I124" s="422"/>
      <c r="J124" s="423"/>
      <c r="K124" s="373"/>
      <c r="L124" s="403"/>
      <c r="M124" s="399">
        <v>389500</v>
      </c>
      <c r="N124" s="403"/>
      <c r="O124" s="403"/>
      <c r="P124" s="403"/>
      <c r="Q124" s="403"/>
      <c r="R124" s="403"/>
      <c r="S124" s="403"/>
      <c r="T124" s="403"/>
      <c r="U124" s="403"/>
      <c r="V124" s="403"/>
      <c r="W124" s="403">
        <f t="shared" si="38"/>
        <v>31160</v>
      </c>
      <c r="X124" s="373">
        <f t="shared" si="39"/>
        <v>420660</v>
      </c>
      <c r="Y124" s="404">
        <f t="shared" si="34"/>
        <v>420660</v>
      </c>
      <c r="Z124" s="404"/>
      <c r="AA124" s="379" t="s">
        <v>3245</v>
      </c>
      <c r="AB124" s="405" t="str">
        <f t="shared" si="36"/>
        <v>PS261058</v>
      </c>
      <c r="AC124" s="404" t="str">
        <f t="shared" si="36"/>
        <v>184/BG-PS-34</v>
      </c>
      <c r="AD124" s="406">
        <f t="shared" si="32"/>
        <v>46063</v>
      </c>
      <c r="AE124" s="404"/>
      <c r="AF124" s="404"/>
      <c r="AG124" s="404"/>
      <c r="AH124" s="404">
        <f t="shared" si="37"/>
        <v>389500</v>
      </c>
      <c r="AI124" s="404"/>
      <c r="AJ124" s="404"/>
      <c r="AK124" s="404"/>
      <c r="AL124" s="404"/>
      <c r="AM124" s="404"/>
      <c r="AN124" s="404"/>
      <c r="AO124" s="404"/>
      <c r="AP124" s="404"/>
      <c r="AQ124" s="404"/>
      <c r="AR124" s="404">
        <f t="shared" si="28"/>
        <v>31160</v>
      </c>
      <c r="AS124" s="404">
        <f t="shared" si="29"/>
        <v>420660</v>
      </c>
      <c r="AT124" s="404">
        <f t="shared" si="35"/>
        <v>420660</v>
      </c>
      <c r="AU124" s="404" t="str">
        <f t="shared" si="33"/>
        <v>Local</v>
      </c>
      <c r="AV124" s="20"/>
      <c r="AY124" s="13"/>
    </row>
    <row r="125" spans="1:51" s="1" customFormat="1" ht="32.25" customHeight="1">
      <c r="A125" s="400" t="s">
        <v>3856</v>
      </c>
      <c r="B125" s="395" t="s">
        <v>3979</v>
      </c>
      <c r="C125" s="379" t="s">
        <v>4035</v>
      </c>
      <c r="D125" s="396">
        <v>46063</v>
      </c>
      <c r="E125" s="397">
        <v>107976504900</v>
      </c>
      <c r="F125" s="398">
        <v>1</v>
      </c>
      <c r="G125" s="372"/>
      <c r="H125" s="372"/>
      <c r="I125" s="422"/>
      <c r="J125" s="423"/>
      <c r="K125" s="373"/>
      <c r="L125" s="403"/>
      <c r="M125" s="399">
        <v>389500</v>
      </c>
      <c r="N125" s="403"/>
      <c r="O125" s="403"/>
      <c r="P125" s="403"/>
      <c r="Q125" s="403"/>
      <c r="R125" s="403"/>
      <c r="S125" s="403"/>
      <c r="T125" s="403"/>
      <c r="U125" s="403"/>
      <c r="V125" s="403"/>
      <c r="W125" s="403">
        <f t="shared" si="38"/>
        <v>31160</v>
      </c>
      <c r="X125" s="373">
        <f t="shared" si="39"/>
        <v>420660</v>
      </c>
      <c r="Y125" s="404">
        <f t="shared" si="34"/>
        <v>420660</v>
      </c>
      <c r="Z125" s="404"/>
      <c r="AA125" s="379" t="s">
        <v>3245</v>
      </c>
      <c r="AB125" s="405" t="str">
        <f t="shared" si="36"/>
        <v>PS261059</v>
      </c>
      <c r="AC125" s="404" t="str">
        <f t="shared" si="36"/>
        <v>EBD-PSINJ260205</v>
      </c>
      <c r="AD125" s="406">
        <f t="shared" si="32"/>
        <v>46063</v>
      </c>
      <c r="AE125" s="404"/>
      <c r="AF125" s="404"/>
      <c r="AG125" s="404"/>
      <c r="AH125" s="404">
        <f t="shared" si="37"/>
        <v>389500</v>
      </c>
      <c r="AI125" s="404"/>
      <c r="AJ125" s="404"/>
      <c r="AK125" s="404"/>
      <c r="AL125" s="404"/>
      <c r="AM125" s="404"/>
      <c r="AN125" s="404"/>
      <c r="AO125" s="404"/>
      <c r="AP125" s="404"/>
      <c r="AQ125" s="404"/>
      <c r="AR125" s="404">
        <f t="shared" si="28"/>
        <v>31160</v>
      </c>
      <c r="AS125" s="404">
        <f t="shared" si="29"/>
        <v>420660</v>
      </c>
      <c r="AT125" s="404">
        <f t="shared" si="35"/>
        <v>420660</v>
      </c>
      <c r="AU125" s="404" t="str">
        <f t="shared" si="33"/>
        <v>Local</v>
      </c>
      <c r="AV125" s="20"/>
      <c r="AY125" s="13"/>
    </row>
    <row r="126" spans="1:51" s="1" customFormat="1" ht="32.25" customHeight="1">
      <c r="A126" s="400" t="s">
        <v>3857</v>
      </c>
      <c r="B126" s="395" t="s">
        <v>3980</v>
      </c>
      <c r="C126" s="379" t="s">
        <v>4035</v>
      </c>
      <c r="D126" s="396">
        <v>46063</v>
      </c>
      <c r="E126" s="397">
        <v>107976525750</v>
      </c>
      <c r="F126" s="398">
        <v>1</v>
      </c>
      <c r="G126" s="372"/>
      <c r="H126" s="372"/>
      <c r="I126" s="422"/>
      <c r="J126" s="423"/>
      <c r="K126" s="373"/>
      <c r="L126" s="403"/>
      <c r="M126" s="399">
        <v>389500</v>
      </c>
      <c r="N126" s="403"/>
      <c r="O126" s="403"/>
      <c r="P126" s="403"/>
      <c r="Q126" s="403"/>
      <c r="R126" s="403"/>
      <c r="S126" s="403"/>
      <c r="T126" s="403"/>
      <c r="U126" s="403"/>
      <c r="V126" s="403"/>
      <c r="W126" s="403">
        <f t="shared" si="38"/>
        <v>31160</v>
      </c>
      <c r="X126" s="373">
        <f t="shared" si="39"/>
        <v>420660</v>
      </c>
      <c r="Y126" s="404">
        <f t="shared" si="34"/>
        <v>420660</v>
      </c>
      <c r="Z126" s="404"/>
      <c r="AA126" s="379" t="s">
        <v>3245</v>
      </c>
      <c r="AB126" s="405" t="str">
        <f t="shared" si="36"/>
        <v>PS261060</v>
      </c>
      <c r="AC126" s="404" t="str">
        <f t="shared" si="36"/>
        <v>5243060</v>
      </c>
      <c r="AD126" s="406">
        <f t="shared" si="32"/>
        <v>46063</v>
      </c>
      <c r="AE126" s="404"/>
      <c r="AF126" s="404"/>
      <c r="AG126" s="404"/>
      <c r="AH126" s="404">
        <f t="shared" si="37"/>
        <v>389500</v>
      </c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>
        <f t="shared" si="28"/>
        <v>31160</v>
      </c>
      <c r="AS126" s="404">
        <f t="shared" si="29"/>
        <v>420660</v>
      </c>
      <c r="AT126" s="404">
        <f t="shared" si="35"/>
        <v>420660</v>
      </c>
      <c r="AU126" s="404" t="str">
        <f t="shared" si="33"/>
        <v>Local</v>
      </c>
      <c r="AV126" s="20"/>
      <c r="AY126" s="13"/>
    </row>
    <row r="127" spans="1:51" s="1" customFormat="1" ht="32.25" customHeight="1">
      <c r="A127" s="400" t="s">
        <v>3858</v>
      </c>
      <c r="B127" s="395" t="s">
        <v>3981</v>
      </c>
      <c r="C127" s="379" t="s">
        <v>4035</v>
      </c>
      <c r="D127" s="396">
        <v>46063</v>
      </c>
      <c r="E127" s="397">
        <v>107976558100</v>
      </c>
      <c r="F127" s="398">
        <v>1</v>
      </c>
      <c r="G127" s="424"/>
      <c r="H127" s="424"/>
      <c r="I127" s="422"/>
      <c r="J127" s="423"/>
      <c r="K127" s="373"/>
      <c r="L127" s="403"/>
      <c r="M127" s="399">
        <v>389500</v>
      </c>
      <c r="N127" s="403"/>
      <c r="O127" s="403"/>
      <c r="P127" s="403"/>
      <c r="Q127" s="403"/>
      <c r="R127" s="403"/>
      <c r="S127" s="403"/>
      <c r="T127" s="403"/>
      <c r="U127" s="403"/>
      <c r="V127" s="403"/>
      <c r="W127" s="403">
        <f t="shared" si="38"/>
        <v>31160</v>
      </c>
      <c r="X127" s="373">
        <f t="shared" si="39"/>
        <v>420660</v>
      </c>
      <c r="Y127" s="404">
        <f t="shared" si="34"/>
        <v>420660</v>
      </c>
      <c r="Z127" s="404"/>
      <c r="AA127" s="379" t="s">
        <v>3245</v>
      </c>
      <c r="AB127" s="405" t="str">
        <f t="shared" si="36"/>
        <v>PS261033</v>
      </c>
      <c r="AC127" s="404" t="str">
        <f t="shared" si="36"/>
        <v>B34X26020427VY</v>
      </c>
      <c r="AD127" s="406">
        <f t="shared" si="32"/>
        <v>46063</v>
      </c>
      <c r="AE127" s="404"/>
      <c r="AF127" s="404"/>
      <c r="AG127" s="404"/>
      <c r="AH127" s="404">
        <f t="shared" si="37"/>
        <v>389500</v>
      </c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>
        <f t="shared" si="28"/>
        <v>31160</v>
      </c>
      <c r="AS127" s="404">
        <f t="shared" si="29"/>
        <v>420660</v>
      </c>
      <c r="AT127" s="404">
        <f t="shared" si="35"/>
        <v>420660</v>
      </c>
      <c r="AU127" s="404" t="str">
        <f t="shared" si="33"/>
        <v>Local</v>
      </c>
      <c r="AV127" s="20"/>
      <c r="AY127" s="13"/>
    </row>
    <row r="128" spans="1:51" s="1" customFormat="1" ht="32.25" customHeight="1">
      <c r="A128" s="400" t="s">
        <v>3859</v>
      </c>
      <c r="B128" s="395" t="s">
        <v>3982</v>
      </c>
      <c r="C128" s="379" t="s">
        <v>4035</v>
      </c>
      <c r="D128" s="396">
        <v>46063</v>
      </c>
      <c r="E128" s="397">
        <v>107976569300</v>
      </c>
      <c r="F128" s="398">
        <v>1</v>
      </c>
      <c r="G128" s="424"/>
      <c r="H128" s="424"/>
      <c r="I128" s="422"/>
      <c r="J128" s="423"/>
      <c r="K128" s="373"/>
      <c r="L128" s="403"/>
      <c r="M128" s="399">
        <v>389500</v>
      </c>
      <c r="N128" s="403"/>
      <c r="O128" s="403"/>
      <c r="P128" s="403"/>
      <c r="Q128" s="403"/>
      <c r="R128" s="403"/>
      <c r="S128" s="403"/>
      <c r="T128" s="403"/>
      <c r="U128" s="403"/>
      <c r="V128" s="403"/>
      <c r="W128" s="403">
        <f t="shared" si="38"/>
        <v>31160</v>
      </c>
      <c r="X128" s="373">
        <f t="shared" si="39"/>
        <v>420660</v>
      </c>
      <c r="Y128" s="404">
        <f t="shared" si="34"/>
        <v>420660</v>
      </c>
      <c r="Z128" s="404"/>
      <c r="AA128" s="379" t="s">
        <v>3245</v>
      </c>
      <c r="AB128" s="405" t="str">
        <f t="shared" si="36"/>
        <v>PS261034</v>
      </c>
      <c r="AC128" s="404" t="str">
        <f t="shared" si="36"/>
        <v>B34X26020428VY</v>
      </c>
      <c r="AD128" s="406">
        <f t="shared" si="32"/>
        <v>46063</v>
      </c>
      <c r="AE128" s="404"/>
      <c r="AF128" s="404"/>
      <c r="AG128" s="404"/>
      <c r="AH128" s="404">
        <f t="shared" si="37"/>
        <v>389500</v>
      </c>
      <c r="AI128" s="404"/>
      <c r="AJ128" s="404"/>
      <c r="AK128" s="404"/>
      <c r="AL128" s="404"/>
      <c r="AM128" s="404"/>
      <c r="AN128" s="404"/>
      <c r="AO128" s="404"/>
      <c r="AP128" s="404"/>
      <c r="AQ128" s="404"/>
      <c r="AR128" s="404">
        <f t="shared" si="28"/>
        <v>31160</v>
      </c>
      <c r="AS128" s="404">
        <f t="shared" si="29"/>
        <v>420660</v>
      </c>
      <c r="AT128" s="404">
        <f t="shared" si="35"/>
        <v>420660</v>
      </c>
      <c r="AU128" s="404" t="str">
        <f t="shared" si="33"/>
        <v>Local</v>
      </c>
      <c r="AV128" s="20"/>
      <c r="AY128" s="13"/>
    </row>
    <row r="129" spans="1:51" s="1" customFormat="1" ht="32.25" customHeight="1">
      <c r="A129" s="400" t="s">
        <v>3860</v>
      </c>
      <c r="B129" s="395" t="s">
        <v>3983</v>
      </c>
      <c r="C129" s="379" t="s">
        <v>4035</v>
      </c>
      <c r="D129" s="396">
        <v>46063</v>
      </c>
      <c r="E129" s="397">
        <v>107976581860</v>
      </c>
      <c r="F129" s="398">
        <v>1</v>
      </c>
      <c r="G129" s="424"/>
      <c r="H129" s="424"/>
      <c r="I129" s="422"/>
      <c r="J129" s="423"/>
      <c r="K129" s="373"/>
      <c r="L129" s="403"/>
      <c r="M129" s="399">
        <v>389500</v>
      </c>
      <c r="N129" s="403"/>
      <c r="O129" s="403"/>
      <c r="P129" s="403"/>
      <c r="Q129" s="403"/>
      <c r="R129" s="403"/>
      <c r="S129" s="403"/>
      <c r="T129" s="403"/>
      <c r="U129" s="403"/>
      <c r="V129" s="403"/>
      <c r="W129" s="403">
        <f t="shared" si="38"/>
        <v>31160</v>
      </c>
      <c r="X129" s="373">
        <f t="shared" si="39"/>
        <v>420660</v>
      </c>
      <c r="Y129" s="404">
        <f t="shared" si="34"/>
        <v>420660</v>
      </c>
      <c r="Z129" s="404"/>
      <c r="AA129" s="379" t="s">
        <v>3245</v>
      </c>
      <c r="AB129" s="405" t="str">
        <f t="shared" si="36"/>
        <v>PS261035</v>
      </c>
      <c r="AC129" s="404" t="str">
        <f t="shared" si="36"/>
        <v>B34X26020429VY</v>
      </c>
      <c r="AD129" s="406">
        <f t="shared" si="32"/>
        <v>46063</v>
      </c>
      <c r="AE129" s="404"/>
      <c r="AF129" s="404"/>
      <c r="AG129" s="404"/>
      <c r="AH129" s="404">
        <f t="shared" si="37"/>
        <v>389500</v>
      </c>
      <c r="AI129" s="404"/>
      <c r="AJ129" s="404"/>
      <c r="AK129" s="404"/>
      <c r="AL129" s="404"/>
      <c r="AM129" s="404"/>
      <c r="AN129" s="404"/>
      <c r="AO129" s="404"/>
      <c r="AP129" s="404"/>
      <c r="AQ129" s="404"/>
      <c r="AR129" s="404">
        <f t="shared" si="28"/>
        <v>31160</v>
      </c>
      <c r="AS129" s="404">
        <f t="shared" si="29"/>
        <v>420660</v>
      </c>
      <c r="AT129" s="404">
        <f t="shared" si="35"/>
        <v>420660</v>
      </c>
      <c r="AU129" s="404" t="str">
        <f t="shared" si="33"/>
        <v>Local</v>
      </c>
      <c r="AV129" s="20"/>
      <c r="AY129" s="13"/>
    </row>
    <row r="130" spans="1:51" s="1" customFormat="1" ht="32.25" customHeight="1">
      <c r="A130" s="400" t="s">
        <v>3861</v>
      </c>
      <c r="B130" s="395" t="s">
        <v>3984</v>
      </c>
      <c r="C130" s="379" t="s">
        <v>4035</v>
      </c>
      <c r="D130" s="396">
        <v>46063</v>
      </c>
      <c r="E130" s="397">
        <v>107976593060</v>
      </c>
      <c r="F130" s="398">
        <v>1</v>
      </c>
      <c r="G130" s="424"/>
      <c r="H130" s="424"/>
      <c r="I130" s="422"/>
      <c r="J130" s="423"/>
      <c r="K130" s="373"/>
      <c r="L130" s="403"/>
      <c r="M130" s="399">
        <v>389500</v>
      </c>
      <c r="N130" s="403"/>
      <c r="O130" s="403"/>
      <c r="P130" s="403"/>
      <c r="Q130" s="403"/>
      <c r="R130" s="403"/>
      <c r="S130" s="403"/>
      <c r="T130" s="403"/>
      <c r="U130" s="403"/>
      <c r="V130" s="403"/>
      <c r="W130" s="403">
        <f t="shared" si="38"/>
        <v>31160</v>
      </c>
      <c r="X130" s="373">
        <f t="shared" si="39"/>
        <v>420660</v>
      </c>
      <c r="Y130" s="404">
        <f t="shared" si="34"/>
        <v>420660</v>
      </c>
      <c r="Z130" s="404"/>
      <c r="AA130" s="379" t="s">
        <v>3245</v>
      </c>
      <c r="AB130" s="405" t="str">
        <f t="shared" si="36"/>
        <v>PS261036</v>
      </c>
      <c r="AC130" s="404" t="str">
        <f t="shared" si="36"/>
        <v>B34X26020430VY</v>
      </c>
      <c r="AD130" s="406">
        <f t="shared" si="32"/>
        <v>46063</v>
      </c>
      <c r="AE130" s="404"/>
      <c r="AF130" s="404"/>
      <c r="AG130" s="404"/>
      <c r="AH130" s="404">
        <f t="shared" si="37"/>
        <v>389500</v>
      </c>
      <c r="AI130" s="404"/>
      <c r="AJ130" s="404"/>
      <c r="AK130" s="404"/>
      <c r="AL130" s="404"/>
      <c r="AM130" s="404"/>
      <c r="AN130" s="404"/>
      <c r="AO130" s="404"/>
      <c r="AP130" s="404"/>
      <c r="AQ130" s="404"/>
      <c r="AR130" s="404">
        <f t="shared" si="28"/>
        <v>31160</v>
      </c>
      <c r="AS130" s="404">
        <f t="shared" si="29"/>
        <v>420660</v>
      </c>
      <c r="AT130" s="404">
        <f t="shared" si="35"/>
        <v>420660</v>
      </c>
      <c r="AU130" s="404" t="str">
        <f t="shared" si="33"/>
        <v>Local</v>
      </c>
      <c r="AV130" s="20"/>
      <c r="AY130" s="13"/>
    </row>
    <row r="131" spans="1:51" s="1" customFormat="1" ht="32.25" customHeight="1">
      <c r="A131" s="400" t="s">
        <v>3862</v>
      </c>
      <c r="B131" s="395" t="s">
        <v>3985</v>
      </c>
      <c r="C131" s="379" t="s">
        <v>4035</v>
      </c>
      <c r="D131" s="396">
        <v>46063</v>
      </c>
      <c r="E131" s="397">
        <v>107976602900</v>
      </c>
      <c r="F131" s="398">
        <v>1</v>
      </c>
      <c r="G131" s="424"/>
      <c r="H131" s="424"/>
      <c r="I131" s="422"/>
      <c r="J131" s="423"/>
      <c r="K131" s="373"/>
      <c r="L131" s="403"/>
      <c r="M131" s="399">
        <v>389500</v>
      </c>
      <c r="N131" s="403"/>
      <c r="O131" s="403"/>
      <c r="P131" s="403"/>
      <c r="Q131" s="403"/>
      <c r="R131" s="403"/>
      <c r="S131" s="403"/>
      <c r="T131" s="403"/>
      <c r="U131" s="403"/>
      <c r="V131" s="403"/>
      <c r="W131" s="403">
        <f t="shared" si="38"/>
        <v>31160</v>
      </c>
      <c r="X131" s="373">
        <f t="shared" si="39"/>
        <v>420660</v>
      </c>
      <c r="Y131" s="404">
        <f t="shared" si="34"/>
        <v>420660</v>
      </c>
      <c r="Z131" s="404"/>
      <c r="AA131" s="379" t="s">
        <v>3245</v>
      </c>
      <c r="AB131" s="405" t="str">
        <f t="shared" si="36"/>
        <v>PS261042</v>
      </c>
      <c r="AC131" s="404" t="str">
        <f t="shared" si="36"/>
        <v>B34X26020433VY</v>
      </c>
      <c r="AD131" s="406">
        <f t="shared" ref="AD131:AD181" si="40">D131</f>
        <v>46063</v>
      </c>
      <c r="AE131" s="404"/>
      <c r="AF131" s="404"/>
      <c r="AG131" s="404"/>
      <c r="AH131" s="404">
        <f t="shared" si="37"/>
        <v>389500</v>
      </c>
      <c r="AI131" s="404"/>
      <c r="AJ131" s="404"/>
      <c r="AK131" s="404"/>
      <c r="AL131" s="404"/>
      <c r="AM131" s="404"/>
      <c r="AN131" s="404"/>
      <c r="AO131" s="404"/>
      <c r="AP131" s="404"/>
      <c r="AQ131" s="404"/>
      <c r="AR131" s="404">
        <f t="shared" si="28"/>
        <v>31160</v>
      </c>
      <c r="AS131" s="404">
        <f t="shared" si="29"/>
        <v>420660</v>
      </c>
      <c r="AT131" s="404">
        <f t="shared" si="35"/>
        <v>420660</v>
      </c>
      <c r="AU131" s="404" t="str">
        <f t="shared" ref="AU131:AU181" si="41">AA131</f>
        <v>Local</v>
      </c>
      <c r="AV131" s="20"/>
      <c r="AY131" s="13"/>
    </row>
    <row r="132" spans="1:51" s="1" customFormat="1" ht="32.25" customHeight="1">
      <c r="A132" s="400" t="s">
        <v>3863</v>
      </c>
      <c r="B132" s="395" t="s">
        <v>3986</v>
      </c>
      <c r="C132" s="379" t="s">
        <v>4035</v>
      </c>
      <c r="D132" s="396">
        <v>46063</v>
      </c>
      <c r="E132" s="397">
        <v>107976615130</v>
      </c>
      <c r="F132" s="398">
        <v>1</v>
      </c>
      <c r="G132" s="424"/>
      <c r="H132" s="424"/>
      <c r="I132" s="422"/>
      <c r="J132" s="423"/>
      <c r="K132" s="373"/>
      <c r="L132" s="403"/>
      <c r="M132" s="399">
        <v>389500</v>
      </c>
      <c r="N132" s="403"/>
      <c r="O132" s="403"/>
      <c r="P132" s="403"/>
      <c r="Q132" s="403"/>
      <c r="R132" s="403"/>
      <c r="S132" s="403"/>
      <c r="T132" s="403"/>
      <c r="U132" s="403"/>
      <c r="V132" s="403"/>
      <c r="W132" s="403">
        <f t="shared" si="38"/>
        <v>31160</v>
      </c>
      <c r="X132" s="373">
        <f t="shared" si="39"/>
        <v>420660</v>
      </c>
      <c r="Y132" s="404">
        <f t="shared" ref="Y132:Y181" si="42">X132</f>
        <v>420660</v>
      </c>
      <c r="Z132" s="404"/>
      <c r="AA132" s="379" t="s">
        <v>3245</v>
      </c>
      <c r="AB132" s="405" t="str">
        <f t="shared" si="36"/>
        <v>PS261043</v>
      </c>
      <c r="AC132" s="404" t="str">
        <f t="shared" si="36"/>
        <v>B34X26020435VY</v>
      </c>
      <c r="AD132" s="406">
        <f t="shared" si="40"/>
        <v>46063</v>
      </c>
      <c r="AE132" s="404"/>
      <c r="AF132" s="404"/>
      <c r="AG132" s="404"/>
      <c r="AH132" s="404">
        <f t="shared" si="37"/>
        <v>389500</v>
      </c>
      <c r="AI132" s="404"/>
      <c r="AJ132" s="404"/>
      <c r="AK132" s="404"/>
      <c r="AL132" s="404"/>
      <c r="AM132" s="404"/>
      <c r="AN132" s="404"/>
      <c r="AO132" s="404"/>
      <c r="AP132" s="404"/>
      <c r="AQ132" s="404"/>
      <c r="AR132" s="404">
        <f t="shared" si="28"/>
        <v>31160</v>
      </c>
      <c r="AS132" s="404">
        <f t="shared" si="29"/>
        <v>420660</v>
      </c>
      <c r="AT132" s="404">
        <f t="shared" ref="AT132:AT181" si="43">AS132</f>
        <v>420660</v>
      </c>
      <c r="AU132" s="404" t="str">
        <f t="shared" si="41"/>
        <v>Local</v>
      </c>
      <c r="AV132" s="20"/>
      <c r="AY132" s="13"/>
    </row>
    <row r="133" spans="1:51" s="1" customFormat="1" ht="32.25" customHeight="1">
      <c r="A133" s="400" t="s">
        <v>3864</v>
      </c>
      <c r="B133" s="395" t="s">
        <v>3987</v>
      </c>
      <c r="C133" s="379" t="s">
        <v>4035</v>
      </c>
      <c r="D133" s="396">
        <v>46063</v>
      </c>
      <c r="E133" s="397">
        <v>107978029830</v>
      </c>
      <c r="F133" s="398">
        <v>1</v>
      </c>
      <c r="G133" s="424"/>
      <c r="H133" s="424"/>
      <c r="I133" s="422"/>
      <c r="J133" s="423"/>
      <c r="K133" s="373"/>
      <c r="L133" s="403"/>
      <c r="M133" s="399">
        <v>389500</v>
      </c>
      <c r="N133" s="403"/>
      <c r="O133" s="403"/>
      <c r="P133" s="403"/>
      <c r="Q133" s="403"/>
      <c r="R133" s="403"/>
      <c r="S133" s="403"/>
      <c r="T133" s="403"/>
      <c r="U133" s="403"/>
      <c r="V133" s="403"/>
      <c r="W133" s="403">
        <f t="shared" si="38"/>
        <v>31160</v>
      </c>
      <c r="X133" s="373">
        <f t="shared" si="39"/>
        <v>420660</v>
      </c>
      <c r="Y133" s="404">
        <f t="shared" si="42"/>
        <v>420660</v>
      </c>
      <c r="Z133" s="404"/>
      <c r="AA133" s="379" t="s">
        <v>3245</v>
      </c>
      <c r="AB133" s="405" t="str">
        <f t="shared" si="36"/>
        <v>PS261079</v>
      </c>
      <c r="AC133" s="404" t="str">
        <f t="shared" si="36"/>
        <v>BSV260209-221710</v>
      </c>
      <c r="AD133" s="406">
        <f t="shared" si="40"/>
        <v>46063</v>
      </c>
      <c r="AE133" s="404"/>
      <c r="AF133" s="404"/>
      <c r="AG133" s="404"/>
      <c r="AH133" s="404">
        <f t="shared" si="37"/>
        <v>389500</v>
      </c>
      <c r="AI133" s="404"/>
      <c r="AJ133" s="404"/>
      <c r="AK133" s="404"/>
      <c r="AL133" s="404"/>
      <c r="AM133" s="404"/>
      <c r="AN133" s="404"/>
      <c r="AO133" s="404"/>
      <c r="AP133" s="404"/>
      <c r="AQ133" s="404"/>
      <c r="AR133" s="404">
        <f t="shared" si="28"/>
        <v>31160</v>
      </c>
      <c r="AS133" s="404">
        <f t="shared" si="29"/>
        <v>420660</v>
      </c>
      <c r="AT133" s="404">
        <f t="shared" si="43"/>
        <v>420660</v>
      </c>
      <c r="AU133" s="404" t="str">
        <f t="shared" si="41"/>
        <v>Local</v>
      </c>
      <c r="AV133" s="20"/>
      <c r="AY133" s="13"/>
    </row>
    <row r="134" spans="1:51" s="1" customFormat="1" ht="32.25" customHeight="1">
      <c r="A134" s="400" t="s">
        <v>3865</v>
      </c>
      <c r="B134" s="395" t="s">
        <v>3988</v>
      </c>
      <c r="C134" s="379" t="s">
        <v>4035</v>
      </c>
      <c r="D134" s="396">
        <v>46064</v>
      </c>
      <c r="E134" s="397">
        <v>107978495660</v>
      </c>
      <c r="F134" s="398">
        <v>1</v>
      </c>
      <c r="G134" s="424"/>
      <c r="H134" s="424"/>
      <c r="I134" s="422"/>
      <c r="J134" s="423"/>
      <c r="K134" s="373"/>
      <c r="L134" s="403"/>
      <c r="M134" s="399">
        <v>389500</v>
      </c>
      <c r="N134" s="403"/>
      <c r="O134" s="403"/>
      <c r="P134" s="403"/>
      <c r="Q134" s="403"/>
      <c r="R134" s="403"/>
      <c r="S134" s="403"/>
      <c r="T134" s="403"/>
      <c r="U134" s="403"/>
      <c r="V134" s="403"/>
      <c r="W134" s="403">
        <f t="shared" si="38"/>
        <v>31160</v>
      </c>
      <c r="X134" s="373">
        <f t="shared" si="39"/>
        <v>420660</v>
      </c>
      <c r="Y134" s="404">
        <f t="shared" si="42"/>
        <v>420660</v>
      </c>
      <c r="Z134" s="404"/>
      <c r="AA134" s="379" t="s">
        <v>3245</v>
      </c>
      <c r="AB134" s="405" t="str">
        <f t="shared" si="36"/>
        <v>PS261064</v>
      </c>
      <c r="AC134" s="404" t="str">
        <f t="shared" si="36"/>
        <v>EBD-PSINJ260203</v>
      </c>
      <c r="AD134" s="406">
        <f t="shared" si="40"/>
        <v>46064</v>
      </c>
      <c r="AE134" s="404"/>
      <c r="AF134" s="404"/>
      <c r="AG134" s="404"/>
      <c r="AH134" s="404">
        <f t="shared" si="37"/>
        <v>389500</v>
      </c>
      <c r="AI134" s="404"/>
      <c r="AJ134" s="404"/>
      <c r="AK134" s="404"/>
      <c r="AL134" s="404"/>
      <c r="AM134" s="404"/>
      <c r="AN134" s="404"/>
      <c r="AO134" s="404"/>
      <c r="AP134" s="404"/>
      <c r="AQ134" s="404"/>
      <c r="AR134" s="404">
        <f t="shared" si="28"/>
        <v>31160</v>
      </c>
      <c r="AS134" s="404">
        <f t="shared" si="29"/>
        <v>420660</v>
      </c>
      <c r="AT134" s="404">
        <f t="shared" si="43"/>
        <v>420660</v>
      </c>
      <c r="AU134" s="404" t="str">
        <f t="shared" si="41"/>
        <v>Local</v>
      </c>
      <c r="AV134" s="20"/>
      <c r="AY134" s="13"/>
    </row>
    <row r="135" spans="1:51" s="1" customFormat="1" ht="32.25" customHeight="1">
      <c r="A135" s="400" t="s">
        <v>3866</v>
      </c>
      <c r="B135" s="395" t="s">
        <v>3989</v>
      </c>
      <c r="C135" s="379" t="s">
        <v>4035</v>
      </c>
      <c r="D135" s="396">
        <v>46064</v>
      </c>
      <c r="E135" s="397">
        <v>107978530810</v>
      </c>
      <c r="F135" s="398">
        <v>1</v>
      </c>
      <c r="G135" s="424"/>
      <c r="H135" s="424"/>
      <c r="I135" s="422"/>
      <c r="J135" s="423"/>
      <c r="K135" s="373"/>
      <c r="L135" s="403"/>
      <c r="M135" s="399">
        <v>389500</v>
      </c>
      <c r="N135" s="403"/>
      <c r="O135" s="403"/>
      <c r="P135" s="403"/>
      <c r="Q135" s="403"/>
      <c r="R135" s="403"/>
      <c r="S135" s="403"/>
      <c r="T135" s="403"/>
      <c r="U135" s="403"/>
      <c r="V135" s="403"/>
      <c r="W135" s="403">
        <f t="shared" si="38"/>
        <v>31160</v>
      </c>
      <c r="X135" s="373">
        <f t="shared" si="39"/>
        <v>420660</v>
      </c>
      <c r="Y135" s="404">
        <f t="shared" si="42"/>
        <v>420660</v>
      </c>
      <c r="Z135" s="404"/>
      <c r="AA135" s="379" t="s">
        <v>3245</v>
      </c>
      <c r="AB135" s="405" t="str">
        <f t="shared" si="36"/>
        <v>PS261065</v>
      </c>
      <c r="AC135" s="404" t="str">
        <f t="shared" si="36"/>
        <v>EBD-PSINJ260204</v>
      </c>
      <c r="AD135" s="406">
        <f t="shared" si="40"/>
        <v>46064</v>
      </c>
      <c r="AE135" s="404"/>
      <c r="AF135" s="404"/>
      <c r="AG135" s="404"/>
      <c r="AH135" s="404">
        <f t="shared" si="37"/>
        <v>389500</v>
      </c>
      <c r="AI135" s="404"/>
      <c r="AJ135" s="404"/>
      <c r="AK135" s="404"/>
      <c r="AL135" s="404"/>
      <c r="AM135" s="404"/>
      <c r="AN135" s="404"/>
      <c r="AO135" s="404"/>
      <c r="AP135" s="404"/>
      <c r="AQ135" s="404"/>
      <c r="AR135" s="404">
        <f t="shared" si="28"/>
        <v>31160</v>
      </c>
      <c r="AS135" s="404">
        <f t="shared" si="29"/>
        <v>420660</v>
      </c>
      <c r="AT135" s="404">
        <f t="shared" si="43"/>
        <v>420660</v>
      </c>
      <c r="AU135" s="404" t="str">
        <f t="shared" si="41"/>
        <v>Local</v>
      </c>
      <c r="AV135" s="20"/>
      <c r="AY135" s="13"/>
    </row>
    <row r="136" spans="1:51" s="1" customFormat="1" ht="32.25" customHeight="1">
      <c r="A136" s="400" t="s">
        <v>3867</v>
      </c>
      <c r="B136" s="395" t="s">
        <v>3990</v>
      </c>
      <c r="C136" s="379" t="s">
        <v>4035</v>
      </c>
      <c r="D136" s="396">
        <v>46064</v>
      </c>
      <c r="E136" s="397">
        <v>107978549010</v>
      </c>
      <c r="F136" s="398">
        <v>1</v>
      </c>
      <c r="G136" s="424"/>
      <c r="H136" s="424"/>
      <c r="I136" s="422"/>
      <c r="J136" s="423"/>
      <c r="K136" s="373"/>
      <c r="L136" s="403"/>
      <c r="M136" s="399">
        <v>389500</v>
      </c>
      <c r="N136" s="403"/>
      <c r="O136" s="403"/>
      <c r="P136" s="403"/>
      <c r="Q136" s="403"/>
      <c r="R136" s="403"/>
      <c r="S136" s="403"/>
      <c r="T136" s="403"/>
      <c r="U136" s="403"/>
      <c r="V136" s="403"/>
      <c r="W136" s="403">
        <f t="shared" si="38"/>
        <v>31160</v>
      </c>
      <c r="X136" s="373">
        <f t="shared" si="39"/>
        <v>420660</v>
      </c>
      <c r="Y136" s="404">
        <f t="shared" si="42"/>
        <v>420660</v>
      </c>
      <c r="Z136" s="404"/>
      <c r="AA136" s="379" t="s">
        <v>3245</v>
      </c>
      <c r="AB136" s="405" t="str">
        <f t="shared" si="36"/>
        <v>PS261066</v>
      </c>
      <c r="AC136" s="404" t="str">
        <f t="shared" si="36"/>
        <v>EBD-PSTPU260209</v>
      </c>
      <c r="AD136" s="406">
        <f t="shared" si="40"/>
        <v>46064</v>
      </c>
      <c r="AE136" s="404"/>
      <c r="AF136" s="404"/>
      <c r="AG136" s="404"/>
      <c r="AH136" s="404">
        <f t="shared" si="37"/>
        <v>389500</v>
      </c>
      <c r="AI136" s="404"/>
      <c r="AJ136" s="404"/>
      <c r="AK136" s="404"/>
      <c r="AL136" s="404"/>
      <c r="AM136" s="404"/>
      <c r="AN136" s="404"/>
      <c r="AO136" s="404"/>
      <c r="AP136" s="404"/>
      <c r="AQ136" s="404"/>
      <c r="AR136" s="404">
        <f t="shared" si="28"/>
        <v>31160</v>
      </c>
      <c r="AS136" s="404">
        <f t="shared" si="29"/>
        <v>420660</v>
      </c>
      <c r="AT136" s="404">
        <f t="shared" si="43"/>
        <v>420660</v>
      </c>
      <c r="AU136" s="404" t="str">
        <f t="shared" si="41"/>
        <v>Local</v>
      </c>
      <c r="AV136" s="20"/>
      <c r="AY136" s="13"/>
    </row>
    <row r="137" spans="1:51" s="1" customFormat="1" ht="32.25" customHeight="1">
      <c r="A137" s="400" t="s">
        <v>3868</v>
      </c>
      <c r="B137" s="395" t="s">
        <v>3991</v>
      </c>
      <c r="C137" s="379" t="s">
        <v>4035</v>
      </c>
      <c r="D137" s="396">
        <v>46064</v>
      </c>
      <c r="E137" s="397">
        <v>107978575350</v>
      </c>
      <c r="F137" s="398">
        <v>1</v>
      </c>
      <c r="G137" s="424"/>
      <c r="H137" s="424"/>
      <c r="I137" s="422"/>
      <c r="J137" s="423"/>
      <c r="K137" s="373"/>
      <c r="L137" s="403"/>
      <c r="M137" s="399">
        <v>389500</v>
      </c>
      <c r="N137" s="403"/>
      <c r="O137" s="403"/>
      <c r="P137" s="403"/>
      <c r="Q137" s="403"/>
      <c r="R137" s="403"/>
      <c r="S137" s="403"/>
      <c r="T137" s="403"/>
      <c r="U137" s="403"/>
      <c r="V137" s="403"/>
      <c r="W137" s="403">
        <f t="shared" si="38"/>
        <v>31160</v>
      </c>
      <c r="X137" s="373">
        <f t="shared" si="39"/>
        <v>420660</v>
      </c>
      <c r="Y137" s="404">
        <f t="shared" si="42"/>
        <v>420660</v>
      </c>
      <c r="Z137" s="404"/>
      <c r="AA137" s="379" t="s">
        <v>3245</v>
      </c>
      <c r="AB137" s="405" t="str">
        <f t="shared" ref="AB137:AC155" si="44">A137</f>
        <v>PS261085</v>
      </c>
      <c r="AC137" s="404" t="str">
        <f t="shared" si="44"/>
        <v>33/PSHK/26</v>
      </c>
      <c r="AD137" s="406">
        <f t="shared" si="40"/>
        <v>46064</v>
      </c>
      <c r="AE137" s="404"/>
      <c r="AF137" s="404"/>
      <c r="AG137" s="404"/>
      <c r="AH137" s="404">
        <f t="shared" si="37"/>
        <v>389500</v>
      </c>
      <c r="AI137" s="404"/>
      <c r="AJ137" s="404"/>
      <c r="AK137" s="404"/>
      <c r="AL137" s="404"/>
      <c r="AM137" s="404"/>
      <c r="AN137" s="404"/>
      <c r="AO137" s="404"/>
      <c r="AP137" s="404"/>
      <c r="AQ137" s="404"/>
      <c r="AR137" s="404">
        <f t="shared" si="28"/>
        <v>31160</v>
      </c>
      <c r="AS137" s="404">
        <f t="shared" si="29"/>
        <v>420660</v>
      </c>
      <c r="AT137" s="404">
        <f t="shared" si="43"/>
        <v>420660</v>
      </c>
      <c r="AU137" s="404" t="str">
        <f t="shared" si="41"/>
        <v>Local</v>
      </c>
      <c r="AV137" s="20"/>
      <c r="AY137" s="13"/>
    </row>
    <row r="138" spans="1:51" s="1" customFormat="1" ht="32.25" customHeight="1">
      <c r="A138" s="400" t="s">
        <v>3869</v>
      </c>
      <c r="B138" s="395" t="s">
        <v>3992</v>
      </c>
      <c r="C138" s="379" t="s">
        <v>4035</v>
      </c>
      <c r="D138" s="396">
        <v>46064</v>
      </c>
      <c r="E138" s="397">
        <v>107978671510</v>
      </c>
      <c r="F138" s="398">
        <v>1</v>
      </c>
      <c r="G138" s="424"/>
      <c r="H138" s="424"/>
      <c r="I138" s="422"/>
      <c r="J138" s="423"/>
      <c r="K138" s="373"/>
      <c r="L138" s="403"/>
      <c r="M138" s="399">
        <v>389500</v>
      </c>
      <c r="N138" s="403"/>
      <c r="O138" s="403"/>
      <c r="P138" s="403"/>
      <c r="Q138" s="403"/>
      <c r="R138" s="403"/>
      <c r="S138" s="403"/>
      <c r="T138" s="403"/>
      <c r="U138" s="403"/>
      <c r="V138" s="403"/>
      <c r="W138" s="403">
        <f t="shared" si="38"/>
        <v>31160</v>
      </c>
      <c r="X138" s="373">
        <f t="shared" si="39"/>
        <v>420660</v>
      </c>
      <c r="Y138" s="404">
        <f t="shared" si="42"/>
        <v>420660</v>
      </c>
      <c r="Z138" s="404"/>
      <c r="AA138" s="379" t="s">
        <v>3245</v>
      </c>
      <c r="AB138" s="405" t="str">
        <f t="shared" si="44"/>
        <v>PS261073</v>
      </c>
      <c r="AC138" s="404" t="str">
        <f t="shared" si="44"/>
        <v>O2-2602-00233</v>
      </c>
      <c r="AD138" s="406">
        <f t="shared" si="40"/>
        <v>46064</v>
      </c>
      <c r="AE138" s="404"/>
      <c r="AF138" s="404"/>
      <c r="AG138" s="404"/>
      <c r="AH138" s="404">
        <f t="shared" si="37"/>
        <v>389500</v>
      </c>
      <c r="AI138" s="404"/>
      <c r="AJ138" s="404"/>
      <c r="AK138" s="404"/>
      <c r="AL138" s="404"/>
      <c r="AM138" s="404"/>
      <c r="AN138" s="404"/>
      <c r="AO138" s="404"/>
      <c r="AP138" s="404"/>
      <c r="AQ138" s="404"/>
      <c r="AR138" s="404">
        <f t="shared" si="28"/>
        <v>31160</v>
      </c>
      <c r="AS138" s="404">
        <f t="shared" si="29"/>
        <v>420660</v>
      </c>
      <c r="AT138" s="404">
        <f t="shared" si="43"/>
        <v>420660</v>
      </c>
      <c r="AU138" s="404" t="str">
        <f t="shared" si="41"/>
        <v>Local</v>
      </c>
      <c r="AV138" s="20"/>
      <c r="AY138" s="13"/>
    </row>
    <row r="139" spans="1:51" s="1" customFormat="1" ht="32.25" customHeight="1">
      <c r="A139" s="400" t="s">
        <v>3870</v>
      </c>
      <c r="B139" s="395" t="s">
        <v>3993</v>
      </c>
      <c r="C139" s="379" t="s">
        <v>4035</v>
      </c>
      <c r="D139" s="396">
        <v>46064</v>
      </c>
      <c r="E139" s="397">
        <v>107980638840</v>
      </c>
      <c r="F139" s="398">
        <v>1</v>
      </c>
      <c r="G139" s="424"/>
      <c r="H139" s="424"/>
      <c r="I139" s="422"/>
      <c r="J139" s="423"/>
      <c r="K139" s="373"/>
      <c r="L139" s="403"/>
      <c r="M139" s="399">
        <v>389500</v>
      </c>
      <c r="N139" s="403"/>
      <c r="O139" s="403"/>
      <c r="P139" s="403"/>
      <c r="Q139" s="403"/>
      <c r="R139" s="403"/>
      <c r="S139" s="403"/>
      <c r="T139" s="403"/>
      <c r="U139" s="403"/>
      <c r="V139" s="403"/>
      <c r="W139" s="403">
        <f t="shared" si="38"/>
        <v>31160</v>
      </c>
      <c r="X139" s="373">
        <f t="shared" si="39"/>
        <v>420660</v>
      </c>
      <c r="Y139" s="404">
        <f t="shared" si="42"/>
        <v>420660</v>
      </c>
      <c r="Z139" s="404"/>
      <c r="AA139" s="379" t="s">
        <v>3245</v>
      </c>
      <c r="AB139" s="405" t="str">
        <f t="shared" si="44"/>
        <v>PS261087</v>
      </c>
      <c r="AC139" s="404" t="str">
        <f t="shared" si="44"/>
        <v>5249507</v>
      </c>
      <c r="AD139" s="406">
        <f t="shared" si="40"/>
        <v>46064</v>
      </c>
      <c r="AE139" s="404"/>
      <c r="AF139" s="404"/>
      <c r="AG139" s="404"/>
      <c r="AH139" s="404">
        <f t="shared" si="37"/>
        <v>389500</v>
      </c>
      <c r="AI139" s="404"/>
      <c r="AJ139" s="404"/>
      <c r="AK139" s="404"/>
      <c r="AL139" s="404"/>
      <c r="AM139" s="404"/>
      <c r="AN139" s="404"/>
      <c r="AO139" s="404"/>
      <c r="AP139" s="404"/>
      <c r="AQ139" s="404"/>
      <c r="AR139" s="404">
        <f t="shared" si="28"/>
        <v>31160</v>
      </c>
      <c r="AS139" s="404">
        <f t="shared" si="29"/>
        <v>420660</v>
      </c>
      <c r="AT139" s="404">
        <f t="shared" si="43"/>
        <v>420660</v>
      </c>
      <c r="AU139" s="404" t="str">
        <f t="shared" si="41"/>
        <v>Local</v>
      </c>
      <c r="AV139" s="20"/>
      <c r="AY139" s="13"/>
    </row>
    <row r="140" spans="1:51" s="1" customFormat="1" ht="32.25" customHeight="1">
      <c r="A140" s="400" t="s">
        <v>3871</v>
      </c>
      <c r="B140" s="395" t="s">
        <v>3994</v>
      </c>
      <c r="C140" s="379" t="s">
        <v>4035</v>
      </c>
      <c r="D140" s="396">
        <v>46064</v>
      </c>
      <c r="E140" s="397">
        <v>107979012260</v>
      </c>
      <c r="F140" s="398">
        <v>1</v>
      </c>
      <c r="G140" s="424"/>
      <c r="H140" s="424"/>
      <c r="I140" s="422"/>
      <c r="J140" s="423"/>
      <c r="K140" s="373"/>
      <c r="L140" s="403"/>
      <c r="M140" s="399">
        <v>389500</v>
      </c>
      <c r="N140" s="403"/>
      <c r="O140" s="403"/>
      <c r="P140" s="403"/>
      <c r="Q140" s="403"/>
      <c r="R140" s="403"/>
      <c r="S140" s="403"/>
      <c r="T140" s="403"/>
      <c r="U140" s="403"/>
      <c r="V140" s="403"/>
      <c r="W140" s="403">
        <f t="shared" si="38"/>
        <v>31160</v>
      </c>
      <c r="X140" s="373">
        <f t="shared" si="39"/>
        <v>420660</v>
      </c>
      <c r="Y140" s="404">
        <f t="shared" si="42"/>
        <v>420660</v>
      </c>
      <c r="Z140" s="404"/>
      <c r="AA140" s="379" t="s">
        <v>3245</v>
      </c>
      <c r="AB140" s="405" t="str">
        <f t="shared" si="44"/>
        <v>PS261074</v>
      </c>
      <c r="AC140" s="404" t="str">
        <f t="shared" si="44"/>
        <v>BL-260209/PS</v>
      </c>
      <c r="AD140" s="406">
        <f t="shared" si="40"/>
        <v>46064</v>
      </c>
      <c r="AE140" s="404"/>
      <c r="AF140" s="404"/>
      <c r="AG140" s="404"/>
      <c r="AH140" s="404">
        <f t="shared" si="37"/>
        <v>389500</v>
      </c>
      <c r="AI140" s="404"/>
      <c r="AJ140" s="404"/>
      <c r="AK140" s="404"/>
      <c r="AL140" s="404"/>
      <c r="AM140" s="404"/>
      <c r="AN140" s="404"/>
      <c r="AO140" s="404"/>
      <c r="AP140" s="404"/>
      <c r="AQ140" s="404"/>
      <c r="AR140" s="404">
        <f t="shared" si="28"/>
        <v>31160</v>
      </c>
      <c r="AS140" s="404">
        <f t="shared" si="29"/>
        <v>420660</v>
      </c>
      <c r="AT140" s="404">
        <f t="shared" si="43"/>
        <v>420660</v>
      </c>
      <c r="AU140" s="404" t="str">
        <f t="shared" si="41"/>
        <v>Local</v>
      </c>
      <c r="AV140" s="20"/>
      <c r="AY140" s="13"/>
    </row>
    <row r="141" spans="1:51" s="1" customFormat="1" ht="32.25" customHeight="1">
      <c r="A141" s="400" t="s">
        <v>3872</v>
      </c>
      <c r="B141" s="395" t="s">
        <v>3995</v>
      </c>
      <c r="C141" s="379" t="s">
        <v>4035</v>
      </c>
      <c r="D141" s="396">
        <v>46064</v>
      </c>
      <c r="E141" s="397">
        <v>107979017530</v>
      </c>
      <c r="F141" s="398">
        <v>1</v>
      </c>
      <c r="G141" s="424"/>
      <c r="H141" s="424"/>
      <c r="I141" s="422"/>
      <c r="J141" s="423"/>
      <c r="K141" s="373"/>
      <c r="L141" s="403"/>
      <c r="M141" s="399">
        <v>389500</v>
      </c>
      <c r="N141" s="403"/>
      <c r="O141" s="403"/>
      <c r="P141" s="403"/>
      <c r="Q141" s="403"/>
      <c r="R141" s="403"/>
      <c r="S141" s="403"/>
      <c r="T141" s="403"/>
      <c r="U141" s="403"/>
      <c r="V141" s="403"/>
      <c r="W141" s="403">
        <f t="shared" si="38"/>
        <v>31160</v>
      </c>
      <c r="X141" s="373">
        <f t="shared" si="39"/>
        <v>420660</v>
      </c>
      <c r="Y141" s="404">
        <f t="shared" si="42"/>
        <v>420660</v>
      </c>
      <c r="Z141" s="404"/>
      <c r="AA141" s="379" t="s">
        <v>3245</v>
      </c>
      <c r="AB141" s="405" t="str">
        <f t="shared" si="44"/>
        <v>PS261084</v>
      </c>
      <c r="AC141" s="404" t="str">
        <f t="shared" si="44"/>
        <v>34/PSHK/26</v>
      </c>
      <c r="AD141" s="406">
        <f t="shared" si="40"/>
        <v>46064</v>
      </c>
      <c r="AE141" s="404"/>
      <c r="AF141" s="404"/>
      <c r="AG141" s="404"/>
      <c r="AH141" s="404">
        <f t="shared" si="37"/>
        <v>389500</v>
      </c>
      <c r="AI141" s="404"/>
      <c r="AJ141" s="404"/>
      <c r="AK141" s="404"/>
      <c r="AL141" s="404"/>
      <c r="AM141" s="404"/>
      <c r="AN141" s="404"/>
      <c r="AO141" s="404"/>
      <c r="AP141" s="404"/>
      <c r="AQ141" s="404"/>
      <c r="AR141" s="404">
        <f t="shared" si="28"/>
        <v>31160</v>
      </c>
      <c r="AS141" s="404">
        <f t="shared" si="29"/>
        <v>420660</v>
      </c>
      <c r="AT141" s="404">
        <f t="shared" si="43"/>
        <v>420660</v>
      </c>
      <c r="AU141" s="404" t="str">
        <f t="shared" si="41"/>
        <v>Local</v>
      </c>
      <c r="AV141" s="20"/>
      <c r="AY141" s="13"/>
    </row>
    <row r="142" spans="1:51" s="1" customFormat="1" ht="32.25" customHeight="1">
      <c r="A142" s="400" t="s">
        <v>3873</v>
      </c>
      <c r="B142" s="395" t="s">
        <v>3996</v>
      </c>
      <c r="C142" s="379" t="s">
        <v>4035</v>
      </c>
      <c r="D142" s="396">
        <v>46064</v>
      </c>
      <c r="E142" s="397">
        <v>107979082300</v>
      </c>
      <c r="F142" s="398">
        <v>1</v>
      </c>
      <c r="G142" s="424"/>
      <c r="H142" s="424"/>
      <c r="I142" s="422"/>
      <c r="J142" s="423"/>
      <c r="K142" s="373"/>
      <c r="L142" s="403"/>
      <c r="M142" s="399">
        <v>389500</v>
      </c>
      <c r="N142" s="403"/>
      <c r="O142" s="403"/>
      <c r="P142" s="403"/>
      <c r="Q142" s="403"/>
      <c r="R142" s="403"/>
      <c r="S142" s="403"/>
      <c r="T142" s="403"/>
      <c r="U142" s="403"/>
      <c r="V142" s="403"/>
      <c r="W142" s="403">
        <f t="shared" si="25"/>
        <v>31160</v>
      </c>
      <c r="X142" s="373">
        <f t="shared" ref="X142:X160" si="45">SUM(L142:W142)</f>
        <v>420660</v>
      </c>
      <c r="Y142" s="404">
        <f t="shared" si="42"/>
        <v>420660</v>
      </c>
      <c r="Z142" s="404"/>
      <c r="AA142" s="379" t="s">
        <v>3245</v>
      </c>
      <c r="AB142" s="405" t="str">
        <f t="shared" si="44"/>
        <v>PS261076</v>
      </c>
      <c r="AC142" s="404" t="str">
        <f t="shared" si="44"/>
        <v>850C260200517</v>
      </c>
      <c r="AD142" s="406">
        <f t="shared" si="40"/>
        <v>46064</v>
      </c>
      <c r="AE142" s="404"/>
      <c r="AF142" s="404"/>
      <c r="AG142" s="404"/>
      <c r="AH142" s="404">
        <f t="shared" si="37"/>
        <v>389500</v>
      </c>
      <c r="AI142" s="404"/>
      <c r="AJ142" s="404"/>
      <c r="AK142" s="404"/>
      <c r="AL142" s="404"/>
      <c r="AM142" s="404"/>
      <c r="AN142" s="404"/>
      <c r="AO142" s="404"/>
      <c r="AP142" s="404"/>
      <c r="AQ142" s="404"/>
      <c r="AR142" s="404">
        <f t="shared" si="28"/>
        <v>31160</v>
      </c>
      <c r="AS142" s="404">
        <f t="shared" si="29"/>
        <v>420660</v>
      </c>
      <c r="AT142" s="404">
        <f t="shared" si="43"/>
        <v>420660</v>
      </c>
      <c r="AU142" s="404" t="str">
        <f t="shared" si="41"/>
        <v>Local</v>
      </c>
      <c r="AV142" s="20"/>
      <c r="AY142" s="13"/>
    </row>
    <row r="143" spans="1:51" s="1" customFormat="1" ht="32.25" customHeight="1">
      <c r="A143" s="400" t="s">
        <v>3874</v>
      </c>
      <c r="B143" s="395" t="s">
        <v>3997</v>
      </c>
      <c r="C143" s="379" t="s">
        <v>4035</v>
      </c>
      <c r="D143" s="396">
        <v>46064</v>
      </c>
      <c r="E143" s="397">
        <v>107979154950</v>
      </c>
      <c r="F143" s="398">
        <v>1</v>
      </c>
      <c r="G143" s="424"/>
      <c r="H143" s="424"/>
      <c r="I143" s="422"/>
      <c r="J143" s="423"/>
      <c r="K143" s="373"/>
      <c r="L143" s="403"/>
      <c r="M143" s="399">
        <v>389500</v>
      </c>
      <c r="N143" s="403"/>
      <c r="O143" s="403"/>
      <c r="P143" s="403"/>
      <c r="Q143" s="403"/>
      <c r="R143" s="403"/>
      <c r="S143" s="403"/>
      <c r="T143" s="403"/>
      <c r="U143" s="403"/>
      <c r="V143" s="403"/>
      <c r="W143" s="403">
        <f t="shared" si="25"/>
        <v>31160</v>
      </c>
      <c r="X143" s="373">
        <f t="shared" si="45"/>
        <v>420660</v>
      </c>
      <c r="Y143" s="404">
        <f t="shared" si="42"/>
        <v>420660</v>
      </c>
      <c r="Z143" s="404"/>
      <c r="AA143" s="379" t="s">
        <v>3245</v>
      </c>
      <c r="AB143" s="405" t="str">
        <f t="shared" si="44"/>
        <v>PS261041</v>
      </c>
      <c r="AC143" s="404" t="str">
        <f t="shared" si="44"/>
        <v>B34X26020431VY</v>
      </c>
      <c r="AD143" s="406">
        <f t="shared" si="40"/>
        <v>46064</v>
      </c>
      <c r="AE143" s="404"/>
      <c r="AF143" s="404"/>
      <c r="AG143" s="404"/>
      <c r="AH143" s="404">
        <f t="shared" si="37"/>
        <v>389500</v>
      </c>
      <c r="AI143" s="404"/>
      <c r="AJ143" s="404"/>
      <c r="AK143" s="404"/>
      <c r="AL143" s="404"/>
      <c r="AM143" s="404"/>
      <c r="AN143" s="404"/>
      <c r="AO143" s="404"/>
      <c r="AP143" s="404"/>
      <c r="AQ143" s="404"/>
      <c r="AR143" s="404">
        <f t="shared" si="28"/>
        <v>31160</v>
      </c>
      <c r="AS143" s="404">
        <f t="shared" si="29"/>
        <v>420660</v>
      </c>
      <c r="AT143" s="404">
        <f t="shared" si="43"/>
        <v>420660</v>
      </c>
      <c r="AU143" s="404" t="str">
        <f t="shared" si="41"/>
        <v>Local</v>
      </c>
      <c r="AV143" s="20"/>
      <c r="AY143" s="13"/>
    </row>
    <row r="144" spans="1:51" s="1" customFormat="1" ht="32.25" customHeight="1">
      <c r="A144" s="400" t="s">
        <v>3875</v>
      </c>
      <c r="B144" s="395" t="s">
        <v>3998</v>
      </c>
      <c r="C144" s="379" t="s">
        <v>4035</v>
      </c>
      <c r="D144" s="396">
        <v>46064</v>
      </c>
      <c r="E144" s="397">
        <v>107979184020</v>
      </c>
      <c r="F144" s="398">
        <v>1</v>
      </c>
      <c r="G144" s="424"/>
      <c r="H144" s="424"/>
      <c r="I144" s="422"/>
      <c r="J144" s="423"/>
      <c r="K144" s="373"/>
      <c r="L144" s="403"/>
      <c r="M144" s="399">
        <v>389500</v>
      </c>
      <c r="N144" s="403"/>
      <c r="O144" s="403"/>
      <c r="P144" s="403"/>
      <c r="Q144" s="403"/>
      <c r="R144" s="403"/>
      <c r="S144" s="403"/>
      <c r="T144" s="403"/>
      <c r="U144" s="403"/>
      <c r="V144" s="403"/>
      <c r="W144" s="403">
        <f t="shared" si="25"/>
        <v>31160</v>
      </c>
      <c r="X144" s="373">
        <f t="shared" si="45"/>
        <v>420660</v>
      </c>
      <c r="Y144" s="404">
        <f t="shared" si="42"/>
        <v>420660</v>
      </c>
      <c r="Z144" s="404"/>
      <c r="AA144" s="379" t="s">
        <v>3245</v>
      </c>
      <c r="AB144" s="405" t="str">
        <f t="shared" si="44"/>
        <v>PS261044</v>
      </c>
      <c r="AC144" s="404" t="str">
        <f t="shared" si="44"/>
        <v>B34X26020436VY</v>
      </c>
      <c r="AD144" s="406">
        <f t="shared" si="40"/>
        <v>46064</v>
      </c>
      <c r="AE144" s="404"/>
      <c r="AF144" s="404"/>
      <c r="AG144" s="404"/>
      <c r="AH144" s="404">
        <f t="shared" si="37"/>
        <v>389500</v>
      </c>
      <c r="AI144" s="404"/>
      <c r="AJ144" s="404"/>
      <c r="AK144" s="404"/>
      <c r="AL144" s="404"/>
      <c r="AM144" s="404"/>
      <c r="AN144" s="404"/>
      <c r="AO144" s="404"/>
      <c r="AP144" s="404"/>
      <c r="AQ144" s="404"/>
      <c r="AR144" s="404">
        <f t="shared" si="28"/>
        <v>31160</v>
      </c>
      <c r="AS144" s="404">
        <f t="shared" si="29"/>
        <v>420660</v>
      </c>
      <c r="AT144" s="404">
        <f t="shared" si="43"/>
        <v>420660</v>
      </c>
      <c r="AU144" s="404" t="str">
        <f t="shared" si="41"/>
        <v>Local</v>
      </c>
      <c r="AV144" s="20"/>
      <c r="AY144" s="13"/>
    </row>
    <row r="145" spans="1:51" s="1" customFormat="1" ht="32.25" customHeight="1">
      <c r="A145" s="400" t="s">
        <v>3876</v>
      </c>
      <c r="B145" s="395" t="s">
        <v>3999</v>
      </c>
      <c r="C145" s="379" t="s">
        <v>4035</v>
      </c>
      <c r="D145" s="396">
        <v>46064</v>
      </c>
      <c r="E145" s="397">
        <v>107980667910</v>
      </c>
      <c r="F145" s="398">
        <v>1</v>
      </c>
      <c r="G145" s="424"/>
      <c r="H145" s="424"/>
      <c r="I145" s="422"/>
      <c r="J145" s="423"/>
      <c r="K145" s="373"/>
      <c r="L145" s="403"/>
      <c r="M145" s="399">
        <v>389500</v>
      </c>
      <c r="N145" s="403"/>
      <c r="O145" s="403"/>
      <c r="P145" s="403"/>
      <c r="Q145" s="403"/>
      <c r="R145" s="403"/>
      <c r="S145" s="403"/>
      <c r="T145" s="403"/>
      <c r="U145" s="403"/>
      <c r="V145" s="403"/>
      <c r="W145" s="403">
        <f t="shared" si="25"/>
        <v>31160</v>
      </c>
      <c r="X145" s="373">
        <f t="shared" si="45"/>
        <v>420660</v>
      </c>
      <c r="Y145" s="404">
        <f t="shared" si="42"/>
        <v>420660</v>
      </c>
      <c r="Z145" s="404"/>
      <c r="AA145" s="379" t="s">
        <v>3245</v>
      </c>
      <c r="AB145" s="405" t="str">
        <f t="shared" si="44"/>
        <v>PS261070</v>
      </c>
      <c r="AC145" s="404" t="str">
        <f t="shared" si="44"/>
        <v>5242605</v>
      </c>
      <c r="AD145" s="406">
        <f t="shared" si="40"/>
        <v>46064</v>
      </c>
      <c r="AE145" s="404"/>
      <c r="AF145" s="404"/>
      <c r="AG145" s="404"/>
      <c r="AH145" s="404">
        <f t="shared" si="37"/>
        <v>389500</v>
      </c>
      <c r="AI145" s="404"/>
      <c r="AJ145" s="404"/>
      <c r="AK145" s="404"/>
      <c r="AL145" s="404"/>
      <c r="AM145" s="404"/>
      <c r="AN145" s="404"/>
      <c r="AO145" s="404"/>
      <c r="AP145" s="404"/>
      <c r="AQ145" s="404"/>
      <c r="AR145" s="404">
        <f t="shared" si="28"/>
        <v>31160</v>
      </c>
      <c r="AS145" s="404">
        <f t="shared" si="29"/>
        <v>420660</v>
      </c>
      <c r="AT145" s="404">
        <f t="shared" si="43"/>
        <v>420660</v>
      </c>
      <c r="AU145" s="404" t="str">
        <f t="shared" si="41"/>
        <v>Local</v>
      </c>
      <c r="AV145" s="20"/>
      <c r="AY145" s="13"/>
    </row>
    <row r="146" spans="1:51" s="1" customFormat="1" ht="32.25" customHeight="1">
      <c r="A146" s="400" t="s">
        <v>3877</v>
      </c>
      <c r="B146" s="395" t="s">
        <v>4000</v>
      </c>
      <c r="C146" s="379" t="s">
        <v>4035</v>
      </c>
      <c r="D146" s="396">
        <v>46064</v>
      </c>
      <c r="E146" s="397">
        <v>107979216660</v>
      </c>
      <c r="F146" s="398">
        <v>1</v>
      </c>
      <c r="G146" s="424"/>
      <c r="H146" s="424"/>
      <c r="I146" s="422"/>
      <c r="J146" s="423"/>
      <c r="K146" s="373"/>
      <c r="L146" s="403"/>
      <c r="M146" s="399">
        <v>389500</v>
      </c>
      <c r="N146" s="403"/>
      <c r="O146" s="403"/>
      <c r="P146" s="403"/>
      <c r="Q146" s="403"/>
      <c r="R146" s="403"/>
      <c r="S146" s="403"/>
      <c r="T146" s="403"/>
      <c r="U146" s="403"/>
      <c r="V146" s="403"/>
      <c r="W146" s="403">
        <f t="shared" si="25"/>
        <v>31160</v>
      </c>
      <c r="X146" s="373">
        <f t="shared" si="45"/>
        <v>420660</v>
      </c>
      <c r="Y146" s="404">
        <f t="shared" si="42"/>
        <v>420660</v>
      </c>
      <c r="Z146" s="404"/>
      <c r="AA146" s="379" t="s">
        <v>3245</v>
      </c>
      <c r="AB146" s="405" t="str">
        <f t="shared" si="44"/>
        <v>PS261045</v>
      </c>
      <c r="AC146" s="404" t="str">
        <f t="shared" si="44"/>
        <v>B34X26020438VY</v>
      </c>
      <c r="AD146" s="406">
        <f t="shared" si="40"/>
        <v>46064</v>
      </c>
      <c r="AE146" s="404"/>
      <c r="AF146" s="404"/>
      <c r="AG146" s="404"/>
      <c r="AH146" s="404">
        <f t="shared" si="37"/>
        <v>389500</v>
      </c>
      <c r="AI146" s="404"/>
      <c r="AJ146" s="404"/>
      <c r="AK146" s="404"/>
      <c r="AL146" s="404"/>
      <c r="AM146" s="404"/>
      <c r="AN146" s="404"/>
      <c r="AO146" s="404"/>
      <c r="AP146" s="404"/>
      <c r="AQ146" s="404"/>
      <c r="AR146" s="404">
        <f t="shared" si="28"/>
        <v>31160</v>
      </c>
      <c r="AS146" s="404">
        <f t="shared" si="29"/>
        <v>420660</v>
      </c>
      <c r="AT146" s="404">
        <f t="shared" si="43"/>
        <v>420660</v>
      </c>
      <c r="AU146" s="404" t="str">
        <f t="shared" si="41"/>
        <v>Local</v>
      </c>
      <c r="AV146" s="20"/>
      <c r="AY146" s="13"/>
    </row>
    <row r="147" spans="1:51" s="1" customFormat="1" ht="32.25" customHeight="1">
      <c r="A147" s="400" t="s">
        <v>3878</v>
      </c>
      <c r="B147" s="395" t="s">
        <v>4001</v>
      </c>
      <c r="C147" s="379" t="s">
        <v>4035</v>
      </c>
      <c r="D147" s="396">
        <v>46064</v>
      </c>
      <c r="E147" s="397">
        <v>107980667100</v>
      </c>
      <c r="F147" s="398">
        <v>1</v>
      </c>
      <c r="G147" s="424"/>
      <c r="H147" s="424"/>
      <c r="I147" s="422"/>
      <c r="J147" s="423"/>
      <c r="K147" s="373"/>
      <c r="L147" s="403"/>
      <c r="M147" s="399">
        <v>389500</v>
      </c>
      <c r="N147" s="403"/>
      <c r="O147" s="403"/>
      <c r="P147" s="403"/>
      <c r="Q147" s="403"/>
      <c r="R147" s="403"/>
      <c r="S147" s="403"/>
      <c r="T147" s="403"/>
      <c r="U147" s="403"/>
      <c r="V147" s="403"/>
      <c r="W147" s="403">
        <f t="shared" si="25"/>
        <v>31160</v>
      </c>
      <c r="X147" s="373">
        <f t="shared" si="45"/>
        <v>420660</v>
      </c>
      <c r="Y147" s="404">
        <f t="shared" si="42"/>
        <v>420660</v>
      </c>
      <c r="Z147" s="404"/>
      <c r="AA147" s="379" t="s">
        <v>3245</v>
      </c>
      <c r="AB147" s="405" t="str">
        <f t="shared" si="44"/>
        <v>PS261072</v>
      </c>
      <c r="AC147" s="404" t="str">
        <f t="shared" si="44"/>
        <v>5243126</v>
      </c>
      <c r="AD147" s="406">
        <f t="shared" si="40"/>
        <v>46064</v>
      </c>
      <c r="AE147" s="404"/>
      <c r="AF147" s="404"/>
      <c r="AG147" s="404"/>
      <c r="AH147" s="404">
        <f t="shared" si="37"/>
        <v>389500</v>
      </c>
      <c r="AI147" s="404"/>
      <c r="AJ147" s="404"/>
      <c r="AK147" s="404"/>
      <c r="AL147" s="404"/>
      <c r="AM147" s="404"/>
      <c r="AN147" s="404"/>
      <c r="AO147" s="404"/>
      <c r="AP147" s="404"/>
      <c r="AQ147" s="404"/>
      <c r="AR147" s="404">
        <f t="shared" si="28"/>
        <v>31160</v>
      </c>
      <c r="AS147" s="404">
        <f t="shared" si="29"/>
        <v>420660</v>
      </c>
      <c r="AT147" s="404">
        <f t="shared" si="43"/>
        <v>420660</v>
      </c>
      <c r="AU147" s="404" t="str">
        <f t="shared" si="41"/>
        <v>Local</v>
      </c>
      <c r="AV147" s="20"/>
      <c r="AY147" s="13"/>
    </row>
    <row r="148" spans="1:51" s="1" customFormat="1" ht="32.25" customHeight="1">
      <c r="A148" s="400" t="s">
        <v>3879</v>
      </c>
      <c r="B148" s="395" t="s">
        <v>4002</v>
      </c>
      <c r="C148" s="379" t="s">
        <v>4035</v>
      </c>
      <c r="D148" s="396">
        <v>46064</v>
      </c>
      <c r="E148" s="397">
        <v>107979245840</v>
      </c>
      <c r="F148" s="398">
        <v>1</v>
      </c>
      <c r="G148" s="424"/>
      <c r="H148" s="424"/>
      <c r="I148" s="422"/>
      <c r="J148" s="423"/>
      <c r="K148" s="373"/>
      <c r="L148" s="403"/>
      <c r="M148" s="399">
        <v>389500</v>
      </c>
      <c r="N148" s="403"/>
      <c r="O148" s="403"/>
      <c r="P148" s="403"/>
      <c r="Q148" s="403"/>
      <c r="R148" s="403"/>
      <c r="S148" s="403"/>
      <c r="T148" s="403"/>
      <c r="U148" s="403"/>
      <c r="V148" s="403"/>
      <c r="W148" s="403">
        <f t="shared" si="25"/>
        <v>31160</v>
      </c>
      <c r="X148" s="373">
        <f t="shared" si="45"/>
        <v>420660</v>
      </c>
      <c r="Y148" s="404">
        <f t="shared" si="42"/>
        <v>420660</v>
      </c>
      <c r="Z148" s="404"/>
      <c r="AA148" s="379" t="s">
        <v>3245</v>
      </c>
      <c r="AB148" s="405" t="str">
        <f t="shared" si="44"/>
        <v>PS261046</v>
      </c>
      <c r="AC148" s="404" t="str">
        <f t="shared" si="44"/>
        <v>B34X26020439VY</v>
      </c>
      <c r="AD148" s="406">
        <f t="shared" si="40"/>
        <v>46064</v>
      </c>
      <c r="AE148" s="404"/>
      <c r="AF148" s="404"/>
      <c r="AG148" s="404"/>
      <c r="AH148" s="404">
        <f t="shared" si="37"/>
        <v>389500</v>
      </c>
      <c r="AI148" s="404"/>
      <c r="AJ148" s="404"/>
      <c r="AK148" s="404"/>
      <c r="AL148" s="404"/>
      <c r="AM148" s="404"/>
      <c r="AN148" s="404"/>
      <c r="AO148" s="404"/>
      <c r="AP148" s="404"/>
      <c r="AQ148" s="404"/>
      <c r="AR148" s="404">
        <f t="shared" si="28"/>
        <v>31160</v>
      </c>
      <c r="AS148" s="404">
        <f t="shared" si="29"/>
        <v>420660</v>
      </c>
      <c r="AT148" s="404">
        <f t="shared" si="43"/>
        <v>420660</v>
      </c>
      <c r="AU148" s="404" t="str">
        <f t="shared" si="41"/>
        <v>Local</v>
      </c>
      <c r="AV148" s="20"/>
      <c r="AY148" s="13"/>
    </row>
    <row r="149" spans="1:51" s="1" customFormat="1" ht="32.25" customHeight="1">
      <c r="A149" s="400" t="s">
        <v>3880</v>
      </c>
      <c r="B149" s="395" t="s">
        <v>4003</v>
      </c>
      <c r="C149" s="379" t="s">
        <v>4035</v>
      </c>
      <c r="D149" s="396">
        <v>46064</v>
      </c>
      <c r="E149" s="397">
        <v>107980661130</v>
      </c>
      <c r="F149" s="398">
        <v>1</v>
      </c>
      <c r="G149" s="424"/>
      <c r="H149" s="424"/>
      <c r="I149" s="422"/>
      <c r="J149" s="423"/>
      <c r="K149" s="373"/>
      <c r="L149" s="403"/>
      <c r="M149" s="399">
        <v>389500</v>
      </c>
      <c r="N149" s="403"/>
      <c r="O149" s="403"/>
      <c r="P149" s="403"/>
      <c r="Q149" s="403"/>
      <c r="R149" s="403"/>
      <c r="S149" s="403"/>
      <c r="T149" s="403"/>
      <c r="U149" s="403"/>
      <c r="V149" s="403"/>
      <c r="W149" s="403">
        <f t="shared" si="25"/>
        <v>31160</v>
      </c>
      <c r="X149" s="373">
        <f t="shared" si="45"/>
        <v>420660</v>
      </c>
      <c r="Y149" s="404">
        <f t="shared" si="42"/>
        <v>420660</v>
      </c>
      <c r="Z149" s="404"/>
      <c r="AA149" s="379" t="s">
        <v>3245</v>
      </c>
      <c r="AB149" s="405" t="str">
        <f t="shared" si="44"/>
        <v>PS261081</v>
      </c>
      <c r="AC149" s="404" t="str">
        <f t="shared" si="44"/>
        <v>186/BG-PS-34</v>
      </c>
      <c r="AD149" s="406">
        <f t="shared" si="40"/>
        <v>46064</v>
      </c>
      <c r="AE149" s="404"/>
      <c r="AF149" s="404"/>
      <c r="AG149" s="404"/>
      <c r="AH149" s="404">
        <f t="shared" si="37"/>
        <v>389500</v>
      </c>
      <c r="AI149" s="404"/>
      <c r="AJ149" s="404"/>
      <c r="AK149" s="404"/>
      <c r="AL149" s="404"/>
      <c r="AM149" s="404"/>
      <c r="AN149" s="404"/>
      <c r="AO149" s="404"/>
      <c r="AP149" s="404"/>
      <c r="AQ149" s="404"/>
      <c r="AR149" s="404">
        <f t="shared" si="28"/>
        <v>31160</v>
      </c>
      <c r="AS149" s="404">
        <f t="shared" si="29"/>
        <v>420660</v>
      </c>
      <c r="AT149" s="404">
        <f t="shared" si="43"/>
        <v>420660</v>
      </c>
      <c r="AU149" s="404" t="str">
        <f t="shared" si="41"/>
        <v>Local</v>
      </c>
      <c r="AV149" s="20"/>
      <c r="AY149" s="13"/>
    </row>
    <row r="150" spans="1:51" s="1" customFormat="1" ht="32.25" customHeight="1">
      <c r="A150" s="400" t="s">
        <v>3881</v>
      </c>
      <c r="B150" s="395" t="s">
        <v>4004</v>
      </c>
      <c r="C150" s="379" t="s">
        <v>4035</v>
      </c>
      <c r="D150" s="396">
        <v>46064</v>
      </c>
      <c r="E150" s="397">
        <v>107980659950</v>
      </c>
      <c r="F150" s="398">
        <v>1</v>
      </c>
      <c r="G150" s="424"/>
      <c r="H150" s="424"/>
      <c r="I150" s="422"/>
      <c r="J150" s="423"/>
      <c r="K150" s="373"/>
      <c r="L150" s="403"/>
      <c r="M150" s="399">
        <v>389500</v>
      </c>
      <c r="N150" s="403"/>
      <c r="O150" s="403"/>
      <c r="P150" s="403"/>
      <c r="Q150" s="403"/>
      <c r="R150" s="403"/>
      <c r="S150" s="403"/>
      <c r="T150" s="403"/>
      <c r="U150" s="403"/>
      <c r="V150" s="403"/>
      <c r="W150" s="403">
        <f t="shared" si="25"/>
        <v>31160</v>
      </c>
      <c r="X150" s="373">
        <f t="shared" si="45"/>
        <v>420660</v>
      </c>
      <c r="Y150" s="404">
        <f t="shared" si="42"/>
        <v>420660</v>
      </c>
      <c r="Z150" s="404"/>
      <c r="AA150" s="379" t="s">
        <v>3245</v>
      </c>
      <c r="AB150" s="405" t="str">
        <f t="shared" si="44"/>
        <v>PS261082</v>
      </c>
      <c r="AC150" s="404" t="str">
        <f t="shared" si="44"/>
        <v>185/BG-PS-34</v>
      </c>
      <c r="AD150" s="406">
        <f t="shared" si="40"/>
        <v>46064</v>
      </c>
      <c r="AE150" s="404"/>
      <c r="AF150" s="404"/>
      <c r="AG150" s="404"/>
      <c r="AH150" s="404">
        <f t="shared" si="37"/>
        <v>389500</v>
      </c>
      <c r="AI150" s="404"/>
      <c r="AJ150" s="404"/>
      <c r="AK150" s="404"/>
      <c r="AL150" s="404"/>
      <c r="AM150" s="404"/>
      <c r="AN150" s="404"/>
      <c r="AO150" s="404"/>
      <c r="AP150" s="404"/>
      <c r="AQ150" s="404"/>
      <c r="AR150" s="404">
        <f t="shared" si="28"/>
        <v>31160</v>
      </c>
      <c r="AS150" s="404">
        <f t="shared" si="29"/>
        <v>420660</v>
      </c>
      <c r="AT150" s="404">
        <f t="shared" si="43"/>
        <v>420660</v>
      </c>
      <c r="AU150" s="404" t="str">
        <f t="shared" si="41"/>
        <v>Local</v>
      </c>
      <c r="AV150" s="20"/>
      <c r="AY150" s="13"/>
    </row>
    <row r="151" spans="1:51" s="1" customFormat="1" ht="32.25" customHeight="1">
      <c r="A151" s="400" t="s">
        <v>3882</v>
      </c>
      <c r="B151" s="395" t="s">
        <v>4005</v>
      </c>
      <c r="C151" s="379" t="s">
        <v>4035</v>
      </c>
      <c r="D151" s="396">
        <v>46064</v>
      </c>
      <c r="E151" s="397">
        <v>107979283050</v>
      </c>
      <c r="F151" s="398">
        <v>1</v>
      </c>
      <c r="G151" s="424"/>
      <c r="H151" s="424"/>
      <c r="I151" s="422"/>
      <c r="J151" s="423"/>
      <c r="K151" s="373"/>
      <c r="L151" s="403"/>
      <c r="M151" s="399">
        <v>389500</v>
      </c>
      <c r="N151" s="403"/>
      <c r="O151" s="403"/>
      <c r="P151" s="403"/>
      <c r="Q151" s="403"/>
      <c r="R151" s="403"/>
      <c r="S151" s="403"/>
      <c r="T151" s="403"/>
      <c r="U151" s="403"/>
      <c r="V151" s="403"/>
      <c r="W151" s="403">
        <f t="shared" si="25"/>
        <v>31160</v>
      </c>
      <c r="X151" s="373">
        <f t="shared" si="45"/>
        <v>420660</v>
      </c>
      <c r="Y151" s="404">
        <f t="shared" si="42"/>
        <v>420660</v>
      </c>
      <c r="Z151" s="404"/>
      <c r="AA151" s="379" t="s">
        <v>3245</v>
      </c>
      <c r="AB151" s="405" t="str">
        <f t="shared" si="44"/>
        <v>PS261047</v>
      </c>
      <c r="AC151" s="404" t="str">
        <f t="shared" si="44"/>
        <v>B34X26020441VY</v>
      </c>
      <c r="AD151" s="406">
        <f t="shared" si="40"/>
        <v>46064</v>
      </c>
      <c r="AE151" s="404"/>
      <c r="AF151" s="404"/>
      <c r="AG151" s="404"/>
      <c r="AH151" s="404">
        <f t="shared" si="37"/>
        <v>389500</v>
      </c>
      <c r="AI151" s="404"/>
      <c r="AJ151" s="404"/>
      <c r="AK151" s="404"/>
      <c r="AL151" s="404"/>
      <c r="AM151" s="404"/>
      <c r="AN151" s="404"/>
      <c r="AO151" s="404"/>
      <c r="AP151" s="404"/>
      <c r="AQ151" s="404"/>
      <c r="AR151" s="404">
        <f t="shared" si="28"/>
        <v>31160</v>
      </c>
      <c r="AS151" s="404">
        <f t="shared" si="29"/>
        <v>420660</v>
      </c>
      <c r="AT151" s="404">
        <f t="shared" si="43"/>
        <v>420660</v>
      </c>
      <c r="AU151" s="404" t="str">
        <f t="shared" si="41"/>
        <v>Local</v>
      </c>
      <c r="AV151" s="20"/>
      <c r="AY151" s="13"/>
    </row>
    <row r="152" spans="1:51" s="1" customFormat="1" ht="32.25" customHeight="1">
      <c r="A152" s="400" t="s">
        <v>3883</v>
      </c>
      <c r="B152" s="395" t="s">
        <v>4006</v>
      </c>
      <c r="C152" s="379" t="s">
        <v>4035</v>
      </c>
      <c r="D152" s="396">
        <v>46064</v>
      </c>
      <c r="E152" s="397">
        <v>107979315620</v>
      </c>
      <c r="F152" s="398">
        <v>1</v>
      </c>
      <c r="G152" s="424"/>
      <c r="H152" s="424"/>
      <c r="I152" s="422"/>
      <c r="J152" s="423"/>
      <c r="K152" s="373"/>
      <c r="L152" s="403"/>
      <c r="M152" s="399">
        <v>389500</v>
      </c>
      <c r="N152" s="403"/>
      <c r="O152" s="403"/>
      <c r="P152" s="403"/>
      <c r="Q152" s="403"/>
      <c r="R152" s="403"/>
      <c r="S152" s="403"/>
      <c r="T152" s="403"/>
      <c r="U152" s="403"/>
      <c r="V152" s="403"/>
      <c r="W152" s="403">
        <f t="shared" si="25"/>
        <v>31160</v>
      </c>
      <c r="X152" s="373">
        <f t="shared" si="45"/>
        <v>420660</v>
      </c>
      <c r="Y152" s="404">
        <f t="shared" si="42"/>
        <v>420660</v>
      </c>
      <c r="Z152" s="404"/>
      <c r="AA152" s="379" t="s">
        <v>3245</v>
      </c>
      <c r="AB152" s="405" t="str">
        <f t="shared" si="44"/>
        <v>PS261078</v>
      </c>
      <c r="AC152" s="404" t="str">
        <f t="shared" si="44"/>
        <v>B34X26020442VY</v>
      </c>
      <c r="AD152" s="406">
        <f t="shared" si="40"/>
        <v>46064</v>
      </c>
      <c r="AE152" s="404"/>
      <c r="AF152" s="404"/>
      <c r="AG152" s="404"/>
      <c r="AH152" s="404">
        <f t="shared" si="37"/>
        <v>389500</v>
      </c>
      <c r="AI152" s="404"/>
      <c r="AJ152" s="404"/>
      <c r="AK152" s="404"/>
      <c r="AL152" s="404"/>
      <c r="AM152" s="404"/>
      <c r="AN152" s="404"/>
      <c r="AO152" s="404"/>
      <c r="AP152" s="404"/>
      <c r="AQ152" s="404"/>
      <c r="AR152" s="404">
        <f t="shared" si="28"/>
        <v>31160</v>
      </c>
      <c r="AS152" s="404">
        <f t="shared" si="29"/>
        <v>420660</v>
      </c>
      <c r="AT152" s="404">
        <f t="shared" si="43"/>
        <v>420660</v>
      </c>
      <c r="AU152" s="404" t="str">
        <f t="shared" si="41"/>
        <v>Local</v>
      </c>
      <c r="AV152" s="20"/>
      <c r="AY152" s="13"/>
    </row>
    <row r="153" spans="1:51" s="1" customFormat="1" ht="32.25" customHeight="1">
      <c r="A153" s="400" t="s">
        <v>3884</v>
      </c>
      <c r="B153" s="395" t="s">
        <v>4007</v>
      </c>
      <c r="C153" s="379" t="s">
        <v>4035</v>
      </c>
      <c r="D153" s="396">
        <v>46064</v>
      </c>
      <c r="E153" s="397">
        <v>107980658700</v>
      </c>
      <c r="F153" s="398">
        <v>1</v>
      </c>
      <c r="G153" s="424"/>
      <c r="H153" s="424"/>
      <c r="I153" s="422"/>
      <c r="J153" s="423"/>
      <c r="K153" s="373"/>
      <c r="L153" s="403"/>
      <c r="M153" s="399">
        <v>389500</v>
      </c>
      <c r="N153" s="403"/>
      <c r="O153" s="403"/>
      <c r="P153" s="403"/>
      <c r="Q153" s="403"/>
      <c r="R153" s="403"/>
      <c r="S153" s="403"/>
      <c r="T153" s="403"/>
      <c r="U153" s="403"/>
      <c r="V153" s="403"/>
      <c r="W153" s="403">
        <f t="shared" si="25"/>
        <v>31160</v>
      </c>
      <c r="X153" s="373">
        <f t="shared" si="45"/>
        <v>420660</v>
      </c>
      <c r="Y153" s="404">
        <f t="shared" si="42"/>
        <v>420660</v>
      </c>
      <c r="Z153" s="404"/>
      <c r="AA153" s="379" t="s">
        <v>3245</v>
      </c>
      <c r="AB153" s="405" t="str">
        <f t="shared" si="44"/>
        <v>PS261083</v>
      </c>
      <c r="AC153" s="404" t="str">
        <f t="shared" si="44"/>
        <v>5231775</v>
      </c>
      <c r="AD153" s="406">
        <f t="shared" si="40"/>
        <v>46064</v>
      </c>
      <c r="AE153" s="404"/>
      <c r="AF153" s="404"/>
      <c r="AG153" s="404"/>
      <c r="AH153" s="404">
        <f t="shared" si="37"/>
        <v>389500</v>
      </c>
      <c r="AI153" s="404"/>
      <c r="AJ153" s="404"/>
      <c r="AK153" s="404"/>
      <c r="AL153" s="404"/>
      <c r="AM153" s="404"/>
      <c r="AN153" s="404"/>
      <c r="AO153" s="404"/>
      <c r="AP153" s="404"/>
      <c r="AQ153" s="404"/>
      <c r="AR153" s="404">
        <f t="shared" si="28"/>
        <v>31160</v>
      </c>
      <c r="AS153" s="404">
        <f t="shared" si="29"/>
        <v>420660</v>
      </c>
      <c r="AT153" s="404">
        <f t="shared" si="43"/>
        <v>420660</v>
      </c>
      <c r="AU153" s="404" t="str">
        <f t="shared" si="41"/>
        <v>Local</v>
      </c>
      <c r="AV153" s="20"/>
      <c r="AY153" s="13"/>
    </row>
    <row r="154" spans="1:51" s="1" customFormat="1" ht="32.25" customHeight="1">
      <c r="A154" s="400" t="s">
        <v>3885</v>
      </c>
      <c r="B154" s="395" t="s">
        <v>4008</v>
      </c>
      <c r="C154" s="379" t="s">
        <v>4035</v>
      </c>
      <c r="D154" s="396">
        <v>46064</v>
      </c>
      <c r="E154" s="397">
        <v>107980657850</v>
      </c>
      <c r="F154" s="398">
        <v>1</v>
      </c>
      <c r="G154" s="424"/>
      <c r="H154" s="424"/>
      <c r="I154" s="422"/>
      <c r="J154" s="423"/>
      <c r="K154" s="373"/>
      <c r="L154" s="403"/>
      <c r="M154" s="399">
        <v>389500</v>
      </c>
      <c r="N154" s="403"/>
      <c r="O154" s="403"/>
      <c r="P154" s="403"/>
      <c r="Q154" s="403"/>
      <c r="R154" s="403"/>
      <c r="S154" s="403"/>
      <c r="T154" s="403"/>
      <c r="U154" s="403"/>
      <c r="V154" s="403"/>
      <c r="W154" s="403">
        <f t="shared" si="25"/>
        <v>31160</v>
      </c>
      <c r="X154" s="373">
        <f t="shared" si="45"/>
        <v>420660</v>
      </c>
      <c r="Y154" s="404">
        <f t="shared" si="42"/>
        <v>420660</v>
      </c>
      <c r="Z154" s="404"/>
      <c r="AA154" s="379" t="s">
        <v>3245</v>
      </c>
      <c r="AB154" s="405" t="str">
        <f t="shared" si="44"/>
        <v>PS261091</v>
      </c>
      <c r="AC154" s="404" t="str">
        <f t="shared" si="44"/>
        <v>5238501</v>
      </c>
      <c r="AD154" s="406">
        <f t="shared" si="40"/>
        <v>46064</v>
      </c>
      <c r="AE154" s="404"/>
      <c r="AF154" s="404"/>
      <c r="AG154" s="404"/>
      <c r="AH154" s="404">
        <f t="shared" si="37"/>
        <v>389500</v>
      </c>
      <c r="AI154" s="404"/>
      <c r="AJ154" s="404"/>
      <c r="AK154" s="404"/>
      <c r="AL154" s="404"/>
      <c r="AM154" s="404"/>
      <c r="AN154" s="404"/>
      <c r="AO154" s="404"/>
      <c r="AP154" s="404"/>
      <c r="AQ154" s="404"/>
      <c r="AR154" s="404">
        <f t="shared" si="28"/>
        <v>31160</v>
      </c>
      <c r="AS154" s="404">
        <f t="shared" si="29"/>
        <v>420660</v>
      </c>
      <c r="AT154" s="404">
        <f t="shared" si="43"/>
        <v>420660</v>
      </c>
      <c r="AU154" s="404" t="str">
        <f t="shared" si="41"/>
        <v>Local</v>
      </c>
      <c r="AV154" s="20"/>
      <c r="AY154" s="13"/>
    </row>
    <row r="155" spans="1:51" s="1" customFormat="1" ht="32.25" customHeight="1">
      <c r="A155" s="400" t="s">
        <v>3886</v>
      </c>
      <c r="B155" s="395" t="s">
        <v>4009</v>
      </c>
      <c r="C155" s="379" t="s">
        <v>4035</v>
      </c>
      <c r="D155" s="396">
        <v>46064</v>
      </c>
      <c r="E155" s="397">
        <v>107979362410</v>
      </c>
      <c r="F155" s="398">
        <v>1</v>
      </c>
      <c r="G155" s="424"/>
      <c r="H155" s="424"/>
      <c r="I155" s="422"/>
      <c r="J155" s="423"/>
      <c r="K155" s="373"/>
      <c r="L155" s="403"/>
      <c r="M155" s="399">
        <v>389500</v>
      </c>
      <c r="N155" s="403"/>
      <c r="O155" s="403"/>
      <c r="P155" s="403"/>
      <c r="Q155" s="403"/>
      <c r="R155" s="403"/>
      <c r="S155" s="403"/>
      <c r="T155" s="403"/>
      <c r="U155" s="403"/>
      <c r="V155" s="403"/>
      <c r="W155" s="403">
        <f t="shared" si="25"/>
        <v>31160</v>
      </c>
      <c r="X155" s="373">
        <f t="shared" si="45"/>
        <v>420660</v>
      </c>
      <c r="Y155" s="404">
        <f t="shared" si="42"/>
        <v>420660</v>
      </c>
      <c r="Z155" s="404"/>
      <c r="AA155" s="379" t="s">
        <v>3245</v>
      </c>
      <c r="AB155" s="405" t="str">
        <f t="shared" si="44"/>
        <v>PS261067</v>
      </c>
      <c r="AC155" s="404" t="str">
        <f t="shared" si="44"/>
        <v>B34X26020501VY</v>
      </c>
      <c r="AD155" s="406">
        <f t="shared" si="40"/>
        <v>46064</v>
      </c>
      <c r="AE155" s="404"/>
      <c r="AF155" s="404"/>
      <c r="AG155" s="404"/>
      <c r="AH155" s="404">
        <f t="shared" si="37"/>
        <v>389500</v>
      </c>
      <c r="AI155" s="404"/>
      <c r="AJ155" s="404"/>
      <c r="AK155" s="404"/>
      <c r="AL155" s="404"/>
      <c r="AM155" s="404"/>
      <c r="AN155" s="404"/>
      <c r="AO155" s="404"/>
      <c r="AP155" s="404"/>
      <c r="AQ155" s="404"/>
      <c r="AR155" s="404">
        <f t="shared" si="28"/>
        <v>31160</v>
      </c>
      <c r="AS155" s="404">
        <f t="shared" si="29"/>
        <v>420660</v>
      </c>
      <c r="AT155" s="404">
        <f t="shared" si="43"/>
        <v>420660</v>
      </c>
      <c r="AU155" s="404" t="str">
        <f t="shared" si="41"/>
        <v>Local</v>
      </c>
      <c r="AV155" s="20"/>
      <c r="AY155" s="13"/>
    </row>
    <row r="156" spans="1:51" s="1" customFormat="1" ht="32.25" customHeight="1">
      <c r="A156" s="400" t="s">
        <v>3887</v>
      </c>
      <c r="B156" s="395" t="s">
        <v>4010</v>
      </c>
      <c r="C156" s="379" t="s">
        <v>4035</v>
      </c>
      <c r="D156" s="396">
        <v>46064</v>
      </c>
      <c r="E156" s="397">
        <v>107979403230</v>
      </c>
      <c r="F156" s="815">
        <v>2</v>
      </c>
      <c r="G156" s="424"/>
      <c r="H156" s="424"/>
      <c r="I156" s="422"/>
      <c r="J156" s="423"/>
      <c r="K156" s="373"/>
      <c r="L156" s="403"/>
      <c r="M156" s="399">
        <v>389500</v>
      </c>
      <c r="N156" s="403"/>
      <c r="O156" s="403"/>
      <c r="P156" s="403"/>
      <c r="Q156" s="403"/>
      <c r="R156" s="403"/>
      <c r="S156" s="403"/>
      <c r="T156" s="403"/>
      <c r="U156" s="403"/>
      <c r="V156" s="403"/>
      <c r="W156" s="403">
        <f t="shared" si="25"/>
        <v>31160</v>
      </c>
      <c r="X156" s="373">
        <f t="shared" si="45"/>
        <v>420660</v>
      </c>
      <c r="Y156" s="404">
        <f t="shared" si="42"/>
        <v>420660</v>
      </c>
      <c r="Z156" s="404"/>
      <c r="AA156" s="379" t="s">
        <v>3245</v>
      </c>
      <c r="AB156" s="405" t="str">
        <f t="shared" ref="AB156:AC181" si="46">A156</f>
        <v>PS261086</v>
      </c>
      <c r="AC156" s="404" t="str">
        <f t="shared" si="46"/>
        <v>VY/030-2026</v>
      </c>
      <c r="AD156" s="406">
        <f t="shared" si="40"/>
        <v>46064</v>
      </c>
      <c r="AE156" s="404"/>
      <c r="AF156" s="404"/>
      <c r="AG156" s="404"/>
      <c r="AH156" s="404">
        <f t="shared" si="37"/>
        <v>389500</v>
      </c>
      <c r="AI156" s="404"/>
      <c r="AJ156" s="404"/>
      <c r="AK156" s="404"/>
      <c r="AL156" s="404"/>
      <c r="AM156" s="404"/>
      <c r="AN156" s="404"/>
      <c r="AO156" s="404"/>
      <c r="AP156" s="404"/>
      <c r="AQ156" s="404"/>
      <c r="AR156" s="404">
        <f t="shared" si="28"/>
        <v>31160</v>
      </c>
      <c r="AS156" s="404">
        <f t="shared" si="29"/>
        <v>420660</v>
      </c>
      <c r="AT156" s="404">
        <f t="shared" si="43"/>
        <v>420660</v>
      </c>
      <c r="AU156" s="404" t="str">
        <f t="shared" si="41"/>
        <v>Local</v>
      </c>
      <c r="AV156" s="20"/>
      <c r="AY156" s="13"/>
    </row>
    <row r="157" spans="1:51" s="1" customFormat="1" ht="32.25" customHeight="1">
      <c r="A157" s="400" t="s">
        <v>3887</v>
      </c>
      <c r="B157" s="395" t="s">
        <v>4010</v>
      </c>
      <c r="C157" s="379" t="s">
        <v>4035</v>
      </c>
      <c r="D157" s="396">
        <v>46064</v>
      </c>
      <c r="E157" s="397">
        <v>107979410560</v>
      </c>
      <c r="F157" s="816"/>
      <c r="G157" s="424"/>
      <c r="H157" s="424"/>
      <c r="I157" s="422"/>
      <c r="J157" s="423"/>
      <c r="K157" s="373"/>
      <c r="L157" s="403"/>
      <c r="M157" s="399">
        <v>70000</v>
      </c>
      <c r="N157" s="403"/>
      <c r="O157" s="403"/>
      <c r="P157" s="403"/>
      <c r="Q157" s="403"/>
      <c r="R157" s="403"/>
      <c r="S157" s="403"/>
      <c r="T157" s="403"/>
      <c r="U157" s="403"/>
      <c r="V157" s="403"/>
      <c r="W157" s="403">
        <f t="shared" si="25"/>
        <v>5600</v>
      </c>
      <c r="X157" s="373">
        <f t="shared" si="45"/>
        <v>75600</v>
      </c>
      <c r="Y157" s="404">
        <f t="shared" si="42"/>
        <v>75600</v>
      </c>
      <c r="Z157" s="404"/>
      <c r="AA157" s="379" t="s">
        <v>3245</v>
      </c>
      <c r="AB157" s="405" t="str">
        <f t="shared" si="46"/>
        <v>PS261086</v>
      </c>
      <c r="AC157" s="404" t="str">
        <f t="shared" si="46"/>
        <v>VY/030-2026</v>
      </c>
      <c r="AD157" s="406">
        <f t="shared" si="40"/>
        <v>46064</v>
      </c>
      <c r="AE157" s="404"/>
      <c r="AF157" s="404"/>
      <c r="AG157" s="404"/>
      <c r="AH157" s="404">
        <f t="shared" si="37"/>
        <v>70000</v>
      </c>
      <c r="AI157" s="404"/>
      <c r="AJ157" s="404"/>
      <c r="AK157" s="404"/>
      <c r="AL157" s="404"/>
      <c r="AM157" s="404"/>
      <c r="AN157" s="404"/>
      <c r="AO157" s="404"/>
      <c r="AP157" s="404"/>
      <c r="AQ157" s="404"/>
      <c r="AR157" s="404">
        <f t="shared" si="28"/>
        <v>5600</v>
      </c>
      <c r="AS157" s="404">
        <f t="shared" si="29"/>
        <v>75600</v>
      </c>
      <c r="AT157" s="404">
        <f t="shared" si="43"/>
        <v>75600</v>
      </c>
      <c r="AU157" s="404" t="str">
        <f t="shared" si="41"/>
        <v>Local</v>
      </c>
      <c r="AV157" s="20"/>
      <c r="AY157" s="13"/>
    </row>
    <row r="158" spans="1:51" s="1" customFormat="1" ht="32.25" customHeight="1">
      <c r="A158" s="400" t="s">
        <v>3888</v>
      </c>
      <c r="B158" s="395" t="s">
        <v>4011</v>
      </c>
      <c r="C158" s="379" t="s">
        <v>4035</v>
      </c>
      <c r="D158" s="396">
        <v>46064</v>
      </c>
      <c r="E158" s="397">
        <v>107979416860</v>
      </c>
      <c r="F158" s="398">
        <v>1</v>
      </c>
      <c r="G158" s="424"/>
      <c r="H158" s="424"/>
      <c r="I158" s="422"/>
      <c r="J158" s="423"/>
      <c r="K158" s="373"/>
      <c r="L158" s="403"/>
      <c r="M158" s="399">
        <v>389500</v>
      </c>
      <c r="N158" s="403"/>
      <c r="O158" s="403"/>
      <c r="P158" s="403"/>
      <c r="Q158" s="403"/>
      <c r="R158" s="403"/>
      <c r="S158" s="403"/>
      <c r="T158" s="403"/>
      <c r="U158" s="403"/>
      <c r="V158" s="403"/>
      <c r="W158" s="403">
        <f t="shared" si="25"/>
        <v>31160</v>
      </c>
      <c r="X158" s="373">
        <f t="shared" si="45"/>
        <v>420660</v>
      </c>
      <c r="Y158" s="404">
        <f t="shared" si="42"/>
        <v>420660</v>
      </c>
      <c r="Z158" s="404"/>
      <c r="AA158" s="379" t="s">
        <v>3245</v>
      </c>
      <c r="AB158" s="405" t="str">
        <f t="shared" si="46"/>
        <v>PS261068</v>
      </c>
      <c r="AC158" s="404" t="str">
        <f t="shared" si="46"/>
        <v>B34X26020702VY</v>
      </c>
      <c r="AD158" s="406">
        <f t="shared" si="40"/>
        <v>46064</v>
      </c>
      <c r="AE158" s="404"/>
      <c r="AF158" s="404"/>
      <c r="AG158" s="404"/>
      <c r="AH158" s="404">
        <f t="shared" si="37"/>
        <v>389500</v>
      </c>
      <c r="AI158" s="404"/>
      <c r="AJ158" s="404"/>
      <c r="AK158" s="404"/>
      <c r="AL158" s="404"/>
      <c r="AM158" s="404"/>
      <c r="AN158" s="404"/>
      <c r="AO158" s="404"/>
      <c r="AP158" s="404"/>
      <c r="AQ158" s="404"/>
      <c r="AR158" s="404">
        <f t="shared" si="28"/>
        <v>31160</v>
      </c>
      <c r="AS158" s="404">
        <f t="shared" si="29"/>
        <v>420660</v>
      </c>
      <c r="AT158" s="404">
        <f t="shared" si="43"/>
        <v>420660</v>
      </c>
      <c r="AU158" s="404" t="str">
        <f t="shared" si="41"/>
        <v>Local</v>
      </c>
      <c r="AV158" s="20"/>
      <c r="AY158" s="13"/>
    </row>
    <row r="159" spans="1:51" s="1" customFormat="1" ht="32.25" customHeight="1">
      <c r="A159" s="400" t="s">
        <v>3889</v>
      </c>
      <c r="B159" s="395" t="s">
        <v>4012</v>
      </c>
      <c r="C159" s="379" t="s">
        <v>4035</v>
      </c>
      <c r="D159" s="396">
        <v>46064</v>
      </c>
      <c r="E159" s="397">
        <v>107980641420</v>
      </c>
      <c r="F159" s="398">
        <v>1</v>
      </c>
      <c r="G159" s="424"/>
      <c r="H159" s="424"/>
      <c r="I159" s="422"/>
      <c r="J159" s="423"/>
      <c r="K159" s="373"/>
      <c r="L159" s="403"/>
      <c r="M159" s="399">
        <v>389500</v>
      </c>
      <c r="N159" s="403"/>
      <c r="O159" s="403"/>
      <c r="P159" s="403"/>
      <c r="Q159" s="403"/>
      <c r="R159" s="403"/>
      <c r="S159" s="403"/>
      <c r="T159" s="403"/>
      <c r="U159" s="403"/>
      <c r="V159" s="403"/>
      <c r="W159" s="403">
        <f t="shared" si="25"/>
        <v>31160</v>
      </c>
      <c r="X159" s="373">
        <f t="shared" si="45"/>
        <v>420660</v>
      </c>
      <c r="Y159" s="404">
        <f t="shared" si="42"/>
        <v>420660</v>
      </c>
      <c r="Z159" s="404"/>
      <c r="AA159" s="379" t="s">
        <v>3245</v>
      </c>
      <c r="AB159" s="405" t="str">
        <f t="shared" si="46"/>
        <v>PS261077</v>
      </c>
      <c r="AC159" s="404" t="str">
        <f t="shared" si="46"/>
        <v>HT-PS26021251</v>
      </c>
      <c r="AD159" s="406">
        <f t="shared" si="40"/>
        <v>46064</v>
      </c>
      <c r="AE159" s="404"/>
      <c r="AF159" s="404"/>
      <c r="AG159" s="404"/>
      <c r="AH159" s="404">
        <f t="shared" si="37"/>
        <v>389500</v>
      </c>
      <c r="AI159" s="404"/>
      <c r="AJ159" s="404"/>
      <c r="AK159" s="404"/>
      <c r="AL159" s="404"/>
      <c r="AM159" s="404"/>
      <c r="AN159" s="404"/>
      <c r="AO159" s="404"/>
      <c r="AP159" s="404"/>
      <c r="AQ159" s="404"/>
      <c r="AR159" s="404">
        <f t="shared" si="28"/>
        <v>31160</v>
      </c>
      <c r="AS159" s="404">
        <f t="shared" si="29"/>
        <v>420660</v>
      </c>
      <c r="AT159" s="404">
        <f t="shared" si="43"/>
        <v>420660</v>
      </c>
      <c r="AU159" s="404" t="str">
        <f t="shared" si="41"/>
        <v>Local</v>
      </c>
      <c r="AV159" s="20"/>
      <c r="AY159" s="13"/>
    </row>
    <row r="160" spans="1:51" s="1" customFormat="1" ht="32.25" customHeight="1">
      <c r="A160" s="400" t="s">
        <v>3890</v>
      </c>
      <c r="B160" s="395" t="s">
        <v>4013</v>
      </c>
      <c r="C160" s="379" t="s">
        <v>4035</v>
      </c>
      <c r="D160" s="396">
        <v>46064</v>
      </c>
      <c r="E160" s="397">
        <v>107979602840</v>
      </c>
      <c r="F160" s="398">
        <v>1</v>
      </c>
      <c r="G160" s="424"/>
      <c r="H160" s="424"/>
      <c r="I160" s="422"/>
      <c r="J160" s="423"/>
      <c r="K160" s="373"/>
      <c r="L160" s="403"/>
      <c r="M160" s="399">
        <v>389500</v>
      </c>
      <c r="N160" s="403"/>
      <c r="O160" s="403"/>
      <c r="P160" s="403"/>
      <c r="Q160" s="403"/>
      <c r="R160" s="403"/>
      <c r="S160" s="403"/>
      <c r="T160" s="403"/>
      <c r="U160" s="403"/>
      <c r="V160" s="403"/>
      <c r="W160" s="403">
        <f t="shared" si="25"/>
        <v>31160</v>
      </c>
      <c r="X160" s="373">
        <f t="shared" si="45"/>
        <v>420660</v>
      </c>
      <c r="Y160" s="404">
        <f t="shared" si="42"/>
        <v>420660</v>
      </c>
      <c r="Z160" s="404"/>
      <c r="AA160" s="379" t="s">
        <v>3245</v>
      </c>
      <c r="AB160" s="405" t="str">
        <f t="shared" si="46"/>
        <v>PS261069</v>
      </c>
      <c r="AC160" s="404" t="str">
        <f t="shared" si="46"/>
        <v>B34X26020703VY</v>
      </c>
      <c r="AD160" s="406">
        <f t="shared" si="40"/>
        <v>46064</v>
      </c>
      <c r="AE160" s="404"/>
      <c r="AF160" s="404"/>
      <c r="AG160" s="404"/>
      <c r="AH160" s="404">
        <f t="shared" si="37"/>
        <v>389500</v>
      </c>
      <c r="AI160" s="404"/>
      <c r="AJ160" s="404"/>
      <c r="AK160" s="404"/>
      <c r="AL160" s="404"/>
      <c r="AM160" s="404"/>
      <c r="AN160" s="404"/>
      <c r="AO160" s="404"/>
      <c r="AP160" s="404"/>
      <c r="AQ160" s="404"/>
      <c r="AR160" s="404">
        <f t="shared" si="28"/>
        <v>31160</v>
      </c>
      <c r="AS160" s="404">
        <f t="shared" si="29"/>
        <v>420660</v>
      </c>
      <c r="AT160" s="404">
        <f t="shared" si="43"/>
        <v>420660</v>
      </c>
      <c r="AU160" s="404" t="str">
        <f t="shared" si="41"/>
        <v>Local</v>
      </c>
      <c r="AV160" s="20"/>
      <c r="AY160" s="13"/>
    </row>
    <row r="161" spans="1:51" s="1" customFormat="1" ht="32.25" customHeight="1">
      <c r="A161" s="400" t="s">
        <v>3891</v>
      </c>
      <c r="B161" s="395" t="s">
        <v>4014</v>
      </c>
      <c r="C161" s="379" t="s">
        <v>4035</v>
      </c>
      <c r="D161" s="396">
        <v>46064</v>
      </c>
      <c r="E161" s="397">
        <v>107979738530</v>
      </c>
      <c r="F161" s="398">
        <v>1</v>
      </c>
      <c r="G161" s="424"/>
      <c r="H161" s="424"/>
      <c r="I161" s="422"/>
      <c r="J161" s="423"/>
      <c r="K161" s="373"/>
      <c r="L161" s="403"/>
      <c r="M161" s="399">
        <v>389500</v>
      </c>
      <c r="N161" s="403"/>
      <c r="O161" s="403"/>
      <c r="P161" s="403"/>
      <c r="Q161" s="403"/>
      <c r="R161" s="403"/>
      <c r="S161" s="403"/>
      <c r="T161" s="403"/>
      <c r="U161" s="403"/>
      <c r="V161" s="403"/>
      <c r="W161" s="403">
        <f t="shared" ref="W161:W181" si="47">SUM(L161:V161)*0.08</f>
        <v>31160</v>
      </c>
      <c r="X161" s="373">
        <f t="shared" ref="X161:X181" si="48">SUM(L161:W161)</f>
        <v>420660</v>
      </c>
      <c r="Y161" s="404">
        <f t="shared" si="42"/>
        <v>420660</v>
      </c>
      <c r="Z161" s="404"/>
      <c r="AA161" s="379" t="s">
        <v>3245</v>
      </c>
      <c r="AB161" s="405" t="str">
        <f t="shared" si="46"/>
        <v>PS261092</v>
      </c>
      <c r="AC161" s="404" t="str">
        <f t="shared" si="46"/>
        <v>IC-PS260209</v>
      </c>
      <c r="AD161" s="406">
        <f t="shared" si="40"/>
        <v>46064</v>
      </c>
      <c r="AE161" s="404"/>
      <c r="AF161" s="404"/>
      <c r="AG161" s="404"/>
      <c r="AH161" s="404">
        <f t="shared" si="37"/>
        <v>389500</v>
      </c>
      <c r="AI161" s="404"/>
      <c r="AJ161" s="404"/>
      <c r="AK161" s="404"/>
      <c r="AL161" s="404"/>
      <c r="AM161" s="404"/>
      <c r="AN161" s="404"/>
      <c r="AO161" s="404"/>
      <c r="AP161" s="404"/>
      <c r="AQ161" s="404"/>
      <c r="AR161" s="404">
        <f t="shared" si="28"/>
        <v>31160</v>
      </c>
      <c r="AS161" s="404">
        <f t="shared" si="29"/>
        <v>420660</v>
      </c>
      <c r="AT161" s="404">
        <f t="shared" si="43"/>
        <v>420660</v>
      </c>
      <c r="AU161" s="404" t="str">
        <f t="shared" si="41"/>
        <v>Local</v>
      </c>
      <c r="AV161" s="20"/>
      <c r="AY161" s="13"/>
    </row>
    <row r="162" spans="1:51" s="1" customFormat="1" ht="32.25" customHeight="1">
      <c r="A162" s="400" t="s">
        <v>3892</v>
      </c>
      <c r="B162" s="395" t="s">
        <v>4015</v>
      </c>
      <c r="C162" s="379" t="s">
        <v>4035</v>
      </c>
      <c r="D162" s="396">
        <v>46064</v>
      </c>
      <c r="E162" s="397">
        <v>107980655750</v>
      </c>
      <c r="F162" s="398">
        <v>1</v>
      </c>
      <c r="G162" s="424"/>
      <c r="H162" s="424"/>
      <c r="I162" s="422"/>
      <c r="J162" s="423"/>
      <c r="K162" s="373"/>
      <c r="L162" s="403"/>
      <c r="M162" s="399">
        <v>389500</v>
      </c>
      <c r="N162" s="403"/>
      <c r="O162" s="403"/>
      <c r="P162" s="403"/>
      <c r="Q162" s="403"/>
      <c r="R162" s="403"/>
      <c r="S162" s="403"/>
      <c r="T162" s="403"/>
      <c r="U162" s="403"/>
      <c r="V162" s="403"/>
      <c r="W162" s="403">
        <f t="shared" si="47"/>
        <v>31160</v>
      </c>
      <c r="X162" s="373">
        <f t="shared" si="48"/>
        <v>420660</v>
      </c>
      <c r="Y162" s="404">
        <f t="shared" si="42"/>
        <v>420660</v>
      </c>
      <c r="Z162" s="404"/>
      <c r="AA162" s="379" t="s">
        <v>3245</v>
      </c>
      <c r="AB162" s="405" t="str">
        <f t="shared" si="46"/>
        <v>PS261071</v>
      </c>
      <c r="AC162" s="404" t="str">
        <f t="shared" si="46"/>
        <v>IFHVN-2602090016</v>
      </c>
      <c r="AD162" s="406">
        <f t="shared" si="40"/>
        <v>46064</v>
      </c>
      <c r="AE162" s="404"/>
      <c r="AF162" s="404"/>
      <c r="AG162" s="404"/>
      <c r="AH162" s="404">
        <f t="shared" si="37"/>
        <v>389500</v>
      </c>
      <c r="AI162" s="404"/>
      <c r="AJ162" s="404"/>
      <c r="AK162" s="404"/>
      <c r="AL162" s="404"/>
      <c r="AM162" s="404"/>
      <c r="AN162" s="404"/>
      <c r="AO162" s="404"/>
      <c r="AP162" s="404"/>
      <c r="AQ162" s="404"/>
      <c r="AR162" s="404">
        <f t="shared" si="28"/>
        <v>31160</v>
      </c>
      <c r="AS162" s="404">
        <f t="shared" si="29"/>
        <v>420660</v>
      </c>
      <c r="AT162" s="404">
        <f t="shared" si="43"/>
        <v>420660</v>
      </c>
      <c r="AU162" s="404" t="str">
        <f t="shared" si="41"/>
        <v>Local</v>
      </c>
      <c r="AV162" s="20"/>
      <c r="AY162" s="13"/>
    </row>
    <row r="163" spans="1:51" s="1" customFormat="1" ht="32.25" customHeight="1">
      <c r="A163" s="400" t="s">
        <v>3893</v>
      </c>
      <c r="B163" s="395" t="s">
        <v>4016</v>
      </c>
      <c r="C163" s="379" t="s">
        <v>4035</v>
      </c>
      <c r="D163" s="396">
        <v>46064</v>
      </c>
      <c r="E163" s="397">
        <v>107980635820</v>
      </c>
      <c r="F163" s="398">
        <v>1</v>
      </c>
      <c r="G163" s="424"/>
      <c r="H163" s="424"/>
      <c r="I163" s="422"/>
      <c r="J163" s="423"/>
      <c r="K163" s="373"/>
      <c r="L163" s="403"/>
      <c r="M163" s="399">
        <v>389500</v>
      </c>
      <c r="N163" s="403"/>
      <c r="O163" s="403"/>
      <c r="P163" s="403"/>
      <c r="Q163" s="403"/>
      <c r="R163" s="403"/>
      <c r="S163" s="403"/>
      <c r="T163" s="403"/>
      <c r="U163" s="403"/>
      <c r="V163" s="403"/>
      <c r="W163" s="403">
        <f t="shared" si="47"/>
        <v>31160</v>
      </c>
      <c r="X163" s="373">
        <f t="shared" si="48"/>
        <v>420660</v>
      </c>
      <c r="Y163" s="404">
        <f t="shared" si="42"/>
        <v>420660</v>
      </c>
      <c r="Z163" s="404"/>
      <c r="AA163" s="379" t="s">
        <v>3245</v>
      </c>
      <c r="AB163" s="405" t="str">
        <f t="shared" si="46"/>
        <v>PS261094</v>
      </c>
      <c r="AC163" s="404" t="str">
        <f t="shared" si="46"/>
        <v>5245666</v>
      </c>
      <c r="AD163" s="406">
        <f t="shared" si="40"/>
        <v>46064</v>
      </c>
      <c r="AE163" s="404"/>
      <c r="AF163" s="404"/>
      <c r="AG163" s="404"/>
      <c r="AH163" s="404">
        <f t="shared" si="37"/>
        <v>389500</v>
      </c>
      <c r="AI163" s="404"/>
      <c r="AJ163" s="404"/>
      <c r="AK163" s="404"/>
      <c r="AL163" s="404"/>
      <c r="AM163" s="404"/>
      <c r="AN163" s="404"/>
      <c r="AO163" s="404"/>
      <c r="AP163" s="404"/>
      <c r="AQ163" s="404"/>
      <c r="AR163" s="404">
        <f t="shared" si="28"/>
        <v>31160</v>
      </c>
      <c r="AS163" s="404">
        <f t="shared" si="29"/>
        <v>420660</v>
      </c>
      <c r="AT163" s="404">
        <f t="shared" si="43"/>
        <v>420660</v>
      </c>
      <c r="AU163" s="404" t="str">
        <f t="shared" si="41"/>
        <v>Local</v>
      </c>
      <c r="AV163" s="20"/>
      <c r="AY163" s="13"/>
    </row>
    <row r="164" spans="1:51" s="1" customFormat="1" ht="32.25" customHeight="1">
      <c r="A164" s="400" t="s">
        <v>3894</v>
      </c>
      <c r="B164" s="395" t="s">
        <v>4017</v>
      </c>
      <c r="C164" s="379" t="s">
        <v>4035</v>
      </c>
      <c r="D164" s="396">
        <v>46064</v>
      </c>
      <c r="E164" s="397">
        <v>107980642560</v>
      </c>
      <c r="F164" s="398">
        <v>1</v>
      </c>
      <c r="G164" s="424"/>
      <c r="H164" s="424"/>
      <c r="I164" s="422"/>
      <c r="J164" s="423"/>
      <c r="K164" s="373"/>
      <c r="L164" s="403"/>
      <c r="M164" s="399">
        <v>389500</v>
      </c>
      <c r="N164" s="403"/>
      <c r="O164" s="403"/>
      <c r="P164" s="403"/>
      <c r="Q164" s="403"/>
      <c r="R164" s="403"/>
      <c r="S164" s="403"/>
      <c r="T164" s="403"/>
      <c r="U164" s="403"/>
      <c r="V164" s="403"/>
      <c r="W164" s="403">
        <f t="shared" si="47"/>
        <v>31160</v>
      </c>
      <c r="X164" s="373">
        <f t="shared" si="48"/>
        <v>420660</v>
      </c>
      <c r="Y164" s="404">
        <f t="shared" si="42"/>
        <v>420660</v>
      </c>
      <c r="Z164" s="404"/>
      <c r="AA164" s="379" t="s">
        <v>3245</v>
      </c>
      <c r="AB164" s="405" t="str">
        <f t="shared" si="46"/>
        <v>PS261075</v>
      </c>
      <c r="AC164" s="404" t="str">
        <f t="shared" si="46"/>
        <v>5229905</v>
      </c>
      <c r="AD164" s="406">
        <f t="shared" si="40"/>
        <v>46064</v>
      </c>
      <c r="AE164" s="404"/>
      <c r="AF164" s="404"/>
      <c r="AG164" s="404"/>
      <c r="AH164" s="404">
        <f t="shared" si="37"/>
        <v>389500</v>
      </c>
      <c r="AI164" s="404"/>
      <c r="AJ164" s="404"/>
      <c r="AK164" s="404"/>
      <c r="AL164" s="404"/>
      <c r="AM164" s="404"/>
      <c r="AN164" s="404"/>
      <c r="AO164" s="404"/>
      <c r="AP164" s="404"/>
      <c r="AQ164" s="404"/>
      <c r="AR164" s="404">
        <f t="shared" si="28"/>
        <v>31160</v>
      </c>
      <c r="AS164" s="404">
        <f t="shared" si="29"/>
        <v>420660</v>
      </c>
      <c r="AT164" s="404">
        <f t="shared" si="43"/>
        <v>420660</v>
      </c>
      <c r="AU164" s="404" t="str">
        <f t="shared" si="41"/>
        <v>Local</v>
      </c>
      <c r="AV164" s="20"/>
      <c r="AY164" s="13"/>
    </row>
    <row r="165" spans="1:51" s="1" customFormat="1" ht="32.25" customHeight="1">
      <c r="A165" s="400" t="s">
        <v>3895</v>
      </c>
      <c r="B165" s="395" t="s">
        <v>4018</v>
      </c>
      <c r="C165" s="379" t="s">
        <v>4035</v>
      </c>
      <c r="D165" s="396">
        <v>46064</v>
      </c>
      <c r="E165" s="397">
        <v>107980640460</v>
      </c>
      <c r="F165" s="398">
        <v>1</v>
      </c>
      <c r="G165" s="424"/>
      <c r="H165" s="424"/>
      <c r="I165" s="422"/>
      <c r="J165" s="423"/>
      <c r="K165" s="373"/>
      <c r="L165" s="403"/>
      <c r="M165" s="399">
        <v>389500</v>
      </c>
      <c r="N165" s="403"/>
      <c r="O165" s="403"/>
      <c r="P165" s="403"/>
      <c r="Q165" s="403"/>
      <c r="R165" s="403"/>
      <c r="S165" s="403"/>
      <c r="T165" s="403"/>
      <c r="U165" s="403"/>
      <c r="V165" s="403"/>
      <c r="W165" s="403">
        <f t="shared" si="47"/>
        <v>31160</v>
      </c>
      <c r="X165" s="373">
        <f t="shared" si="48"/>
        <v>420660</v>
      </c>
      <c r="Y165" s="404">
        <f t="shared" si="42"/>
        <v>420660</v>
      </c>
      <c r="Z165" s="404"/>
      <c r="AA165" s="379" t="s">
        <v>3245</v>
      </c>
      <c r="AB165" s="405" t="str">
        <f t="shared" si="46"/>
        <v>PS261093</v>
      </c>
      <c r="AC165" s="404" t="str">
        <f t="shared" si="46"/>
        <v>EBD-PSINJ260207</v>
      </c>
      <c r="AD165" s="406">
        <f t="shared" si="40"/>
        <v>46064</v>
      </c>
      <c r="AE165" s="404"/>
      <c r="AF165" s="404"/>
      <c r="AG165" s="404"/>
      <c r="AH165" s="404">
        <f t="shared" si="37"/>
        <v>389500</v>
      </c>
      <c r="AI165" s="404"/>
      <c r="AJ165" s="404"/>
      <c r="AK165" s="404"/>
      <c r="AL165" s="404"/>
      <c r="AM165" s="404"/>
      <c r="AN165" s="404"/>
      <c r="AO165" s="404"/>
      <c r="AP165" s="404"/>
      <c r="AQ165" s="404"/>
      <c r="AR165" s="404">
        <f t="shared" si="28"/>
        <v>31160</v>
      </c>
      <c r="AS165" s="404">
        <f t="shared" si="29"/>
        <v>420660</v>
      </c>
      <c r="AT165" s="404">
        <f t="shared" si="43"/>
        <v>420660</v>
      </c>
      <c r="AU165" s="404" t="str">
        <f t="shared" si="41"/>
        <v>Local</v>
      </c>
      <c r="AV165" s="20"/>
      <c r="AY165" s="13"/>
    </row>
    <row r="166" spans="1:51" s="1" customFormat="1" ht="32.25" customHeight="1">
      <c r="A166" s="400" t="s">
        <v>3896</v>
      </c>
      <c r="B166" s="395" t="s">
        <v>4019</v>
      </c>
      <c r="C166" s="379" t="s">
        <v>4035</v>
      </c>
      <c r="D166" s="396">
        <v>46064</v>
      </c>
      <c r="E166" s="397">
        <v>107980652140</v>
      </c>
      <c r="F166" s="398">
        <v>1</v>
      </c>
      <c r="G166" s="424"/>
      <c r="H166" s="424"/>
      <c r="I166" s="422"/>
      <c r="J166" s="423"/>
      <c r="K166" s="373"/>
      <c r="L166" s="403"/>
      <c r="M166" s="399">
        <v>389500</v>
      </c>
      <c r="N166" s="403"/>
      <c r="O166" s="403"/>
      <c r="P166" s="403"/>
      <c r="Q166" s="403"/>
      <c r="R166" s="403"/>
      <c r="S166" s="403"/>
      <c r="T166" s="403"/>
      <c r="U166" s="403"/>
      <c r="V166" s="403"/>
      <c r="W166" s="403">
        <f t="shared" si="47"/>
        <v>31160</v>
      </c>
      <c r="X166" s="373">
        <f t="shared" si="48"/>
        <v>420660</v>
      </c>
      <c r="Y166" s="404">
        <f t="shared" si="42"/>
        <v>420660</v>
      </c>
      <c r="Z166" s="404"/>
      <c r="AA166" s="379" t="s">
        <v>3245</v>
      </c>
      <c r="AB166" s="405" t="str">
        <f t="shared" si="46"/>
        <v>PS261095</v>
      </c>
      <c r="AC166" s="404" t="str">
        <f t="shared" si="46"/>
        <v>5249795</v>
      </c>
      <c r="AD166" s="406">
        <f t="shared" si="40"/>
        <v>46064</v>
      </c>
      <c r="AE166" s="404"/>
      <c r="AF166" s="404"/>
      <c r="AG166" s="404"/>
      <c r="AH166" s="404">
        <f t="shared" si="37"/>
        <v>389500</v>
      </c>
      <c r="AI166" s="404"/>
      <c r="AJ166" s="404"/>
      <c r="AK166" s="404"/>
      <c r="AL166" s="404"/>
      <c r="AM166" s="404"/>
      <c r="AN166" s="404"/>
      <c r="AO166" s="404"/>
      <c r="AP166" s="404"/>
      <c r="AQ166" s="404"/>
      <c r="AR166" s="404">
        <f t="shared" si="28"/>
        <v>31160</v>
      </c>
      <c r="AS166" s="404">
        <f t="shared" si="29"/>
        <v>420660</v>
      </c>
      <c r="AT166" s="404">
        <f t="shared" si="43"/>
        <v>420660</v>
      </c>
      <c r="AU166" s="404" t="str">
        <f t="shared" si="41"/>
        <v>Local</v>
      </c>
      <c r="AV166" s="20"/>
      <c r="AY166" s="13"/>
    </row>
    <row r="167" spans="1:51" s="1" customFormat="1" ht="32.25" customHeight="1">
      <c r="A167" s="400" t="s">
        <v>3897</v>
      </c>
      <c r="B167" s="395" t="s">
        <v>4020</v>
      </c>
      <c r="C167" s="379" t="s">
        <v>4035</v>
      </c>
      <c r="D167" s="396">
        <v>46064</v>
      </c>
      <c r="E167" s="397">
        <v>107981000410</v>
      </c>
      <c r="F167" s="398">
        <v>1</v>
      </c>
      <c r="G167" s="424"/>
      <c r="H167" s="424"/>
      <c r="I167" s="422"/>
      <c r="J167" s="423"/>
      <c r="K167" s="373"/>
      <c r="L167" s="403"/>
      <c r="M167" s="399">
        <v>389500</v>
      </c>
      <c r="N167" s="403"/>
      <c r="O167" s="403"/>
      <c r="P167" s="403"/>
      <c r="Q167" s="403"/>
      <c r="R167" s="403"/>
      <c r="S167" s="403"/>
      <c r="T167" s="403"/>
      <c r="U167" s="403"/>
      <c r="V167" s="403"/>
      <c r="W167" s="403">
        <f t="shared" si="47"/>
        <v>31160</v>
      </c>
      <c r="X167" s="373">
        <f t="shared" si="48"/>
        <v>420660</v>
      </c>
      <c r="Y167" s="404">
        <f t="shared" si="42"/>
        <v>420660</v>
      </c>
      <c r="Z167" s="404"/>
      <c r="AA167" s="379" t="s">
        <v>3245</v>
      </c>
      <c r="AB167" s="405" t="str">
        <f t="shared" si="46"/>
        <v>PS26950</v>
      </c>
      <c r="AC167" s="404" t="str">
        <f t="shared" si="46"/>
        <v>5235196</v>
      </c>
      <c r="AD167" s="406">
        <f t="shared" si="40"/>
        <v>46064</v>
      </c>
      <c r="AE167" s="404"/>
      <c r="AF167" s="404"/>
      <c r="AG167" s="404"/>
      <c r="AH167" s="404">
        <f t="shared" si="37"/>
        <v>389500</v>
      </c>
      <c r="AI167" s="404"/>
      <c r="AJ167" s="404"/>
      <c r="AK167" s="404"/>
      <c r="AL167" s="404"/>
      <c r="AM167" s="404"/>
      <c r="AN167" s="404"/>
      <c r="AO167" s="404"/>
      <c r="AP167" s="404"/>
      <c r="AQ167" s="404"/>
      <c r="AR167" s="404">
        <f t="shared" si="28"/>
        <v>31160</v>
      </c>
      <c r="AS167" s="404">
        <f t="shared" si="29"/>
        <v>420660</v>
      </c>
      <c r="AT167" s="404">
        <f t="shared" si="43"/>
        <v>420660</v>
      </c>
      <c r="AU167" s="404" t="str">
        <f t="shared" si="41"/>
        <v>Local</v>
      </c>
      <c r="AV167" s="20"/>
      <c r="AY167" s="13"/>
    </row>
    <row r="168" spans="1:51" s="1" customFormat="1" ht="32.25" customHeight="1">
      <c r="A168" s="400" t="s">
        <v>3898</v>
      </c>
      <c r="B168" s="395" t="s">
        <v>4021</v>
      </c>
      <c r="C168" s="379" t="s">
        <v>4035</v>
      </c>
      <c r="D168" s="396">
        <v>46064</v>
      </c>
      <c r="E168" s="397">
        <v>107981204000</v>
      </c>
      <c r="F168" s="398">
        <v>1</v>
      </c>
      <c r="G168" s="424"/>
      <c r="H168" s="424"/>
      <c r="I168" s="422"/>
      <c r="J168" s="423"/>
      <c r="K168" s="373"/>
      <c r="L168" s="403"/>
      <c r="M168" s="399">
        <v>389500</v>
      </c>
      <c r="N168" s="403"/>
      <c r="O168" s="403"/>
      <c r="P168" s="403"/>
      <c r="Q168" s="403"/>
      <c r="R168" s="403"/>
      <c r="S168" s="403"/>
      <c r="T168" s="403"/>
      <c r="U168" s="403"/>
      <c r="V168" s="403"/>
      <c r="W168" s="403">
        <f t="shared" si="47"/>
        <v>31160</v>
      </c>
      <c r="X168" s="373">
        <f t="shared" si="48"/>
        <v>420660</v>
      </c>
      <c r="Y168" s="404">
        <f t="shared" si="42"/>
        <v>420660</v>
      </c>
      <c r="Z168" s="404"/>
      <c r="AA168" s="379" t="s">
        <v>3245</v>
      </c>
      <c r="AB168" s="405" t="str">
        <f t="shared" si="46"/>
        <v>PS261100</v>
      </c>
      <c r="AC168" s="404" t="str">
        <f t="shared" si="46"/>
        <v>BSV260210-221784</v>
      </c>
      <c r="AD168" s="406">
        <f t="shared" si="40"/>
        <v>46064</v>
      </c>
      <c r="AE168" s="404"/>
      <c r="AF168" s="404"/>
      <c r="AG168" s="404"/>
      <c r="AH168" s="404">
        <f t="shared" si="37"/>
        <v>389500</v>
      </c>
      <c r="AI168" s="404"/>
      <c r="AJ168" s="404"/>
      <c r="AK168" s="404"/>
      <c r="AL168" s="404"/>
      <c r="AM168" s="404"/>
      <c r="AN168" s="404"/>
      <c r="AO168" s="404"/>
      <c r="AP168" s="404"/>
      <c r="AQ168" s="404"/>
      <c r="AR168" s="404">
        <f t="shared" si="28"/>
        <v>31160</v>
      </c>
      <c r="AS168" s="404">
        <f t="shared" si="29"/>
        <v>420660</v>
      </c>
      <c r="AT168" s="404">
        <f t="shared" si="43"/>
        <v>420660</v>
      </c>
      <c r="AU168" s="404" t="str">
        <f t="shared" si="41"/>
        <v>Local</v>
      </c>
      <c r="AV168" s="20"/>
      <c r="AY168" s="13"/>
    </row>
    <row r="169" spans="1:51" s="1" customFormat="1" ht="32.25" customHeight="1">
      <c r="A169" s="400" t="s">
        <v>3899</v>
      </c>
      <c r="B169" s="395" t="s">
        <v>4022</v>
      </c>
      <c r="C169" s="379" t="s">
        <v>4035</v>
      </c>
      <c r="D169" s="396">
        <v>46065</v>
      </c>
      <c r="E169" s="397">
        <v>107983065630</v>
      </c>
      <c r="F169" s="398">
        <v>1</v>
      </c>
      <c r="G169" s="424"/>
      <c r="H169" s="424"/>
      <c r="I169" s="422"/>
      <c r="J169" s="423"/>
      <c r="K169" s="373"/>
      <c r="L169" s="403"/>
      <c r="M169" s="399">
        <v>389500</v>
      </c>
      <c r="N169" s="403"/>
      <c r="O169" s="403"/>
      <c r="P169" s="403"/>
      <c r="Q169" s="403"/>
      <c r="R169" s="403"/>
      <c r="S169" s="403"/>
      <c r="T169" s="403"/>
      <c r="U169" s="403"/>
      <c r="V169" s="403"/>
      <c r="W169" s="403">
        <f t="shared" si="47"/>
        <v>31160</v>
      </c>
      <c r="X169" s="373">
        <f t="shared" si="48"/>
        <v>420660</v>
      </c>
      <c r="Y169" s="404">
        <f t="shared" si="42"/>
        <v>420660</v>
      </c>
      <c r="Z169" s="404"/>
      <c r="AA169" s="379" t="s">
        <v>3245</v>
      </c>
      <c r="AB169" s="405" t="str">
        <f t="shared" si="46"/>
        <v>PS261114</v>
      </c>
      <c r="AC169" s="404" t="str">
        <f t="shared" si="46"/>
        <v>850C260200697</v>
      </c>
      <c r="AD169" s="406">
        <f t="shared" si="40"/>
        <v>46065</v>
      </c>
      <c r="AE169" s="404"/>
      <c r="AF169" s="404"/>
      <c r="AG169" s="404"/>
      <c r="AH169" s="404">
        <f t="shared" si="37"/>
        <v>389500</v>
      </c>
      <c r="AI169" s="404"/>
      <c r="AJ169" s="404"/>
      <c r="AK169" s="404"/>
      <c r="AL169" s="404"/>
      <c r="AM169" s="404"/>
      <c r="AN169" s="404"/>
      <c r="AO169" s="404"/>
      <c r="AP169" s="404"/>
      <c r="AQ169" s="404"/>
      <c r="AR169" s="404">
        <f t="shared" si="28"/>
        <v>31160</v>
      </c>
      <c r="AS169" s="404">
        <f t="shared" si="29"/>
        <v>420660</v>
      </c>
      <c r="AT169" s="404">
        <f t="shared" si="43"/>
        <v>420660</v>
      </c>
      <c r="AU169" s="404" t="str">
        <f t="shared" si="41"/>
        <v>Local</v>
      </c>
      <c r="AV169" s="20"/>
      <c r="AY169" s="13"/>
    </row>
    <row r="170" spans="1:51" s="1" customFormat="1" ht="32.25" customHeight="1">
      <c r="A170" s="400" t="s">
        <v>3900</v>
      </c>
      <c r="B170" s="395" t="s">
        <v>4023</v>
      </c>
      <c r="C170" s="379" t="s">
        <v>4035</v>
      </c>
      <c r="D170" s="396">
        <v>46065</v>
      </c>
      <c r="E170" s="397">
        <v>107982522800</v>
      </c>
      <c r="F170" s="398">
        <v>1</v>
      </c>
      <c r="G170" s="424"/>
      <c r="H170" s="424"/>
      <c r="I170" s="422"/>
      <c r="J170" s="423"/>
      <c r="K170" s="373"/>
      <c r="L170" s="403"/>
      <c r="M170" s="399">
        <v>389500</v>
      </c>
      <c r="N170" s="403"/>
      <c r="O170" s="403"/>
      <c r="P170" s="403"/>
      <c r="Q170" s="403"/>
      <c r="R170" s="403"/>
      <c r="S170" s="403"/>
      <c r="T170" s="403"/>
      <c r="U170" s="403"/>
      <c r="V170" s="403"/>
      <c r="W170" s="403">
        <f t="shared" si="47"/>
        <v>31160</v>
      </c>
      <c r="X170" s="373">
        <f t="shared" si="48"/>
        <v>420660</v>
      </c>
      <c r="Y170" s="404">
        <f t="shared" si="42"/>
        <v>420660</v>
      </c>
      <c r="Z170" s="404"/>
      <c r="AA170" s="379" t="s">
        <v>3245</v>
      </c>
      <c r="AB170" s="405" t="str">
        <f t="shared" si="46"/>
        <v>PS261112</v>
      </c>
      <c r="AC170" s="404" t="str">
        <f t="shared" si="46"/>
        <v>850C260200677</v>
      </c>
      <c r="AD170" s="406">
        <f t="shared" si="40"/>
        <v>46065</v>
      </c>
      <c r="AE170" s="404"/>
      <c r="AF170" s="404"/>
      <c r="AG170" s="404"/>
      <c r="AH170" s="404">
        <f t="shared" si="37"/>
        <v>389500</v>
      </c>
      <c r="AI170" s="404"/>
      <c r="AJ170" s="404"/>
      <c r="AK170" s="404"/>
      <c r="AL170" s="404"/>
      <c r="AM170" s="404"/>
      <c r="AN170" s="404"/>
      <c r="AO170" s="404"/>
      <c r="AP170" s="404"/>
      <c r="AQ170" s="404"/>
      <c r="AR170" s="404">
        <f t="shared" si="28"/>
        <v>31160</v>
      </c>
      <c r="AS170" s="404">
        <f t="shared" si="29"/>
        <v>420660</v>
      </c>
      <c r="AT170" s="404">
        <f t="shared" si="43"/>
        <v>420660</v>
      </c>
      <c r="AU170" s="404" t="str">
        <f t="shared" si="41"/>
        <v>Local</v>
      </c>
      <c r="AV170" s="20"/>
      <c r="AY170" s="13"/>
    </row>
    <row r="171" spans="1:51" s="1" customFormat="1" ht="32.25" customHeight="1">
      <c r="A171" s="400" t="s">
        <v>3901</v>
      </c>
      <c r="B171" s="395" t="s">
        <v>4024</v>
      </c>
      <c r="C171" s="379" t="s">
        <v>4035</v>
      </c>
      <c r="D171" s="396">
        <v>46065</v>
      </c>
      <c r="E171" s="397">
        <v>107982361650</v>
      </c>
      <c r="F171" s="398">
        <v>1</v>
      </c>
      <c r="G171" s="424"/>
      <c r="H171" s="424"/>
      <c r="I171" s="422"/>
      <c r="J171" s="423"/>
      <c r="K171" s="373"/>
      <c r="L171" s="403"/>
      <c r="M171" s="399">
        <v>389500</v>
      </c>
      <c r="N171" s="403"/>
      <c r="O171" s="403"/>
      <c r="P171" s="403"/>
      <c r="Q171" s="403"/>
      <c r="R171" s="403"/>
      <c r="S171" s="403"/>
      <c r="T171" s="403"/>
      <c r="U171" s="403"/>
      <c r="V171" s="403"/>
      <c r="W171" s="403">
        <f t="shared" si="47"/>
        <v>31160</v>
      </c>
      <c r="X171" s="373">
        <f t="shared" si="48"/>
        <v>420660</v>
      </c>
      <c r="Y171" s="404">
        <f t="shared" si="42"/>
        <v>420660</v>
      </c>
      <c r="Z171" s="404"/>
      <c r="AA171" s="379" t="s">
        <v>3245</v>
      </c>
      <c r="AB171" s="405" t="str">
        <f t="shared" si="46"/>
        <v>PS261109</v>
      </c>
      <c r="AC171" s="404" t="str">
        <f t="shared" si="46"/>
        <v>850C260200623</v>
      </c>
      <c r="AD171" s="406">
        <f t="shared" si="40"/>
        <v>46065</v>
      </c>
      <c r="AE171" s="404"/>
      <c r="AF171" s="404"/>
      <c r="AG171" s="404"/>
      <c r="AH171" s="404">
        <f t="shared" si="37"/>
        <v>389500</v>
      </c>
      <c r="AI171" s="404"/>
      <c r="AJ171" s="404"/>
      <c r="AK171" s="404"/>
      <c r="AL171" s="404"/>
      <c r="AM171" s="404"/>
      <c r="AN171" s="404"/>
      <c r="AO171" s="404"/>
      <c r="AP171" s="404"/>
      <c r="AQ171" s="404"/>
      <c r="AR171" s="404">
        <f t="shared" si="28"/>
        <v>31160</v>
      </c>
      <c r="AS171" s="404">
        <f t="shared" si="29"/>
        <v>420660</v>
      </c>
      <c r="AT171" s="404">
        <f t="shared" si="43"/>
        <v>420660</v>
      </c>
      <c r="AU171" s="404" t="str">
        <f t="shared" si="41"/>
        <v>Local</v>
      </c>
      <c r="AV171" s="20"/>
      <c r="AY171" s="13"/>
    </row>
    <row r="172" spans="1:51" s="1" customFormat="1" ht="32.25" customHeight="1">
      <c r="A172" s="400" t="s">
        <v>3902</v>
      </c>
      <c r="B172" s="395" t="s">
        <v>4025</v>
      </c>
      <c r="C172" s="379" t="s">
        <v>4035</v>
      </c>
      <c r="D172" s="396">
        <v>46065</v>
      </c>
      <c r="E172" s="397">
        <v>107983332810</v>
      </c>
      <c r="F172" s="398">
        <v>1</v>
      </c>
      <c r="G172" s="424"/>
      <c r="H172" s="424"/>
      <c r="I172" s="422"/>
      <c r="J172" s="423"/>
      <c r="K172" s="373"/>
      <c r="L172" s="403"/>
      <c r="M172" s="399">
        <v>389500</v>
      </c>
      <c r="N172" s="403"/>
      <c r="O172" s="403"/>
      <c r="P172" s="403"/>
      <c r="Q172" s="403"/>
      <c r="R172" s="403"/>
      <c r="S172" s="403"/>
      <c r="T172" s="403"/>
      <c r="U172" s="403"/>
      <c r="V172" s="403"/>
      <c r="W172" s="403">
        <f t="shared" si="47"/>
        <v>31160</v>
      </c>
      <c r="X172" s="373">
        <f t="shared" si="48"/>
        <v>420660</v>
      </c>
      <c r="Y172" s="404">
        <f t="shared" si="42"/>
        <v>420660</v>
      </c>
      <c r="Z172" s="404"/>
      <c r="AA172" s="379" t="s">
        <v>3245</v>
      </c>
      <c r="AB172" s="405" t="str">
        <f t="shared" si="46"/>
        <v>PS261117</v>
      </c>
      <c r="AC172" s="404" t="str">
        <f t="shared" si="46"/>
        <v>5248057</v>
      </c>
      <c r="AD172" s="406">
        <f t="shared" si="40"/>
        <v>46065</v>
      </c>
      <c r="AE172" s="404"/>
      <c r="AF172" s="404"/>
      <c r="AG172" s="404"/>
      <c r="AH172" s="404">
        <f t="shared" si="37"/>
        <v>389500</v>
      </c>
      <c r="AI172" s="404"/>
      <c r="AJ172" s="404"/>
      <c r="AK172" s="404"/>
      <c r="AL172" s="404"/>
      <c r="AM172" s="404"/>
      <c r="AN172" s="404"/>
      <c r="AO172" s="404"/>
      <c r="AP172" s="404"/>
      <c r="AQ172" s="404"/>
      <c r="AR172" s="404">
        <f t="shared" si="28"/>
        <v>31160</v>
      </c>
      <c r="AS172" s="404">
        <f t="shared" si="29"/>
        <v>420660</v>
      </c>
      <c r="AT172" s="404">
        <f t="shared" si="43"/>
        <v>420660</v>
      </c>
      <c r="AU172" s="404" t="str">
        <f t="shared" si="41"/>
        <v>Local</v>
      </c>
      <c r="AV172" s="20"/>
      <c r="AY172" s="13"/>
    </row>
    <row r="173" spans="1:51" s="1" customFormat="1" ht="32.25" customHeight="1">
      <c r="A173" s="400" t="s">
        <v>3903</v>
      </c>
      <c r="B173" s="395" t="s">
        <v>4026</v>
      </c>
      <c r="C173" s="379" t="s">
        <v>4035</v>
      </c>
      <c r="D173" s="396">
        <v>46065</v>
      </c>
      <c r="E173" s="397">
        <v>107983420900</v>
      </c>
      <c r="F173" s="398">
        <v>1</v>
      </c>
      <c r="G173" s="424"/>
      <c r="H173" s="424"/>
      <c r="I173" s="422"/>
      <c r="J173" s="423"/>
      <c r="K173" s="373"/>
      <c r="L173" s="403"/>
      <c r="M173" s="399">
        <v>389500</v>
      </c>
      <c r="N173" s="403"/>
      <c r="O173" s="403"/>
      <c r="P173" s="403"/>
      <c r="Q173" s="403"/>
      <c r="R173" s="403"/>
      <c r="S173" s="403"/>
      <c r="T173" s="403"/>
      <c r="U173" s="403"/>
      <c r="V173" s="403"/>
      <c r="W173" s="403">
        <f t="shared" si="47"/>
        <v>31160</v>
      </c>
      <c r="X173" s="373">
        <f t="shared" si="48"/>
        <v>420660</v>
      </c>
      <c r="Y173" s="404">
        <f t="shared" si="42"/>
        <v>420660</v>
      </c>
      <c r="Z173" s="404"/>
      <c r="AA173" s="379" t="s">
        <v>3245</v>
      </c>
      <c r="AB173" s="405" t="str">
        <f t="shared" si="46"/>
        <v>PS261118</v>
      </c>
      <c r="AC173" s="404" t="str">
        <f t="shared" si="46"/>
        <v>2026/PAL-VY 024</v>
      </c>
      <c r="AD173" s="406">
        <f t="shared" si="40"/>
        <v>46065</v>
      </c>
      <c r="AE173" s="404"/>
      <c r="AF173" s="404"/>
      <c r="AG173" s="404"/>
      <c r="AH173" s="404">
        <f t="shared" si="37"/>
        <v>389500</v>
      </c>
      <c r="AI173" s="404"/>
      <c r="AJ173" s="404"/>
      <c r="AK173" s="404"/>
      <c r="AL173" s="404"/>
      <c r="AM173" s="404"/>
      <c r="AN173" s="404"/>
      <c r="AO173" s="404"/>
      <c r="AP173" s="404"/>
      <c r="AQ173" s="404"/>
      <c r="AR173" s="404">
        <f t="shared" si="28"/>
        <v>31160</v>
      </c>
      <c r="AS173" s="404">
        <f t="shared" si="29"/>
        <v>420660</v>
      </c>
      <c r="AT173" s="404">
        <f t="shared" si="43"/>
        <v>420660</v>
      </c>
      <c r="AU173" s="404" t="str">
        <f t="shared" si="41"/>
        <v>Local</v>
      </c>
      <c r="AV173" s="20"/>
      <c r="AY173" s="13"/>
    </row>
    <row r="174" spans="1:51" s="1" customFormat="1" ht="32.25" customHeight="1">
      <c r="A174" s="400" t="s">
        <v>3904</v>
      </c>
      <c r="B174" s="395" t="s">
        <v>4027</v>
      </c>
      <c r="C174" s="379" t="s">
        <v>4035</v>
      </c>
      <c r="D174" s="396">
        <v>46065</v>
      </c>
      <c r="E174" s="397">
        <v>107984581460</v>
      </c>
      <c r="F174" s="398">
        <v>1</v>
      </c>
      <c r="G174" s="424"/>
      <c r="H174" s="424"/>
      <c r="I174" s="422"/>
      <c r="J174" s="423"/>
      <c r="K174" s="373"/>
      <c r="L174" s="403"/>
      <c r="M174" s="399">
        <v>389500</v>
      </c>
      <c r="N174" s="403"/>
      <c r="O174" s="403"/>
      <c r="P174" s="403"/>
      <c r="Q174" s="403"/>
      <c r="R174" s="403"/>
      <c r="S174" s="403"/>
      <c r="T174" s="403"/>
      <c r="U174" s="403"/>
      <c r="V174" s="403"/>
      <c r="W174" s="403">
        <f t="shared" si="47"/>
        <v>31160</v>
      </c>
      <c r="X174" s="373">
        <f t="shared" si="48"/>
        <v>420660</v>
      </c>
      <c r="Y174" s="404">
        <f t="shared" si="42"/>
        <v>420660</v>
      </c>
      <c r="Z174" s="404"/>
      <c r="AA174" s="379" t="s">
        <v>3245</v>
      </c>
      <c r="AB174" s="405" t="str">
        <f t="shared" si="46"/>
        <v>PS261125</v>
      </c>
      <c r="AC174" s="404" t="str">
        <f t="shared" si="46"/>
        <v>5253834</v>
      </c>
      <c r="AD174" s="406">
        <f t="shared" si="40"/>
        <v>46065</v>
      </c>
      <c r="AE174" s="404"/>
      <c r="AF174" s="404"/>
      <c r="AG174" s="404"/>
      <c r="AH174" s="404">
        <f t="shared" si="37"/>
        <v>389500</v>
      </c>
      <c r="AI174" s="404"/>
      <c r="AJ174" s="404"/>
      <c r="AK174" s="404"/>
      <c r="AL174" s="404"/>
      <c r="AM174" s="404"/>
      <c r="AN174" s="404"/>
      <c r="AO174" s="404"/>
      <c r="AP174" s="404"/>
      <c r="AQ174" s="404"/>
      <c r="AR174" s="404">
        <f t="shared" si="28"/>
        <v>31160</v>
      </c>
      <c r="AS174" s="404">
        <f t="shared" si="29"/>
        <v>420660</v>
      </c>
      <c r="AT174" s="404">
        <f t="shared" si="43"/>
        <v>420660</v>
      </c>
      <c r="AU174" s="404" t="str">
        <f t="shared" si="41"/>
        <v>Local</v>
      </c>
      <c r="AV174" s="20"/>
      <c r="AY174" s="13"/>
    </row>
    <row r="175" spans="1:51" s="1" customFormat="1" ht="32.25" customHeight="1">
      <c r="A175" s="400" t="s">
        <v>3905</v>
      </c>
      <c r="B175" s="395" t="s">
        <v>4028</v>
      </c>
      <c r="C175" s="379" t="s">
        <v>4035</v>
      </c>
      <c r="D175" s="396">
        <v>46065</v>
      </c>
      <c r="E175" s="397">
        <v>107984608760</v>
      </c>
      <c r="F175" s="398">
        <v>1</v>
      </c>
      <c r="G175" s="424"/>
      <c r="H175" s="424"/>
      <c r="I175" s="422"/>
      <c r="J175" s="423"/>
      <c r="K175" s="373"/>
      <c r="L175" s="403"/>
      <c r="M175" s="399">
        <v>389500</v>
      </c>
      <c r="N175" s="403"/>
      <c r="O175" s="403"/>
      <c r="P175" s="403"/>
      <c r="Q175" s="403"/>
      <c r="R175" s="403"/>
      <c r="S175" s="403"/>
      <c r="T175" s="403"/>
      <c r="U175" s="403"/>
      <c r="V175" s="403"/>
      <c r="W175" s="403">
        <f t="shared" si="47"/>
        <v>31160</v>
      </c>
      <c r="X175" s="373">
        <f t="shared" si="48"/>
        <v>420660</v>
      </c>
      <c r="Y175" s="404">
        <f t="shared" si="42"/>
        <v>420660</v>
      </c>
      <c r="Z175" s="404"/>
      <c r="AA175" s="379" t="s">
        <v>3245</v>
      </c>
      <c r="AB175" s="405" t="str">
        <f t="shared" si="46"/>
        <v>PS261124</v>
      </c>
      <c r="AC175" s="404" t="str">
        <f t="shared" si="46"/>
        <v>2026/PAL-VY 025</v>
      </c>
      <c r="AD175" s="406">
        <f t="shared" si="40"/>
        <v>46065</v>
      </c>
      <c r="AE175" s="404"/>
      <c r="AF175" s="404"/>
      <c r="AG175" s="404"/>
      <c r="AH175" s="404">
        <f t="shared" si="37"/>
        <v>389500</v>
      </c>
      <c r="AI175" s="404"/>
      <c r="AJ175" s="404"/>
      <c r="AK175" s="404"/>
      <c r="AL175" s="404"/>
      <c r="AM175" s="404"/>
      <c r="AN175" s="404"/>
      <c r="AO175" s="404"/>
      <c r="AP175" s="404"/>
      <c r="AQ175" s="404"/>
      <c r="AR175" s="404">
        <f t="shared" si="28"/>
        <v>31160</v>
      </c>
      <c r="AS175" s="404">
        <f t="shared" si="29"/>
        <v>420660</v>
      </c>
      <c r="AT175" s="404">
        <f t="shared" si="43"/>
        <v>420660</v>
      </c>
      <c r="AU175" s="404" t="str">
        <f t="shared" si="41"/>
        <v>Local</v>
      </c>
      <c r="AV175" s="20"/>
      <c r="AY175" s="13"/>
    </row>
    <row r="176" spans="1:51" s="1" customFormat="1" ht="32.25" customHeight="1">
      <c r="A176" s="400" t="s">
        <v>3906</v>
      </c>
      <c r="B176" s="395" t="s">
        <v>4029</v>
      </c>
      <c r="C176" s="379" t="s">
        <v>4035</v>
      </c>
      <c r="D176" s="396">
        <v>46065</v>
      </c>
      <c r="E176" s="397">
        <v>107981547660</v>
      </c>
      <c r="F176" s="398">
        <v>1</v>
      </c>
      <c r="G176" s="424"/>
      <c r="H176" s="424"/>
      <c r="I176" s="422"/>
      <c r="J176" s="423"/>
      <c r="K176" s="373"/>
      <c r="L176" s="403"/>
      <c r="M176" s="399">
        <v>389500</v>
      </c>
      <c r="N176" s="403"/>
      <c r="O176" s="403"/>
      <c r="P176" s="403"/>
      <c r="Q176" s="403"/>
      <c r="R176" s="403"/>
      <c r="S176" s="403"/>
      <c r="T176" s="403"/>
      <c r="U176" s="403"/>
      <c r="V176" s="403"/>
      <c r="W176" s="403">
        <f t="shared" si="47"/>
        <v>31160</v>
      </c>
      <c r="X176" s="373">
        <f t="shared" si="48"/>
        <v>420660</v>
      </c>
      <c r="Y176" s="404">
        <f t="shared" si="42"/>
        <v>420660</v>
      </c>
      <c r="Z176" s="404"/>
      <c r="AA176" s="379" t="s">
        <v>3245</v>
      </c>
      <c r="AB176" s="405" t="str">
        <f t="shared" si="46"/>
        <v>PS261108</v>
      </c>
      <c r="AC176" s="404" t="str">
        <f t="shared" si="46"/>
        <v>PS26-1108</v>
      </c>
      <c r="AD176" s="406">
        <f t="shared" si="40"/>
        <v>46065</v>
      </c>
      <c r="AE176" s="404"/>
      <c r="AF176" s="404"/>
      <c r="AG176" s="404"/>
      <c r="AH176" s="404">
        <f t="shared" si="37"/>
        <v>389500</v>
      </c>
      <c r="AI176" s="404"/>
      <c r="AJ176" s="404"/>
      <c r="AK176" s="404"/>
      <c r="AL176" s="404"/>
      <c r="AM176" s="404"/>
      <c r="AN176" s="404"/>
      <c r="AO176" s="404"/>
      <c r="AP176" s="404"/>
      <c r="AQ176" s="404"/>
      <c r="AR176" s="404">
        <f t="shared" si="28"/>
        <v>31160</v>
      </c>
      <c r="AS176" s="404">
        <f t="shared" si="29"/>
        <v>420660</v>
      </c>
      <c r="AT176" s="404">
        <f t="shared" si="43"/>
        <v>420660</v>
      </c>
      <c r="AU176" s="404" t="str">
        <f t="shared" si="41"/>
        <v>Local</v>
      </c>
      <c r="AV176" s="20"/>
      <c r="AY176" s="13"/>
    </row>
    <row r="177" spans="1:51" s="1" customFormat="1" ht="32.25" customHeight="1">
      <c r="A177" s="400" t="s">
        <v>3907</v>
      </c>
      <c r="B177" s="395" t="s">
        <v>4030</v>
      </c>
      <c r="C177" s="379" t="s">
        <v>4035</v>
      </c>
      <c r="D177" s="396">
        <v>46065</v>
      </c>
      <c r="E177" s="397">
        <v>107984724520</v>
      </c>
      <c r="F177" s="398">
        <v>1</v>
      </c>
      <c r="G177" s="424"/>
      <c r="H177" s="424"/>
      <c r="I177" s="422"/>
      <c r="J177" s="423"/>
      <c r="K177" s="373"/>
      <c r="L177" s="403"/>
      <c r="M177" s="399">
        <v>389500</v>
      </c>
      <c r="N177" s="403"/>
      <c r="O177" s="403"/>
      <c r="P177" s="403"/>
      <c r="Q177" s="403"/>
      <c r="R177" s="403"/>
      <c r="S177" s="403"/>
      <c r="T177" s="403"/>
      <c r="U177" s="403"/>
      <c r="V177" s="403"/>
      <c r="W177" s="403">
        <f t="shared" si="47"/>
        <v>31160</v>
      </c>
      <c r="X177" s="373">
        <f t="shared" si="48"/>
        <v>420660</v>
      </c>
      <c r="Y177" s="404">
        <f t="shared" si="42"/>
        <v>420660</v>
      </c>
      <c r="Z177" s="404"/>
      <c r="AA177" s="379" t="s">
        <v>3245</v>
      </c>
      <c r="AB177" s="405" t="str">
        <f t="shared" si="46"/>
        <v>PS261128</v>
      </c>
      <c r="AC177" s="404" t="str">
        <f t="shared" si="46"/>
        <v>5255271</v>
      </c>
      <c r="AD177" s="406">
        <f t="shared" si="40"/>
        <v>46065</v>
      </c>
      <c r="AE177" s="404"/>
      <c r="AF177" s="404"/>
      <c r="AG177" s="404"/>
      <c r="AH177" s="404">
        <f t="shared" si="37"/>
        <v>389500</v>
      </c>
      <c r="AI177" s="404"/>
      <c r="AJ177" s="404"/>
      <c r="AK177" s="404"/>
      <c r="AL177" s="404"/>
      <c r="AM177" s="404"/>
      <c r="AN177" s="404"/>
      <c r="AO177" s="404"/>
      <c r="AP177" s="404"/>
      <c r="AQ177" s="404"/>
      <c r="AR177" s="404">
        <f t="shared" si="28"/>
        <v>31160</v>
      </c>
      <c r="AS177" s="404">
        <f t="shared" si="29"/>
        <v>420660</v>
      </c>
      <c r="AT177" s="404">
        <f t="shared" si="43"/>
        <v>420660</v>
      </c>
      <c r="AU177" s="404" t="str">
        <f t="shared" si="41"/>
        <v>Local</v>
      </c>
      <c r="AV177" s="20"/>
      <c r="AY177" s="13"/>
    </row>
    <row r="178" spans="1:51" s="1" customFormat="1" ht="32.25" customHeight="1">
      <c r="A178" s="400" t="s">
        <v>3908</v>
      </c>
      <c r="B178" s="395" t="s">
        <v>4031</v>
      </c>
      <c r="C178" s="379" t="s">
        <v>4035</v>
      </c>
      <c r="D178" s="396">
        <v>46065</v>
      </c>
      <c r="E178" s="397">
        <v>107981618030</v>
      </c>
      <c r="F178" s="398">
        <v>1</v>
      </c>
      <c r="G178" s="424"/>
      <c r="H178" s="424"/>
      <c r="I178" s="422"/>
      <c r="J178" s="423"/>
      <c r="K178" s="373"/>
      <c r="L178" s="403"/>
      <c r="M178" s="399">
        <v>389500</v>
      </c>
      <c r="N178" s="403"/>
      <c r="O178" s="403"/>
      <c r="P178" s="403"/>
      <c r="Q178" s="403"/>
      <c r="R178" s="403"/>
      <c r="S178" s="403"/>
      <c r="T178" s="403"/>
      <c r="U178" s="403"/>
      <c r="V178" s="403"/>
      <c r="W178" s="403">
        <f t="shared" si="47"/>
        <v>31160</v>
      </c>
      <c r="X178" s="373">
        <f t="shared" si="48"/>
        <v>420660</v>
      </c>
      <c r="Y178" s="404">
        <f t="shared" si="42"/>
        <v>420660</v>
      </c>
      <c r="Z178" s="404"/>
      <c r="AA178" s="379" t="s">
        <v>3245</v>
      </c>
      <c r="AB178" s="405" t="str">
        <f t="shared" si="46"/>
        <v>PS261107</v>
      </c>
      <c r="AC178" s="404" t="str">
        <f t="shared" si="46"/>
        <v>DWVN-26-05PS</v>
      </c>
      <c r="AD178" s="406">
        <f t="shared" si="40"/>
        <v>46065</v>
      </c>
      <c r="AE178" s="404"/>
      <c r="AF178" s="404"/>
      <c r="AG178" s="404"/>
      <c r="AH178" s="404">
        <f t="shared" si="37"/>
        <v>389500</v>
      </c>
      <c r="AI178" s="404"/>
      <c r="AJ178" s="404"/>
      <c r="AK178" s="404"/>
      <c r="AL178" s="404"/>
      <c r="AM178" s="404"/>
      <c r="AN178" s="404"/>
      <c r="AO178" s="404"/>
      <c r="AP178" s="404"/>
      <c r="AQ178" s="404"/>
      <c r="AR178" s="404">
        <f t="shared" si="28"/>
        <v>31160</v>
      </c>
      <c r="AS178" s="404">
        <f t="shared" si="29"/>
        <v>420660</v>
      </c>
      <c r="AT178" s="404">
        <f t="shared" si="43"/>
        <v>420660</v>
      </c>
      <c r="AU178" s="404" t="str">
        <f t="shared" si="41"/>
        <v>Local</v>
      </c>
      <c r="AV178" s="20"/>
      <c r="AY178" s="13"/>
    </row>
    <row r="179" spans="1:51" s="1" customFormat="1" ht="32.25" customHeight="1">
      <c r="A179" s="400" t="s">
        <v>3909</v>
      </c>
      <c r="B179" s="395" t="s">
        <v>4032</v>
      </c>
      <c r="C179" s="379" t="s">
        <v>4035</v>
      </c>
      <c r="D179" s="396">
        <v>46065</v>
      </c>
      <c r="E179" s="397">
        <v>107982417540</v>
      </c>
      <c r="F179" s="398">
        <v>1</v>
      </c>
      <c r="G179" s="424"/>
      <c r="H179" s="424"/>
      <c r="I179" s="422"/>
      <c r="J179" s="423"/>
      <c r="K179" s="373"/>
      <c r="L179" s="403"/>
      <c r="M179" s="399">
        <v>389500</v>
      </c>
      <c r="N179" s="403"/>
      <c r="O179" s="403"/>
      <c r="P179" s="403"/>
      <c r="Q179" s="403"/>
      <c r="R179" s="403"/>
      <c r="S179" s="403"/>
      <c r="T179" s="403"/>
      <c r="U179" s="403"/>
      <c r="V179" s="403"/>
      <c r="W179" s="403">
        <f t="shared" si="47"/>
        <v>31160</v>
      </c>
      <c r="X179" s="373">
        <f t="shared" si="48"/>
        <v>420660</v>
      </c>
      <c r="Y179" s="404">
        <f t="shared" si="42"/>
        <v>420660</v>
      </c>
      <c r="Z179" s="404"/>
      <c r="AA179" s="379" t="s">
        <v>3245</v>
      </c>
      <c r="AB179" s="405" t="str">
        <f t="shared" si="46"/>
        <v>PS261110</v>
      </c>
      <c r="AC179" s="404" t="str">
        <f t="shared" si="46"/>
        <v>5250250</v>
      </c>
      <c r="AD179" s="406">
        <f t="shared" si="40"/>
        <v>46065</v>
      </c>
      <c r="AE179" s="404"/>
      <c r="AF179" s="404"/>
      <c r="AG179" s="404"/>
      <c r="AH179" s="404">
        <f t="shared" si="37"/>
        <v>389500</v>
      </c>
      <c r="AI179" s="404"/>
      <c r="AJ179" s="404"/>
      <c r="AK179" s="404"/>
      <c r="AL179" s="404"/>
      <c r="AM179" s="404"/>
      <c r="AN179" s="404"/>
      <c r="AO179" s="404"/>
      <c r="AP179" s="404"/>
      <c r="AQ179" s="404"/>
      <c r="AR179" s="404">
        <f t="shared" si="28"/>
        <v>31160</v>
      </c>
      <c r="AS179" s="404">
        <f t="shared" si="29"/>
        <v>420660</v>
      </c>
      <c r="AT179" s="404">
        <f t="shared" si="43"/>
        <v>420660</v>
      </c>
      <c r="AU179" s="404" t="str">
        <f t="shared" si="41"/>
        <v>Local</v>
      </c>
      <c r="AV179" s="20"/>
      <c r="AY179" s="13"/>
    </row>
    <row r="180" spans="1:51" s="1" customFormat="1" ht="32.25" customHeight="1">
      <c r="A180" s="400" t="s">
        <v>3910</v>
      </c>
      <c r="B180" s="395" t="s">
        <v>4033</v>
      </c>
      <c r="C180" s="379" t="s">
        <v>4035</v>
      </c>
      <c r="D180" s="396">
        <v>46065</v>
      </c>
      <c r="E180" s="397">
        <v>107982982220</v>
      </c>
      <c r="F180" s="398">
        <v>1</v>
      </c>
      <c r="G180" s="424"/>
      <c r="H180" s="424"/>
      <c r="I180" s="422"/>
      <c r="J180" s="423"/>
      <c r="K180" s="373"/>
      <c r="L180" s="403"/>
      <c r="M180" s="399">
        <v>389500</v>
      </c>
      <c r="N180" s="403"/>
      <c r="O180" s="403"/>
      <c r="P180" s="403"/>
      <c r="Q180" s="403"/>
      <c r="R180" s="403"/>
      <c r="S180" s="403"/>
      <c r="T180" s="403"/>
      <c r="U180" s="403"/>
      <c r="V180" s="403"/>
      <c r="W180" s="403">
        <f t="shared" si="47"/>
        <v>31160</v>
      </c>
      <c r="X180" s="373">
        <f t="shared" si="48"/>
        <v>420660</v>
      </c>
      <c r="Y180" s="404">
        <f t="shared" si="42"/>
        <v>420660</v>
      </c>
      <c r="Z180" s="404"/>
      <c r="AA180" s="379" t="s">
        <v>3245</v>
      </c>
      <c r="AB180" s="405" t="str">
        <f t="shared" si="46"/>
        <v>PS26937</v>
      </c>
      <c r="AC180" s="404" t="str">
        <f t="shared" si="46"/>
        <v>KJ-VY260203</v>
      </c>
      <c r="AD180" s="406">
        <f t="shared" si="40"/>
        <v>46065</v>
      </c>
      <c r="AE180" s="404"/>
      <c r="AF180" s="404"/>
      <c r="AG180" s="404"/>
      <c r="AH180" s="404">
        <f t="shared" si="37"/>
        <v>389500</v>
      </c>
      <c r="AI180" s="404"/>
      <c r="AJ180" s="404"/>
      <c r="AK180" s="404"/>
      <c r="AL180" s="404"/>
      <c r="AM180" s="404"/>
      <c r="AN180" s="404"/>
      <c r="AO180" s="404"/>
      <c r="AP180" s="404"/>
      <c r="AQ180" s="404"/>
      <c r="AR180" s="404">
        <f t="shared" si="28"/>
        <v>31160</v>
      </c>
      <c r="AS180" s="404">
        <f t="shared" si="29"/>
        <v>420660</v>
      </c>
      <c r="AT180" s="404">
        <f t="shared" si="43"/>
        <v>420660</v>
      </c>
      <c r="AU180" s="404" t="str">
        <f t="shared" si="41"/>
        <v>Local</v>
      </c>
      <c r="AV180" s="20"/>
      <c r="AY180" s="13"/>
    </row>
    <row r="181" spans="1:51" s="1" customFormat="1" ht="32.25" customHeight="1">
      <c r="A181" s="400" t="s">
        <v>3911</v>
      </c>
      <c r="B181" s="395" t="s">
        <v>4034</v>
      </c>
      <c r="C181" s="379" t="s">
        <v>4035</v>
      </c>
      <c r="D181" s="396">
        <v>46065</v>
      </c>
      <c r="E181" s="397">
        <v>107984210020</v>
      </c>
      <c r="F181" s="398">
        <v>1</v>
      </c>
      <c r="G181" s="424"/>
      <c r="H181" s="424"/>
      <c r="I181" s="422"/>
      <c r="J181" s="423"/>
      <c r="K181" s="373"/>
      <c r="L181" s="403"/>
      <c r="M181" s="399">
        <v>389500</v>
      </c>
      <c r="N181" s="403"/>
      <c r="O181" s="403"/>
      <c r="P181" s="403"/>
      <c r="Q181" s="403"/>
      <c r="R181" s="403"/>
      <c r="S181" s="403"/>
      <c r="T181" s="403"/>
      <c r="U181" s="403"/>
      <c r="V181" s="403"/>
      <c r="W181" s="403">
        <f t="shared" si="47"/>
        <v>31160</v>
      </c>
      <c r="X181" s="373">
        <f t="shared" si="48"/>
        <v>420660</v>
      </c>
      <c r="Y181" s="404">
        <f t="shared" si="42"/>
        <v>420660</v>
      </c>
      <c r="Z181" s="404"/>
      <c r="AA181" s="379" t="s">
        <v>3245</v>
      </c>
      <c r="AB181" s="405" t="str">
        <f t="shared" si="46"/>
        <v>PS261115</v>
      </c>
      <c r="AC181" s="404" t="str">
        <f t="shared" si="46"/>
        <v>5251279</v>
      </c>
      <c r="AD181" s="406">
        <f t="shared" si="40"/>
        <v>46065</v>
      </c>
      <c r="AE181" s="404"/>
      <c r="AF181" s="404"/>
      <c r="AG181" s="404"/>
      <c r="AH181" s="404">
        <f t="shared" si="37"/>
        <v>389500</v>
      </c>
      <c r="AI181" s="404"/>
      <c r="AJ181" s="404"/>
      <c r="AK181" s="404"/>
      <c r="AL181" s="404"/>
      <c r="AM181" s="404"/>
      <c r="AN181" s="404"/>
      <c r="AO181" s="404"/>
      <c r="AP181" s="404"/>
      <c r="AQ181" s="404"/>
      <c r="AR181" s="404">
        <f t="shared" si="28"/>
        <v>31160</v>
      </c>
      <c r="AS181" s="404">
        <f t="shared" si="29"/>
        <v>420660</v>
      </c>
      <c r="AT181" s="404">
        <f t="shared" si="43"/>
        <v>420660</v>
      </c>
      <c r="AU181" s="404" t="str">
        <f t="shared" si="41"/>
        <v>Local</v>
      </c>
      <c r="AV181" s="20"/>
      <c r="AY181" s="13"/>
    </row>
    <row r="182" spans="1:51" s="25" customFormat="1" ht="25.5" customHeight="1">
      <c r="A182" s="100"/>
      <c r="B182" s="142"/>
      <c r="C182" s="204"/>
      <c r="D182" s="101"/>
      <c r="E182" s="101"/>
      <c r="F182" s="321"/>
      <c r="G182" s="102"/>
      <c r="H182" s="102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103"/>
      <c r="T182" s="103"/>
      <c r="U182" s="103"/>
      <c r="V182" s="64"/>
      <c r="W182" s="64"/>
      <c r="X182" s="64"/>
      <c r="Y182" s="64"/>
      <c r="Z182" s="375"/>
      <c r="AA182" s="26"/>
      <c r="AB182" s="23"/>
      <c r="AC182" s="22"/>
      <c r="AD182" s="24"/>
      <c r="AE182" s="23"/>
      <c r="AF182" s="23"/>
      <c r="AG182" s="55">
        <f t="shared" ref="AG182:AU182" si="49">SUM(AG3:AG181)</f>
        <v>46564000</v>
      </c>
      <c r="AH182" s="55">
        <f t="shared" si="49"/>
        <v>90194000</v>
      </c>
      <c r="AI182" s="55">
        <f t="shared" si="49"/>
        <v>58971397</v>
      </c>
      <c r="AJ182" s="55">
        <f t="shared" si="49"/>
        <v>7987216</v>
      </c>
      <c r="AK182" s="55">
        <f t="shared" si="49"/>
        <v>13720302</v>
      </c>
      <c r="AL182" s="55">
        <f t="shared" si="49"/>
        <v>13116000</v>
      </c>
      <c r="AM182" s="55">
        <f t="shared" si="49"/>
        <v>23080554</v>
      </c>
      <c r="AN182" s="55">
        <f t="shared" si="49"/>
        <v>9034467</v>
      </c>
      <c r="AO182" s="55">
        <f t="shared" si="49"/>
        <v>167268</v>
      </c>
      <c r="AP182" s="55">
        <f t="shared" si="49"/>
        <v>0</v>
      </c>
      <c r="AQ182" s="55">
        <f t="shared" si="49"/>
        <v>0</v>
      </c>
      <c r="AR182" s="55">
        <f t="shared" si="49"/>
        <v>21026816.32</v>
      </c>
      <c r="AS182" s="55">
        <f t="shared" si="49"/>
        <v>283862020.31999993</v>
      </c>
      <c r="AT182" s="55">
        <f t="shared" si="49"/>
        <v>283862020.31999993</v>
      </c>
      <c r="AU182" s="55">
        <f t="shared" si="49"/>
        <v>0</v>
      </c>
    </row>
    <row r="183" spans="1:51">
      <c r="A183" s="104"/>
      <c r="AA183" s="26"/>
      <c r="AQ183" s="218"/>
      <c r="AR183" s="30"/>
      <c r="AS183" s="30"/>
      <c r="AT183" s="30"/>
      <c r="AU183" s="33"/>
    </row>
    <row r="184" spans="1:51">
      <c r="A184" s="104"/>
      <c r="L184" s="108"/>
      <c r="AA184" s="26"/>
      <c r="AH184" s="31" t="s">
        <v>29</v>
      </c>
      <c r="AI184" s="32"/>
      <c r="AJ184" s="93">
        <f>AG182+AQ182+AP182</f>
        <v>46564000</v>
      </c>
      <c r="AK184" s="94">
        <f>'FCL - IMPORT'!AJ29</f>
        <v>60820000</v>
      </c>
      <c r="AL184" s="94">
        <f>AJ184+AK184</f>
        <v>107384000</v>
      </c>
      <c r="AM184" s="34"/>
      <c r="AN184" s="32" t="s">
        <v>30</v>
      </c>
      <c r="AO184" s="32"/>
      <c r="AP184" s="32"/>
      <c r="AQ184" s="30"/>
      <c r="AR184" s="30"/>
      <c r="AS184" s="30"/>
      <c r="AT184" s="30"/>
      <c r="AU184" s="33"/>
    </row>
    <row r="185" spans="1:51">
      <c r="A185" s="104"/>
      <c r="L185" s="108"/>
      <c r="AA185" s="26"/>
      <c r="AH185" s="31" t="s">
        <v>31</v>
      </c>
      <c r="AI185" s="32"/>
      <c r="AJ185" s="93">
        <f>AH182</f>
        <v>90194000</v>
      </c>
      <c r="AK185" s="94">
        <f>'FCL - IMPORT'!AJ28</f>
        <v>19467500</v>
      </c>
      <c r="AL185" s="94">
        <f>AJ185+AK185</f>
        <v>109661500</v>
      </c>
      <c r="AM185" s="34"/>
      <c r="AN185" s="32" t="s">
        <v>30</v>
      </c>
      <c r="AO185" s="32"/>
      <c r="AP185" s="32"/>
      <c r="AQ185" s="65"/>
      <c r="AR185" s="30"/>
      <c r="AS185" s="30"/>
      <c r="AT185" s="30"/>
      <c r="AU185" s="33"/>
    </row>
    <row r="186" spans="1:51">
      <c r="A186" s="104"/>
      <c r="L186" s="108"/>
      <c r="AA186" s="26"/>
      <c r="AH186" s="31" t="s">
        <v>32</v>
      </c>
      <c r="AI186" s="32"/>
      <c r="AJ186" s="93">
        <f>AI182+AJ182+AK182+AL182+AM182+AN182+AO182</f>
        <v>126077204</v>
      </c>
      <c r="AK186" s="94">
        <f>'FCL - IMPORT'!AJ30</f>
        <v>0</v>
      </c>
      <c r="AL186" s="94">
        <f>AJ186+AK186</f>
        <v>126077204</v>
      </c>
      <c r="AM186" s="34"/>
      <c r="AN186" s="32" t="s">
        <v>30</v>
      </c>
      <c r="AO186" s="36"/>
      <c r="AP186" s="36"/>
      <c r="AQ186" s="30"/>
      <c r="AR186" s="30"/>
      <c r="AS186" s="30"/>
      <c r="AT186" s="30"/>
      <c r="AU186" s="33"/>
    </row>
    <row r="187" spans="1:51">
      <c r="A187" s="104"/>
      <c r="AA187" s="26"/>
      <c r="AH187" s="32" t="s">
        <v>33</v>
      </c>
      <c r="AJ187" s="93" t="e">
        <f>#REF!</f>
        <v>#REF!</v>
      </c>
      <c r="AK187" s="95"/>
      <c r="AL187" s="94" t="e">
        <f>AJ187+AK187</f>
        <v>#REF!</v>
      </c>
      <c r="AN187" s="32" t="s">
        <v>30</v>
      </c>
      <c r="AO187" s="67"/>
      <c r="AP187" s="67"/>
      <c r="AQ187" s="30"/>
      <c r="AR187" s="30"/>
      <c r="AS187" s="30"/>
      <c r="AT187" s="30"/>
      <c r="AU187" s="33"/>
    </row>
    <row r="188" spans="1:51">
      <c r="A188" s="104"/>
      <c r="AA188" s="26"/>
      <c r="AH188" s="32" t="s">
        <v>34</v>
      </c>
      <c r="AJ188" s="93" t="e">
        <f>#REF!</f>
        <v>#REF!</v>
      </c>
      <c r="AK188" s="95"/>
      <c r="AL188" s="94" t="e">
        <f>AJ188+AK188</f>
        <v>#REF!</v>
      </c>
      <c r="AM188" s="36"/>
      <c r="AN188" s="32" t="s">
        <v>30</v>
      </c>
      <c r="AO188" s="67"/>
      <c r="AP188" s="67"/>
      <c r="AQ188" s="30"/>
      <c r="AR188" s="30"/>
      <c r="AS188" s="30"/>
      <c r="AT188" s="30"/>
      <c r="AU188" s="33"/>
    </row>
    <row r="189" spans="1:51" ht="21.75" customHeight="1">
      <c r="A189" s="104"/>
      <c r="AH189" s="31"/>
      <c r="AK189" s="37"/>
      <c r="AL189" s="34"/>
      <c r="AM189" s="36"/>
      <c r="AN189" s="32"/>
      <c r="AO189" s="36"/>
      <c r="AP189" s="36"/>
      <c r="AQ189" s="30"/>
      <c r="AR189" s="30"/>
      <c r="AS189" s="30"/>
      <c r="AT189" s="30"/>
      <c r="AU189" s="33"/>
    </row>
    <row r="190" spans="1:51" ht="21.75" customHeight="1">
      <c r="N190" s="74"/>
      <c r="AJ190" s="35" t="e">
        <f>SUM(AJ184:AJ188)</f>
        <v>#REF!</v>
      </c>
      <c r="AK190" s="35">
        <f t="shared" ref="AK190" si="50">SUM(AK184:AK188)</f>
        <v>80287500</v>
      </c>
      <c r="AL190" s="35" t="e">
        <f>SUM(AL184:AL188)</f>
        <v>#REF!</v>
      </c>
      <c r="AQ190" s="30"/>
      <c r="AR190" s="30"/>
      <c r="AS190" s="30"/>
      <c r="AT190" s="30"/>
      <c r="AU190" s="33"/>
    </row>
    <row r="191" spans="1:51" ht="21.75" customHeight="1">
      <c r="AK191" s="37"/>
      <c r="AL191" s="37"/>
      <c r="AQ191" s="30"/>
      <c r="AR191" s="30"/>
      <c r="AS191" s="30"/>
      <c r="AT191" s="30"/>
    </row>
    <row r="192" spans="1:51" ht="21.75" customHeight="1">
      <c r="AK192" s="27"/>
      <c r="AL192" s="65"/>
      <c r="AM192" s="37"/>
      <c r="AQ192" s="30"/>
      <c r="AR192" s="30"/>
      <c r="AS192" s="30"/>
      <c r="AT192" s="30"/>
    </row>
    <row r="193" spans="35:42" ht="24" customHeight="1">
      <c r="AJ193" s="96" t="e">
        <f>AJ184+AJ185+AK184+AK185+AJ187+AJ188</f>
        <v>#REF!</v>
      </c>
      <c r="AK193" s="27"/>
      <c r="AL193" s="65"/>
      <c r="AM193" s="37"/>
    </row>
    <row r="194" spans="35:42" ht="25.5" customHeight="1">
      <c r="AK194" s="27"/>
      <c r="AL194" s="66"/>
      <c r="AM194" s="37"/>
    </row>
    <row r="195" spans="35:42" ht="25.5" customHeight="1">
      <c r="AK195" s="27"/>
      <c r="AL195" s="30"/>
      <c r="AM195" s="30"/>
    </row>
    <row r="196" spans="35:42" ht="25.5" customHeight="1">
      <c r="AI196" s="37"/>
      <c r="AK196" s="27"/>
      <c r="AL196" s="30"/>
      <c r="AM196" s="30"/>
      <c r="AN196" s="37"/>
      <c r="AO196" s="37"/>
      <c r="AP196" s="37"/>
    </row>
    <row r="197" spans="35:42" ht="25.5" customHeight="1">
      <c r="AI197" s="37"/>
      <c r="AK197" s="27"/>
      <c r="AL197" s="30"/>
      <c r="AM197" s="30"/>
    </row>
    <row r="198" spans="35:42" ht="25.5" customHeight="1">
      <c r="AI198" s="37"/>
      <c r="AK198" s="27"/>
      <c r="AL198" s="30"/>
      <c r="AM198" s="30"/>
    </row>
    <row r="199" spans="35:42" ht="25.5" customHeight="1">
      <c r="AK199" s="27"/>
      <c r="AL199" s="30"/>
      <c r="AM199" s="30"/>
    </row>
    <row r="200" spans="35:42">
      <c r="AK200" s="27"/>
      <c r="AL200" s="30"/>
      <c r="AM200" s="30"/>
    </row>
    <row r="201" spans="35:42">
      <c r="AK201" s="27"/>
      <c r="AL201" s="30"/>
      <c r="AM201" s="30"/>
    </row>
    <row r="202" spans="35:42">
      <c r="AK202" s="27"/>
      <c r="AL202" s="30"/>
      <c r="AM202" s="30"/>
    </row>
    <row r="203" spans="35:42">
      <c r="AK203" s="27"/>
      <c r="AL203" s="30"/>
      <c r="AM203" s="30"/>
    </row>
    <row r="204" spans="35:42">
      <c r="AL204" s="30"/>
      <c r="AM204" s="30"/>
    </row>
    <row r="205" spans="35:42">
      <c r="AL205" s="30"/>
      <c r="AM205" s="30"/>
    </row>
  </sheetData>
  <autoFilter ref="A2:AY188" xr:uid="{00000000-0009-0000-0000-000003000000}"/>
  <mergeCells count="16">
    <mergeCell ref="AZ13:AZ15"/>
    <mergeCell ref="A1:AU1"/>
    <mergeCell ref="Z6:Z7"/>
    <mergeCell ref="AZ6:AZ7"/>
    <mergeCell ref="AZ8:AZ9"/>
    <mergeCell ref="AZ10:AZ12"/>
    <mergeCell ref="AZ54:AZ55"/>
    <mergeCell ref="F94:F95"/>
    <mergeCell ref="F156:F157"/>
    <mergeCell ref="AZ16:AZ18"/>
    <mergeCell ref="AZ19:AZ27"/>
    <mergeCell ref="F20:F21"/>
    <mergeCell ref="AZ42:AZ43"/>
    <mergeCell ref="AZ46:AZ49"/>
    <mergeCell ref="AZ50:AZ52"/>
    <mergeCell ref="Z51:Z52"/>
  </mergeCells>
  <phoneticPr fontId="125" type="noConversion"/>
  <conditionalFormatting sqref="A1:A1048576">
    <cfRule type="duplicateValues" dxfId="98" priority="1"/>
  </conditionalFormatting>
  <conditionalFormatting sqref="E182:E1048576 E1:E56">
    <cfRule type="duplicateValues" dxfId="97" priority="2"/>
    <cfRule type="duplicateValues" dxfId="96" priority="3"/>
    <cfRule type="duplicateValues" dxfId="95" priority="4"/>
    <cfRule type="duplicateValues" dxfId="94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F0"/>
  </sheetPr>
  <dimension ref="A1:BA202"/>
  <sheetViews>
    <sheetView zoomScale="70" zoomScaleNormal="70" workbookViewId="0">
      <pane xSplit="3" ySplit="2" topLeftCell="F30" activePane="bottomRight" state="frozenSplit"/>
      <selection pane="topRight" activeCell="D1" sqref="D1"/>
      <selection pane="bottomLeft" activeCell="A2" sqref="A2"/>
      <selection pane="bottomRight" activeCell="H192" sqref="H192"/>
    </sheetView>
  </sheetViews>
  <sheetFormatPr defaultColWidth="9.140625" defaultRowHeight="19.5"/>
  <cols>
    <col min="1" max="1" width="14.140625" style="109" customWidth="1"/>
    <col min="2" max="2" width="25.85546875" style="100" customWidth="1"/>
    <col min="3" max="3" width="22.140625" style="205" customWidth="1"/>
    <col min="4" max="4" width="15" style="105" customWidth="1"/>
    <col min="5" max="5" width="20.42578125" style="105" customWidth="1"/>
    <col min="6" max="6" width="11.7109375" style="322" customWidth="1"/>
    <col min="7" max="8" width="17.28515625" style="106" customWidth="1"/>
    <col min="9" max="9" width="13.7109375" style="60" customWidth="1"/>
    <col min="10" max="11" width="17.28515625" style="60" hidden="1" customWidth="1"/>
    <col min="12" max="12" width="21.7109375" style="60" customWidth="1"/>
    <col min="13" max="13" width="20.5703125" style="60" customWidth="1"/>
    <col min="14" max="18" width="16" style="60" customWidth="1"/>
    <col min="19" max="20" width="16" style="107" customWidth="1"/>
    <col min="21" max="21" width="16" style="107" hidden="1" customWidth="1"/>
    <col min="22" max="22" width="16.42578125" style="60" hidden="1" customWidth="1"/>
    <col min="23" max="23" width="17.28515625" style="60" hidden="1" customWidth="1"/>
    <col min="24" max="24" width="18.5703125" style="60" hidden="1" customWidth="1"/>
    <col min="25" max="25" width="19" style="60" hidden="1" customWidth="1"/>
    <col min="26" max="26" width="13.42578125" style="376" customWidth="1"/>
    <col min="27" max="27" width="28.85546875" style="60" customWidth="1"/>
    <col min="28" max="28" width="18.140625" style="26" customWidth="1"/>
    <col min="29" max="29" width="24.140625" style="28" customWidth="1"/>
    <col min="30" max="30" width="19.28515625" style="29" customWidth="1"/>
    <col min="31" max="32" width="12" style="26" hidden="1" customWidth="1"/>
    <col min="33" max="33" width="19.5703125" style="26" customWidth="1"/>
    <col min="34" max="34" width="23.28515625" style="26" customWidth="1"/>
    <col min="35" max="35" width="21" style="26" customWidth="1"/>
    <col min="36" max="36" width="21.5703125" style="27" customWidth="1"/>
    <col min="37" max="37" width="23.42578125" style="26" customWidth="1"/>
    <col min="38" max="38" width="19.28515625" style="26" customWidth="1"/>
    <col min="39" max="39" width="22.7109375" style="26" customWidth="1"/>
    <col min="40" max="40" width="20.85546875" style="26" customWidth="1"/>
    <col min="41" max="42" width="16.5703125" style="26" customWidth="1"/>
    <col min="43" max="43" width="23.42578125" style="26" customWidth="1"/>
    <col min="44" max="44" width="20.42578125" style="26" customWidth="1"/>
    <col min="45" max="45" width="21.85546875" style="26" customWidth="1"/>
    <col min="46" max="46" width="26.85546875" style="27" customWidth="1"/>
    <col min="47" max="47" width="21.140625" style="26" customWidth="1"/>
    <col min="48" max="48" width="12.140625" style="26" customWidth="1"/>
    <col min="49" max="51" width="4.85546875" style="26" customWidth="1"/>
    <col min="52" max="52" width="14.140625" style="26" customWidth="1"/>
    <col min="53" max="16384" width="9.140625" style="26"/>
  </cols>
  <sheetData>
    <row r="1" spans="1:53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</row>
    <row r="2" spans="1:53" s="21" customFormat="1" ht="45.75" customHeight="1">
      <c r="A2" s="97" t="s">
        <v>1</v>
      </c>
      <c r="B2" s="97" t="s">
        <v>2</v>
      </c>
      <c r="C2" s="97" t="s">
        <v>3</v>
      </c>
      <c r="D2" s="98" t="s">
        <v>3255</v>
      </c>
      <c r="E2" s="98" t="s">
        <v>1286</v>
      </c>
      <c r="F2" s="319" t="s">
        <v>1287</v>
      </c>
      <c r="G2" s="97" t="s">
        <v>5</v>
      </c>
      <c r="H2" s="97" t="s">
        <v>6</v>
      </c>
      <c r="I2" s="97" t="s">
        <v>7</v>
      </c>
      <c r="J2" s="63" t="s">
        <v>8</v>
      </c>
      <c r="K2" s="63" t="s">
        <v>9</v>
      </c>
      <c r="L2" s="97" t="s">
        <v>10</v>
      </c>
      <c r="M2" s="63" t="s">
        <v>11</v>
      </c>
      <c r="N2" s="63" t="s">
        <v>12</v>
      </c>
      <c r="O2" s="63" t="s">
        <v>13</v>
      </c>
      <c r="P2" s="63" t="s">
        <v>14</v>
      </c>
      <c r="Q2" s="63" t="s">
        <v>15</v>
      </c>
      <c r="R2" s="63" t="s">
        <v>16</v>
      </c>
      <c r="S2" s="63" t="s">
        <v>17</v>
      </c>
      <c r="T2" s="63" t="s">
        <v>18</v>
      </c>
      <c r="U2" s="63" t="s">
        <v>1294</v>
      </c>
      <c r="V2" s="99" t="s">
        <v>19</v>
      </c>
      <c r="W2" s="99" t="s">
        <v>20</v>
      </c>
      <c r="X2" s="99" t="s">
        <v>21</v>
      </c>
      <c r="Y2" s="63" t="s">
        <v>22</v>
      </c>
      <c r="Z2" s="63" t="s">
        <v>1278</v>
      </c>
      <c r="AA2" s="63" t="s">
        <v>23</v>
      </c>
      <c r="AB2" s="38" t="s">
        <v>1</v>
      </c>
      <c r="AC2" s="38" t="s">
        <v>2</v>
      </c>
      <c r="AD2" s="39" t="s">
        <v>4</v>
      </c>
      <c r="AE2" s="40" t="s">
        <v>24</v>
      </c>
      <c r="AF2" s="40" t="s">
        <v>25</v>
      </c>
      <c r="AG2" s="40" t="s">
        <v>10</v>
      </c>
      <c r="AH2" s="40" t="s">
        <v>11</v>
      </c>
      <c r="AI2" s="40" t="s">
        <v>26</v>
      </c>
      <c r="AJ2" s="41" t="s">
        <v>13</v>
      </c>
      <c r="AK2" s="40" t="s">
        <v>27</v>
      </c>
      <c r="AL2" s="40" t="s">
        <v>15</v>
      </c>
      <c r="AM2" s="40" t="s">
        <v>16</v>
      </c>
      <c r="AN2" s="40" t="s">
        <v>17</v>
      </c>
      <c r="AO2" s="40" t="s">
        <v>18</v>
      </c>
      <c r="AP2" s="40" t="s">
        <v>1294</v>
      </c>
      <c r="AQ2" s="40" t="s">
        <v>19</v>
      </c>
      <c r="AR2" s="40" t="s">
        <v>20</v>
      </c>
      <c r="AS2" s="40" t="s">
        <v>28</v>
      </c>
      <c r="AT2" s="42" t="s">
        <v>22</v>
      </c>
      <c r="AU2" s="38" t="s">
        <v>23</v>
      </c>
      <c r="AV2" s="73"/>
      <c r="AW2" s="209" t="s">
        <v>1280</v>
      </c>
      <c r="AX2" s="210" t="s">
        <v>685</v>
      </c>
      <c r="AY2" s="209" t="s">
        <v>1282</v>
      </c>
    </row>
    <row r="3" spans="1:53" s="1" customFormat="1" ht="35.25" customHeight="1">
      <c r="A3" s="400" t="s">
        <v>4515</v>
      </c>
      <c r="B3" s="378" t="s">
        <v>4575</v>
      </c>
      <c r="C3" s="379" t="s">
        <v>4635</v>
      </c>
      <c r="D3" s="401">
        <v>46065</v>
      </c>
      <c r="E3" s="401" t="s">
        <v>4692</v>
      </c>
      <c r="F3" s="402">
        <v>1</v>
      </c>
      <c r="G3" s="380">
        <v>63.71</v>
      </c>
      <c r="H3" s="380">
        <v>63.71</v>
      </c>
      <c r="I3" s="381" t="s">
        <v>4755</v>
      </c>
      <c r="J3" s="403"/>
      <c r="K3" s="373"/>
      <c r="L3" s="403" cm="1">
        <f t="array" ref="L3">IF(H3=0, _xleta.T, IF(H3&lt;=1000, 1290000, IF(H3&lt;=2000, 1460000, IF(H3&lt;=3000, 2186000, IF(H3&lt;=5000, 2296000, ff)))))</f>
        <v>1290000</v>
      </c>
      <c r="M3" s="403">
        <v>940500</v>
      </c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373"/>
      <c r="Y3" s="404"/>
      <c r="Z3" s="260" t="s">
        <v>691</v>
      </c>
      <c r="AA3" s="382" t="s">
        <v>74</v>
      </c>
      <c r="AB3" s="405" t="str">
        <f t="shared" ref="AB3:AC72" si="0">A3</f>
        <v>PS261123</v>
      </c>
      <c r="AC3" s="404" t="str">
        <f t="shared" si="0"/>
        <v>DI26B00871</v>
      </c>
      <c r="AD3" s="406">
        <f t="shared" ref="AD3:AD72" si="1">D3</f>
        <v>46065</v>
      </c>
      <c r="AE3" s="404">
        <f t="shared" ref="AE3:AE72" si="2">G3/H3*J3</f>
        <v>0</v>
      </c>
      <c r="AF3" s="404">
        <f t="shared" ref="AF3:AF72" si="3">(G3/H3)*K3</f>
        <v>0</v>
      </c>
      <c r="AG3" s="404">
        <f t="shared" ref="AG3:AG72" si="4">(G3/H3)*L3</f>
        <v>1290000</v>
      </c>
      <c r="AH3" s="404">
        <f t="shared" ref="AH3:AH72" si="5">(G3/H3)*M3</f>
        <v>940500</v>
      </c>
      <c r="AI3" s="404">
        <f t="shared" ref="AI3:AI72" si="6">(G3/H3)*N3</f>
        <v>0</v>
      </c>
      <c r="AJ3" s="404">
        <f t="shared" ref="AJ3:AJ72" si="7">(G3/H3)*O3</f>
        <v>0</v>
      </c>
      <c r="AK3" s="404">
        <f t="shared" ref="AK3:AK72" si="8">(G3/H3)*P3</f>
        <v>0</v>
      </c>
      <c r="AL3" s="404">
        <f t="shared" ref="AL3:AL72" si="9">(G3/H3)*Q3</f>
        <v>0</v>
      </c>
      <c r="AM3" s="404">
        <f t="shared" ref="AM3:AM72" si="10">(G3/H3)*R3</f>
        <v>0</v>
      </c>
      <c r="AN3" s="404">
        <f t="shared" ref="AN3:AN72" si="11">(G3/H3)*S3</f>
        <v>0</v>
      </c>
      <c r="AO3" s="404">
        <f t="shared" ref="AO3:AO72" si="12">(G3/H3)*T3</f>
        <v>0</v>
      </c>
      <c r="AP3" s="404">
        <f>(G3/H3)*U3</f>
        <v>0</v>
      </c>
      <c r="AQ3" s="404">
        <f>(G3/H3)*V3</f>
        <v>0</v>
      </c>
      <c r="AR3" s="404">
        <f>SUM(AG3:AQ3)*0.08</f>
        <v>178440</v>
      </c>
      <c r="AS3" s="404">
        <f>SUM(AG3:AR3)</f>
        <v>2408940</v>
      </c>
      <c r="AT3" s="404">
        <f>AS3</f>
        <v>2408940</v>
      </c>
      <c r="AU3" s="404" t="str">
        <f t="shared" ref="AU3:AU72" si="13">AA3</f>
        <v>CÁT LÁI</v>
      </c>
      <c r="AV3" s="383" t="s">
        <v>80</v>
      </c>
      <c r="AW3" s="1" t="s">
        <v>4764</v>
      </c>
      <c r="AX3" s="1" t="s">
        <v>3614</v>
      </c>
      <c r="AY3" s="407">
        <v>46076</v>
      </c>
      <c r="AZ3" s="339" t="s">
        <v>691</v>
      </c>
      <c r="BA3" s="339" t="s">
        <v>2684</v>
      </c>
    </row>
    <row r="4" spans="1:53" s="1" customFormat="1" ht="35.25" customHeight="1">
      <c r="A4" s="400" t="s">
        <v>4516</v>
      </c>
      <c r="B4" s="378" t="s">
        <v>4576</v>
      </c>
      <c r="C4" s="379" t="s">
        <v>4636</v>
      </c>
      <c r="D4" s="401">
        <v>46064</v>
      </c>
      <c r="E4" s="401" t="s">
        <v>4693</v>
      </c>
      <c r="F4" s="402">
        <v>1</v>
      </c>
      <c r="G4" s="380">
        <v>25</v>
      </c>
      <c r="H4" s="380">
        <v>25</v>
      </c>
      <c r="I4" s="381">
        <v>0.13</v>
      </c>
      <c r="J4" s="403"/>
      <c r="K4" s="373"/>
      <c r="L4" s="403" cm="1">
        <f t="array" ref="L4">IF(H4=0, _xleta.T, IF(H4&lt;=1000, 1290000, IF(H4&lt;=2000, 1460000, IF(H4&lt;=3000, 2186000, IF(H4&lt;=5000, 2296000, ff)))))</f>
        <v>1290000</v>
      </c>
      <c r="M4" s="403">
        <v>940500</v>
      </c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373"/>
      <c r="Y4" s="404"/>
      <c r="Z4" s="260" t="s">
        <v>691</v>
      </c>
      <c r="AA4" s="382" t="s">
        <v>74</v>
      </c>
      <c r="AB4" s="405" t="str">
        <f t="shared" si="0"/>
        <v>PS261104</v>
      </c>
      <c r="AC4" s="404" t="str">
        <f t="shared" si="0"/>
        <v>HN20260205001</v>
      </c>
      <c r="AD4" s="406">
        <f t="shared" si="1"/>
        <v>46064</v>
      </c>
      <c r="AE4" s="404">
        <f t="shared" si="2"/>
        <v>0</v>
      </c>
      <c r="AF4" s="404">
        <f t="shared" si="3"/>
        <v>0</v>
      </c>
      <c r="AG4" s="404">
        <f t="shared" si="4"/>
        <v>1290000</v>
      </c>
      <c r="AH4" s="404">
        <f t="shared" si="5"/>
        <v>940500</v>
      </c>
      <c r="AI4" s="404">
        <f t="shared" si="6"/>
        <v>0</v>
      </c>
      <c r="AJ4" s="404">
        <f t="shared" si="7"/>
        <v>0</v>
      </c>
      <c r="AK4" s="404">
        <f t="shared" si="8"/>
        <v>0</v>
      </c>
      <c r="AL4" s="404">
        <f t="shared" si="9"/>
        <v>0</v>
      </c>
      <c r="AM4" s="404">
        <f t="shared" si="10"/>
        <v>0</v>
      </c>
      <c r="AN4" s="404">
        <f t="shared" si="11"/>
        <v>0</v>
      </c>
      <c r="AO4" s="404">
        <f t="shared" si="12"/>
        <v>0</v>
      </c>
      <c r="AP4" s="404">
        <f t="shared" ref="AP4:AP72" si="14">(G4/H4)*U4</f>
        <v>0</v>
      </c>
      <c r="AQ4" s="404">
        <f t="shared" ref="AQ4:AQ72" si="15">(G4/H4)*V4</f>
        <v>0</v>
      </c>
      <c r="AR4" s="404">
        <f t="shared" ref="AR4:AR72" si="16">SUM(AG4:AQ4)*0.08</f>
        <v>178440</v>
      </c>
      <c r="AS4" s="404">
        <f t="shared" ref="AS4:AS72" si="17">SUM(AG4:AR4)</f>
        <v>2408940</v>
      </c>
      <c r="AT4" s="404">
        <f t="shared" ref="AT4:AT72" si="18">AS4</f>
        <v>2408940</v>
      </c>
      <c r="AU4" s="404" t="str">
        <f t="shared" si="13"/>
        <v>CÁT LÁI</v>
      </c>
      <c r="AV4" s="383" t="s">
        <v>80</v>
      </c>
      <c r="AW4" s="1" t="s">
        <v>4765</v>
      </c>
      <c r="AX4" s="1" t="s">
        <v>3614</v>
      </c>
      <c r="AY4" s="407">
        <v>46076</v>
      </c>
      <c r="AZ4" s="841" t="s">
        <v>691</v>
      </c>
      <c r="BA4" s="841" t="s">
        <v>2684</v>
      </c>
    </row>
    <row r="5" spans="1:53" s="1" customFormat="1" ht="35.25" customHeight="1">
      <c r="A5" s="400" t="s">
        <v>4517</v>
      </c>
      <c r="B5" s="378" t="s">
        <v>4577</v>
      </c>
      <c r="C5" s="379" t="s">
        <v>4637</v>
      </c>
      <c r="D5" s="401">
        <v>46064</v>
      </c>
      <c r="E5" s="401" t="s">
        <v>4694</v>
      </c>
      <c r="F5" s="402">
        <v>1</v>
      </c>
      <c r="G5" s="380">
        <v>68</v>
      </c>
      <c r="H5" s="380">
        <v>68</v>
      </c>
      <c r="I5" s="381">
        <v>0.193</v>
      </c>
      <c r="J5" s="403"/>
      <c r="K5" s="373"/>
      <c r="L5" s="403" cm="1">
        <f t="array" ref="L5">IF(H5=0, _xleta.T, IF(H5&lt;=1000, 1290000, IF(H5&lt;=2000, 1460000, IF(H5&lt;=3000, 2186000, IF(H5&lt;=5000, 2296000, ff)))))</f>
        <v>1290000</v>
      </c>
      <c r="M5" s="403">
        <v>940500</v>
      </c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373"/>
      <c r="Y5" s="404"/>
      <c r="Z5" s="260" t="s">
        <v>691</v>
      </c>
      <c r="AA5" s="382" t="s">
        <v>74</v>
      </c>
      <c r="AB5" s="405" t="str">
        <f t="shared" si="0"/>
        <v>PS261101</v>
      </c>
      <c r="AC5" s="404" t="str">
        <f t="shared" si="0"/>
        <v>HK20260202</v>
      </c>
      <c r="AD5" s="406">
        <f t="shared" si="1"/>
        <v>46064</v>
      </c>
      <c r="AE5" s="404">
        <f t="shared" si="2"/>
        <v>0</v>
      </c>
      <c r="AF5" s="404">
        <f t="shared" si="3"/>
        <v>0</v>
      </c>
      <c r="AG5" s="404">
        <f t="shared" si="4"/>
        <v>1290000</v>
      </c>
      <c r="AH5" s="404">
        <f t="shared" si="5"/>
        <v>940500</v>
      </c>
      <c r="AI5" s="404">
        <f t="shared" si="6"/>
        <v>0</v>
      </c>
      <c r="AJ5" s="404">
        <f t="shared" si="7"/>
        <v>0</v>
      </c>
      <c r="AK5" s="404">
        <f t="shared" si="8"/>
        <v>0</v>
      </c>
      <c r="AL5" s="404">
        <f t="shared" si="9"/>
        <v>0</v>
      </c>
      <c r="AM5" s="404">
        <f t="shared" si="10"/>
        <v>0</v>
      </c>
      <c r="AN5" s="404">
        <f t="shared" si="11"/>
        <v>0</v>
      </c>
      <c r="AO5" s="404">
        <f t="shared" si="12"/>
        <v>0</v>
      </c>
      <c r="AP5" s="404">
        <f t="shared" si="14"/>
        <v>0</v>
      </c>
      <c r="AQ5" s="404">
        <f t="shared" si="15"/>
        <v>0</v>
      </c>
      <c r="AR5" s="404">
        <f t="shared" si="16"/>
        <v>178440</v>
      </c>
      <c r="AS5" s="404">
        <f t="shared" si="17"/>
        <v>2408940</v>
      </c>
      <c r="AT5" s="404">
        <f t="shared" si="18"/>
        <v>2408940</v>
      </c>
      <c r="AU5" s="404" t="str">
        <f t="shared" si="13"/>
        <v>CÁT LÁI</v>
      </c>
      <c r="AV5" s="383" t="s">
        <v>80</v>
      </c>
      <c r="AW5" s="1" t="s">
        <v>4766</v>
      </c>
      <c r="AX5" s="1" t="s">
        <v>3614</v>
      </c>
      <c r="AY5" s="407">
        <v>46076</v>
      </c>
      <c r="AZ5" s="842"/>
      <c r="BA5" s="842"/>
    </row>
    <row r="6" spans="1:53" s="1" customFormat="1" ht="35.25" customHeight="1">
      <c r="A6" s="400" t="s">
        <v>4518</v>
      </c>
      <c r="B6" s="378" t="s">
        <v>4578</v>
      </c>
      <c r="C6" s="379" t="s">
        <v>4638</v>
      </c>
      <c r="D6" s="401">
        <v>46064</v>
      </c>
      <c r="E6" s="401" t="s">
        <v>4695</v>
      </c>
      <c r="F6" s="402">
        <v>1</v>
      </c>
      <c r="G6" s="380">
        <v>359.4</v>
      </c>
      <c r="H6" s="380">
        <v>359.4</v>
      </c>
      <c r="I6" s="381">
        <v>3.2</v>
      </c>
      <c r="J6" s="403"/>
      <c r="K6" s="373"/>
      <c r="L6" s="403" cm="1">
        <f t="array" ref="L6">IF(H6=0, _xleta.T, IF(H6&lt;=1000, 1290000, IF(H6&lt;=2000, 1460000, IF(H6&lt;=3000, 2186000, IF(H6&lt;=5000, 2296000, ff)))))</f>
        <v>1290000</v>
      </c>
      <c r="M6" s="403">
        <v>940500</v>
      </c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373"/>
      <c r="Y6" s="404"/>
      <c r="Z6" s="260" t="s">
        <v>691</v>
      </c>
      <c r="AA6" s="382" t="s">
        <v>74</v>
      </c>
      <c r="AB6" s="405" t="str">
        <f t="shared" si="0"/>
        <v>PS261097</v>
      </c>
      <c r="AC6" s="404" t="str">
        <f t="shared" si="0"/>
        <v>GLSC2026110S</v>
      </c>
      <c r="AD6" s="406">
        <f t="shared" si="1"/>
        <v>46064</v>
      </c>
      <c r="AE6" s="404">
        <f t="shared" si="2"/>
        <v>0</v>
      </c>
      <c r="AF6" s="404">
        <f t="shared" si="3"/>
        <v>0</v>
      </c>
      <c r="AG6" s="404">
        <f t="shared" si="4"/>
        <v>1290000</v>
      </c>
      <c r="AH6" s="404">
        <f t="shared" si="5"/>
        <v>940500</v>
      </c>
      <c r="AI6" s="404">
        <f t="shared" si="6"/>
        <v>0</v>
      </c>
      <c r="AJ6" s="404">
        <f t="shared" si="7"/>
        <v>0</v>
      </c>
      <c r="AK6" s="404">
        <f t="shared" si="8"/>
        <v>0</v>
      </c>
      <c r="AL6" s="404">
        <f t="shared" si="9"/>
        <v>0</v>
      </c>
      <c r="AM6" s="404">
        <f t="shared" si="10"/>
        <v>0</v>
      </c>
      <c r="AN6" s="404">
        <f t="shared" si="11"/>
        <v>0</v>
      </c>
      <c r="AO6" s="404">
        <f t="shared" si="12"/>
        <v>0</v>
      </c>
      <c r="AP6" s="404">
        <f t="shared" si="14"/>
        <v>0</v>
      </c>
      <c r="AQ6" s="404">
        <f t="shared" si="15"/>
        <v>0</v>
      </c>
      <c r="AR6" s="404">
        <f t="shared" si="16"/>
        <v>178440</v>
      </c>
      <c r="AS6" s="404">
        <f t="shared" si="17"/>
        <v>2408940</v>
      </c>
      <c r="AT6" s="404">
        <f t="shared" si="18"/>
        <v>2408940</v>
      </c>
      <c r="AU6" s="404" t="str">
        <f t="shared" si="13"/>
        <v>CÁT LÁI</v>
      </c>
      <c r="AV6" s="383" t="s">
        <v>80</v>
      </c>
      <c r="AW6" s="1" t="s">
        <v>4767</v>
      </c>
      <c r="AX6" s="1" t="s">
        <v>3614</v>
      </c>
      <c r="AY6" s="407">
        <v>46076</v>
      </c>
      <c r="AZ6" s="843"/>
      <c r="BA6" s="843"/>
    </row>
    <row r="7" spans="1:53" s="1" customFormat="1" ht="35.25" customHeight="1">
      <c r="A7" s="400" t="s">
        <v>4519</v>
      </c>
      <c r="B7" s="378" t="s">
        <v>4579</v>
      </c>
      <c r="C7" s="379" t="s">
        <v>4639</v>
      </c>
      <c r="D7" s="401">
        <v>46076</v>
      </c>
      <c r="E7" s="401" t="s">
        <v>4696</v>
      </c>
      <c r="F7" s="402">
        <v>1</v>
      </c>
      <c r="G7" s="380">
        <v>1202.5</v>
      </c>
      <c r="H7" s="380">
        <v>1202.5</v>
      </c>
      <c r="I7" s="381">
        <v>6.3840000000000003</v>
      </c>
      <c r="J7" s="403"/>
      <c r="K7" s="373"/>
      <c r="L7" s="403" cm="1">
        <f t="array" ref="L7">IF(H7=0, _xleta.T, IF(H7&lt;=1000, 1290000, IF(H7&lt;=2000, 1460000, IF(H7&lt;=3000, 2186000, IF(H7&lt;=5000, 2296000, ff)))))</f>
        <v>1460000</v>
      </c>
      <c r="M7" s="403">
        <v>940500</v>
      </c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373"/>
      <c r="Y7" s="404"/>
      <c r="Z7" s="260" t="s">
        <v>709</v>
      </c>
      <c r="AA7" s="382" t="s">
        <v>74</v>
      </c>
      <c r="AB7" s="405" t="str">
        <f t="shared" si="0"/>
        <v>PS261119</v>
      </c>
      <c r="AC7" s="404" t="str">
        <f t="shared" si="0"/>
        <v>DL20260202</v>
      </c>
      <c r="AD7" s="406">
        <f t="shared" si="1"/>
        <v>46076</v>
      </c>
      <c r="AE7" s="404">
        <f t="shared" si="2"/>
        <v>0</v>
      </c>
      <c r="AF7" s="404">
        <f t="shared" si="3"/>
        <v>0</v>
      </c>
      <c r="AG7" s="404">
        <f t="shared" si="4"/>
        <v>1460000</v>
      </c>
      <c r="AH7" s="404">
        <f t="shared" si="5"/>
        <v>940500</v>
      </c>
      <c r="AI7" s="404">
        <f t="shared" si="6"/>
        <v>0</v>
      </c>
      <c r="AJ7" s="404">
        <f t="shared" si="7"/>
        <v>0</v>
      </c>
      <c r="AK7" s="404">
        <f t="shared" si="8"/>
        <v>0</v>
      </c>
      <c r="AL7" s="404">
        <f t="shared" si="9"/>
        <v>0</v>
      </c>
      <c r="AM7" s="404">
        <f t="shared" si="10"/>
        <v>0</v>
      </c>
      <c r="AN7" s="404">
        <f t="shared" si="11"/>
        <v>0</v>
      </c>
      <c r="AO7" s="404">
        <f t="shared" si="12"/>
        <v>0</v>
      </c>
      <c r="AP7" s="404">
        <f t="shared" si="14"/>
        <v>0</v>
      </c>
      <c r="AQ7" s="404">
        <f t="shared" si="15"/>
        <v>0</v>
      </c>
      <c r="AR7" s="404">
        <f t="shared" si="16"/>
        <v>192040</v>
      </c>
      <c r="AS7" s="404">
        <f t="shared" si="17"/>
        <v>2592540</v>
      </c>
      <c r="AT7" s="404">
        <f t="shared" si="18"/>
        <v>2592540</v>
      </c>
      <c r="AU7" s="404" t="str">
        <f t="shared" si="13"/>
        <v>CÁT LÁI</v>
      </c>
      <c r="AV7" s="383" t="s">
        <v>80</v>
      </c>
      <c r="AW7" s="1" t="s">
        <v>4768</v>
      </c>
      <c r="AX7" s="1" t="s">
        <v>3614</v>
      </c>
      <c r="AY7" s="407">
        <v>46077</v>
      </c>
      <c r="AZ7" s="844" t="s">
        <v>709</v>
      </c>
      <c r="BA7" s="844" t="s">
        <v>2686</v>
      </c>
    </row>
    <row r="8" spans="1:53" s="1" customFormat="1" ht="35.25" customHeight="1">
      <c r="A8" s="400" t="s">
        <v>4520</v>
      </c>
      <c r="B8" s="378" t="s">
        <v>4580</v>
      </c>
      <c r="C8" s="379" t="s">
        <v>4640</v>
      </c>
      <c r="D8" s="401">
        <v>46076</v>
      </c>
      <c r="E8" s="401" t="s">
        <v>4697</v>
      </c>
      <c r="F8" s="402">
        <v>1</v>
      </c>
      <c r="G8" s="380">
        <v>603</v>
      </c>
      <c r="H8" s="380">
        <v>603</v>
      </c>
      <c r="I8" s="381">
        <v>3.016</v>
      </c>
      <c r="J8" s="403"/>
      <c r="K8" s="373"/>
      <c r="L8" s="403" cm="1">
        <f t="array" ref="L8">IF(H8=0, _xleta.T, IF(H8&lt;=1000, 1290000, IF(H8&lt;=2000, 1460000, IF(H8&lt;=3000, 2186000, IF(H8&lt;=5000, 2296000, ff)))))</f>
        <v>1290000</v>
      </c>
      <c r="M8" s="403">
        <v>940500</v>
      </c>
      <c r="N8" s="403"/>
      <c r="O8" s="403"/>
      <c r="P8" s="403"/>
      <c r="Q8" s="403"/>
      <c r="R8" s="403"/>
      <c r="S8" s="403"/>
      <c r="T8" s="403"/>
      <c r="U8" s="403"/>
      <c r="V8" s="403"/>
      <c r="W8" s="403"/>
      <c r="X8" s="373"/>
      <c r="Y8" s="404"/>
      <c r="Z8" s="260" t="s">
        <v>709</v>
      </c>
      <c r="AA8" s="382" t="s">
        <v>74</v>
      </c>
      <c r="AB8" s="405" t="str">
        <f t="shared" si="0"/>
        <v>PS261120</v>
      </c>
      <c r="AC8" s="404" t="str">
        <f t="shared" si="0"/>
        <v>XR20260202001</v>
      </c>
      <c r="AD8" s="406">
        <f t="shared" si="1"/>
        <v>46076</v>
      </c>
      <c r="AE8" s="404">
        <f t="shared" si="2"/>
        <v>0</v>
      </c>
      <c r="AF8" s="404">
        <f t="shared" si="3"/>
        <v>0</v>
      </c>
      <c r="AG8" s="404">
        <f t="shared" si="4"/>
        <v>1290000</v>
      </c>
      <c r="AH8" s="404">
        <f t="shared" si="5"/>
        <v>940500</v>
      </c>
      <c r="AI8" s="404">
        <f t="shared" si="6"/>
        <v>0</v>
      </c>
      <c r="AJ8" s="404">
        <f t="shared" si="7"/>
        <v>0</v>
      </c>
      <c r="AK8" s="404">
        <f t="shared" si="8"/>
        <v>0</v>
      </c>
      <c r="AL8" s="404">
        <f t="shared" si="9"/>
        <v>0</v>
      </c>
      <c r="AM8" s="404">
        <f t="shared" si="10"/>
        <v>0</v>
      </c>
      <c r="AN8" s="404">
        <f t="shared" si="11"/>
        <v>0</v>
      </c>
      <c r="AO8" s="404">
        <f t="shared" si="12"/>
        <v>0</v>
      </c>
      <c r="AP8" s="404">
        <f t="shared" si="14"/>
        <v>0</v>
      </c>
      <c r="AQ8" s="404">
        <f t="shared" si="15"/>
        <v>0</v>
      </c>
      <c r="AR8" s="404">
        <f t="shared" si="16"/>
        <v>178440</v>
      </c>
      <c r="AS8" s="404">
        <f t="shared" si="17"/>
        <v>2408940</v>
      </c>
      <c r="AT8" s="404">
        <f t="shared" si="18"/>
        <v>2408940</v>
      </c>
      <c r="AU8" s="404" t="str">
        <f t="shared" si="13"/>
        <v>CÁT LÁI</v>
      </c>
      <c r="AV8" s="383" t="s">
        <v>80</v>
      </c>
      <c r="AW8" s="1" t="s">
        <v>4769</v>
      </c>
      <c r="AX8" s="1" t="s">
        <v>3614</v>
      </c>
      <c r="AY8" s="407">
        <v>46077</v>
      </c>
      <c r="AZ8" s="845"/>
      <c r="BA8" s="845"/>
    </row>
    <row r="9" spans="1:53" s="1" customFormat="1" ht="35.25" customHeight="1">
      <c r="A9" s="400" t="s">
        <v>4521</v>
      </c>
      <c r="B9" s="378" t="s">
        <v>4581</v>
      </c>
      <c r="C9" s="379" t="s">
        <v>4641</v>
      </c>
      <c r="D9" s="401">
        <v>46076</v>
      </c>
      <c r="E9" s="401" t="s">
        <v>4698</v>
      </c>
      <c r="F9" s="402">
        <v>1</v>
      </c>
      <c r="G9" s="380">
        <v>24.638000000000002</v>
      </c>
      <c r="H9" s="380">
        <v>24.638000000000002</v>
      </c>
      <c r="I9" s="381">
        <v>9.4E-2</v>
      </c>
      <c r="J9" s="403"/>
      <c r="K9" s="373"/>
      <c r="L9" s="403" cm="1">
        <f t="array" ref="L9">IF(H9=0, _xleta.T, IF(H9&lt;=1000, 1290000, IF(H9&lt;=2000, 1460000, IF(H9&lt;=3000, 2186000, IF(H9&lt;=5000, 2296000, ff)))))</f>
        <v>1290000</v>
      </c>
      <c r="M9" s="403">
        <v>940500</v>
      </c>
      <c r="N9" s="403"/>
      <c r="O9" s="403"/>
      <c r="P9" s="403"/>
      <c r="Q9" s="403"/>
      <c r="R9" s="403"/>
      <c r="S9" s="403"/>
      <c r="T9" s="403"/>
      <c r="U9" s="403"/>
      <c r="V9" s="403"/>
      <c r="W9" s="403"/>
      <c r="X9" s="373"/>
      <c r="Y9" s="404"/>
      <c r="Z9" s="260" t="s">
        <v>709</v>
      </c>
      <c r="AA9" s="382" t="s">
        <v>74</v>
      </c>
      <c r="AB9" s="405" t="str">
        <f t="shared" si="0"/>
        <v>PS261136</v>
      </c>
      <c r="AC9" s="404" t="str">
        <f t="shared" si="0"/>
        <v>1869399020</v>
      </c>
      <c r="AD9" s="406">
        <f t="shared" si="1"/>
        <v>46076</v>
      </c>
      <c r="AE9" s="404">
        <f t="shared" si="2"/>
        <v>0</v>
      </c>
      <c r="AF9" s="404">
        <f t="shared" si="3"/>
        <v>0</v>
      </c>
      <c r="AG9" s="404">
        <f t="shared" si="4"/>
        <v>1290000</v>
      </c>
      <c r="AH9" s="404">
        <f t="shared" si="5"/>
        <v>940500</v>
      </c>
      <c r="AI9" s="404">
        <f t="shared" si="6"/>
        <v>0</v>
      </c>
      <c r="AJ9" s="404">
        <f t="shared" si="7"/>
        <v>0</v>
      </c>
      <c r="AK9" s="404">
        <f t="shared" si="8"/>
        <v>0</v>
      </c>
      <c r="AL9" s="404">
        <f t="shared" si="9"/>
        <v>0</v>
      </c>
      <c r="AM9" s="404">
        <f t="shared" si="10"/>
        <v>0</v>
      </c>
      <c r="AN9" s="404">
        <f t="shared" si="11"/>
        <v>0</v>
      </c>
      <c r="AO9" s="404">
        <f t="shared" si="12"/>
        <v>0</v>
      </c>
      <c r="AP9" s="404">
        <f t="shared" si="14"/>
        <v>0</v>
      </c>
      <c r="AQ9" s="404">
        <f t="shared" si="15"/>
        <v>0</v>
      </c>
      <c r="AR9" s="404">
        <f t="shared" si="16"/>
        <v>178440</v>
      </c>
      <c r="AS9" s="404">
        <f t="shared" si="17"/>
        <v>2408940</v>
      </c>
      <c r="AT9" s="404">
        <f t="shared" si="18"/>
        <v>2408940</v>
      </c>
      <c r="AU9" s="404" t="str">
        <f t="shared" si="13"/>
        <v>CÁT LÁI</v>
      </c>
      <c r="AV9" s="383" t="s">
        <v>80</v>
      </c>
      <c r="AW9" s="1" t="s">
        <v>4770</v>
      </c>
      <c r="AX9" s="1" t="s">
        <v>3614</v>
      </c>
      <c r="AY9" s="407">
        <v>46077</v>
      </c>
      <c r="AZ9" s="845"/>
      <c r="BA9" s="845"/>
    </row>
    <row r="10" spans="1:53" s="1" customFormat="1" ht="35.25" customHeight="1">
      <c r="A10" s="400" t="s">
        <v>4522</v>
      </c>
      <c r="B10" s="378" t="s">
        <v>4582</v>
      </c>
      <c r="C10" s="379" t="s">
        <v>4642</v>
      </c>
      <c r="D10" s="401">
        <v>46076</v>
      </c>
      <c r="E10" s="401" t="s">
        <v>4699</v>
      </c>
      <c r="F10" s="402">
        <v>1</v>
      </c>
      <c r="G10" s="380">
        <v>483.08</v>
      </c>
      <c r="H10" s="380">
        <v>483.08</v>
      </c>
      <c r="I10" s="381">
        <v>0.91800000000000004</v>
      </c>
      <c r="J10" s="403"/>
      <c r="K10" s="373"/>
      <c r="L10" s="403" cm="1">
        <f t="array" ref="L10">IF(H10=0, _xleta.T, IF(H10&lt;=1000, 1290000, IF(H10&lt;=2000, 1460000, IF(H10&lt;=3000, 2186000, IF(H10&lt;=5000, 2296000, ff)))))</f>
        <v>1290000</v>
      </c>
      <c r="M10" s="403">
        <v>940500</v>
      </c>
      <c r="N10" s="403"/>
      <c r="O10" s="403"/>
      <c r="P10" s="403"/>
      <c r="Q10" s="403"/>
      <c r="R10" s="403"/>
      <c r="S10" s="403"/>
      <c r="T10" s="403"/>
      <c r="U10" s="403"/>
      <c r="V10" s="403"/>
      <c r="W10" s="403"/>
      <c r="X10" s="373"/>
      <c r="Y10" s="404"/>
      <c r="Z10" s="260" t="s">
        <v>709</v>
      </c>
      <c r="AA10" s="382" t="s">
        <v>74</v>
      </c>
      <c r="AB10" s="405" t="str">
        <f t="shared" si="0"/>
        <v>PS261131</v>
      </c>
      <c r="AC10" s="404" t="str">
        <f t="shared" si="0"/>
        <v>184849</v>
      </c>
      <c r="AD10" s="406">
        <f t="shared" si="1"/>
        <v>46076</v>
      </c>
      <c r="AE10" s="404">
        <f t="shared" si="2"/>
        <v>0</v>
      </c>
      <c r="AF10" s="404">
        <f t="shared" si="3"/>
        <v>0</v>
      </c>
      <c r="AG10" s="404">
        <f t="shared" si="4"/>
        <v>1290000</v>
      </c>
      <c r="AH10" s="404">
        <f t="shared" si="5"/>
        <v>940500</v>
      </c>
      <c r="AI10" s="404">
        <f t="shared" si="6"/>
        <v>0</v>
      </c>
      <c r="AJ10" s="404">
        <f t="shared" si="7"/>
        <v>0</v>
      </c>
      <c r="AK10" s="404">
        <f t="shared" si="8"/>
        <v>0</v>
      </c>
      <c r="AL10" s="404">
        <f t="shared" si="9"/>
        <v>0</v>
      </c>
      <c r="AM10" s="404">
        <f t="shared" si="10"/>
        <v>0</v>
      </c>
      <c r="AN10" s="404">
        <f t="shared" si="11"/>
        <v>0</v>
      </c>
      <c r="AO10" s="404">
        <f t="shared" si="12"/>
        <v>0</v>
      </c>
      <c r="AP10" s="404">
        <f t="shared" si="14"/>
        <v>0</v>
      </c>
      <c r="AQ10" s="404">
        <f t="shared" si="15"/>
        <v>0</v>
      </c>
      <c r="AR10" s="404">
        <f t="shared" si="16"/>
        <v>178440</v>
      </c>
      <c r="AS10" s="404">
        <f t="shared" si="17"/>
        <v>2408940</v>
      </c>
      <c r="AT10" s="404">
        <f t="shared" si="18"/>
        <v>2408940</v>
      </c>
      <c r="AU10" s="404" t="str">
        <f t="shared" si="13"/>
        <v>CÁT LÁI</v>
      </c>
      <c r="AV10" s="383" t="s">
        <v>80</v>
      </c>
      <c r="AW10" s="1" t="s">
        <v>4771</v>
      </c>
      <c r="AX10" s="1" t="s">
        <v>3614</v>
      </c>
      <c r="AY10" s="407">
        <v>46077</v>
      </c>
      <c r="AZ10" s="846"/>
      <c r="BA10" s="846"/>
    </row>
    <row r="11" spans="1:53" s="1" customFormat="1" ht="35.25" hidden="1" customHeight="1">
      <c r="A11" s="400" t="s">
        <v>4523</v>
      </c>
      <c r="B11" s="378" t="s">
        <v>4583</v>
      </c>
      <c r="C11" s="379" t="s">
        <v>4643</v>
      </c>
      <c r="D11" s="401">
        <v>46077</v>
      </c>
      <c r="E11" s="401" t="s">
        <v>4700</v>
      </c>
      <c r="F11" s="402">
        <v>1</v>
      </c>
      <c r="G11" s="380">
        <v>246</v>
      </c>
      <c r="H11" s="380">
        <v>246</v>
      </c>
      <c r="I11" s="381"/>
      <c r="J11" s="403"/>
      <c r="K11" s="373"/>
      <c r="L11" s="403">
        <f>IF(H11&lt;=50,1060000, IF(H11&lt;=200, 1210000, IF(H11&lt;=500, 1230000, IF(H11&lt;=1000, 1440000, IF(H11&lt;=2000, 1990000, IF(H11&gt;2000, 1990000+(H11-2000)*1464))))))</f>
        <v>1230000</v>
      </c>
      <c r="M11" s="403">
        <v>940500</v>
      </c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373"/>
      <c r="Y11" s="404"/>
      <c r="Z11" s="260" t="s">
        <v>2336</v>
      </c>
      <c r="AA11" s="382" t="s">
        <v>76</v>
      </c>
      <c r="AB11" s="405" t="str">
        <f t="shared" si="0"/>
        <v>PS261173</v>
      </c>
      <c r="AC11" s="404" t="str">
        <f t="shared" si="0"/>
        <v>5271023</v>
      </c>
      <c r="AD11" s="406">
        <f t="shared" si="1"/>
        <v>46077</v>
      </c>
      <c r="AE11" s="404">
        <f t="shared" si="2"/>
        <v>0</v>
      </c>
      <c r="AF11" s="404">
        <f t="shared" si="3"/>
        <v>0</v>
      </c>
      <c r="AG11" s="404">
        <f t="shared" si="4"/>
        <v>1230000</v>
      </c>
      <c r="AH11" s="404">
        <f t="shared" si="5"/>
        <v>940500</v>
      </c>
      <c r="AI11" s="404">
        <f t="shared" si="6"/>
        <v>0</v>
      </c>
      <c r="AJ11" s="404">
        <f t="shared" si="7"/>
        <v>0</v>
      </c>
      <c r="AK11" s="404">
        <f t="shared" si="8"/>
        <v>0</v>
      </c>
      <c r="AL11" s="404">
        <f t="shared" si="9"/>
        <v>0</v>
      </c>
      <c r="AM11" s="404">
        <f t="shared" si="10"/>
        <v>0</v>
      </c>
      <c r="AN11" s="404">
        <f t="shared" si="11"/>
        <v>0</v>
      </c>
      <c r="AO11" s="404">
        <f t="shared" si="12"/>
        <v>0</v>
      </c>
      <c r="AP11" s="404">
        <f t="shared" si="14"/>
        <v>0</v>
      </c>
      <c r="AQ11" s="404">
        <f t="shared" si="15"/>
        <v>0</v>
      </c>
      <c r="AR11" s="404">
        <f t="shared" si="16"/>
        <v>173640</v>
      </c>
      <c r="AS11" s="404">
        <f t="shared" si="17"/>
        <v>2344140</v>
      </c>
      <c r="AT11" s="404">
        <f t="shared" si="18"/>
        <v>2344140</v>
      </c>
      <c r="AU11" s="404" t="str">
        <f t="shared" si="13"/>
        <v>SCSC</v>
      </c>
      <c r="AV11" s="383" t="s">
        <v>79</v>
      </c>
      <c r="AW11" s="1" t="s">
        <v>4772</v>
      </c>
      <c r="AX11" s="1" t="s">
        <v>4143</v>
      </c>
      <c r="AY11" s="407">
        <v>46078</v>
      </c>
      <c r="AZ11" s="847" t="s">
        <v>2336</v>
      </c>
      <c r="BA11" s="847" t="s">
        <v>2684</v>
      </c>
    </row>
    <row r="12" spans="1:53" s="1" customFormat="1" ht="35.25" hidden="1" customHeight="1">
      <c r="A12" s="400" t="s">
        <v>4524</v>
      </c>
      <c r="B12" s="378" t="s">
        <v>4584</v>
      </c>
      <c r="C12" s="379" t="s">
        <v>4644</v>
      </c>
      <c r="D12" s="401">
        <v>46077</v>
      </c>
      <c r="E12" s="401" t="s">
        <v>4701</v>
      </c>
      <c r="F12" s="402">
        <v>1</v>
      </c>
      <c r="G12" s="380">
        <v>226</v>
      </c>
      <c r="H12" s="380">
        <v>226</v>
      </c>
      <c r="I12" s="381"/>
      <c r="J12" s="403"/>
      <c r="K12" s="373"/>
      <c r="L12" s="403">
        <f>IF(H12&lt;=50,1060000, IF(H12&lt;=200, 1210000, IF(H12&lt;=500, 1230000, IF(H12&lt;=1000, 1440000, IF(H12&lt;=2000, 1990000, IF(H12&gt;2000, 1990000+(H12-2000)*1464))))))</f>
        <v>1230000</v>
      </c>
      <c r="M12" s="403">
        <v>940500</v>
      </c>
      <c r="N12" s="403"/>
      <c r="O12" s="403"/>
      <c r="P12" s="403"/>
      <c r="Q12" s="403"/>
      <c r="R12" s="403"/>
      <c r="S12" s="403"/>
      <c r="T12" s="403"/>
      <c r="U12" s="403"/>
      <c r="V12" s="403"/>
      <c r="W12" s="403"/>
      <c r="X12" s="373"/>
      <c r="Y12" s="404"/>
      <c r="Z12" s="260" t="s">
        <v>2336</v>
      </c>
      <c r="AA12" s="382" t="s">
        <v>76</v>
      </c>
      <c r="AB12" s="405" t="str">
        <f t="shared" si="0"/>
        <v>PS261193</v>
      </c>
      <c r="AC12" s="404" t="str">
        <f t="shared" si="0"/>
        <v>PS26-1193</v>
      </c>
      <c r="AD12" s="406">
        <f t="shared" si="1"/>
        <v>46077</v>
      </c>
      <c r="AE12" s="404">
        <f t="shared" si="2"/>
        <v>0</v>
      </c>
      <c r="AF12" s="404">
        <f t="shared" si="3"/>
        <v>0</v>
      </c>
      <c r="AG12" s="404">
        <f t="shared" si="4"/>
        <v>1230000</v>
      </c>
      <c r="AH12" s="404">
        <f t="shared" si="5"/>
        <v>940500</v>
      </c>
      <c r="AI12" s="404">
        <f t="shared" si="6"/>
        <v>0</v>
      </c>
      <c r="AJ12" s="404">
        <f t="shared" si="7"/>
        <v>0</v>
      </c>
      <c r="AK12" s="404">
        <f t="shared" si="8"/>
        <v>0</v>
      </c>
      <c r="AL12" s="404">
        <f t="shared" si="9"/>
        <v>0</v>
      </c>
      <c r="AM12" s="404">
        <f t="shared" si="10"/>
        <v>0</v>
      </c>
      <c r="AN12" s="404">
        <f t="shared" si="11"/>
        <v>0</v>
      </c>
      <c r="AO12" s="404">
        <f t="shared" si="12"/>
        <v>0</v>
      </c>
      <c r="AP12" s="404">
        <f t="shared" si="14"/>
        <v>0</v>
      </c>
      <c r="AQ12" s="404">
        <f t="shared" si="15"/>
        <v>0</v>
      </c>
      <c r="AR12" s="404">
        <f t="shared" si="16"/>
        <v>173640</v>
      </c>
      <c r="AS12" s="404">
        <f t="shared" si="17"/>
        <v>2344140</v>
      </c>
      <c r="AT12" s="404">
        <f t="shared" si="18"/>
        <v>2344140</v>
      </c>
      <c r="AU12" s="404" t="str">
        <f t="shared" si="13"/>
        <v>SCSC</v>
      </c>
      <c r="AV12" s="383" t="s">
        <v>79</v>
      </c>
      <c r="AW12" s="1" t="s">
        <v>4773</v>
      </c>
      <c r="AX12" s="1" t="s">
        <v>4143</v>
      </c>
      <c r="AY12" s="407">
        <v>46078</v>
      </c>
      <c r="AZ12" s="848"/>
      <c r="BA12" s="848"/>
    </row>
    <row r="13" spans="1:53" s="1" customFormat="1" ht="35.25" hidden="1" customHeight="1">
      <c r="A13" s="400" t="s">
        <v>4525</v>
      </c>
      <c r="B13" s="378" t="s">
        <v>4585</v>
      </c>
      <c r="C13" s="379" t="s">
        <v>4645</v>
      </c>
      <c r="D13" s="401">
        <v>46065</v>
      </c>
      <c r="E13" s="401" t="s">
        <v>4702</v>
      </c>
      <c r="F13" s="402">
        <v>1</v>
      </c>
      <c r="G13" s="380">
        <v>80</v>
      </c>
      <c r="H13" s="380">
        <v>80</v>
      </c>
      <c r="I13" s="381"/>
      <c r="J13" s="403"/>
      <c r="K13" s="373"/>
      <c r="L13" s="403"/>
      <c r="M13" s="403">
        <v>570000</v>
      </c>
      <c r="N13" s="403"/>
      <c r="O13" s="403"/>
      <c r="P13" s="403"/>
      <c r="Q13" s="403"/>
      <c r="R13" s="403"/>
      <c r="S13" s="403"/>
      <c r="T13" s="403"/>
      <c r="U13" s="403"/>
      <c r="V13" s="403"/>
      <c r="W13" s="403"/>
      <c r="X13" s="373"/>
      <c r="Y13" s="404"/>
      <c r="Z13" s="260"/>
      <c r="AA13" s="382" t="s">
        <v>75</v>
      </c>
      <c r="AB13" s="405" t="str">
        <f t="shared" si="0"/>
        <v>PS261096</v>
      </c>
      <c r="AC13" s="404" t="str">
        <f t="shared" si="0"/>
        <v>LW260207</v>
      </c>
      <c r="AD13" s="406">
        <f t="shared" si="1"/>
        <v>46065</v>
      </c>
      <c r="AE13" s="404">
        <f t="shared" si="2"/>
        <v>0</v>
      </c>
      <c r="AF13" s="404">
        <f t="shared" si="3"/>
        <v>0</v>
      </c>
      <c r="AG13" s="404">
        <f t="shared" si="4"/>
        <v>0</v>
      </c>
      <c r="AH13" s="404">
        <f t="shared" si="5"/>
        <v>570000</v>
      </c>
      <c r="AI13" s="404">
        <f t="shared" si="6"/>
        <v>0</v>
      </c>
      <c r="AJ13" s="404">
        <f t="shared" si="7"/>
        <v>0</v>
      </c>
      <c r="AK13" s="404">
        <f t="shared" si="8"/>
        <v>0</v>
      </c>
      <c r="AL13" s="404">
        <f t="shared" si="9"/>
        <v>0</v>
      </c>
      <c r="AM13" s="404">
        <f t="shared" si="10"/>
        <v>0</v>
      </c>
      <c r="AN13" s="404">
        <f t="shared" si="11"/>
        <v>0</v>
      </c>
      <c r="AO13" s="404">
        <f t="shared" si="12"/>
        <v>0</v>
      </c>
      <c r="AP13" s="404">
        <f t="shared" si="14"/>
        <v>0</v>
      </c>
      <c r="AQ13" s="404">
        <f t="shared" si="15"/>
        <v>0</v>
      </c>
      <c r="AR13" s="404">
        <f t="shared" si="16"/>
        <v>45600</v>
      </c>
      <c r="AS13" s="404">
        <f t="shared" si="17"/>
        <v>615600</v>
      </c>
      <c r="AT13" s="404">
        <f t="shared" si="18"/>
        <v>615600</v>
      </c>
      <c r="AU13" s="404" t="str">
        <f t="shared" si="13"/>
        <v>DHL</v>
      </c>
      <c r="AV13" s="383" t="s">
        <v>82</v>
      </c>
      <c r="AW13" s="1" t="s">
        <v>4774</v>
      </c>
      <c r="AY13" s="407"/>
      <c r="AZ13" s="345"/>
      <c r="BA13" s="345"/>
    </row>
    <row r="14" spans="1:53" s="1" customFormat="1" ht="35.25" hidden="1" customHeight="1">
      <c r="A14" s="400" t="s">
        <v>4526</v>
      </c>
      <c r="B14" s="378" t="s">
        <v>4586</v>
      </c>
      <c r="C14" s="379" t="s">
        <v>4646</v>
      </c>
      <c r="D14" s="401">
        <v>46065</v>
      </c>
      <c r="E14" s="401" t="s">
        <v>4703</v>
      </c>
      <c r="F14" s="402">
        <v>1</v>
      </c>
      <c r="G14" s="380">
        <v>1.7</v>
      </c>
      <c r="H14" s="380">
        <v>1.7</v>
      </c>
      <c r="I14" s="381"/>
      <c r="J14" s="403"/>
      <c r="K14" s="373"/>
      <c r="L14" s="403"/>
      <c r="M14" s="403">
        <v>570000</v>
      </c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373"/>
      <c r="Y14" s="404"/>
      <c r="Z14" s="260"/>
      <c r="AA14" s="382" t="s">
        <v>75</v>
      </c>
      <c r="AB14" s="405" t="str">
        <f t="shared" si="0"/>
        <v>PS261129</v>
      </c>
      <c r="AC14" s="404" t="str">
        <f t="shared" si="0"/>
        <v>OHTY260182</v>
      </c>
      <c r="AD14" s="406">
        <f t="shared" si="1"/>
        <v>46065</v>
      </c>
      <c r="AE14" s="404">
        <f t="shared" si="2"/>
        <v>0</v>
      </c>
      <c r="AF14" s="404">
        <f t="shared" si="3"/>
        <v>0</v>
      </c>
      <c r="AG14" s="404">
        <f t="shared" si="4"/>
        <v>0</v>
      </c>
      <c r="AH14" s="404">
        <f t="shared" si="5"/>
        <v>570000</v>
      </c>
      <c r="AI14" s="404">
        <f t="shared" si="6"/>
        <v>0</v>
      </c>
      <c r="AJ14" s="404">
        <f t="shared" si="7"/>
        <v>0</v>
      </c>
      <c r="AK14" s="404">
        <f t="shared" si="8"/>
        <v>0</v>
      </c>
      <c r="AL14" s="404">
        <f t="shared" si="9"/>
        <v>0</v>
      </c>
      <c r="AM14" s="404">
        <f t="shared" si="10"/>
        <v>0</v>
      </c>
      <c r="AN14" s="404">
        <f t="shared" si="11"/>
        <v>0</v>
      </c>
      <c r="AO14" s="404">
        <f t="shared" si="12"/>
        <v>0</v>
      </c>
      <c r="AP14" s="404">
        <f t="shared" si="14"/>
        <v>0</v>
      </c>
      <c r="AQ14" s="404">
        <f t="shared" si="15"/>
        <v>0</v>
      </c>
      <c r="AR14" s="404">
        <f t="shared" si="16"/>
        <v>45600</v>
      </c>
      <c r="AS14" s="404">
        <f t="shared" si="17"/>
        <v>615600</v>
      </c>
      <c r="AT14" s="404">
        <f t="shared" si="18"/>
        <v>615600</v>
      </c>
      <c r="AU14" s="404" t="str">
        <f t="shared" si="13"/>
        <v>DHL</v>
      </c>
      <c r="AV14" s="383" t="s">
        <v>82</v>
      </c>
      <c r="AW14" s="1" t="s">
        <v>4775</v>
      </c>
      <c r="AY14" s="407"/>
      <c r="AZ14" s="345"/>
      <c r="BA14" s="345"/>
    </row>
    <row r="15" spans="1:53" s="1" customFormat="1" ht="35.25" hidden="1" customHeight="1">
      <c r="A15" s="400" t="s">
        <v>4527</v>
      </c>
      <c r="B15" s="378" t="s">
        <v>4587</v>
      </c>
      <c r="C15" s="379" t="s">
        <v>4647</v>
      </c>
      <c r="D15" s="401">
        <v>46065</v>
      </c>
      <c r="E15" s="401" t="s">
        <v>4704</v>
      </c>
      <c r="F15" s="402">
        <v>1</v>
      </c>
      <c r="G15" s="380">
        <v>21.1</v>
      </c>
      <c r="H15" s="380">
        <v>21.1</v>
      </c>
      <c r="I15" s="381"/>
      <c r="J15" s="403"/>
      <c r="K15" s="373"/>
      <c r="L15" s="403"/>
      <c r="M15" s="403">
        <v>570000</v>
      </c>
      <c r="N15" s="403"/>
      <c r="O15" s="403"/>
      <c r="P15" s="403"/>
      <c r="Q15" s="403"/>
      <c r="R15" s="403"/>
      <c r="S15" s="403"/>
      <c r="T15" s="403"/>
      <c r="U15" s="403"/>
      <c r="V15" s="403"/>
      <c r="W15" s="403"/>
      <c r="X15" s="373"/>
      <c r="Y15" s="404"/>
      <c r="Z15" s="260"/>
      <c r="AA15" s="382" t="s">
        <v>75</v>
      </c>
      <c r="AB15" s="405" t="str">
        <f t="shared" si="0"/>
        <v>PS261130</v>
      </c>
      <c r="AC15" s="404" t="str">
        <f t="shared" si="0"/>
        <v>OHTY260183</v>
      </c>
      <c r="AD15" s="406">
        <f t="shared" si="1"/>
        <v>46065</v>
      </c>
      <c r="AE15" s="404">
        <f t="shared" si="2"/>
        <v>0</v>
      </c>
      <c r="AF15" s="404">
        <f t="shared" si="3"/>
        <v>0</v>
      </c>
      <c r="AG15" s="404">
        <f t="shared" si="4"/>
        <v>0</v>
      </c>
      <c r="AH15" s="404">
        <f t="shared" si="5"/>
        <v>570000</v>
      </c>
      <c r="AI15" s="404">
        <f t="shared" si="6"/>
        <v>0</v>
      </c>
      <c r="AJ15" s="404">
        <f t="shared" si="7"/>
        <v>0</v>
      </c>
      <c r="AK15" s="404">
        <f t="shared" si="8"/>
        <v>0</v>
      </c>
      <c r="AL15" s="404">
        <f t="shared" si="9"/>
        <v>0</v>
      </c>
      <c r="AM15" s="404">
        <f t="shared" si="10"/>
        <v>0</v>
      </c>
      <c r="AN15" s="404">
        <f t="shared" si="11"/>
        <v>0</v>
      </c>
      <c r="AO15" s="404">
        <f t="shared" si="12"/>
        <v>0</v>
      </c>
      <c r="AP15" s="404">
        <f t="shared" si="14"/>
        <v>0</v>
      </c>
      <c r="AQ15" s="404">
        <f t="shared" si="15"/>
        <v>0</v>
      </c>
      <c r="AR15" s="404">
        <f t="shared" si="16"/>
        <v>45600</v>
      </c>
      <c r="AS15" s="404">
        <f t="shared" si="17"/>
        <v>615600</v>
      </c>
      <c r="AT15" s="404">
        <f t="shared" si="18"/>
        <v>615600</v>
      </c>
      <c r="AU15" s="404" t="str">
        <f t="shared" si="13"/>
        <v>DHL</v>
      </c>
      <c r="AV15" s="383" t="s">
        <v>82</v>
      </c>
      <c r="AW15" s="1" t="s">
        <v>4776</v>
      </c>
      <c r="AY15" s="407"/>
      <c r="AZ15" s="345"/>
      <c r="BA15" s="345"/>
    </row>
    <row r="16" spans="1:53" s="1" customFormat="1" ht="35.25" hidden="1" customHeight="1">
      <c r="A16" s="400" t="s">
        <v>4528</v>
      </c>
      <c r="B16" s="378" t="s">
        <v>4588</v>
      </c>
      <c r="C16" s="379" t="s">
        <v>4648</v>
      </c>
      <c r="D16" s="401">
        <v>46076</v>
      </c>
      <c r="E16" s="401" t="s">
        <v>4705</v>
      </c>
      <c r="F16" s="402">
        <v>1</v>
      </c>
      <c r="G16" s="380">
        <v>69</v>
      </c>
      <c r="H16" s="380">
        <v>69</v>
      </c>
      <c r="I16" s="381"/>
      <c r="J16" s="403"/>
      <c r="K16" s="373"/>
      <c r="L16" s="403"/>
      <c r="M16" s="403">
        <v>570000</v>
      </c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373"/>
      <c r="Y16" s="404"/>
      <c r="Z16" s="260"/>
      <c r="AA16" s="382" t="s">
        <v>75</v>
      </c>
      <c r="AB16" s="405" t="str">
        <f t="shared" si="0"/>
        <v>PS261102</v>
      </c>
      <c r="AC16" s="404" t="str">
        <f t="shared" si="0"/>
        <v>D262829</v>
      </c>
      <c r="AD16" s="406">
        <f t="shared" si="1"/>
        <v>46076</v>
      </c>
      <c r="AE16" s="404">
        <f t="shared" si="2"/>
        <v>0</v>
      </c>
      <c r="AF16" s="404">
        <f t="shared" si="3"/>
        <v>0</v>
      </c>
      <c r="AG16" s="404">
        <f t="shared" si="4"/>
        <v>0</v>
      </c>
      <c r="AH16" s="404">
        <f t="shared" si="5"/>
        <v>570000</v>
      </c>
      <c r="AI16" s="404">
        <f t="shared" si="6"/>
        <v>0</v>
      </c>
      <c r="AJ16" s="404">
        <f t="shared" si="7"/>
        <v>0</v>
      </c>
      <c r="AK16" s="404">
        <f t="shared" si="8"/>
        <v>0</v>
      </c>
      <c r="AL16" s="404">
        <f t="shared" si="9"/>
        <v>0</v>
      </c>
      <c r="AM16" s="404">
        <f t="shared" si="10"/>
        <v>0</v>
      </c>
      <c r="AN16" s="404">
        <f t="shared" si="11"/>
        <v>0</v>
      </c>
      <c r="AO16" s="404">
        <f t="shared" si="12"/>
        <v>0</v>
      </c>
      <c r="AP16" s="404">
        <f t="shared" si="14"/>
        <v>0</v>
      </c>
      <c r="AQ16" s="404">
        <f t="shared" si="15"/>
        <v>0</v>
      </c>
      <c r="AR16" s="404">
        <f t="shared" si="16"/>
        <v>45600</v>
      </c>
      <c r="AS16" s="404">
        <f t="shared" si="17"/>
        <v>615600</v>
      </c>
      <c r="AT16" s="404">
        <f t="shared" si="18"/>
        <v>615600</v>
      </c>
      <c r="AU16" s="404" t="str">
        <f t="shared" si="13"/>
        <v>DHL</v>
      </c>
      <c r="AV16" s="383" t="s">
        <v>82</v>
      </c>
      <c r="AW16" s="1" t="s">
        <v>4777</v>
      </c>
      <c r="AY16" s="407"/>
      <c r="AZ16" s="345"/>
      <c r="BA16" s="345"/>
    </row>
    <row r="17" spans="1:53" s="1" customFormat="1" ht="35.25" hidden="1" customHeight="1">
      <c r="A17" s="400" t="s">
        <v>4529</v>
      </c>
      <c r="B17" s="378" t="s">
        <v>4589</v>
      </c>
      <c r="C17" s="379" t="s">
        <v>4649</v>
      </c>
      <c r="D17" s="401">
        <v>46077</v>
      </c>
      <c r="E17" s="401" t="s">
        <v>4706</v>
      </c>
      <c r="F17" s="402">
        <v>1</v>
      </c>
      <c r="G17" s="380">
        <v>2.8</v>
      </c>
      <c r="H17" s="380">
        <v>2.8</v>
      </c>
      <c r="I17" s="381"/>
      <c r="J17" s="403"/>
      <c r="K17" s="373"/>
      <c r="L17" s="403"/>
      <c r="M17" s="403">
        <v>570000</v>
      </c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373"/>
      <c r="Y17" s="404"/>
      <c r="Z17" s="260"/>
      <c r="AA17" s="382" t="s">
        <v>75</v>
      </c>
      <c r="AB17" s="405" t="str">
        <f t="shared" si="0"/>
        <v>PS261191</v>
      </c>
      <c r="AC17" s="404" t="str">
        <f t="shared" si="0"/>
        <v>5271072</v>
      </c>
      <c r="AD17" s="406">
        <f t="shared" si="1"/>
        <v>46077</v>
      </c>
      <c r="AE17" s="404">
        <f t="shared" si="2"/>
        <v>0</v>
      </c>
      <c r="AF17" s="404">
        <f t="shared" si="3"/>
        <v>0</v>
      </c>
      <c r="AG17" s="404">
        <f t="shared" si="4"/>
        <v>0</v>
      </c>
      <c r="AH17" s="404">
        <f t="shared" si="5"/>
        <v>570000</v>
      </c>
      <c r="AI17" s="404">
        <f t="shared" si="6"/>
        <v>0</v>
      </c>
      <c r="AJ17" s="404">
        <f t="shared" si="7"/>
        <v>0</v>
      </c>
      <c r="AK17" s="404">
        <f t="shared" si="8"/>
        <v>0</v>
      </c>
      <c r="AL17" s="404">
        <f t="shared" si="9"/>
        <v>0</v>
      </c>
      <c r="AM17" s="404">
        <f t="shared" si="10"/>
        <v>0</v>
      </c>
      <c r="AN17" s="404">
        <f t="shared" si="11"/>
        <v>0</v>
      </c>
      <c r="AO17" s="404">
        <f t="shared" si="12"/>
        <v>0</v>
      </c>
      <c r="AP17" s="404">
        <f t="shared" si="14"/>
        <v>0</v>
      </c>
      <c r="AQ17" s="404">
        <f t="shared" si="15"/>
        <v>0</v>
      </c>
      <c r="AR17" s="404">
        <f t="shared" si="16"/>
        <v>45600</v>
      </c>
      <c r="AS17" s="404">
        <f t="shared" si="17"/>
        <v>615600</v>
      </c>
      <c r="AT17" s="404">
        <f t="shared" si="18"/>
        <v>615600</v>
      </c>
      <c r="AU17" s="404" t="str">
        <f t="shared" si="13"/>
        <v>DHL</v>
      </c>
      <c r="AV17" s="383" t="s">
        <v>82</v>
      </c>
      <c r="AW17" s="1" t="s">
        <v>4778</v>
      </c>
      <c r="AY17" s="407"/>
      <c r="AZ17" s="345"/>
      <c r="BA17" s="345"/>
    </row>
    <row r="18" spans="1:53" s="1" customFormat="1" ht="35.25" customHeight="1">
      <c r="A18" s="400" t="s">
        <v>4530</v>
      </c>
      <c r="B18" s="378" t="s">
        <v>4590</v>
      </c>
      <c r="C18" s="379" t="s">
        <v>4650</v>
      </c>
      <c r="D18" s="401">
        <v>46077</v>
      </c>
      <c r="E18" s="401" t="s">
        <v>4707</v>
      </c>
      <c r="F18" s="402">
        <v>1</v>
      </c>
      <c r="G18" s="380">
        <v>472.51</v>
      </c>
      <c r="H18" s="380">
        <v>472.51</v>
      </c>
      <c r="I18" s="381" t="s">
        <v>4756</v>
      </c>
      <c r="J18" s="403"/>
      <c r="K18" s="373"/>
      <c r="L18" s="403" cm="1">
        <f t="array" ref="L18">IF(H18=0, _xleta.T, IF(H18&lt;=1000, 1290000, IF(H18&lt;=2000, 1460000, IF(H18&lt;=3000, 2186000, IF(H18&lt;=5000, 2296000, ff)))))</f>
        <v>1290000</v>
      </c>
      <c r="M18" s="403">
        <v>940500</v>
      </c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373"/>
      <c r="Y18" s="404"/>
      <c r="Z18" s="260" t="s">
        <v>709</v>
      </c>
      <c r="AA18" s="382" t="s">
        <v>74</v>
      </c>
      <c r="AB18" s="405" t="str">
        <f t="shared" si="0"/>
        <v>PS261172</v>
      </c>
      <c r="AC18" s="404" t="str">
        <f t="shared" si="0"/>
        <v>262/2026</v>
      </c>
      <c r="AD18" s="406">
        <f t="shared" si="1"/>
        <v>46077</v>
      </c>
      <c r="AE18" s="404">
        <f t="shared" si="2"/>
        <v>0</v>
      </c>
      <c r="AF18" s="404">
        <f t="shared" si="3"/>
        <v>0</v>
      </c>
      <c r="AG18" s="404">
        <f t="shared" si="4"/>
        <v>1290000</v>
      </c>
      <c r="AH18" s="404">
        <f t="shared" si="5"/>
        <v>940500</v>
      </c>
      <c r="AI18" s="404">
        <f t="shared" si="6"/>
        <v>0</v>
      </c>
      <c r="AJ18" s="404">
        <f t="shared" si="7"/>
        <v>0</v>
      </c>
      <c r="AK18" s="404">
        <f t="shared" si="8"/>
        <v>0</v>
      </c>
      <c r="AL18" s="404">
        <f t="shared" si="9"/>
        <v>0</v>
      </c>
      <c r="AM18" s="404">
        <f t="shared" si="10"/>
        <v>0</v>
      </c>
      <c r="AN18" s="404">
        <f t="shared" si="11"/>
        <v>0</v>
      </c>
      <c r="AO18" s="404">
        <f t="shared" si="12"/>
        <v>0</v>
      </c>
      <c r="AP18" s="404">
        <f t="shared" si="14"/>
        <v>0</v>
      </c>
      <c r="AQ18" s="404">
        <f t="shared" si="15"/>
        <v>0</v>
      </c>
      <c r="AR18" s="404">
        <f t="shared" si="16"/>
        <v>178440</v>
      </c>
      <c r="AS18" s="404">
        <f t="shared" si="17"/>
        <v>2408940</v>
      </c>
      <c r="AT18" s="404">
        <f t="shared" si="18"/>
        <v>2408940</v>
      </c>
      <c r="AU18" s="404" t="str">
        <f t="shared" si="13"/>
        <v>CÁT LÁI</v>
      </c>
      <c r="AV18" s="383" t="s">
        <v>80</v>
      </c>
      <c r="AW18" s="1" t="s">
        <v>4779</v>
      </c>
      <c r="AX18" s="1" t="s">
        <v>3614</v>
      </c>
      <c r="AY18" s="407">
        <v>46078</v>
      </c>
      <c r="AZ18" s="847" t="s">
        <v>709</v>
      </c>
      <c r="BA18" s="847" t="s">
        <v>2686</v>
      </c>
    </row>
    <row r="19" spans="1:53" s="1" customFormat="1" ht="35.25" customHeight="1">
      <c r="A19" s="400" t="s">
        <v>4531</v>
      </c>
      <c r="B19" s="378" t="s">
        <v>4591</v>
      </c>
      <c r="C19" s="379" t="s">
        <v>4651</v>
      </c>
      <c r="D19" s="401">
        <v>46076</v>
      </c>
      <c r="E19" s="401" t="s">
        <v>4708</v>
      </c>
      <c r="F19" s="402">
        <v>1</v>
      </c>
      <c r="G19" s="380">
        <v>1656.24</v>
      </c>
      <c r="H19" s="380">
        <v>1656.24</v>
      </c>
      <c r="I19" s="381" t="s">
        <v>4757</v>
      </c>
      <c r="J19" s="403"/>
      <c r="K19" s="373"/>
      <c r="L19" s="403" cm="1">
        <f t="array" ref="L19">IF(H19=0, _xleta.T, IF(H19&lt;=1000, 1290000, IF(H19&lt;=2000, 1460000, IF(H19&lt;=3000, 2186000, IF(H19&lt;=5000, 2296000, ff)))))</f>
        <v>1460000</v>
      </c>
      <c r="M19" s="403">
        <v>940500</v>
      </c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373"/>
      <c r="Y19" s="404"/>
      <c r="Z19" s="260" t="s">
        <v>709</v>
      </c>
      <c r="AA19" s="382" t="s">
        <v>74</v>
      </c>
      <c r="AB19" s="405" t="str">
        <f t="shared" si="0"/>
        <v>PS261140</v>
      </c>
      <c r="AC19" s="404" t="str">
        <f t="shared" si="0"/>
        <v>5240947</v>
      </c>
      <c r="AD19" s="406">
        <f t="shared" si="1"/>
        <v>46076</v>
      </c>
      <c r="AE19" s="404">
        <f t="shared" si="2"/>
        <v>0</v>
      </c>
      <c r="AF19" s="404">
        <f t="shared" si="3"/>
        <v>0</v>
      </c>
      <c r="AG19" s="404">
        <f t="shared" si="4"/>
        <v>1460000</v>
      </c>
      <c r="AH19" s="404">
        <f t="shared" si="5"/>
        <v>940500</v>
      </c>
      <c r="AI19" s="404">
        <f t="shared" si="6"/>
        <v>0</v>
      </c>
      <c r="AJ19" s="404">
        <f t="shared" si="7"/>
        <v>0</v>
      </c>
      <c r="AK19" s="404">
        <f t="shared" si="8"/>
        <v>0</v>
      </c>
      <c r="AL19" s="404">
        <f t="shared" si="9"/>
        <v>0</v>
      </c>
      <c r="AM19" s="404">
        <f t="shared" si="10"/>
        <v>0</v>
      </c>
      <c r="AN19" s="404">
        <f t="shared" si="11"/>
        <v>0</v>
      </c>
      <c r="AO19" s="404">
        <f t="shared" si="12"/>
        <v>0</v>
      </c>
      <c r="AP19" s="404">
        <f t="shared" si="14"/>
        <v>0</v>
      </c>
      <c r="AQ19" s="404">
        <f t="shared" si="15"/>
        <v>0</v>
      </c>
      <c r="AR19" s="404">
        <f t="shared" si="16"/>
        <v>192040</v>
      </c>
      <c r="AS19" s="404">
        <f t="shared" si="17"/>
        <v>2592540</v>
      </c>
      <c r="AT19" s="404">
        <f t="shared" si="18"/>
        <v>2592540</v>
      </c>
      <c r="AU19" s="404" t="str">
        <f t="shared" si="13"/>
        <v>CÁT LÁI</v>
      </c>
      <c r="AV19" s="383" t="s">
        <v>80</v>
      </c>
      <c r="AW19" s="1" t="s">
        <v>4780</v>
      </c>
      <c r="AX19" s="1" t="s">
        <v>3614</v>
      </c>
      <c r="AY19" s="407">
        <v>46078</v>
      </c>
      <c r="AZ19" s="848"/>
      <c r="BA19" s="848"/>
    </row>
    <row r="20" spans="1:53" s="1" customFormat="1" ht="35.25" hidden="1" customHeight="1">
      <c r="A20" s="400" t="s">
        <v>4532</v>
      </c>
      <c r="B20" s="378" t="s">
        <v>4592</v>
      </c>
      <c r="C20" s="379" t="s">
        <v>4652</v>
      </c>
      <c r="D20" s="401">
        <v>46066</v>
      </c>
      <c r="E20" s="401" t="s">
        <v>4709</v>
      </c>
      <c r="F20" s="402">
        <v>1</v>
      </c>
      <c r="G20" s="380">
        <v>68</v>
      </c>
      <c r="H20" s="380">
        <v>68</v>
      </c>
      <c r="I20" s="381"/>
      <c r="J20" s="403"/>
      <c r="K20" s="373"/>
      <c r="L20" s="403"/>
      <c r="M20" s="403">
        <f>410000*95%</f>
        <v>389500</v>
      </c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373"/>
      <c r="Y20" s="404"/>
      <c r="Z20" s="260"/>
      <c r="AA20" s="382" t="s">
        <v>143</v>
      </c>
      <c r="AB20" s="405" t="str">
        <f t="shared" si="0"/>
        <v>PS261017</v>
      </c>
      <c r="AC20" s="404" t="str">
        <f t="shared" si="0"/>
        <v>20363040</v>
      </c>
      <c r="AD20" s="406">
        <f t="shared" si="1"/>
        <v>46066</v>
      </c>
      <c r="AE20" s="404">
        <f t="shared" si="2"/>
        <v>0</v>
      </c>
      <c r="AF20" s="404">
        <f t="shared" si="3"/>
        <v>0</v>
      </c>
      <c r="AG20" s="404">
        <f t="shared" si="4"/>
        <v>0</v>
      </c>
      <c r="AH20" s="404">
        <f t="shared" si="5"/>
        <v>389500</v>
      </c>
      <c r="AI20" s="404">
        <f t="shared" si="6"/>
        <v>0</v>
      </c>
      <c r="AJ20" s="404">
        <f t="shared" si="7"/>
        <v>0</v>
      </c>
      <c r="AK20" s="404">
        <f t="shared" si="8"/>
        <v>0</v>
      </c>
      <c r="AL20" s="404">
        <f t="shared" si="9"/>
        <v>0</v>
      </c>
      <c r="AM20" s="404">
        <f t="shared" si="10"/>
        <v>0</v>
      </c>
      <c r="AN20" s="404">
        <f t="shared" si="11"/>
        <v>0</v>
      </c>
      <c r="AO20" s="404">
        <f t="shared" si="12"/>
        <v>0</v>
      </c>
      <c r="AP20" s="404">
        <f t="shared" si="14"/>
        <v>0</v>
      </c>
      <c r="AQ20" s="404">
        <f t="shared" si="15"/>
        <v>0</v>
      </c>
      <c r="AR20" s="404">
        <f t="shared" si="16"/>
        <v>31160</v>
      </c>
      <c r="AS20" s="404">
        <f t="shared" si="17"/>
        <v>420660</v>
      </c>
      <c r="AT20" s="404">
        <f t="shared" si="18"/>
        <v>420660</v>
      </c>
      <c r="AU20" s="404" t="str">
        <f t="shared" si="13"/>
        <v>KNQ LF LOGISTICS</v>
      </c>
      <c r="AV20" s="383" t="s">
        <v>81</v>
      </c>
      <c r="AW20" s="1" t="s">
        <v>4781</v>
      </c>
      <c r="AY20" s="407"/>
      <c r="AZ20" s="346"/>
      <c r="BA20" s="346"/>
    </row>
    <row r="21" spans="1:53" s="1" customFormat="1" ht="35.25" hidden="1" customHeight="1">
      <c r="A21" s="400" t="s">
        <v>4533</v>
      </c>
      <c r="B21" s="378" t="s">
        <v>4593</v>
      </c>
      <c r="C21" s="379" t="s">
        <v>4653</v>
      </c>
      <c r="D21" s="401">
        <v>46076</v>
      </c>
      <c r="E21" s="401" t="s">
        <v>4710</v>
      </c>
      <c r="F21" s="402">
        <v>1</v>
      </c>
      <c r="G21" s="380">
        <v>222.72</v>
      </c>
      <c r="H21" s="380">
        <v>222.72</v>
      </c>
      <c r="I21" s="381"/>
      <c r="J21" s="403"/>
      <c r="K21" s="373"/>
      <c r="L21" s="403"/>
      <c r="M21" s="403">
        <f>410000*95%</f>
        <v>389500</v>
      </c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373"/>
      <c r="Y21" s="404"/>
      <c r="Z21" s="260"/>
      <c r="AA21" s="382" t="s">
        <v>143</v>
      </c>
      <c r="AB21" s="405" t="str">
        <f t="shared" si="0"/>
        <v>PS261106</v>
      </c>
      <c r="AC21" s="404" t="str">
        <f t="shared" si="0"/>
        <v>20362983</v>
      </c>
      <c r="AD21" s="406">
        <f t="shared" si="1"/>
        <v>46076</v>
      </c>
      <c r="AE21" s="404">
        <f t="shared" si="2"/>
        <v>0</v>
      </c>
      <c r="AF21" s="404">
        <f t="shared" si="3"/>
        <v>0</v>
      </c>
      <c r="AG21" s="404">
        <f t="shared" si="4"/>
        <v>0</v>
      </c>
      <c r="AH21" s="404">
        <f t="shared" si="5"/>
        <v>389500</v>
      </c>
      <c r="AI21" s="404">
        <f t="shared" si="6"/>
        <v>0</v>
      </c>
      <c r="AJ21" s="404">
        <f t="shared" si="7"/>
        <v>0</v>
      </c>
      <c r="AK21" s="404">
        <f t="shared" si="8"/>
        <v>0</v>
      </c>
      <c r="AL21" s="404">
        <f t="shared" si="9"/>
        <v>0</v>
      </c>
      <c r="AM21" s="404">
        <f t="shared" si="10"/>
        <v>0</v>
      </c>
      <c r="AN21" s="404">
        <f t="shared" si="11"/>
        <v>0</v>
      </c>
      <c r="AO21" s="404">
        <f t="shared" si="12"/>
        <v>0</v>
      </c>
      <c r="AP21" s="404">
        <f t="shared" si="14"/>
        <v>0</v>
      </c>
      <c r="AQ21" s="404">
        <f t="shared" si="15"/>
        <v>0</v>
      </c>
      <c r="AR21" s="404">
        <f t="shared" si="16"/>
        <v>31160</v>
      </c>
      <c r="AS21" s="404">
        <f t="shared" si="17"/>
        <v>420660</v>
      </c>
      <c r="AT21" s="404">
        <f t="shared" si="18"/>
        <v>420660</v>
      </c>
      <c r="AU21" s="404" t="str">
        <f t="shared" si="13"/>
        <v>KNQ LF LOGISTICS</v>
      </c>
      <c r="AV21" s="383" t="s">
        <v>81</v>
      </c>
      <c r="AW21" s="1" t="s">
        <v>4782</v>
      </c>
      <c r="AY21" s="407"/>
      <c r="AZ21" s="346"/>
      <c r="BA21" s="346"/>
    </row>
    <row r="22" spans="1:53" s="1" customFormat="1" ht="35.25" hidden="1" customHeight="1">
      <c r="A22" s="400" t="s">
        <v>4534</v>
      </c>
      <c r="B22" s="378" t="s">
        <v>4594</v>
      </c>
      <c r="C22" s="379" t="s">
        <v>4654</v>
      </c>
      <c r="D22" s="401">
        <v>46078</v>
      </c>
      <c r="E22" s="401" t="s">
        <v>4711</v>
      </c>
      <c r="F22" s="402">
        <v>1</v>
      </c>
      <c r="G22" s="380">
        <v>56</v>
      </c>
      <c r="H22" s="380">
        <v>56</v>
      </c>
      <c r="I22" s="381"/>
      <c r="J22" s="403"/>
      <c r="K22" s="373"/>
      <c r="L22" s="403">
        <f t="shared" ref="L22:L26" si="19">IF(H22&lt;=50,1060000, IF(H22&lt;=200, 1210000, IF(H22&lt;=500, 1230000, IF(H22&lt;=1000, 1440000, IF(H22&lt;=2000, 1990000, IF(H22&gt;2000, 1990000+(H22-2000)*1464))))))</f>
        <v>1210000</v>
      </c>
      <c r="M22" s="403">
        <v>940500</v>
      </c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373"/>
      <c r="Y22" s="404"/>
      <c r="Z22" s="260" t="s">
        <v>2336</v>
      </c>
      <c r="AA22" s="382" t="s">
        <v>72</v>
      </c>
      <c r="AB22" s="405" t="str">
        <f t="shared" si="0"/>
        <v>PS261190</v>
      </c>
      <c r="AC22" s="404" t="str">
        <f t="shared" si="0"/>
        <v>T260223-Y2</v>
      </c>
      <c r="AD22" s="406">
        <f t="shared" si="1"/>
        <v>46078</v>
      </c>
      <c r="AE22" s="404">
        <f t="shared" si="2"/>
        <v>0</v>
      </c>
      <c r="AF22" s="404">
        <f t="shared" si="3"/>
        <v>0</v>
      </c>
      <c r="AG22" s="404">
        <f t="shared" si="4"/>
        <v>1210000</v>
      </c>
      <c r="AH22" s="404">
        <f t="shared" si="5"/>
        <v>940500</v>
      </c>
      <c r="AI22" s="404">
        <f t="shared" si="6"/>
        <v>0</v>
      </c>
      <c r="AJ22" s="404">
        <f t="shared" si="7"/>
        <v>0</v>
      </c>
      <c r="AK22" s="404">
        <f t="shared" si="8"/>
        <v>0</v>
      </c>
      <c r="AL22" s="404">
        <f t="shared" si="9"/>
        <v>0</v>
      </c>
      <c r="AM22" s="404">
        <f t="shared" si="10"/>
        <v>0</v>
      </c>
      <c r="AN22" s="404">
        <f t="shared" si="11"/>
        <v>0</v>
      </c>
      <c r="AO22" s="404">
        <f t="shared" si="12"/>
        <v>0</v>
      </c>
      <c r="AP22" s="404">
        <f t="shared" si="14"/>
        <v>0</v>
      </c>
      <c r="AQ22" s="404">
        <f t="shared" si="15"/>
        <v>0</v>
      </c>
      <c r="AR22" s="404">
        <f t="shared" si="16"/>
        <v>172040</v>
      </c>
      <c r="AS22" s="404">
        <f t="shared" si="17"/>
        <v>2322540</v>
      </c>
      <c r="AT22" s="404">
        <f t="shared" si="18"/>
        <v>2322540</v>
      </c>
      <c r="AU22" s="404" t="str">
        <f t="shared" si="13"/>
        <v>TCS</v>
      </c>
      <c r="AV22" s="383" t="s">
        <v>79</v>
      </c>
      <c r="AW22" s="1" t="s">
        <v>4783</v>
      </c>
      <c r="AX22" s="1" t="s">
        <v>1293</v>
      </c>
      <c r="AY22" s="407">
        <v>46079</v>
      </c>
      <c r="AZ22" s="847" t="s">
        <v>2336</v>
      </c>
      <c r="BA22" s="847" t="s">
        <v>2684</v>
      </c>
    </row>
    <row r="23" spans="1:53" s="1" customFormat="1" ht="35.25" hidden="1" customHeight="1">
      <c r="A23" s="400" t="s">
        <v>4535</v>
      </c>
      <c r="B23" s="378" t="s">
        <v>4595</v>
      </c>
      <c r="C23" s="379" t="s">
        <v>4655</v>
      </c>
      <c r="D23" s="401">
        <v>46078</v>
      </c>
      <c r="E23" s="401" t="s">
        <v>4712</v>
      </c>
      <c r="F23" s="402">
        <v>1</v>
      </c>
      <c r="G23" s="380">
        <v>3</v>
      </c>
      <c r="H23" s="380">
        <v>3</v>
      </c>
      <c r="I23" s="381"/>
      <c r="J23" s="403"/>
      <c r="K23" s="373"/>
      <c r="L23" s="403">
        <f t="shared" si="19"/>
        <v>1060000</v>
      </c>
      <c r="M23" s="403">
        <v>940500</v>
      </c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373"/>
      <c r="Y23" s="404"/>
      <c r="Z23" s="260" t="s">
        <v>2336</v>
      </c>
      <c r="AA23" s="382" t="s">
        <v>72</v>
      </c>
      <c r="AB23" s="405" t="str">
        <f t="shared" si="0"/>
        <v>PS261189</v>
      </c>
      <c r="AC23" s="404" t="str">
        <f t="shared" si="0"/>
        <v>T260223-Y4</v>
      </c>
      <c r="AD23" s="406">
        <f t="shared" si="1"/>
        <v>46078</v>
      </c>
      <c r="AE23" s="404">
        <f t="shared" si="2"/>
        <v>0</v>
      </c>
      <c r="AF23" s="404">
        <f t="shared" si="3"/>
        <v>0</v>
      </c>
      <c r="AG23" s="404">
        <f t="shared" si="4"/>
        <v>1060000</v>
      </c>
      <c r="AH23" s="404">
        <f t="shared" si="5"/>
        <v>940500</v>
      </c>
      <c r="AI23" s="404">
        <f t="shared" si="6"/>
        <v>0</v>
      </c>
      <c r="AJ23" s="404">
        <f t="shared" si="7"/>
        <v>0</v>
      </c>
      <c r="AK23" s="404">
        <f t="shared" si="8"/>
        <v>0</v>
      </c>
      <c r="AL23" s="404">
        <f t="shared" si="9"/>
        <v>0</v>
      </c>
      <c r="AM23" s="404">
        <f t="shared" si="10"/>
        <v>0</v>
      </c>
      <c r="AN23" s="404">
        <f t="shared" si="11"/>
        <v>0</v>
      </c>
      <c r="AO23" s="404">
        <f t="shared" si="12"/>
        <v>0</v>
      </c>
      <c r="AP23" s="404">
        <f t="shared" si="14"/>
        <v>0</v>
      </c>
      <c r="AQ23" s="404">
        <f t="shared" si="15"/>
        <v>0</v>
      </c>
      <c r="AR23" s="404">
        <f t="shared" si="16"/>
        <v>160040</v>
      </c>
      <c r="AS23" s="404">
        <f t="shared" si="17"/>
        <v>2160540</v>
      </c>
      <c r="AT23" s="404">
        <f t="shared" si="18"/>
        <v>2160540</v>
      </c>
      <c r="AU23" s="404" t="str">
        <f t="shared" si="13"/>
        <v>TCS</v>
      </c>
      <c r="AV23" s="383" t="s">
        <v>79</v>
      </c>
      <c r="AW23" s="1" t="s">
        <v>4784</v>
      </c>
      <c r="AX23" s="1" t="s">
        <v>1293</v>
      </c>
      <c r="AY23" s="407">
        <v>46079</v>
      </c>
      <c r="AZ23" s="849"/>
      <c r="BA23" s="849"/>
    </row>
    <row r="24" spans="1:53" s="1" customFormat="1" ht="35.25" hidden="1" customHeight="1">
      <c r="A24" s="400" t="s">
        <v>4536</v>
      </c>
      <c r="B24" s="378" t="s">
        <v>4596</v>
      </c>
      <c r="C24" s="379" t="s">
        <v>4656</v>
      </c>
      <c r="D24" s="401">
        <v>46078</v>
      </c>
      <c r="E24" s="401" t="s">
        <v>4713</v>
      </c>
      <c r="F24" s="402">
        <v>1</v>
      </c>
      <c r="G24" s="380">
        <v>28</v>
      </c>
      <c r="H24" s="380">
        <v>28</v>
      </c>
      <c r="I24" s="381"/>
      <c r="J24" s="403"/>
      <c r="K24" s="373"/>
      <c r="L24" s="403">
        <f t="shared" si="19"/>
        <v>1060000</v>
      </c>
      <c r="M24" s="403">
        <v>940500</v>
      </c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373"/>
      <c r="Y24" s="404"/>
      <c r="Z24" s="260" t="s">
        <v>2336</v>
      </c>
      <c r="AA24" s="382" t="s">
        <v>72</v>
      </c>
      <c r="AB24" s="405" t="str">
        <f t="shared" si="0"/>
        <v>PS261233</v>
      </c>
      <c r="AC24" s="404" t="str">
        <f t="shared" si="0"/>
        <v>PC260224VY</v>
      </c>
      <c r="AD24" s="406">
        <f t="shared" si="1"/>
        <v>46078</v>
      </c>
      <c r="AE24" s="404">
        <f t="shared" si="2"/>
        <v>0</v>
      </c>
      <c r="AF24" s="404">
        <f t="shared" si="3"/>
        <v>0</v>
      </c>
      <c r="AG24" s="404">
        <f t="shared" si="4"/>
        <v>1060000</v>
      </c>
      <c r="AH24" s="404">
        <f t="shared" si="5"/>
        <v>940500</v>
      </c>
      <c r="AI24" s="404">
        <f t="shared" si="6"/>
        <v>0</v>
      </c>
      <c r="AJ24" s="404">
        <f t="shared" si="7"/>
        <v>0</v>
      </c>
      <c r="AK24" s="404">
        <f t="shared" si="8"/>
        <v>0</v>
      </c>
      <c r="AL24" s="404">
        <f t="shared" si="9"/>
        <v>0</v>
      </c>
      <c r="AM24" s="404">
        <f t="shared" si="10"/>
        <v>0</v>
      </c>
      <c r="AN24" s="404">
        <f t="shared" si="11"/>
        <v>0</v>
      </c>
      <c r="AO24" s="404">
        <f t="shared" si="12"/>
        <v>0</v>
      </c>
      <c r="AP24" s="404">
        <f t="shared" si="14"/>
        <v>0</v>
      </c>
      <c r="AQ24" s="404">
        <f t="shared" si="15"/>
        <v>0</v>
      </c>
      <c r="AR24" s="404">
        <f t="shared" si="16"/>
        <v>160040</v>
      </c>
      <c r="AS24" s="404">
        <f t="shared" si="17"/>
        <v>2160540</v>
      </c>
      <c r="AT24" s="404">
        <f t="shared" si="18"/>
        <v>2160540</v>
      </c>
      <c r="AU24" s="404" t="str">
        <f t="shared" si="13"/>
        <v>TCS</v>
      </c>
      <c r="AV24" s="383" t="s">
        <v>79</v>
      </c>
      <c r="AW24" s="1" t="s">
        <v>4785</v>
      </c>
      <c r="AX24" s="1" t="s">
        <v>1293</v>
      </c>
      <c r="AY24" s="407">
        <v>46079</v>
      </c>
      <c r="AZ24" s="848"/>
      <c r="BA24" s="848"/>
    </row>
    <row r="25" spans="1:53" s="1" customFormat="1" ht="35.25" hidden="1" customHeight="1">
      <c r="A25" s="400" t="s">
        <v>4537</v>
      </c>
      <c r="B25" s="378" t="s">
        <v>4597</v>
      </c>
      <c r="C25" s="379" t="s">
        <v>4657</v>
      </c>
      <c r="D25" s="401">
        <v>46078</v>
      </c>
      <c r="E25" s="401" t="s">
        <v>4714</v>
      </c>
      <c r="F25" s="823">
        <v>2</v>
      </c>
      <c r="G25" s="380">
        <v>64</v>
      </c>
      <c r="H25" s="380">
        <v>64</v>
      </c>
      <c r="I25" s="381"/>
      <c r="J25" s="403"/>
      <c r="K25" s="373"/>
      <c r="L25" s="403">
        <f t="shared" si="19"/>
        <v>1210000</v>
      </c>
      <c r="M25" s="403">
        <f>940500+70000</f>
        <v>1010500</v>
      </c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373"/>
      <c r="Y25" s="404"/>
      <c r="Z25" s="260" t="s">
        <v>2333</v>
      </c>
      <c r="AA25" s="382" t="s">
        <v>72</v>
      </c>
      <c r="AB25" s="405" t="str">
        <f t="shared" si="0"/>
        <v>PS261234</v>
      </c>
      <c r="AC25" s="404" t="str">
        <f t="shared" si="0"/>
        <v>0885176005</v>
      </c>
      <c r="AD25" s="406">
        <f t="shared" si="1"/>
        <v>46078</v>
      </c>
      <c r="AE25" s="404">
        <f t="shared" si="2"/>
        <v>0</v>
      </c>
      <c r="AF25" s="404">
        <f t="shared" si="3"/>
        <v>0</v>
      </c>
      <c r="AG25" s="404">
        <f t="shared" si="4"/>
        <v>1210000</v>
      </c>
      <c r="AH25" s="404">
        <f t="shared" si="5"/>
        <v>1010500</v>
      </c>
      <c r="AI25" s="404">
        <f t="shared" si="6"/>
        <v>0</v>
      </c>
      <c r="AJ25" s="404">
        <f t="shared" si="7"/>
        <v>0</v>
      </c>
      <c r="AK25" s="404">
        <f t="shared" si="8"/>
        <v>0</v>
      </c>
      <c r="AL25" s="404">
        <f t="shared" si="9"/>
        <v>0</v>
      </c>
      <c r="AM25" s="404">
        <f t="shared" si="10"/>
        <v>0</v>
      </c>
      <c r="AN25" s="404">
        <f t="shared" si="11"/>
        <v>0</v>
      </c>
      <c r="AO25" s="404">
        <f t="shared" si="12"/>
        <v>0</v>
      </c>
      <c r="AP25" s="404">
        <f t="shared" si="14"/>
        <v>0</v>
      </c>
      <c r="AQ25" s="404">
        <f t="shared" si="15"/>
        <v>0</v>
      </c>
      <c r="AR25" s="404">
        <f t="shared" si="16"/>
        <v>177640</v>
      </c>
      <c r="AS25" s="404">
        <f t="shared" si="17"/>
        <v>2398140</v>
      </c>
      <c r="AT25" s="404">
        <f t="shared" si="18"/>
        <v>2398140</v>
      </c>
      <c r="AU25" s="414" t="str">
        <f t="shared" si="13"/>
        <v>TCS</v>
      </c>
      <c r="AV25" s="383" t="s">
        <v>79</v>
      </c>
      <c r="AW25" s="1" t="s">
        <v>4786</v>
      </c>
      <c r="AX25" s="1" t="s">
        <v>1293</v>
      </c>
      <c r="AY25" s="407">
        <v>46079</v>
      </c>
      <c r="AZ25" s="839" t="s">
        <v>2333</v>
      </c>
      <c r="BA25" s="839" t="s">
        <v>2684</v>
      </c>
    </row>
    <row r="26" spans="1:53" s="1" customFormat="1" ht="35.25" hidden="1" customHeight="1">
      <c r="A26" s="400" t="s">
        <v>4537</v>
      </c>
      <c r="B26" s="378" t="s">
        <v>4597</v>
      </c>
      <c r="C26" s="379" t="s">
        <v>4657</v>
      </c>
      <c r="D26" s="401">
        <v>46078</v>
      </c>
      <c r="E26" s="401" t="s">
        <v>4715</v>
      </c>
      <c r="F26" s="824"/>
      <c r="G26" s="380"/>
      <c r="H26" s="380">
        <v>64</v>
      </c>
      <c r="I26" s="381"/>
      <c r="J26" s="403"/>
      <c r="K26" s="373"/>
      <c r="L26" s="403">
        <f t="shared" si="19"/>
        <v>1210000</v>
      </c>
      <c r="M26" s="403">
        <f>940500+70000</f>
        <v>1010500</v>
      </c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373"/>
      <c r="Y26" s="404"/>
      <c r="Z26" s="260" t="s">
        <v>2333</v>
      </c>
      <c r="AA26" s="382" t="s">
        <v>72</v>
      </c>
      <c r="AB26" s="405" t="str">
        <f t="shared" si="0"/>
        <v>PS261234</v>
      </c>
      <c r="AC26" s="404" t="str">
        <f t="shared" si="0"/>
        <v>0885176005</v>
      </c>
      <c r="AD26" s="406">
        <f t="shared" si="1"/>
        <v>46078</v>
      </c>
      <c r="AE26" s="404">
        <f t="shared" si="2"/>
        <v>0</v>
      </c>
      <c r="AF26" s="404">
        <f t="shared" si="3"/>
        <v>0</v>
      </c>
      <c r="AG26" s="404">
        <f t="shared" si="4"/>
        <v>0</v>
      </c>
      <c r="AH26" s="404">
        <f t="shared" si="5"/>
        <v>0</v>
      </c>
      <c r="AI26" s="404">
        <f t="shared" si="6"/>
        <v>0</v>
      </c>
      <c r="AJ26" s="404">
        <f t="shared" si="7"/>
        <v>0</v>
      </c>
      <c r="AK26" s="404">
        <f t="shared" si="8"/>
        <v>0</v>
      </c>
      <c r="AL26" s="404">
        <f t="shared" si="9"/>
        <v>0</v>
      </c>
      <c r="AM26" s="404">
        <f t="shared" si="10"/>
        <v>0</v>
      </c>
      <c r="AN26" s="404">
        <f t="shared" si="11"/>
        <v>0</v>
      </c>
      <c r="AO26" s="404">
        <f t="shared" si="12"/>
        <v>0</v>
      </c>
      <c r="AP26" s="404">
        <f t="shared" si="14"/>
        <v>0</v>
      </c>
      <c r="AQ26" s="404">
        <f t="shared" si="15"/>
        <v>0</v>
      </c>
      <c r="AR26" s="404">
        <f t="shared" si="16"/>
        <v>0</v>
      </c>
      <c r="AS26" s="404">
        <f t="shared" si="17"/>
        <v>0</v>
      </c>
      <c r="AT26" s="404">
        <f t="shared" si="18"/>
        <v>0</v>
      </c>
      <c r="AU26" s="404" t="str">
        <f t="shared" si="13"/>
        <v>TCS</v>
      </c>
      <c r="AV26" s="383" t="s">
        <v>79</v>
      </c>
      <c r="AW26" s="1" t="s">
        <v>4786</v>
      </c>
      <c r="AX26" s="1" t="s">
        <v>1293</v>
      </c>
      <c r="AY26" s="407">
        <v>46079</v>
      </c>
      <c r="AZ26" s="840"/>
      <c r="BA26" s="840"/>
    </row>
    <row r="27" spans="1:53" s="1" customFormat="1" ht="35.25" customHeight="1">
      <c r="A27" s="400" t="s">
        <v>4538</v>
      </c>
      <c r="B27" s="378" t="s">
        <v>4598</v>
      </c>
      <c r="C27" s="379" t="s">
        <v>4658</v>
      </c>
      <c r="D27" s="401">
        <v>46077</v>
      </c>
      <c r="E27" s="401" t="s">
        <v>4716</v>
      </c>
      <c r="F27" s="823">
        <v>3</v>
      </c>
      <c r="G27" s="380">
        <v>1260.69</v>
      </c>
      <c r="H27" s="380">
        <v>1260.69</v>
      </c>
      <c r="I27" s="381" t="s">
        <v>4758</v>
      </c>
      <c r="J27" s="403"/>
      <c r="K27" s="373"/>
      <c r="L27" s="403" cm="1">
        <f t="array" ref="L27">IF(H27=0, _xleta.T, IF(H27&lt;=1000, 1290000, IF(H27&lt;=2000, 1460000, IF(H27&lt;=3000, 2186000, IF(H27&lt;=5000, 2296000, ff)))))</f>
        <v>1460000</v>
      </c>
      <c r="M27" s="403">
        <f>940500+70000*2</f>
        <v>1080500</v>
      </c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373"/>
      <c r="Y27" s="404"/>
      <c r="Z27" s="260" t="s">
        <v>692</v>
      </c>
      <c r="AA27" s="382" t="s">
        <v>74</v>
      </c>
      <c r="AB27" s="405" t="str">
        <f t="shared" si="0"/>
        <v>PS261174</v>
      </c>
      <c r="AC27" s="404" t="str">
        <f t="shared" si="0"/>
        <v>EX-26020035</v>
      </c>
      <c r="AD27" s="406">
        <f t="shared" si="1"/>
        <v>46077</v>
      </c>
      <c r="AE27" s="404">
        <f t="shared" si="2"/>
        <v>0</v>
      </c>
      <c r="AF27" s="404">
        <f t="shared" si="3"/>
        <v>0</v>
      </c>
      <c r="AG27" s="404">
        <f t="shared" si="4"/>
        <v>1460000</v>
      </c>
      <c r="AH27" s="404">
        <f t="shared" si="5"/>
        <v>1080500</v>
      </c>
      <c r="AI27" s="404">
        <f t="shared" si="6"/>
        <v>0</v>
      </c>
      <c r="AJ27" s="404">
        <f t="shared" si="7"/>
        <v>0</v>
      </c>
      <c r="AK27" s="404">
        <f t="shared" si="8"/>
        <v>0</v>
      </c>
      <c r="AL27" s="404">
        <f t="shared" si="9"/>
        <v>0</v>
      </c>
      <c r="AM27" s="404">
        <f t="shared" si="10"/>
        <v>0</v>
      </c>
      <c r="AN27" s="404">
        <f t="shared" si="11"/>
        <v>0</v>
      </c>
      <c r="AO27" s="404">
        <f t="shared" si="12"/>
        <v>0</v>
      </c>
      <c r="AP27" s="404">
        <f t="shared" si="14"/>
        <v>0</v>
      </c>
      <c r="AQ27" s="404">
        <f t="shared" si="15"/>
        <v>0</v>
      </c>
      <c r="AR27" s="404">
        <f t="shared" si="16"/>
        <v>203240</v>
      </c>
      <c r="AS27" s="404">
        <f t="shared" si="17"/>
        <v>2743740</v>
      </c>
      <c r="AT27" s="404">
        <f t="shared" si="18"/>
        <v>2743740</v>
      </c>
      <c r="AU27" s="404" t="str">
        <f t="shared" si="13"/>
        <v>CÁT LÁI</v>
      </c>
      <c r="AV27" s="383" t="s">
        <v>80</v>
      </c>
      <c r="AW27" s="1" t="s">
        <v>4787</v>
      </c>
      <c r="AX27" s="1" t="s">
        <v>3614</v>
      </c>
      <c r="AY27" s="407">
        <v>46079</v>
      </c>
      <c r="AZ27" s="851" t="s">
        <v>692</v>
      </c>
      <c r="BA27" s="851" t="s">
        <v>2685</v>
      </c>
    </row>
    <row r="28" spans="1:53" s="1" customFormat="1" ht="35.25" customHeight="1">
      <c r="A28" s="400" t="s">
        <v>4538</v>
      </c>
      <c r="B28" s="378" t="s">
        <v>4598</v>
      </c>
      <c r="C28" s="379" t="s">
        <v>4658</v>
      </c>
      <c r="D28" s="401">
        <v>46077</v>
      </c>
      <c r="E28" s="401" t="s">
        <v>4717</v>
      </c>
      <c r="F28" s="850"/>
      <c r="G28" s="380"/>
      <c r="H28" s="380">
        <v>1260.69</v>
      </c>
      <c r="I28" s="381"/>
      <c r="J28" s="403"/>
      <c r="K28" s="373"/>
      <c r="L28" s="403" cm="1">
        <f t="array" ref="L28">IF(H28=0, _xleta.T, IF(H28&lt;=1000, 1290000, IF(H28&lt;=2000, 1460000, IF(H28&lt;=3000, 2186000, IF(H28&lt;=5000, 2296000, ff)))))</f>
        <v>1460000</v>
      </c>
      <c r="M28" s="403">
        <f t="shared" ref="M28:M29" si="20">940500+70000*2</f>
        <v>1080500</v>
      </c>
      <c r="N28" s="403"/>
      <c r="O28" s="403"/>
      <c r="P28" s="403"/>
      <c r="Q28" s="403"/>
      <c r="R28" s="403"/>
      <c r="S28" s="403"/>
      <c r="T28" s="403"/>
      <c r="U28" s="403"/>
      <c r="V28" s="403"/>
      <c r="W28" s="403"/>
      <c r="X28" s="373"/>
      <c r="Y28" s="404"/>
      <c r="Z28" s="260" t="s">
        <v>692</v>
      </c>
      <c r="AA28" s="382" t="s">
        <v>74</v>
      </c>
      <c r="AB28" s="405" t="str">
        <f t="shared" si="0"/>
        <v>PS261174</v>
      </c>
      <c r="AC28" s="404" t="str">
        <f t="shared" si="0"/>
        <v>EX-26020035</v>
      </c>
      <c r="AD28" s="406">
        <f t="shared" si="1"/>
        <v>46077</v>
      </c>
      <c r="AE28" s="404">
        <f t="shared" si="2"/>
        <v>0</v>
      </c>
      <c r="AF28" s="404">
        <f t="shared" si="3"/>
        <v>0</v>
      </c>
      <c r="AG28" s="404">
        <f t="shared" si="4"/>
        <v>0</v>
      </c>
      <c r="AH28" s="404">
        <f t="shared" si="5"/>
        <v>0</v>
      </c>
      <c r="AI28" s="404">
        <f t="shared" si="6"/>
        <v>0</v>
      </c>
      <c r="AJ28" s="404">
        <f t="shared" si="7"/>
        <v>0</v>
      </c>
      <c r="AK28" s="404">
        <f t="shared" si="8"/>
        <v>0</v>
      </c>
      <c r="AL28" s="404">
        <f t="shared" si="9"/>
        <v>0</v>
      </c>
      <c r="AM28" s="404">
        <f t="shared" si="10"/>
        <v>0</v>
      </c>
      <c r="AN28" s="404">
        <f t="shared" si="11"/>
        <v>0</v>
      </c>
      <c r="AO28" s="404">
        <f t="shared" si="12"/>
        <v>0</v>
      </c>
      <c r="AP28" s="404">
        <f t="shared" si="14"/>
        <v>0</v>
      </c>
      <c r="AQ28" s="404">
        <f t="shared" si="15"/>
        <v>0</v>
      </c>
      <c r="AR28" s="404">
        <f t="shared" si="16"/>
        <v>0</v>
      </c>
      <c r="AS28" s="404">
        <f t="shared" si="17"/>
        <v>0</v>
      </c>
      <c r="AT28" s="404">
        <f t="shared" si="18"/>
        <v>0</v>
      </c>
      <c r="AU28" s="404" t="str">
        <f t="shared" si="13"/>
        <v>CÁT LÁI</v>
      </c>
      <c r="AV28" s="383" t="s">
        <v>80</v>
      </c>
      <c r="AW28" s="1" t="s">
        <v>4787</v>
      </c>
      <c r="AX28" s="1" t="s">
        <v>3614</v>
      </c>
      <c r="AY28" s="407">
        <v>46079</v>
      </c>
      <c r="AZ28" s="852"/>
      <c r="BA28" s="852"/>
    </row>
    <row r="29" spans="1:53" s="1" customFormat="1" ht="35.25" customHeight="1">
      <c r="A29" s="400" t="s">
        <v>4538</v>
      </c>
      <c r="B29" s="378" t="s">
        <v>4598</v>
      </c>
      <c r="C29" s="379" t="s">
        <v>4658</v>
      </c>
      <c r="D29" s="401">
        <v>46077</v>
      </c>
      <c r="E29" s="401" t="s">
        <v>4718</v>
      </c>
      <c r="F29" s="824"/>
      <c r="G29" s="380"/>
      <c r="H29" s="380">
        <v>1260.69</v>
      </c>
      <c r="I29" s="381"/>
      <c r="J29" s="403"/>
      <c r="K29" s="373"/>
      <c r="L29" s="403" cm="1">
        <f t="array" ref="L29">IF(H29=0, _xleta.T, IF(H29&lt;=1000, 1290000, IF(H29&lt;=2000, 1460000, IF(H29&lt;=3000, 2186000, IF(H29&lt;=5000, 2296000, ff)))))</f>
        <v>1460000</v>
      </c>
      <c r="M29" s="403">
        <f t="shared" si="20"/>
        <v>1080500</v>
      </c>
      <c r="N29" s="403"/>
      <c r="O29" s="403"/>
      <c r="P29" s="403"/>
      <c r="Q29" s="403"/>
      <c r="R29" s="403"/>
      <c r="S29" s="403"/>
      <c r="T29" s="403"/>
      <c r="U29" s="403"/>
      <c r="V29" s="403"/>
      <c r="W29" s="403"/>
      <c r="X29" s="373"/>
      <c r="Y29" s="404"/>
      <c r="Z29" s="260" t="s">
        <v>692</v>
      </c>
      <c r="AA29" s="382" t="s">
        <v>74</v>
      </c>
      <c r="AB29" s="405" t="str">
        <f t="shared" si="0"/>
        <v>PS261174</v>
      </c>
      <c r="AC29" s="404" t="str">
        <f t="shared" si="0"/>
        <v>EX-26020035</v>
      </c>
      <c r="AD29" s="406">
        <f t="shared" si="1"/>
        <v>46077</v>
      </c>
      <c r="AE29" s="404">
        <f t="shared" si="2"/>
        <v>0</v>
      </c>
      <c r="AF29" s="404">
        <f t="shared" si="3"/>
        <v>0</v>
      </c>
      <c r="AG29" s="404">
        <f t="shared" si="4"/>
        <v>0</v>
      </c>
      <c r="AH29" s="404">
        <f t="shared" si="5"/>
        <v>0</v>
      </c>
      <c r="AI29" s="404">
        <f t="shared" si="6"/>
        <v>0</v>
      </c>
      <c r="AJ29" s="404">
        <f t="shared" si="7"/>
        <v>0</v>
      </c>
      <c r="AK29" s="404">
        <f t="shared" si="8"/>
        <v>0</v>
      </c>
      <c r="AL29" s="404">
        <f t="shared" si="9"/>
        <v>0</v>
      </c>
      <c r="AM29" s="404">
        <f t="shared" si="10"/>
        <v>0</v>
      </c>
      <c r="AN29" s="404">
        <f t="shared" si="11"/>
        <v>0</v>
      </c>
      <c r="AO29" s="404">
        <f t="shared" si="12"/>
        <v>0</v>
      </c>
      <c r="AP29" s="404">
        <f t="shared" si="14"/>
        <v>0</v>
      </c>
      <c r="AQ29" s="404">
        <f t="shared" si="15"/>
        <v>0</v>
      </c>
      <c r="AR29" s="404">
        <f t="shared" si="16"/>
        <v>0</v>
      </c>
      <c r="AS29" s="404">
        <f t="shared" si="17"/>
        <v>0</v>
      </c>
      <c r="AT29" s="404">
        <f t="shared" si="18"/>
        <v>0</v>
      </c>
      <c r="AU29" s="404" t="str">
        <f t="shared" si="13"/>
        <v>CÁT LÁI</v>
      </c>
      <c r="AV29" s="383" t="s">
        <v>80</v>
      </c>
      <c r="AW29" s="1" t="s">
        <v>4787</v>
      </c>
      <c r="AX29" s="1" t="s">
        <v>3614</v>
      </c>
      <c r="AY29" s="407">
        <v>46079</v>
      </c>
      <c r="AZ29" s="852"/>
      <c r="BA29" s="852"/>
    </row>
    <row r="30" spans="1:53" s="1" customFormat="1" ht="35.25" customHeight="1">
      <c r="A30" s="400" t="s">
        <v>4539</v>
      </c>
      <c r="B30" s="378" t="s">
        <v>4599</v>
      </c>
      <c r="C30" s="379" t="s">
        <v>4659</v>
      </c>
      <c r="D30" s="401">
        <v>46078</v>
      </c>
      <c r="E30" s="401" t="s">
        <v>4719</v>
      </c>
      <c r="F30" s="402">
        <v>1</v>
      </c>
      <c r="G30" s="380">
        <v>492.09</v>
      </c>
      <c r="H30" s="380">
        <v>492.09</v>
      </c>
      <c r="I30" s="381" t="s">
        <v>4759</v>
      </c>
      <c r="J30" s="403"/>
      <c r="K30" s="373"/>
      <c r="L30" s="403" cm="1">
        <f t="array" ref="L30">IF(H30=0, _xleta.T, IF(H30&lt;=1000, 1290000, IF(H30&lt;=2000, 1460000, IF(H30&lt;=3000, 2186000, IF(H30&lt;=5000, 2296000, ff)))))</f>
        <v>1290000</v>
      </c>
      <c r="M30" s="403">
        <v>940500</v>
      </c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373"/>
      <c r="Y30" s="404"/>
      <c r="Z30" s="260" t="s">
        <v>692</v>
      </c>
      <c r="AA30" s="382" t="s">
        <v>74</v>
      </c>
      <c r="AB30" s="405" t="str">
        <f t="shared" si="0"/>
        <v>PS261155</v>
      </c>
      <c r="AC30" s="404" t="str">
        <f t="shared" si="0"/>
        <v>PS26-1155</v>
      </c>
      <c r="AD30" s="406">
        <f t="shared" si="1"/>
        <v>46078</v>
      </c>
      <c r="AE30" s="404">
        <f t="shared" si="2"/>
        <v>0</v>
      </c>
      <c r="AF30" s="404">
        <f t="shared" si="3"/>
        <v>0</v>
      </c>
      <c r="AG30" s="404">
        <f t="shared" si="4"/>
        <v>1290000</v>
      </c>
      <c r="AH30" s="404">
        <f t="shared" si="5"/>
        <v>940500</v>
      </c>
      <c r="AI30" s="404">
        <f t="shared" si="6"/>
        <v>0</v>
      </c>
      <c r="AJ30" s="404">
        <f t="shared" si="7"/>
        <v>0</v>
      </c>
      <c r="AK30" s="404">
        <f t="shared" si="8"/>
        <v>0</v>
      </c>
      <c r="AL30" s="404">
        <f t="shared" si="9"/>
        <v>0</v>
      </c>
      <c r="AM30" s="404">
        <f t="shared" si="10"/>
        <v>0</v>
      </c>
      <c r="AN30" s="404">
        <f t="shared" si="11"/>
        <v>0</v>
      </c>
      <c r="AO30" s="404">
        <f t="shared" si="12"/>
        <v>0</v>
      </c>
      <c r="AP30" s="404">
        <f t="shared" si="14"/>
        <v>0</v>
      </c>
      <c r="AQ30" s="404">
        <f t="shared" si="15"/>
        <v>0</v>
      </c>
      <c r="AR30" s="404">
        <f t="shared" si="16"/>
        <v>178440</v>
      </c>
      <c r="AS30" s="404">
        <f t="shared" si="17"/>
        <v>2408940</v>
      </c>
      <c r="AT30" s="404">
        <f t="shared" si="18"/>
        <v>2408940</v>
      </c>
      <c r="AU30" s="404" t="str">
        <f t="shared" si="13"/>
        <v>CÁT LÁI</v>
      </c>
      <c r="AV30" s="383" t="s">
        <v>80</v>
      </c>
      <c r="AW30" s="1" t="s">
        <v>4788</v>
      </c>
      <c r="AX30" s="1" t="s">
        <v>3614</v>
      </c>
      <c r="AY30" s="407">
        <v>46079</v>
      </c>
      <c r="AZ30" s="853"/>
      <c r="BA30" s="853"/>
    </row>
    <row r="31" spans="1:53" s="1" customFormat="1" ht="35.25" customHeight="1">
      <c r="A31" s="400" t="s">
        <v>4540</v>
      </c>
      <c r="B31" s="378" t="s">
        <v>4600</v>
      </c>
      <c r="C31" s="379" t="s">
        <v>4660</v>
      </c>
      <c r="D31" s="401">
        <v>46077</v>
      </c>
      <c r="E31" s="401" t="s">
        <v>4720</v>
      </c>
      <c r="F31" s="402">
        <v>1</v>
      </c>
      <c r="G31" s="380">
        <v>663.5</v>
      </c>
      <c r="H31" s="380">
        <v>663.5</v>
      </c>
      <c r="I31" s="381">
        <v>2.2999999999999998</v>
      </c>
      <c r="J31" s="403"/>
      <c r="K31" s="373"/>
      <c r="L31" s="403" cm="1">
        <f t="array" ref="L31">IF(H31=0, _xleta.T, IF(H31&lt;=1000, 1290000, IF(H31&lt;=2000, 1460000, IF(H31&lt;=3000, 2186000, IF(H31&lt;=5000, 2296000, ff)))))</f>
        <v>1290000</v>
      </c>
      <c r="M31" s="403">
        <v>940500</v>
      </c>
      <c r="N31" s="403"/>
      <c r="O31" s="403"/>
      <c r="P31" s="403"/>
      <c r="Q31" s="403"/>
      <c r="R31" s="403"/>
      <c r="S31" s="403"/>
      <c r="T31" s="403"/>
      <c r="U31" s="403"/>
      <c r="V31" s="403"/>
      <c r="W31" s="403"/>
      <c r="X31" s="373"/>
      <c r="Y31" s="404"/>
      <c r="Z31" s="260" t="s">
        <v>2332</v>
      </c>
      <c r="AA31" s="382" t="s">
        <v>74</v>
      </c>
      <c r="AB31" s="405" t="str">
        <f t="shared" si="0"/>
        <v>PS261180</v>
      </c>
      <c r="AC31" s="404" t="str">
        <f t="shared" si="0"/>
        <v>TS20260129</v>
      </c>
      <c r="AD31" s="406">
        <f t="shared" si="1"/>
        <v>46077</v>
      </c>
      <c r="AE31" s="404">
        <f t="shared" si="2"/>
        <v>0</v>
      </c>
      <c r="AF31" s="404">
        <f t="shared" si="3"/>
        <v>0</v>
      </c>
      <c r="AG31" s="404">
        <f t="shared" si="4"/>
        <v>1290000</v>
      </c>
      <c r="AH31" s="404">
        <f t="shared" si="5"/>
        <v>940500</v>
      </c>
      <c r="AI31" s="404">
        <f t="shared" si="6"/>
        <v>0</v>
      </c>
      <c r="AJ31" s="404">
        <f t="shared" si="7"/>
        <v>0</v>
      </c>
      <c r="AK31" s="404">
        <f t="shared" si="8"/>
        <v>0</v>
      </c>
      <c r="AL31" s="404">
        <f t="shared" si="9"/>
        <v>0</v>
      </c>
      <c r="AM31" s="404">
        <f t="shared" si="10"/>
        <v>0</v>
      </c>
      <c r="AN31" s="404">
        <f t="shared" si="11"/>
        <v>0</v>
      </c>
      <c r="AO31" s="404">
        <f t="shared" si="12"/>
        <v>0</v>
      </c>
      <c r="AP31" s="404">
        <f t="shared" si="14"/>
        <v>0</v>
      </c>
      <c r="AQ31" s="404">
        <f t="shared" si="15"/>
        <v>0</v>
      </c>
      <c r="AR31" s="404">
        <f t="shared" si="16"/>
        <v>178440</v>
      </c>
      <c r="AS31" s="404">
        <f t="shared" si="17"/>
        <v>2408940</v>
      </c>
      <c r="AT31" s="404">
        <f t="shared" si="18"/>
        <v>2408940</v>
      </c>
      <c r="AU31" s="404" t="str">
        <f t="shared" si="13"/>
        <v>CÁT LÁI</v>
      </c>
      <c r="AV31" s="383" t="s">
        <v>80</v>
      </c>
      <c r="AW31" s="1" t="s">
        <v>4789</v>
      </c>
      <c r="AX31" s="1" t="s">
        <v>3614</v>
      </c>
      <c r="AY31" s="407">
        <v>46079</v>
      </c>
      <c r="AZ31" s="844" t="s">
        <v>2332</v>
      </c>
      <c r="BA31" s="844" t="s">
        <v>2685</v>
      </c>
    </row>
    <row r="32" spans="1:53" s="1" customFormat="1" ht="35.25" customHeight="1">
      <c r="A32" s="400" t="s">
        <v>4541</v>
      </c>
      <c r="B32" s="378" t="s">
        <v>4601</v>
      </c>
      <c r="C32" s="379" t="s">
        <v>4661</v>
      </c>
      <c r="D32" s="401">
        <v>46077</v>
      </c>
      <c r="E32" s="401" t="s">
        <v>4721</v>
      </c>
      <c r="F32" s="402">
        <v>1</v>
      </c>
      <c r="G32" s="380">
        <v>1149</v>
      </c>
      <c r="H32" s="380">
        <v>1149</v>
      </c>
      <c r="I32" s="381">
        <v>4.2</v>
      </c>
      <c r="J32" s="403"/>
      <c r="K32" s="373"/>
      <c r="L32" s="403" cm="1">
        <f t="array" ref="L32">IF(H32=0, _xleta.T, IF(H32&lt;=1000, 1290000, IF(H32&lt;=2000, 1460000, IF(H32&lt;=3000, 2186000, IF(H32&lt;=5000, 2296000, ff)))))</f>
        <v>1460000</v>
      </c>
      <c r="M32" s="403">
        <v>940500</v>
      </c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373"/>
      <c r="Y32" s="404"/>
      <c r="Z32" s="260" t="s">
        <v>2332</v>
      </c>
      <c r="AA32" s="382" t="s">
        <v>74</v>
      </c>
      <c r="AB32" s="405" t="str">
        <f t="shared" si="0"/>
        <v>PS261175</v>
      </c>
      <c r="AC32" s="404" t="str">
        <f t="shared" si="0"/>
        <v>D261618</v>
      </c>
      <c r="AD32" s="406">
        <f t="shared" si="1"/>
        <v>46077</v>
      </c>
      <c r="AE32" s="404">
        <f t="shared" si="2"/>
        <v>0</v>
      </c>
      <c r="AF32" s="404">
        <f t="shared" si="3"/>
        <v>0</v>
      </c>
      <c r="AG32" s="404">
        <f t="shared" si="4"/>
        <v>1460000</v>
      </c>
      <c r="AH32" s="404">
        <f t="shared" si="5"/>
        <v>940500</v>
      </c>
      <c r="AI32" s="404">
        <f t="shared" si="6"/>
        <v>0</v>
      </c>
      <c r="AJ32" s="404">
        <f t="shared" si="7"/>
        <v>0</v>
      </c>
      <c r="AK32" s="404">
        <f t="shared" si="8"/>
        <v>0</v>
      </c>
      <c r="AL32" s="404">
        <f t="shared" si="9"/>
        <v>0</v>
      </c>
      <c r="AM32" s="404">
        <f t="shared" si="10"/>
        <v>0</v>
      </c>
      <c r="AN32" s="404">
        <f t="shared" si="11"/>
        <v>0</v>
      </c>
      <c r="AO32" s="404">
        <f t="shared" si="12"/>
        <v>0</v>
      </c>
      <c r="AP32" s="404">
        <f t="shared" si="14"/>
        <v>0</v>
      </c>
      <c r="AQ32" s="404">
        <f t="shared" si="15"/>
        <v>0</v>
      </c>
      <c r="AR32" s="404">
        <f t="shared" si="16"/>
        <v>192040</v>
      </c>
      <c r="AS32" s="404">
        <f t="shared" si="17"/>
        <v>2592540</v>
      </c>
      <c r="AT32" s="404">
        <f t="shared" si="18"/>
        <v>2592540</v>
      </c>
      <c r="AU32" s="404" t="str">
        <f t="shared" si="13"/>
        <v>CÁT LÁI</v>
      </c>
      <c r="AV32" s="383" t="s">
        <v>80</v>
      </c>
      <c r="AW32" s="1" t="s">
        <v>4790</v>
      </c>
      <c r="AX32" s="1" t="s">
        <v>3614</v>
      </c>
      <c r="AY32" s="407">
        <v>46079</v>
      </c>
      <c r="AZ32" s="846"/>
      <c r="BA32" s="846"/>
    </row>
    <row r="33" spans="1:53" s="1" customFormat="1" ht="35.25" hidden="1" customHeight="1">
      <c r="A33" s="400" t="s">
        <v>4542</v>
      </c>
      <c r="B33" s="378" t="s">
        <v>4602</v>
      </c>
      <c r="C33" s="379" t="s">
        <v>4662</v>
      </c>
      <c r="D33" s="401">
        <v>46079</v>
      </c>
      <c r="E33" s="401" t="s">
        <v>4722</v>
      </c>
      <c r="F33" s="402">
        <v>1</v>
      </c>
      <c r="G33" s="380">
        <v>2</v>
      </c>
      <c r="H33" s="380">
        <v>2</v>
      </c>
      <c r="I33" s="381"/>
      <c r="J33" s="403"/>
      <c r="K33" s="373"/>
      <c r="L33" s="403">
        <f t="shared" ref="L33:L36" si="21">IF(H33&lt;=50,1060000, IF(H33&lt;=200, 1210000, IF(H33&lt;=500, 1230000, IF(H33&lt;=1000, 1440000, IF(H33&lt;=2000, 1990000, IF(H33&gt;2000, 1990000+(H33-2000)*1464))))))</f>
        <v>1060000</v>
      </c>
      <c r="M33" s="403">
        <v>940500</v>
      </c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373"/>
      <c r="Y33" s="404"/>
      <c r="Z33" s="260" t="s">
        <v>2333</v>
      </c>
      <c r="AA33" s="382" t="s">
        <v>72</v>
      </c>
      <c r="AB33" s="405" t="str">
        <f t="shared" si="0"/>
        <v>PS261272</v>
      </c>
      <c r="AC33" s="404" t="str">
        <f t="shared" si="0"/>
        <v>G8-20260225 VY (B)</v>
      </c>
      <c r="AD33" s="406">
        <f t="shared" si="1"/>
        <v>46079</v>
      </c>
      <c r="AE33" s="404">
        <f t="shared" si="2"/>
        <v>0</v>
      </c>
      <c r="AF33" s="404">
        <f t="shared" si="3"/>
        <v>0</v>
      </c>
      <c r="AG33" s="404">
        <f t="shared" si="4"/>
        <v>1060000</v>
      </c>
      <c r="AH33" s="404">
        <f t="shared" si="5"/>
        <v>940500</v>
      </c>
      <c r="AI33" s="404">
        <f t="shared" si="6"/>
        <v>0</v>
      </c>
      <c r="AJ33" s="404">
        <f t="shared" si="7"/>
        <v>0</v>
      </c>
      <c r="AK33" s="404">
        <f t="shared" si="8"/>
        <v>0</v>
      </c>
      <c r="AL33" s="404">
        <f t="shared" si="9"/>
        <v>0</v>
      </c>
      <c r="AM33" s="404">
        <f t="shared" si="10"/>
        <v>0</v>
      </c>
      <c r="AN33" s="404">
        <f t="shared" si="11"/>
        <v>0</v>
      </c>
      <c r="AO33" s="404">
        <f t="shared" si="12"/>
        <v>0</v>
      </c>
      <c r="AP33" s="404">
        <f t="shared" si="14"/>
        <v>0</v>
      </c>
      <c r="AQ33" s="404">
        <f t="shared" si="15"/>
        <v>0</v>
      </c>
      <c r="AR33" s="404">
        <f t="shared" si="16"/>
        <v>160040</v>
      </c>
      <c r="AS33" s="404">
        <f t="shared" si="17"/>
        <v>2160540</v>
      </c>
      <c r="AT33" s="404">
        <f t="shared" si="18"/>
        <v>2160540</v>
      </c>
      <c r="AU33" s="404" t="str">
        <f t="shared" si="13"/>
        <v>TCS</v>
      </c>
      <c r="AV33" s="383" t="s">
        <v>79</v>
      </c>
      <c r="AW33" s="1" t="s">
        <v>4791</v>
      </c>
      <c r="AX33" s="1" t="s">
        <v>1293</v>
      </c>
      <c r="AY33" s="407">
        <v>46080</v>
      </c>
      <c r="AZ33" s="841" t="s">
        <v>2333</v>
      </c>
      <c r="BA33" s="841" t="s">
        <v>2684</v>
      </c>
    </row>
    <row r="34" spans="1:53" s="1" customFormat="1" ht="35.25" hidden="1" customHeight="1">
      <c r="A34" s="400" t="s">
        <v>4543</v>
      </c>
      <c r="B34" s="378" t="s">
        <v>4603</v>
      </c>
      <c r="C34" s="379" t="s">
        <v>4663</v>
      </c>
      <c r="D34" s="401">
        <v>46079</v>
      </c>
      <c r="E34" s="401" t="s">
        <v>4723</v>
      </c>
      <c r="F34" s="402">
        <v>1</v>
      </c>
      <c r="G34" s="380">
        <v>33</v>
      </c>
      <c r="H34" s="380">
        <v>33</v>
      </c>
      <c r="I34" s="381"/>
      <c r="J34" s="403"/>
      <c r="K34" s="373"/>
      <c r="L34" s="403">
        <f t="shared" si="21"/>
        <v>1060000</v>
      </c>
      <c r="M34" s="403">
        <v>940500</v>
      </c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373"/>
      <c r="Y34" s="404"/>
      <c r="Z34" s="260" t="s">
        <v>2333</v>
      </c>
      <c r="AA34" s="382" t="s">
        <v>72</v>
      </c>
      <c r="AB34" s="405" t="str">
        <f t="shared" si="0"/>
        <v>PS261271</v>
      </c>
      <c r="AC34" s="404" t="str">
        <f t="shared" si="0"/>
        <v>PC260225VY</v>
      </c>
      <c r="AD34" s="406">
        <f t="shared" si="1"/>
        <v>46079</v>
      </c>
      <c r="AE34" s="404">
        <f t="shared" si="2"/>
        <v>0</v>
      </c>
      <c r="AF34" s="404">
        <f t="shared" si="3"/>
        <v>0</v>
      </c>
      <c r="AG34" s="404">
        <f t="shared" si="4"/>
        <v>1060000</v>
      </c>
      <c r="AH34" s="404">
        <f t="shared" si="5"/>
        <v>940500</v>
      </c>
      <c r="AI34" s="404">
        <f t="shared" si="6"/>
        <v>0</v>
      </c>
      <c r="AJ34" s="404">
        <f t="shared" si="7"/>
        <v>0</v>
      </c>
      <c r="AK34" s="404">
        <f t="shared" si="8"/>
        <v>0</v>
      </c>
      <c r="AL34" s="404">
        <f t="shared" si="9"/>
        <v>0</v>
      </c>
      <c r="AM34" s="404">
        <f t="shared" si="10"/>
        <v>0</v>
      </c>
      <c r="AN34" s="404">
        <f t="shared" si="11"/>
        <v>0</v>
      </c>
      <c r="AO34" s="404">
        <f t="shared" si="12"/>
        <v>0</v>
      </c>
      <c r="AP34" s="404">
        <f t="shared" si="14"/>
        <v>0</v>
      </c>
      <c r="AQ34" s="404">
        <f t="shared" si="15"/>
        <v>0</v>
      </c>
      <c r="AR34" s="404">
        <f t="shared" si="16"/>
        <v>160040</v>
      </c>
      <c r="AS34" s="404">
        <f t="shared" si="17"/>
        <v>2160540</v>
      </c>
      <c r="AT34" s="404">
        <f t="shared" si="18"/>
        <v>2160540</v>
      </c>
      <c r="AU34" s="404" t="str">
        <f t="shared" si="13"/>
        <v>TCS</v>
      </c>
      <c r="AV34" s="383" t="s">
        <v>79</v>
      </c>
      <c r="AW34" s="1" t="s">
        <v>4792</v>
      </c>
      <c r="AX34" s="1" t="s">
        <v>1293</v>
      </c>
      <c r="AY34" s="407">
        <v>46080</v>
      </c>
      <c r="AZ34" s="842"/>
      <c r="BA34" s="842"/>
    </row>
    <row r="35" spans="1:53" s="1" customFormat="1" ht="35.25" hidden="1" customHeight="1">
      <c r="A35" s="400" t="s">
        <v>4544</v>
      </c>
      <c r="B35" s="378" t="s">
        <v>4604</v>
      </c>
      <c r="C35" s="379" t="s">
        <v>4664</v>
      </c>
      <c r="D35" s="401">
        <v>46079</v>
      </c>
      <c r="E35" s="401" t="s">
        <v>4724</v>
      </c>
      <c r="F35" s="402">
        <v>1</v>
      </c>
      <c r="G35" s="380">
        <v>22</v>
      </c>
      <c r="H35" s="380">
        <v>22</v>
      </c>
      <c r="I35" s="381"/>
      <c r="J35" s="403"/>
      <c r="K35" s="373"/>
      <c r="L35" s="403">
        <f t="shared" si="21"/>
        <v>1060000</v>
      </c>
      <c r="M35" s="403">
        <v>940500</v>
      </c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373"/>
      <c r="Y35" s="404"/>
      <c r="Z35" s="260" t="s">
        <v>2333</v>
      </c>
      <c r="AA35" s="382" t="s">
        <v>72</v>
      </c>
      <c r="AB35" s="405" t="str">
        <f t="shared" si="0"/>
        <v>PS261269</v>
      </c>
      <c r="AC35" s="404" t="str">
        <f t="shared" si="0"/>
        <v>PC2602253VY</v>
      </c>
      <c r="AD35" s="406">
        <f t="shared" si="1"/>
        <v>46079</v>
      </c>
      <c r="AE35" s="404">
        <f t="shared" si="2"/>
        <v>0</v>
      </c>
      <c r="AF35" s="404">
        <f t="shared" si="3"/>
        <v>0</v>
      </c>
      <c r="AG35" s="404">
        <f t="shared" si="4"/>
        <v>1060000</v>
      </c>
      <c r="AH35" s="404">
        <f t="shared" si="5"/>
        <v>940500</v>
      </c>
      <c r="AI35" s="404">
        <f t="shared" si="6"/>
        <v>0</v>
      </c>
      <c r="AJ35" s="404">
        <f t="shared" si="7"/>
        <v>0</v>
      </c>
      <c r="AK35" s="404">
        <f t="shared" si="8"/>
        <v>0</v>
      </c>
      <c r="AL35" s="404">
        <f t="shared" si="9"/>
        <v>0</v>
      </c>
      <c r="AM35" s="404">
        <f t="shared" si="10"/>
        <v>0</v>
      </c>
      <c r="AN35" s="404">
        <f t="shared" si="11"/>
        <v>0</v>
      </c>
      <c r="AO35" s="404">
        <f t="shared" si="12"/>
        <v>0</v>
      </c>
      <c r="AP35" s="404">
        <f t="shared" si="14"/>
        <v>0</v>
      </c>
      <c r="AQ35" s="404">
        <f t="shared" si="15"/>
        <v>0</v>
      </c>
      <c r="AR35" s="404">
        <f t="shared" si="16"/>
        <v>160040</v>
      </c>
      <c r="AS35" s="404">
        <f t="shared" si="17"/>
        <v>2160540</v>
      </c>
      <c r="AT35" s="404">
        <f t="shared" si="18"/>
        <v>2160540</v>
      </c>
      <c r="AU35" s="404" t="str">
        <f t="shared" si="13"/>
        <v>TCS</v>
      </c>
      <c r="AV35" s="383" t="s">
        <v>79</v>
      </c>
      <c r="AW35" s="1" t="s">
        <v>4793</v>
      </c>
      <c r="AX35" s="1" t="s">
        <v>1293</v>
      </c>
      <c r="AY35" s="407">
        <v>46080</v>
      </c>
      <c r="AZ35" s="842"/>
      <c r="BA35" s="842"/>
    </row>
    <row r="36" spans="1:53" s="1" customFormat="1" ht="35.25" hidden="1" customHeight="1">
      <c r="A36" s="400" t="s">
        <v>4545</v>
      </c>
      <c r="B36" s="378" t="s">
        <v>4605</v>
      </c>
      <c r="C36" s="379" t="s">
        <v>4665</v>
      </c>
      <c r="D36" s="401">
        <v>46079</v>
      </c>
      <c r="E36" s="401" t="s">
        <v>4725</v>
      </c>
      <c r="F36" s="402">
        <v>1</v>
      </c>
      <c r="G36" s="380">
        <v>1</v>
      </c>
      <c r="H36" s="380">
        <v>1</v>
      </c>
      <c r="I36" s="381"/>
      <c r="J36" s="403"/>
      <c r="K36" s="373"/>
      <c r="L36" s="403">
        <f t="shared" si="21"/>
        <v>1060000</v>
      </c>
      <c r="M36" s="403">
        <v>940500</v>
      </c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373"/>
      <c r="Y36" s="404"/>
      <c r="Z36" s="260" t="s">
        <v>2333</v>
      </c>
      <c r="AA36" s="382" t="s">
        <v>72</v>
      </c>
      <c r="AB36" s="405" t="str">
        <f t="shared" si="0"/>
        <v>PS261270</v>
      </c>
      <c r="AC36" s="404" t="str">
        <f t="shared" si="0"/>
        <v>PC2602252VY</v>
      </c>
      <c r="AD36" s="406">
        <f t="shared" si="1"/>
        <v>46079</v>
      </c>
      <c r="AE36" s="404">
        <f t="shared" si="2"/>
        <v>0</v>
      </c>
      <c r="AF36" s="404">
        <f t="shared" si="3"/>
        <v>0</v>
      </c>
      <c r="AG36" s="404">
        <f t="shared" si="4"/>
        <v>1060000</v>
      </c>
      <c r="AH36" s="404">
        <f t="shared" si="5"/>
        <v>940500</v>
      </c>
      <c r="AI36" s="404">
        <f t="shared" si="6"/>
        <v>0</v>
      </c>
      <c r="AJ36" s="404">
        <f t="shared" si="7"/>
        <v>0</v>
      </c>
      <c r="AK36" s="404">
        <f t="shared" si="8"/>
        <v>0</v>
      </c>
      <c r="AL36" s="404">
        <f t="shared" si="9"/>
        <v>0</v>
      </c>
      <c r="AM36" s="404">
        <f t="shared" si="10"/>
        <v>0</v>
      </c>
      <c r="AN36" s="404">
        <f t="shared" si="11"/>
        <v>0</v>
      </c>
      <c r="AO36" s="404">
        <f t="shared" si="12"/>
        <v>0</v>
      </c>
      <c r="AP36" s="404">
        <f t="shared" si="14"/>
        <v>0</v>
      </c>
      <c r="AQ36" s="404">
        <f t="shared" si="15"/>
        <v>0</v>
      </c>
      <c r="AR36" s="404">
        <f t="shared" si="16"/>
        <v>160040</v>
      </c>
      <c r="AS36" s="404">
        <f t="shared" si="17"/>
        <v>2160540</v>
      </c>
      <c r="AT36" s="404">
        <f t="shared" si="18"/>
        <v>2160540</v>
      </c>
      <c r="AU36" s="404" t="str">
        <f t="shared" si="13"/>
        <v>TCS</v>
      </c>
      <c r="AV36" s="383" t="s">
        <v>79</v>
      </c>
      <c r="AW36" s="1" t="s">
        <v>4794</v>
      </c>
      <c r="AX36" s="1" t="s">
        <v>1293</v>
      </c>
      <c r="AY36" s="407">
        <v>46080</v>
      </c>
      <c r="AZ36" s="843"/>
      <c r="BA36" s="843"/>
    </row>
    <row r="37" spans="1:53" s="1" customFormat="1" ht="35.25" hidden="1" customHeight="1">
      <c r="A37" s="400" t="s">
        <v>4546</v>
      </c>
      <c r="B37" s="378" t="s">
        <v>4606</v>
      </c>
      <c r="C37" s="379" t="s">
        <v>4666</v>
      </c>
      <c r="D37" s="401">
        <v>46078</v>
      </c>
      <c r="E37" s="401" t="s">
        <v>4726</v>
      </c>
      <c r="F37" s="402">
        <v>1</v>
      </c>
      <c r="G37" s="380">
        <v>12.2</v>
      </c>
      <c r="H37" s="380">
        <v>12.2</v>
      </c>
      <c r="I37" s="381"/>
      <c r="J37" s="403"/>
      <c r="K37" s="373"/>
      <c r="L37" s="403"/>
      <c r="M37" s="403">
        <v>570000</v>
      </c>
      <c r="N37" s="403"/>
      <c r="O37" s="403"/>
      <c r="P37" s="403"/>
      <c r="Q37" s="403"/>
      <c r="R37" s="403"/>
      <c r="S37" s="403"/>
      <c r="T37" s="403"/>
      <c r="U37" s="403"/>
      <c r="V37" s="403"/>
      <c r="W37" s="403"/>
      <c r="X37" s="373"/>
      <c r="Y37" s="404"/>
      <c r="Z37" s="260"/>
      <c r="AA37" s="382" t="s">
        <v>75</v>
      </c>
      <c r="AB37" s="405" t="str">
        <f t="shared" si="0"/>
        <v>PS261223</v>
      </c>
      <c r="AC37" s="404" t="str">
        <f t="shared" si="0"/>
        <v>GTM-CI-260211-01</v>
      </c>
      <c r="AD37" s="406">
        <f t="shared" si="1"/>
        <v>46078</v>
      </c>
      <c r="AE37" s="404">
        <f t="shared" si="2"/>
        <v>0</v>
      </c>
      <c r="AF37" s="404">
        <f t="shared" si="3"/>
        <v>0</v>
      </c>
      <c r="AG37" s="404">
        <f t="shared" si="4"/>
        <v>0</v>
      </c>
      <c r="AH37" s="404">
        <f t="shared" si="5"/>
        <v>570000</v>
      </c>
      <c r="AI37" s="404">
        <f t="shared" si="6"/>
        <v>0</v>
      </c>
      <c r="AJ37" s="404">
        <f t="shared" si="7"/>
        <v>0</v>
      </c>
      <c r="AK37" s="404">
        <f t="shared" si="8"/>
        <v>0</v>
      </c>
      <c r="AL37" s="404">
        <f t="shared" si="9"/>
        <v>0</v>
      </c>
      <c r="AM37" s="404">
        <f t="shared" si="10"/>
        <v>0</v>
      </c>
      <c r="AN37" s="404">
        <f t="shared" si="11"/>
        <v>0</v>
      </c>
      <c r="AO37" s="404">
        <f t="shared" si="12"/>
        <v>0</v>
      </c>
      <c r="AP37" s="404">
        <f t="shared" si="14"/>
        <v>0</v>
      </c>
      <c r="AQ37" s="404">
        <f t="shared" si="15"/>
        <v>0</v>
      </c>
      <c r="AR37" s="404">
        <f t="shared" si="16"/>
        <v>45600</v>
      </c>
      <c r="AS37" s="404">
        <f t="shared" si="17"/>
        <v>615600</v>
      </c>
      <c r="AT37" s="404">
        <f t="shared" si="18"/>
        <v>615600</v>
      </c>
      <c r="AU37" s="404" t="str">
        <f t="shared" si="13"/>
        <v>DHL</v>
      </c>
      <c r="AV37" s="383" t="s">
        <v>82</v>
      </c>
      <c r="AW37" s="1" t="s">
        <v>4795</v>
      </c>
      <c r="AY37" s="407"/>
      <c r="AZ37" s="345"/>
      <c r="BA37" s="345"/>
    </row>
    <row r="38" spans="1:53" s="1" customFormat="1" ht="35.25" hidden="1" customHeight="1">
      <c r="A38" s="400" t="s">
        <v>4547</v>
      </c>
      <c r="B38" s="378" t="s">
        <v>4607</v>
      </c>
      <c r="C38" s="379" t="s">
        <v>4667</v>
      </c>
      <c r="D38" s="401">
        <v>46078</v>
      </c>
      <c r="E38" s="401" t="s">
        <v>4727</v>
      </c>
      <c r="F38" s="402">
        <v>1</v>
      </c>
      <c r="G38" s="380">
        <v>3</v>
      </c>
      <c r="H38" s="380">
        <v>3</v>
      </c>
      <c r="I38" s="381"/>
      <c r="J38" s="403"/>
      <c r="K38" s="373"/>
      <c r="L38" s="403"/>
      <c r="M38" s="403">
        <v>570000</v>
      </c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373"/>
      <c r="Y38" s="404"/>
      <c r="Z38" s="260"/>
      <c r="AA38" s="382" t="s">
        <v>75</v>
      </c>
      <c r="AB38" s="405" t="str">
        <f t="shared" si="0"/>
        <v>PS261228</v>
      </c>
      <c r="AC38" s="404" t="str">
        <f t="shared" si="0"/>
        <v>00013-00133583</v>
      </c>
      <c r="AD38" s="406">
        <f t="shared" si="1"/>
        <v>46078</v>
      </c>
      <c r="AE38" s="404">
        <f t="shared" si="2"/>
        <v>0</v>
      </c>
      <c r="AF38" s="404">
        <f t="shared" si="3"/>
        <v>0</v>
      </c>
      <c r="AG38" s="404">
        <f t="shared" si="4"/>
        <v>0</v>
      </c>
      <c r="AH38" s="404">
        <f t="shared" si="5"/>
        <v>570000</v>
      </c>
      <c r="AI38" s="404">
        <f t="shared" si="6"/>
        <v>0</v>
      </c>
      <c r="AJ38" s="404">
        <f t="shared" si="7"/>
        <v>0</v>
      </c>
      <c r="AK38" s="404">
        <f t="shared" si="8"/>
        <v>0</v>
      </c>
      <c r="AL38" s="404">
        <f t="shared" si="9"/>
        <v>0</v>
      </c>
      <c r="AM38" s="404">
        <f t="shared" si="10"/>
        <v>0</v>
      </c>
      <c r="AN38" s="404">
        <f t="shared" si="11"/>
        <v>0</v>
      </c>
      <c r="AO38" s="404">
        <f t="shared" si="12"/>
        <v>0</v>
      </c>
      <c r="AP38" s="404">
        <f t="shared" si="14"/>
        <v>0</v>
      </c>
      <c r="AQ38" s="404">
        <f t="shared" si="15"/>
        <v>0</v>
      </c>
      <c r="AR38" s="404">
        <f t="shared" si="16"/>
        <v>45600</v>
      </c>
      <c r="AS38" s="404">
        <f t="shared" si="17"/>
        <v>615600</v>
      </c>
      <c r="AT38" s="404">
        <f t="shared" si="18"/>
        <v>615600</v>
      </c>
      <c r="AU38" s="404" t="str">
        <f t="shared" si="13"/>
        <v>DHL</v>
      </c>
      <c r="AV38" s="383" t="s">
        <v>82</v>
      </c>
      <c r="AW38" s="1" t="s">
        <v>4796</v>
      </c>
      <c r="AY38" s="407"/>
      <c r="AZ38" s="345"/>
      <c r="BA38" s="345"/>
    </row>
    <row r="39" spans="1:53" s="1" customFormat="1" ht="35.25" hidden="1" customHeight="1">
      <c r="A39" s="400" t="s">
        <v>4548</v>
      </c>
      <c r="B39" s="378" t="s">
        <v>4608</v>
      </c>
      <c r="C39" s="379" t="s">
        <v>4668</v>
      </c>
      <c r="D39" s="401">
        <v>46078</v>
      </c>
      <c r="E39" s="401" t="s">
        <v>4728</v>
      </c>
      <c r="F39" s="402">
        <v>1</v>
      </c>
      <c r="G39" s="380">
        <v>6.1</v>
      </c>
      <c r="H39" s="380">
        <v>6.1</v>
      </c>
      <c r="I39" s="381"/>
      <c r="J39" s="403"/>
      <c r="K39" s="373"/>
      <c r="L39" s="403"/>
      <c r="M39" s="403">
        <v>570000</v>
      </c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373"/>
      <c r="Y39" s="404"/>
      <c r="Z39" s="260"/>
      <c r="AA39" s="382" t="s">
        <v>75</v>
      </c>
      <c r="AB39" s="405" t="str">
        <f t="shared" si="0"/>
        <v>PS261229</v>
      </c>
      <c r="AC39" s="404" t="str">
        <f t="shared" si="0"/>
        <v>AT26020162</v>
      </c>
      <c r="AD39" s="406">
        <f t="shared" si="1"/>
        <v>46078</v>
      </c>
      <c r="AE39" s="404">
        <f t="shared" si="2"/>
        <v>0</v>
      </c>
      <c r="AF39" s="404">
        <f t="shared" si="3"/>
        <v>0</v>
      </c>
      <c r="AG39" s="404">
        <f t="shared" si="4"/>
        <v>0</v>
      </c>
      <c r="AH39" s="404">
        <f t="shared" si="5"/>
        <v>570000</v>
      </c>
      <c r="AI39" s="404">
        <f t="shared" si="6"/>
        <v>0</v>
      </c>
      <c r="AJ39" s="404">
        <f t="shared" si="7"/>
        <v>0</v>
      </c>
      <c r="AK39" s="404">
        <f t="shared" si="8"/>
        <v>0</v>
      </c>
      <c r="AL39" s="404">
        <f t="shared" si="9"/>
        <v>0</v>
      </c>
      <c r="AM39" s="404">
        <f t="shared" si="10"/>
        <v>0</v>
      </c>
      <c r="AN39" s="404">
        <f t="shared" si="11"/>
        <v>0</v>
      </c>
      <c r="AO39" s="404">
        <f t="shared" si="12"/>
        <v>0</v>
      </c>
      <c r="AP39" s="404">
        <f t="shared" si="14"/>
        <v>0</v>
      </c>
      <c r="AQ39" s="404">
        <f t="shared" si="15"/>
        <v>0</v>
      </c>
      <c r="AR39" s="404">
        <f t="shared" si="16"/>
        <v>45600</v>
      </c>
      <c r="AS39" s="404">
        <f t="shared" si="17"/>
        <v>615600</v>
      </c>
      <c r="AT39" s="404">
        <f t="shared" si="18"/>
        <v>615600</v>
      </c>
      <c r="AU39" s="404" t="str">
        <f t="shared" si="13"/>
        <v>DHL</v>
      </c>
      <c r="AV39" s="383" t="s">
        <v>82</v>
      </c>
      <c r="AW39" s="1" t="s">
        <v>4797</v>
      </c>
      <c r="AY39" s="407"/>
      <c r="AZ39" s="345"/>
      <c r="BA39" s="345"/>
    </row>
    <row r="40" spans="1:53" s="1" customFormat="1" ht="35.25" hidden="1" customHeight="1">
      <c r="A40" s="400" t="s">
        <v>4549</v>
      </c>
      <c r="B40" s="378" t="s">
        <v>4609</v>
      </c>
      <c r="C40" s="379" t="s">
        <v>4669</v>
      </c>
      <c r="D40" s="401">
        <v>46078</v>
      </c>
      <c r="E40" s="401" t="s">
        <v>4729</v>
      </c>
      <c r="F40" s="402">
        <v>1</v>
      </c>
      <c r="G40" s="380">
        <v>4</v>
      </c>
      <c r="H40" s="380">
        <v>4</v>
      </c>
      <c r="I40" s="381"/>
      <c r="J40" s="403"/>
      <c r="K40" s="373"/>
      <c r="L40" s="403"/>
      <c r="M40" s="403">
        <v>570000</v>
      </c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373"/>
      <c r="Y40" s="404"/>
      <c r="Z40" s="260"/>
      <c r="AA40" s="382" t="s">
        <v>75</v>
      </c>
      <c r="AB40" s="405" t="str">
        <f t="shared" si="0"/>
        <v>PS261237</v>
      </c>
      <c r="AC40" s="404" t="str">
        <f t="shared" si="0"/>
        <v>5273851</v>
      </c>
      <c r="AD40" s="406">
        <f t="shared" si="1"/>
        <v>46078</v>
      </c>
      <c r="AE40" s="404">
        <f t="shared" si="2"/>
        <v>0</v>
      </c>
      <c r="AF40" s="404">
        <f t="shared" si="3"/>
        <v>0</v>
      </c>
      <c r="AG40" s="404">
        <f t="shared" si="4"/>
        <v>0</v>
      </c>
      <c r="AH40" s="404">
        <f t="shared" si="5"/>
        <v>570000</v>
      </c>
      <c r="AI40" s="404">
        <f t="shared" si="6"/>
        <v>0</v>
      </c>
      <c r="AJ40" s="404">
        <f t="shared" si="7"/>
        <v>0</v>
      </c>
      <c r="AK40" s="404">
        <f t="shared" si="8"/>
        <v>0</v>
      </c>
      <c r="AL40" s="404">
        <f t="shared" si="9"/>
        <v>0</v>
      </c>
      <c r="AM40" s="404">
        <f t="shared" si="10"/>
        <v>0</v>
      </c>
      <c r="AN40" s="404">
        <f t="shared" si="11"/>
        <v>0</v>
      </c>
      <c r="AO40" s="404">
        <f t="shared" si="12"/>
        <v>0</v>
      </c>
      <c r="AP40" s="404">
        <f t="shared" si="14"/>
        <v>0</v>
      </c>
      <c r="AQ40" s="404">
        <f t="shared" si="15"/>
        <v>0</v>
      </c>
      <c r="AR40" s="404">
        <f t="shared" si="16"/>
        <v>45600</v>
      </c>
      <c r="AS40" s="404">
        <f t="shared" si="17"/>
        <v>615600</v>
      </c>
      <c r="AT40" s="404">
        <f t="shared" si="18"/>
        <v>615600</v>
      </c>
      <c r="AU40" s="404" t="str">
        <f t="shared" si="13"/>
        <v>DHL</v>
      </c>
      <c r="AV40" s="383" t="s">
        <v>82</v>
      </c>
      <c r="AW40" s="1" t="s">
        <v>4798</v>
      </c>
      <c r="AY40" s="407"/>
      <c r="AZ40" s="345"/>
      <c r="BA40" s="345"/>
    </row>
    <row r="41" spans="1:53" s="1" customFormat="1" ht="35.25" hidden="1" customHeight="1">
      <c r="A41" s="400" t="s">
        <v>4550</v>
      </c>
      <c r="B41" s="378" t="s">
        <v>4610</v>
      </c>
      <c r="C41" s="379" t="s">
        <v>4670</v>
      </c>
      <c r="D41" s="401">
        <v>46079</v>
      </c>
      <c r="E41" s="401" t="s">
        <v>4730</v>
      </c>
      <c r="F41" s="402">
        <v>1</v>
      </c>
      <c r="G41" s="380">
        <v>4</v>
      </c>
      <c r="H41" s="380">
        <v>4</v>
      </c>
      <c r="I41" s="381"/>
      <c r="J41" s="403"/>
      <c r="K41" s="373"/>
      <c r="L41" s="403"/>
      <c r="M41" s="403">
        <v>570000</v>
      </c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373"/>
      <c r="Y41" s="404"/>
      <c r="Z41" s="260"/>
      <c r="AA41" s="382" t="s">
        <v>75</v>
      </c>
      <c r="AB41" s="405" t="str">
        <f t="shared" si="0"/>
        <v>PS261278</v>
      </c>
      <c r="AC41" s="404" t="str">
        <f t="shared" si="0"/>
        <v>5275745</v>
      </c>
      <c r="AD41" s="406">
        <f t="shared" si="1"/>
        <v>46079</v>
      </c>
      <c r="AE41" s="404">
        <f t="shared" si="2"/>
        <v>0</v>
      </c>
      <c r="AF41" s="404">
        <f t="shared" si="3"/>
        <v>0</v>
      </c>
      <c r="AG41" s="404">
        <f t="shared" si="4"/>
        <v>0</v>
      </c>
      <c r="AH41" s="404">
        <f t="shared" si="5"/>
        <v>570000</v>
      </c>
      <c r="AI41" s="404">
        <f t="shared" si="6"/>
        <v>0</v>
      </c>
      <c r="AJ41" s="404">
        <f t="shared" si="7"/>
        <v>0</v>
      </c>
      <c r="AK41" s="404">
        <f t="shared" si="8"/>
        <v>0</v>
      </c>
      <c r="AL41" s="404">
        <f t="shared" si="9"/>
        <v>0</v>
      </c>
      <c r="AM41" s="404">
        <f t="shared" si="10"/>
        <v>0</v>
      </c>
      <c r="AN41" s="404">
        <f t="shared" si="11"/>
        <v>0</v>
      </c>
      <c r="AO41" s="404">
        <f t="shared" si="12"/>
        <v>0</v>
      </c>
      <c r="AP41" s="404">
        <f t="shared" si="14"/>
        <v>0</v>
      </c>
      <c r="AQ41" s="404">
        <f t="shared" si="15"/>
        <v>0</v>
      </c>
      <c r="AR41" s="404">
        <f t="shared" si="16"/>
        <v>45600</v>
      </c>
      <c r="AS41" s="404">
        <f t="shared" si="17"/>
        <v>615600</v>
      </c>
      <c r="AT41" s="404">
        <f t="shared" si="18"/>
        <v>615600</v>
      </c>
      <c r="AU41" s="404" t="str">
        <f t="shared" si="13"/>
        <v>DHL</v>
      </c>
      <c r="AV41" s="383" t="s">
        <v>82</v>
      </c>
      <c r="AW41" s="1" t="s">
        <v>4799</v>
      </c>
      <c r="AY41" s="407"/>
      <c r="AZ41" s="345"/>
      <c r="BA41" s="345"/>
    </row>
    <row r="42" spans="1:53" s="1" customFormat="1" ht="35.25" hidden="1" customHeight="1">
      <c r="A42" s="400" t="s">
        <v>4551</v>
      </c>
      <c r="B42" s="378" t="s">
        <v>4611</v>
      </c>
      <c r="C42" s="379" t="s">
        <v>4671</v>
      </c>
      <c r="D42" s="401">
        <v>46079</v>
      </c>
      <c r="E42" s="401" t="s">
        <v>4731</v>
      </c>
      <c r="F42" s="402">
        <v>1</v>
      </c>
      <c r="G42" s="380">
        <v>8</v>
      </c>
      <c r="H42" s="380">
        <v>8</v>
      </c>
      <c r="I42" s="381"/>
      <c r="J42" s="403"/>
      <c r="K42" s="373"/>
      <c r="L42" s="403"/>
      <c r="M42" s="403">
        <v>570000</v>
      </c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373"/>
      <c r="Y42" s="404"/>
      <c r="Z42" s="260"/>
      <c r="AA42" s="382" t="s">
        <v>75</v>
      </c>
      <c r="AB42" s="405" t="str">
        <f t="shared" si="0"/>
        <v>PS261261</v>
      </c>
      <c r="AC42" s="404" t="str">
        <f t="shared" si="0"/>
        <v>00013-00133800</v>
      </c>
      <c r="AD42" s="406">
        <f t="shared" si="1"/>
        <v>46079</v>
      </c>
      <c r="AE42" s="404">
        <f t="shared" si="2"/>
        <v>0</v>
      </c>
      <c r="AF42" s="404">
        <f t="shared" si="3"/>
        <v>0</v>
      </c>
      <c r="AG42" s="404">
        <f t="shared" si="4"/>
        <v>0</v>
      </c>
      <c r="AH42" s="404">
        <f t="shared" si="5"/>
        <v>570000</v>
      </c>
      <c r="AI42" s="404">
        <f t="shared" si="6"/>
        <v>0</v>
      </c>
      <c r="AJ42" s="404">
        <f t="shared" si="7"/>
        <v>0</v>
      </c>
      <c r="AK42" s="404">
        <f t="shared" si="8"/>
        <v>0</v>
      </c>
      <c r="AL42" s="404">
        <f t="shared" si="9"/>
        <v>0</v>
      </c>
      <c r="AM42" s="404">
        <f t="shared" si="10"/>
        <v>0</v>
      </c>
      <c r="AN42" s="404">
        <f t="shared" si="11"/>
        <v>0</v>
      </c>
      <c r="AO42" s="404">
        <f t="shared" si="12"/>
        <v>0</v>
      </c>
      <c r="AP42" s="404">
        <f t="shared" si="14"/>
        <v>0</v>
      </c>
      <c r="AQ42" s="404">
        <f t="shared" si="15"/>
        <v>0</v>
      </c>
      <c r="AR42" s="404">
        <f t="shared" si="16"/>
        <v>45600</v>
      </c>
      <c r="AS42" s="404">
        <f t="shared" si="17"/>
        <v>615600</v>
      </c>
      <c r="AT42" s="404">
        <f t="shared" si="18"/>
        <v>615600</v>
      </c>
      <c r="AU42" s="404" t="str">
        <f t="shared" si="13"/>
        <v>DHL</v>
      </c>
      <c r="AV42" s="383" t="s">
        <v>82</v>
      </c>
      <c r="AW42" s="1" t="s">
        <v>4800</v>
      </c>
      <c r="AY42" s="407"/>
      <c r="AZ42" s="345"/>
      <c r="BA42" s="345"/>
    </row>
    <row r="43" spans="1:53" s="1" customFormat="1" ht="35.25" customHeight="1">
      <c r="A43" s="400" t="s">
        <v>4552</v>
      </c>
      <c r="B43" s="378" t="s">
        <v>4612</v>
      </c>
      <c r="C43" s="379">
        <v>112600037589307</v>
      </c>
      <c r="D43" s="401">
        <v>46079</v>
      </c>
      <c r="E43" s="401" t="s">
        <v>4732</v>
      </c>
      <c r="F43" s="402">
        <v>1</v>
      </c>
      <c r="G43" s="380">
        <v>1402.5</v>
      </c>
      <c r="H43" s="380">
        <v>1402.5</v>
      </c>
      <c r="I43" s="381"/>
      <c r="J43" s="403"/>
      <c r="K43" s="373"/>
      <c r="L43" s="403" cm="1">
        <f t="array" ref="L43">IF(H43=0, _xleta.T, IF(H43&lt;=1000, 1290000, IF(H43&lt;=2000, 1460000, IF(H43&lt;=3000, 2186000, IF(H43&lt;=5000, 2296000, ff)))))</f>
        <v>1460000</v>
      </c>
      <c r="M43" s="403">
        <v>940500</v>
      </c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373"/>
      <c r="Y43" s="404"/>
      <c r="Z43" s="260" t="s">
        <v>2337</v>
      </c>
      <c r="AA43" s="382" t="s">
        <v>1271</v>
      </c>
      <c r="AB43" s="405" t="str">
        <f t="shared" si="0"/>
        <v>PS261262</v>
      </c>
      <c r="AC43" s="404" t="str">
        <f t="shared" si="0"/>
        <v>5274267</v>
      </c>
      <c r="AD43" s="406">
        <f t="shared" si="1"/>
        <v>46079</v>
      </c>
      <c r="AE43" s="404">
        <f t="shared" si="2"/>
        <v>0</v>
      </c>
      <c r="AF43" s="404">
        <f t="shared" si="3"/>
        <v>0</v>
      </c>
      <c r="AG43" s="404">
        <f t="shared" si="4"/>
        <v>1460000</v>
      </c>
      <c r="AH43" s="404">
        <f t="shared" si="5"/>
        <v>940500</v>
      </c>
      <c r="AI43" s="404">
        <f t="shared" si="6"/>
        <v>0</v>
      </c>
      <c r="AJ43" s="404">
        <f t="shared" si="7"/>
        <v>0</v>
      </c>
      <c r="AK43" s="404">
        <f t="shared" si="8"/>
        <v>0</v>
      </c>
      <c r="AL43" s="404">
        <f t="shared" si="9"/>
        <v>0</v>
      </c>
      <c r="AM43" s="404">
        <f t="shared" si="10"/>
        <v>0</v>
      </c>
      <c r="AN43" s="404">
        <f t="shared" si="11"/>
        <v>0</v>
      </c>
      <c r="AO43" s="404">
        <f t="shared" si="12"/>
        <v>0</v>
      </c>
      <c r="AP43" s="404">
        <f t="shared" si="14"/>
        <v>0</v>
      </c>
      <c r="AQ43" s="404">
        <f t="shared" si="15"/>
        <v>0</v>
      </c>
      <c r="AR43" s="404">
        <f t="shared" si="16"/>
        <v>192040</v>
      </c>
      <c r="AS43" s="404">
        <f t="shared" si="17"/>
        <v>2592540</v>
      </c>
      <c r="AT43" s="404">
        <f t="shared" si="18"/>
        <v>2592540</v>
      </c>
      <c r="AU43" s="404" t="str">
        <f t="shared" si="13"/>
        <v>THÀNH LONG</v>
      </c>
      <c r="AV43" s="383" t="s">
        <v>80</v>
      </c>
      <c r="AW43" s="1" t="s">
        <v>4801</v>
      </c>
      <c r="AX43" s="1" t="s">
        <v>4824</v>
      </c>
      <c r="AY43" s="407">
        <v>46080</v>
      </c>
      <c r="AZ43" s="841" t="s">
        <v>2337</v>
      </c>
      <c r="BA43" s="841" t="s">
        <v>4825</v>
      </c>
    </row>
    <row r="44" spans="1:53" s="1" customFormat="1" ht="35.25" customHeight="1">
      <c r="A44" s="400" t="s">
        <v>4553</v>
      </c>
      <c r="B44" s="378" t="s">
        <v>4613</v>
      </c>
      <c r="C44" s="379">
        <v>112600037588517</v>
      </c>
      <c r="D44" s="401">
        <v>46079</v>
      </c>
      <c r="E44" s="401" t="s">
        <v>4733</v>
      </c>
      <c r="F44" s="402">
        <v>1</v>
      </c>
      <c r="G44" s="380">
        <v>2360.8000000000002</v>
      </c>
      <c r="H44" s="380">
        <v>2360.8000000000002</v>
      </c>
      <c r="I44" s="381"/>
      <c r="J44" s="403"/>
      <c r="K44" s="373"/>
      <c r="L44" s="403" cm="1">
        <f t="array" ref="L44">IF(H44=0, _xleta.T, IF(H44&lt;=1000, 1290000, IF(H44&lt;=2000, 1460000, IF(H44&lt;=3000, 2186000, IF(H44&lt;=5000, 2296000, ff)))))</f>
        <v>2186000</v>
      </c>
      <c r="M44" s="403">
        <v>940500</v>
      </c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373"/>
      <c r="Y44" s="404"/>
      <c r="Z44" s="260" t="s">
        <v>2337</v>
      </c>
      <c r="AA44" s="382" t="s">
        <v>1271</v>
      </c>
      <c r="AB44" s="405" t="str">
        <f t="shared" si="0"/>
        <v>PS261263</v>
      </c>
      <c r="AC44" s="404" t="str">
        <f t="shared" si="0"/>
        <v>5274269</v>
      </c>
      <c r="AD44" s="406">
        <f t="shared" si="1"/>
        <v>46079</v>
      </c>
      <c r="AE44" s="404">
        <f t="shared" si="2"/>
        <v>0</v>
      </c>
      <c r="AF44" s="404">
        <f t="shared" si="3"/>
        <v>0</v>
      </c>
      <c r="AG44" s="404">
        <f t="shared" si="4"/>
        <v>2186000</v>
      </c>
      <c r="AH44" s="404">
        <f t="shared" si="5"/>
        <v>940500</v>
      </c>
      <c r="AI44" s="404">
        <f t="shared" si="6"/>
        <v>0</v>
      </c>
      <c r="AJ44" s="404">
        <f t="shared" si="7"/>
        <v>0</v>
      </c>
      <c r="AK44" s="404">
        <f t="shared" si="8"/>
        <v>0</v>
      </c>
      <c r="AL44" s="404">
        <f t="shared" si="9"/>
        <v>0</v>
      </c>
      <c r="AM44" s="404">
        <f t="shared" si="10"/>
        <v>0</v>
      </c>
      <c r="AN44" s="404">
        <f t="shared" si="11"/>
        <v>0</v>
      </c>
      <c r="AO44" s="404">
        <f t="shared" si="12"/>
        <v>0</v>
      </c>
      <c r="AP44" s="404">
        <f t="shared" si="14"/>
        <v>0</v>
      </c>
      <c r="AQ44" s="404">
        <f t="shared" si="15"/>
        <v>0</v>
      </c>
      <c r="AR44" s="404">
        <f t="shared" si="16"/>
        <v>250120</v>
      </c>
      <c r="AS44" s="404">
        <f t="shared" si="17"/>
        <v>3376620</v>
      </c>
      <c r="AT44" s="404">
        <f t="shared" si="18"/>
        <v>3376620</v>
      </c>
      <c r="AU44" s="414" t="str">
        <f t="shared" si="13"/>
        <v>THÀNH LONG</v>
      </c>
      <c r="AV44" s="383" t="s">
        <v>80</v>
      </c>
      <c r="AW44" s="1" t="s">
        <v>4802</v>
      </c>
      <c r="AX44" s="1" t="s">
        <v>4824</v>
      </c>
      <c r="AY44" s="407">
        <v>46080</v>
      </c>
      <c r="AZ44" s="842"/>
      <c r="BA44" s="842"/>
    </row>
    <row r="45" spans="1:53" s="1" customFormat="1" ht="35.25" customHeight="1">
      <c r="A45" s="400" t="s">
        <v>4554</v>
      </c>
      <c r="B45" s="378" t="s">
        <v>4614</v>
      </c>
      <c r="C45" s="379">
        <v>112600037588890</v>
      </c>
      <c r="D45" s="401">
        <v>46079</v>
      </c>
      <c r="E45" s="401" t="s">
        <v>4734</v>
      </c>
      <c r="F45" s="402">
        <v>1</v>
      </c>
      <c r="G45" s="380">
        <v>1452.8</v>
      </c>
      <c r="H45" s="380">
        <v>1452.8</v>
      </c>
      <c r="I45" s="381"/>
      <c r="J45" s="403"/>
      <c r="K45" s="373"/>
      <c r="L45" s="403" cm="1">
        <f t="array" ref="L45">IF(H45=0, _xleta.T, IF(H45&lt;=1000, 1290000, IF(H45&lt;=2000, 1460000, IF(H45&lt;=3000, 2186000, IF(H45&lt;=5000, 2296000, ff)))))</f>
        <v>1460000</v>
      </c>
      <c r="M45" s="403">
        <v>940500</v>
      </c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373"/>
      <c r="Y45" s="404"/>
      <c r="Z45" s="260" t="s">
        <v>2337</v>
      </c>
      <c r="AA45" s="382" t="s">
        <v>1271</v>
      </c>
      <c r="AB45" s="405" t="str">
        <f t="shared" si="0"/>
        <v>PS261264</v>
      </c>
      <c r="AC45" s="404" t="str">
        <f t="shared" si="0"/>
        <v>5274268</v>
      </c>
      <c r="AD45" s="406">
        <f t="shared" si="1"/>
        <v>46079</v>
      </c>
      <c r="AE45" s="404">
        <f t="shared" si="2"/>
        <v>0</v>
      </c>
      <c r="AF45" s="404">
        <f t="shared" si="3"/>
        <v>0</v>
      </c>
      <c r="AG45" s="404">
        <f t="shared" si="4"/>
        <v>1460000</v>
      </c>
      <c r="AH45" s="404">
        <f t="shared" si="5"/>
        <v>940500</v>
      </c>
      <c r="AI45" s="404">
        <f t="shared" si="6"/>
        <v>0</v>
      </c>
      <c r="AJ45" s="404">
        <f t="shared" si="7"/>
        <v>0</v>
      </c>
      <c r="AK45" s="404">
        <f t="shared" si="8"/>
        <v>0</v>
      </c>
      <c r="AL45" s="404">
        <f t="shared" si="9"/>
        <v>0</v>
      </c>
      <c r="AM45" s="404">
        <f t="shared" si="10"/>
        <v>0</v>
      </c>
      <c r="AN45" s="404">
        <f t="shared" si="11"/>
        <v>0</v>
      </c>
      <c r="AO45" s="404">
        <f t="shared" si="12"/>
        <v>0</v>
      </c>
      <c r="AP45" s="404">
        <f t="shared" si="14"/>
        <v>0</v>
      </c>
      <c r="AQ45" s="404">
        <f t="shared" si="15"/>
        <v>0</v>
      </c>
      <c r="AR45" s="404">
        <f t="shared" si="16"/>
        <v>192040</v>
      </c>
      <c r="AS45" s="404">
        <f t="shared" si="17"/>
        <v>2592540</v>
      </c>
      <c r="AT45" s="404">
        <f t="shared" si="18"/>
        <v>2592540</v>
      </c>
      <c r="AU45" s="404" t="str">
        <f t="shared" si="13"/>
        <v>THÀNH LONG</v>
      </c>
      <c r="AV45" s="383" t="s">
        <v>80</v>
      </c>
      <c r="AW45" s="1" t="s">
        <v>4803</v>
      </c>
      <c r="AX45" s="1" t="s">
        <v>4824</v>
      </c>
      <c r="AY45" s="407">
        <v>46080</v>
      </c>
      <c r="AZ45" s="843"/>
      <c r="BA45" s="843"/>
    </row>
    <row r="46" spans="1:53" s="1" customFormat="1" ht="35.25" customHeight="1">
      <c r="A46" s="400" t="s">
        <v>4555</v>
      </c>
      <c r="B46" s="378" t="s">
        <v>4615</v>
      </c>
      <c r="C46" s="379" t="s">
        <v>4672</v>
      </c>
      <c r="D46" s="401">
        <v>46078</v>
      </c>
      <c r="E46" s="401" t="s">
        <v>4735</v>
      </c>
      <c r="F46" s="402">
        <v>1</v>
      </c>
      <c r="G46" s="380">
        <v>73.099999999999994</v>
      </c>
      <c r="H46" s="380">
        <v>73.099999999999994</v>
      </c>
      <c r="I46" s="381" t="s">
        <v>4760</v>
      </c>
      <c r="J46" s="403"/>
      <c r="K46" s="373"/>
      <c r="L46" s="403" cm="1">
        <f t="array" ref="L46">IF(H46=0, _xleta.T, IF(H46&lt;=1000, 1290000, IF(H46&lt;=2000, 1460000, IF(H46&lt;=3000, 2186000, IF(H46&lt;=5000, 2296000, ff)))))</f>
        <v>1290000</v>
      </c>
      <c r="M46" s="403">
        <v>940500</v>
      </c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373"/>
      <c r="Y46" s="404"/>
      <c r="Z46" s="260" t="s">
        <v>2336</v>
      </c>
      <c r="AA46" s="382" t="s">
        <v>74</v>
      </c>
      <c r="AB46" s="405" t="str">
        <f t="shared" si="0"/>
        <v>PS261157</v>
      </c>
      <c r="AC46" s="404" t="str">
        <f t="shared" si="0"/>
        <v>DSHK2026020602</v>
      </c>
      <c r="AD46" s="406">
        <f t="shared" si="1"/>
        <v>46078</v>
      </c>
      <c r="AE46" s="404">
        <f t="shared" si="2"/>
        <v>0</v>
      </c>
      <c r="AF46" s="404">
        <f t="shared" si="3"/>
        <v>0</v>
      </c>
      <c r="AG46" s="404">
        <f t="shared" si="4"/>
        <v>1290000</v>
      </c>
      <c r="AH46" s="404">
        <f t="shared" si="5"/>
        <v>940500</v>
      </c>
      <c r="AI46" s="404">
        <f t="shared" si="6"/>
        <v>0</v>
      </c>
      <c r="AJ46" s="404">
        <f t="shared" si="7"/>
        <v>0</v>
      </c>
      <c r="AK46" s="404">
        <f t="shared" si="8"/>
        <v>0</v>
      </c>
      <c r="AL46" s="404">
        <f t="shared" si="9"/>
        <v>0</v>
      </c>
      <c r="AM46" s="404">
        <f t="shared" si="10"/>
        <v>0</v>
      </c>
      <c r="AN46" s="404">
        <f t="shared" si="11"/>
        <v>0</v>
      </c>
      <c r="AO46" s="404">
        <f t="shared" si="12"/>
        <v>0</v>
      </c>
      <c r="AP46" s="404">
        <f t="shared" si="14"/>
        <v>0</v>
      </c>
      <c r="AQ46" s="404">
        <f t="shared" si="15"/>
        <v>0</v>
      </c>
      <c r="AR46" s="404">
        <f t="shared" si="16"/>
        <v>178440</v>
      </c>
      <c r="AS46" s="404">
        <f t="shared" si="17"/>
        <v>2408940</v>
      </c>
      <c r="AT46" s="404">
        <f t="shared" si="18"/>
        <v>2408940</v>
      </c>
      <c r="AU46" s="404" t="str">
        <f t="shared" si="13"/>
        <v>CÁT LÁI</v>
      </c>
      <c r="AV46" s="383" t="s">
        <v>80</v>
      </c>
      <c r="AW46" s="1" t="s">
        <v>4804</v>
      </c>
      <c r="AX46" s="1" t="s">
        <v>3614</v>
      </c>
      <c r="AY46" s="407">
        <v>46080</v>
      </c>
      <c r="AZ46" s="854" t="s">
        <v>2336</v>
      </c>
      <c r="BA46" s="785" t="s">
        <v>2684</v>
      </c>
    </row>
    <row r="47" spans="1:53" s="1" customFormat="1" ht="35.25" customHeight="1">
      <c r="A47" s="400" t="s">
        <v>4556</v>
      </c>
      <c r="B47" s="378" t="s">
        <v>4616</v>
      </c>
      <c r="C47" s="379" t="s">
        <v>4673</v>
      </c>
      <c r="D47" s="401">
        <v>46079</v>
      </c>
      <c r="E47" s="401" t="s">
        <v>4736</v>
      </c>
      <c r="F47" s="402">
        <v>1</v>
      </c>
      <c r="G47" s="380">
        <v>43</v>
      </c>
      <c r="H47" s="380">
        <v>43</v>
      </c>
      <c r="I47" s="381" t="s">
        <v>4761</v>
      </c>
      <c r="J47" s="403"/>
      <c r="K47" s="373"/>
      <c r="L47" s="403" cm="1">
        <f t="array" ref="L47">IF(H47=0, _xleta.T, IF(H47&lt;=1000, 1290000, IF(H47&lt;=2000, 1460000, IF(H47&lt;=3000, 2186000, IF(H47&lt;=5000, 2296000, ff)))))</f>
        <v>1290000</v>
      </c>
      <c r="M47" s="403">
        <v>940500</v>
      </c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373"/>
      <c r="Y47" s="404"/>
      <c r="Z47" s="260" t="s">
        <v>2336</v>
      </c>
      <c r="AA47" s="382" t="s">
        <v>74</v>
      </c>
      <c r="AB47" s="405" t="str">
        <f t="shared" si="0"/>
        <v>PS261154</v>
      </c>
      <c r="AC47" s="404" t="str">
        <f t="shared" si="0"/>
        <v>IE26020151</v>
      </c>
      <c r="AD47" s="406">
        <f t="shared" si="1"/>
        <v>46079</v>
      </c>
      <c r="AE47" s="404">
        <f t="shared" si="2"/>
        <v>0</v>
      </c>
      <c r="AF47" s="404">
        <f t="shared" si="3"/>
        <v>0</v>
      </c>
      <c r="AG47" s="404">
        <f t="shared" si="4"/>
        <v>1290000</v>
      </c>
      <c r="AH47" s="404">
        <f t="shared" si="5"/>
        <v>940500</v>
      </c>
      <c r="AI47" s="404">
        <f t="shared" si="6"/>
        <v>0</v>
      </c>
      <c r="AJ47" s="404">
        <f t="shared" si="7"/>
        <v>0</v>
      </c>
      <c r="AK47" s="404">
        <f t="shared" si="8"/>
        <v>0</v>
      </c>
      <c r="AL47" s="404">
        <f t="shared" si="9"/>
        <v>0</v>
      </c>
      <c r="AM47" s="404">
        <f t="shared" si="10"/>
        <v>0</v>
      </c>
      <c r="AN47" s="404">
        <f t="shared" si="11"/>
        <v>0</v>
      </c>
      <c r="AO47" s="404">
        <f t="shared" si="12"/>
        <v>0</v>
      </c>
      <c r="AP47" s="404">
        <f t="shared" si="14"/>
        <v>0</v>
      </c>
      <c r="AQ47" s="404">
        <f t="shared" si="15"/>
        <v>0</v>
      </c>
      <c r="AR47" s="404">
        <f t="shared" si="16"/>
        <v>178440</v>
      </c>
      <c r="AS47" s="404">
        <f t="shared" si="17"/>
        <v>2408940</v>
      </c>
      <c r="AT47" s="404">
        <f t="shared" si="18"/>
        <v>2408940</v>
      </c>
      <c r="AU47" s="404" t="str">
        <f t="shared" si="13"/>
        <v>CÁT LÁI</v>
      </c>
      <c r="AV47" s="383" t="s">
        <v>80</v>
      </c>
      <c r="AW47" s="1" t="s">
        <v>4805</v>
      </c>
      <c r="AX47" s="1" t="s">
        <v>3614</v>
      </c>
      <c r="AY47" s="407">
        <v>46080</v>
      </c>
      <c r="AZ47" s="855"/>
      <c r="BA47" s="787"/>
    </row>
    <row r="48" spans="1:53" s="1" customFormat="1" ht="35.25" customHeight="1">
      <c r="A48" s="400" t="s">
        <v>4557</v>
      </c>
      <c r="B48" s="378" t="s">
        <v>4617</v>
      </c>
      <c r="C48" s="379" t="s">
        <v>4674</v>
      </c>
      <c r="D48" s="401">
        <v>46077</v>
      </c>
      <c r="E48" s="401" t="s">
        <v>4737</v>
      </c>
      <c r="F48" s="402">
        <v>1</v>
      </c>
      <c r="G48" s="380">
        <v>535.34</v>
      </c>
      <c r="H48" s="380">
        <v>535.34</v>
      </c>
      <c r="I48" s="381">
        <v>2.42</v>
      </c>
      <c r="J48" s="403"/>
      <c r="K48" s="373"/>
      <c r="L48" s="403" cm="1">
        <f t="array" ref="L48">IF(H48=0, _xleta.T, IF(H48&lt;=1000, 1290000, IF(H48&lt;=2000, 1460000, IF(H48&lt;=3000, 2186000, IF(H48&lt;=5000, 2296000, ff)))))</f>
        <v>1290000</v>
      </c>
      <c r="M48" s="403">
        <v>940500</v>
      </c>
      <c r="N48" s="403"/>
      <c r="O48" s="403"/>
      <c r="P48" s="403"/>
      <c r="Q48" s="403"/>
      <c r="R48" s="403"/>
      <c r="S48" s="403"/>
      <c r="T48" s="403"/>
      <c r="U48" s="403"/>
      <c r="V48" s="403"/>
      <c r="W48" s="403"/>
      <c r="X48" s="373"/>
      <c r="Y48" s="404"/>
      <c r="Z48" s="260" t="s">
        <v>691</v>
      </c>
      <c r="AA48" s="382" t="s">
        <v>74</v>
      </c>
      <c r="AB48" s="405" t="str">
        <f t="shared" si="0"/>
        <v>PS261185</v>
      </c>
      <c r="AC48" s="404" t="str">
        <f t="shared" si="0"/>
        <v>IV260201140</v>
      </c>
      <c r="AD48" s="406">
        <f t="shared" si="1"/>
        <v>46077</v>
      </c>
      <c r="AE48" s="404">
        <f t="shared" si="2"/>
        <v>0</v>
      </c>
      <c r="AF48" s="404">
        <f t="shared" si="3"/>
        <v>0</v>
      </c>
      <c r="AG48" s="404">
        <f t="shared" si="4"/>
        <v>1290000</v>
      </c>
      <c r="AH48" s="404">
        <f t="shared" si="5"/>
        <v>940500</v>
      </c>
      <c r="AI48" s="404">
        <f t="shared" si="6"/>
        <v>0</v>
      </c>
      <c r="AJ48" s="404">
        <f t="shared" si="7"/>
        <v>0</v>
      </c>
      <c r="AK48" s="404">
        <f t="shared" si="8"/>
        <v>0</v>
      </c>
      <c r="AL48" s="404">
        <f t="shared" si="9"/>
        <v>0</v>
      </c>
      <c r="AM48" s="404">
        <f t="shared" si="10"/>
        <v>0</v>
      </c>
      <c r="AN48" s="404">
        <f t="shared" si="11"/>
        <v>0</v>
      </c>
      <c r="AO48" s="404">
        <f t="shared" si="12"/>
        <v>0</v>
      </c>
      <c r="AP48" s="404">
        <f t="shared" si="14"/>
        <v>0</v>
      </c>
      <c r="AQ48" s="404">
        <f t="shared" si="15"/>
        <v>0</v>
      </c>
      <c r="AR48" s="404">
        <f t="shared" si="16"/>
        <v>178440</v>
      </c>
      <c r="AS48" s="404">
        <f t="shared" si="17"/>
        <v>2408940</v>
      </c>
      <c r="AT48" s="404">
        <f t="shared" si="18"/>
        <v>2408940</v>
      </c>
      <c r="AU48" s="404" t="str">
        <f t="shared" si="13"/>
        <v>CÁT LÁI</v>
      </c>
      <c r="AV48" s="383" t="s">
        <v>80</v>
      </c>
      <c r="AW48" s="1" t="s">
        <v>4806</v>
      </c>
      <c r="AX48" s="1" t="s">
        <v>3614</v>
      </c>
      <c r="AY48" s="407">
        <v>46080</v>
      </c>
      <c r="AZ48" s="856" t="s">
        <v>691</v>
      </c>
      <c r="BA48" s="844" t="s">
        <v>2685</v>
      </c>
    </row>
    <row r="49" spans="1:53" s="420" customFormat="1" ht="40.5" customHeight="1">
      <c r="A49" s="416" t="s">
        <v>4558</v>
      </c>
      <c r="B49" s="378" t="s">
        <v>4618</v>
      </c>
      <c r="C49" s="379" t="s">
        <v>4675</v>
      </c>
      <c r="D49" s="417">
        <v>46077</v>
      </c>
      <c r="E49" s="417" t="s">
        <v>4738</v>
      </c>
      <c r="F49" s="402">
        <v>1</v>
      </c>
      <c r="G49" s="380">
        <v>885.9</v>
      </c>
      <c r="H49" s="380">
        <v>885.9</v>
      </c>
      <c r="I49" s="381">
        <v>3.5</v>
      </c>
      <c r="J49" s="403"/>
      <c r="K49" s="373"/>
      <c r="L49" s="403" cm="1">
        <f t="array" ref="L49">IF(H49=0, _xleta.T, IF(H49&lt;=1000, 1290000, IF(H49&lt;=2000, 1460000, IF(H49&lt;=3000, 2186000, IF(H49&lt;=5000, 2296000, ff)))))</f>
        <v>1290000</v>
      </c>
      <c r="M49" s="403">
        <v>940500</v>
      </c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373"/>
      <c r="Y49" s="404"/>
      <c r="Z49" s="260" t="s">
        <v>691</v>
      </c>
      <c r="AA49" s="382" t="s">
        <v>74</v>
      </c>
      <c r="AB49" s="374" t="str">
        <f t="shared" si="0"/>
        <v>PS261181</v>
      </c>
      <c r="AC49" s="418" t="str">
        <f t="shared" si="0"/>
        <v>SL2026020501</v>
      </c>
      <c r="AD49" s="419">
        <f t="shared" si="1"/>
        <v>46077</v>
      </c>
      <c r="AE49" s="404">
        <f t="shared" si="2"/>
        <v>0</v>
      </c>
      <c r="AF49" s="404">
        <f t="shared" si="3"/>
        <v>0</v>
      </c>
      <c r="AG49" s="373">
        <f t="shared" si="4"/>
        <v>1290000</v>
      </c>
      <c r="AH49" s="373">
        <f t="shared" si="5"/>
        <v>940500</v>
      </c>
      <c r="AI49" s="373">
        <f t="shared" si="6"/>
        <v>0</v>
      </c>
      <c r="AJ49" s="373">
        <f t="shared" si="7"/>
        <v>0</v>
      </c>
      <c r="AK49" s="373">
        <f t="shared" si="8"/>
        <v>0</v>
      </c>
      <c r="AL49" s="373">
        <f t="shared" si="9"/>
        <v>0</v>
      </c>
      <c r="AM49" s="373">
        <f t="shared" si="10"/>
        <v>0</v>
      </c>
      <c r="AN49" s="373">
        <f t="shared" si="11"/>
        <v>0</v>
      </c>
      <c r="AO49" s="373">
        <f t="shared" si="12"/>
        <v>0</v>
      </c>
      <c r="AP49" s="404">
        <f t="shared" si="14"/>
        <v>0</v>
      </c>
      <c r="AQ49" s="373">
        <f t="shared" si="15"/>
        <v>0</v>
      </c>
      <c r="AR49" s="373">
        <f t="shared" si="16"/>
        <v>178440</v>
      </c>
      <c r="AS49" s="373">
        <f t="shared" si="17"/>
        <v>2408940</v>
      </c>
      <c r="AT49" s="373">
        <f t="shared" si="18"/>
        <v>2408940</v>
      </c>
      <c r="AU49" s="373" t="str">
        <f t="shared" si="13"/>
        <v>CÁT LÁI</v>
      </c>
      <c r="AV49" s="383" t="s">
        <v>80</v>
      </c>
      <c r="AW49" s="1" t="s">
        <v>4807</v>
      </c>
      <c r="AX49" s="1" t="s">
        <v>3614</v>
      </c>
      <c r="AY49" s="407">
        <v>46080</v>
      </c>
      <c r="AZ49" s="856"/>
      <c r="BA49" s="846"/>
    </row>
    <row r="50" spans="1:53" s="1" customFormat="1" ht="35.25" hidden="1" customHeight="1">
      <c r="A50" s="400" t="s">
        <v>4559</v>
      </c>
      <c r="B50" s="378" t="s">
        <v>4619</v>
      </c>
      <c r="C50" s="379" t="s">
        <v>4676</v>
      </c>
      <c r="D50" s="401">
        <v>46080</v>
      </c>
      <c r="E50" s="401" t="s">
        <v>4739</v>
      </c>
      <c r="F50" s="402">
        <v>1</v>
      </c>
      <c r="G50" s="380">
        <v>8</v>
      </c>
      <c r="H50" s="380">
        <v>8</v>
      </c>
      <c r="I50" s="381"/>
      <c r="J50" s="403"/>
      <c r="K50" s="373"/>
      <c r="L50" s="403">
        <f t="shared" ref="L50:L51" si="22">IF(H50&lt;=50,1060000, IF(H50&lt;=200, 1210000, IF(H50&lt;=500, 1230000, IF(H50&lt;=1000, 1440000, IF(H50&lt;=2000, 1990000, IF(H50&gt;2000, 1990000+(H50-2000)*1464))))))</f>
        <v>1060000</v>
      </c>
      <c r="M50" s="403">
        <v>940500</v>
      </c>
      <c r="N50" s="403"/>
      <c r="O50" s="403"/>
      <c r="P50" s="403"/>
      <c r="Q50" s="403"/>
      <c r="R50" s="403"/>
      <c r="S50" s="403"/>
      <c r="T50" s="403"/>
      <c r="U50" s="403"/>
      <c r="V50" s="403"/>
      <c r="W50" s="403"/>
      <c r="X50" s="373"/>
      <c r="Y50" s="404"/>
      <c r="Z50" s="260" t="s">
        <v>704</v>
      </c>
      <c r="AA50" s="382" t="s">
        <v>72</v>
      </c>
      <c r="AB50" s="405" t="str">
        <f t="shared" si="0"/>
        <v>PS261319</v>
      </c>
      <c r="AC50" s="404" t="str">
        <f t="shared" si="0"/>
        <v>PC260226VY</v>
      </c>
      <c r="AD50" s="406">
        <f t="shared" si="1"/>
        <v>46080</v>
      </c>
      <c r="AE50" s="404">
        <f t="shared" si="2"/>
        <v>0</v>
      </c>
      <c r="AF50" s="404">
        <f t="shared" si="3"/>
        <v>0</v>
      </c>
      <c r="AG50" s="404">
        <f t="shared" si="4"/>
        <v>1060000</v>
      </c>
      <c r="AH50" s="404">
        <f t="shared" si="5"/>
        <v>940500</v>
      </c>
      <c r="AI50" s="404">
        <f t="shared" si="6"/>
        <v>0</v>
      </c>
      <c r="AJ50" s="404">
        <f t="shared" si="7"/>
        <v>0</v>
      </c>
      <c r="AK50" s="404">
        <f t="shared" si="8"/>
        <v>0</v>
      </c>
      <c r="AL50" s="404">
        <f t="shared" si="9"/>
        <v>0</v>
      </c>
      <c r="AM50" s="404">
        <f t="shared" si="10"/>
        <v>0</v>
      </c>
      <c r="AN50" s="404">
        <f t="shared" si="11"/>
        <v>0</v>
      </c>
      <c r="AO50" s="404">
        <f t="shared" si="12"/>
        <v>0</v>
      </c>
      <c r="AP50" s="404">
        <f t="shared" si="14"/>
        <v>0</v>
      </c>
      <c r="AQ50" s="404">
        <f t="shared" si="15"/>
        <v>0</v>
      </c>
      <c r="AR50" s="404">
        <f t="shared" si="16"/>
        <v>160040</v>
      </c>
      <c r="AS50" s="404">
        <f t="shared" si="17"/>
        <v>2160540</v>
      </c>
      <c r="AT50" s="404">
        <f t="shared" si="18"/>
        <v>2160540</v>
      </c>
      <c r="AU50" s="404" t="str">
        <f t="shared" si="13"/>
        <v>TCS</v>
      </c>
      <c r="AV50" s="383" t="s">
        <v>79</v>
      </c>
      <c r="AW50" s="1" t="s">
        <v>4808</v>
      </c>
      <c r="AX50" s="1" t="s">
        <v>1293</v>
      </c>
      <c r="AY50" s="407">
        <v>46081</v>
      </c>
      <c r="AZ50" s="857" t="s">
        <v>704</v>
      </c>
      <c r="BA50" s="857" t="s">
        <v>2684</v>
      </c>
    </row>
    <row r="51" spans="1:53" s="1" customFormat="1" ht="35.25" hidden="1" customHeight="1">
      <c r="A51" s="400" t="s">
        <v>4560</v>
      </c>
      <c r="B51" s="378" t="s">
        <v>4620</v>
      </c>
      <c r="C51" s="379" t="s">
        <v>4677</v>
      </c>
      <c r="D51" s="401">
        <v>46080</v>
      </c>
      <c r="E51" s="401" t="s">
        <v>4740</v>
      </c>
      <c r="F51" s="402">
        <v>1</v>
      </c>
      <c r="G51" s="380">
        <v>46</v>
      </c>
      <c r="H51" s="380">
        <v>46</v>
      </c>
      <c r="I51" s="381"/>
      <c r="J51" s="403"/>
      <c r="K51" s="373"/>
      <c r="L51" s="403">
        <f t="shared" si="22"/>
        <v>1060000</v>
      </c>
      <c r="M51" s="403">
        <v>940500</v>
      </c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373"/>
      <c r="Y51" s="404"/>
      <c r="Z51" s="260" t="s">
        <v>704</v>
      </c>
      <c r="AA51" s="382" t="s">
        <v>72</v>
      </c>
      <c r="AB51" s="405" t="str">
        <f t="shared" si="0"/>
        <v>PS261323</v>
      </c>
      <c r="AC51" s="404" t="str">
        <f t="shared" si="0"/>
        <v>T260225-Y2</v>
      </c>
      <c r="AD51" s="406">
        <f t="shared" si="1"/>
        <v>46080</v>
      </c>
      <c r="AE51" s="404">
        <f t="shared" si="2"/>
        <v>0</v>
      </c>
      <c r="AF51" s="404">
        <f t="shared" si="3"/>
        <v>0</v>
      </c>
      <c r="AG51" s="404">
        <f t="shared" si="4"/>
        <v>1060000</v>
      </c>
      <c r="AH51" s="404">
        <f t="shared" si="5"/>
        <v>940500</v>
      </c>
      <c r="AI51" s="404">
        <f t="shared" si="6"/>
        <v>0</v>
      </c>
      <c r="AJ51" s="404">
        <f t="shared" si="7"/>
        <v>0</v>
      </c>
      <c r="AK51" s="404">
        <f t="shared" si="8"/>
        <v>0</v>
      </c>
      <c r="AL51" s="404">
        <f t="shared" si="9"/>
        <v>0</v>
      </c>
      <c r="AM51" s="404">
        <f t="shared" si="10"/>
        <v>0</v>
      </c>
      <c r="AN51" s="404">
        <f t="shared" si="11"/>
        <v>0</v>
      </c>
      <c r="AO51" s="404">
        <f t="shared" si="12"/>
        <v>0</v>
      </c>
      <c r="AP51" s="404">
        <f t="shared" si="14"/>
        <v>0</v>
      </c>
      <c r="AQ51" s="404">
        <f t="shared" si="15"/>
        <v>0</v>
      </c>
      <c r="AR51" s="404">
        <f t="shared" si="16"/>
        <v>160040</v>
      </c>
      <c r="AS51" s="404">
        <f t="shared" si="17"/>
        <v>2160540</v>
      </c>
      <c r="AT51" s="404">
        <f t="shared" si="18"/>
        <v>2160540</v>
      </c>
      <c r="AU51" s="404" t="str">
        <f t="shared" si="13"/>
        <v>TCS</v>
      </c>
      <c r="AV51" s="383" t="s">
        <v>79</v>
      </c>
      <c r="AW51" s="1" t="s">
        <v>4809</v>
      </c>
      <c r="AX51" s="1" t="s">
        <v>1293</v>
      </c>
      <c r="AY51" s="407">
        <v>46081</v>
      </c>
      <c r="AZ51" s="858"/>
      <c r="BA51" s="858"/>
    </row>
    <row r="52" spans="1:53" s="1" customFormat="1" ht="35.25" hidden="1" customHeight="1">
      <c r="A52" s="400" t="s">
        <v>4561</v>
      </c>
      <c r="B52" s="378" t="s">
        <v>4621</v>
      </c>
      <c r="C52" s="379" t="s">
        <v>4678</v>
      </c>
      <c r="D52" s="401">
        <v>46080</v>
      </c>
      <c r="E52" s="401" t="s">
        <v>4741</v>
      </c>
      <c r="F52" s="402">
        <v>1</v>
      </c>
      <c r="G52" s="380">
        <v>3.1</v>
      </c>
      <c r="H52" s="380">
        <v>3.1</v>
      </c>
      <c r="I52" s="381"/>
      <c r="J52" s="403"/>
      <c r="K52" s="373"/>
      <c r="L52" s="403"/>
      <c r="M52" s="403">
        <v>570000</v>
      </c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373"/>
      <c r="Y52" s="404"/>
      <c r="Z52" s="260"/>
      <c r="AA52" s="382" t="s">
        <v>75</v>
      </c>
      <c r="AB52" s="405" t="str">
        <f t="shared" si="0"/>
        <v>PS261277</v>
      </c>
      <c r="AC52" s="404" t="str">
        <f t="shared" si="0"/>
        <v xml:space="preserve"> 004/IEM/II/26</v>
      </c>
      <c r="AD52" s="406">
        <f t="shared" si="1"/>
        <v>46080</v>
      </c>
      <c r="AE52" s="404">
        <f t="shared" si="2"/>
        <v>0</v>
      </c>
      <c r="AF52" s="404">
        <f t="shared" si="3"/>
        <v>0</v>
      </c>
      <c r="AG52" s="404">
        <f t="shared" si="4"/>
        <v>0</v>
      </c>
      <c r="AH52" s="404">
        <f t="shared" si="5"/>
        <v>570000</v>
      </c>
      <c r="AI52" s="404">
        <f t="shared" si="6"/>
        <v>0</v>
      </c>
      <c r="AJ52" s="404">
        <f t="shared" si="7"/>
        <v>0</v>
      </c>
      <c r="AK52" s="404">
        <f t="shared" si="8"/>
        <v>0</v>
      </c>
      <c r="AL52" s="404">
        <f t="shared" si="9"/>
        <v>0</v>
      </c>
      <c r="AM52" s="404">
        <f t="shared" si="10"/>
        <v>0</v>
      </c>
      <c r="AN52" s="404">
        <f t="shared" si="11"/>
        <v>0</v>
      </c>
      <c r="AO52" s="404">
        <f t="shared" si="12"/>
        <v>0</v>
      </c>
      <c r="AP52" s="404">
        <f t="shared" si="14"/>
        <v>0</v>
      </c>
      <c r="AQ52" s="404">
        <f t="shared" si="15"/>
        <v>0</v>
      </c>
      <c r="AR52" s="404">
        <f t="shared" si="16"/>
        <v>45600</v>
      </c>
      <c r="AS52" s="404">
        <f t="shared" si="17"/>
        <v>615600</v>
      </c>
      <c r="AT52" s="404">
        <f t="shared" si="18"/>
        <v>615600</v>
      </c>
      <c r="AU52" s="404" t="str">
        <f t="shared" si="13"/>
        <v>DHL</v>
      </c>
      <c r="AV52" s="383" t="s">
        <v>82</v>
      </c>
      <c r="AW52" s="1" t="s">
        <v>4810</v>
      </c>
      <c r="AY52" s="407"/>
      <c r="AZ52" s="345"/>
      <c r="BA52" s="345"/>
    </row>
    <row r="53" spans="1:53" s="1" customFormat="1" ht="35.25" hidden="1" customHeight="1">
      <c r="A53" s="400" t="s">
        <v>4562</v>
      </c>
      <c r="B53" s="378" t="s">
        <v>4622</v>
      </c>
      <c r="C53" s="379" t="s">
        <v>4679</v>
      </c>
      <c r="D53" s="401">
        <v>46080</v>
      </c>
      <c r="E53" s="401" t="s">
        <v>4742</v>
      </c>
      <c r="F53" s="402">
        <v>1</v>
      </c>
      <c r="G53" s="380">
        <v>0.3</v>
      </c>
      <c r="H53" s="380">
        <v>0.3</v>
      </c>
      <c r="I53" s="381"/>
      <c r="J53" s="403"/>
      <c r="K53" s="373"/>
      <c r="L53" s="403"/>
      <c r="M53" s="403">
        <v>570000</v>
      </c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373"/>
      <c r="Y53" s="404"/>
      <c r="Z53" s="260"/>
      <c r="AA53" s="382" t="s">
        <v>75</v>
      </c>
      <c r="AB53" s="405" t="str">
        <f t="shared" si="0"/>
        <v>PS261329</v>
      </c>
      <c r="AC53" s="404" t="str">
        <f t="shared" si="0"/>
        <v>SO43638</v>
      </c>
      <c r="AD53" s="406">
        <f t="shared" si="1"/>
        <v>46080</v>
      </c>
      <c r="AE53" s="404">
        <f t="shared" si="2"/>
        <v>0</v>
      </c>
      <c r="AF53" s="404">
        <f t="shared" si="3"/>
        <v>0</v>
      </c>
      <c r="AG53" s="404">
        <f t="shared" si="4"/>
        <v>0</v>
      </c>
      <c r="AH53" s="404">
        <f t="shared" si="5"/>
        <v>570000</v>
      </c>
      <c r="AI53" s="404">
        <f t="shared" si="6"/>
        <v>0</v>
      </c>
      <c r="AJ53" s="404">
        <f t="shared" si="7"/>
        <v>0</v>
      </c>
      <c r="AK53" s="404">
        <f t="shared" si="8"/>
        <v>0</v>
      </c>
      <c r="AL53" s="404">
        <f t="shared" si="9"/>
        <v>0</v>
      </c>
      <c r="AM53" s="404">
        <f t="shared" si="10"/>
        <v>0</v>
      </c>
      <c r="AN53" s="404">
        <f t="shared" si="11"/>
        <v>0</v>
      </c>
      <c r="AO53" s="404">
        <f t="shared" si="12"/>
        <v>0</v>
      </c>
      <c r="AP53" s="404">
        <f t="shared" si="14"/>
        <v>0</v>
      </c>
      <c r="AQ53" s="404">
        <f t="shared" si="15"/>
        <v>0</v>
      </c>
      <c r="AR53" s="404">
        <f t="shared" si="16"/>
        <v>45600</v>
      </c>
      <c r="AS53" s="404">
        <f t="shared" si="17"/>
        <v>615600</v>
      </c>
      <c r="AT53" s="404">
        <f t="shared" si="18"/>
        <v>615600</v>
      </c>
      <c r="AU53" s="404" t="str">
        <f t="shared" si="13"/>
        <v>DHL</v>
      </c>
      <c r="AV53" s="383" t="s">
        <v>82</v>
      </c>
      <c r="AW53" s="1" t="s">
        <v>4811</v>
      </c>
      <c r="AY53" s="407"/>
      <c r="AZ53" s="345"/>
      <c r="BA53" s="345"/>
    </row>
    <row r="54" spans="1:53" s="1" customFormat="1" ht="35.25" hidden="1" customHeight="1">
      <c r="A54" s="400" t="s">
        <v>4563</v>
      </c>
      <c r="B54" s="378" t="s">
        <v>4623</v>
      </c>
      <c r="C54" s="379" t="s">
        <v>4680</v>
      </c>
      <c r="D54" s="401">
        <v>46080</v>
      </c>
      <c r="E54" s="401" t="s">
        <v>4743</v>
      </c>
      <c r="F54" s="402">
        <v>1</v>
      </c>
      <c r="G54" s="380">
        <v>1.2</v>
      </c>
      <c r="H54" s="380">
        <v>1.2</v>
      </c>
      <c r="I54" s="381"/>
      <c r="J54" s="403"/>
      <c r="K54" s="373"/>
      <c r="L54" s="403"/>
      <c r="M54" s="403">
        <v>570000</v>
      </c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373"/>
      <c r="Y54" s="404"/>
      <c r="Z54" s="260"/>
      <c r="AA54" s="382" t="s">
        <v>75</v>
      </c>
      <c r="AB54" s="405" t="str">
        <f t="shared" si="0"/>
        <v>PS261330</v>
      </c>
      <c r="AC54" s="404" t="str">
        <f t="shared" si="0"/>
        <v>260227-02</v>
      </c>
      <c r="AD54" s="406">
        <f t="shared" si="1"/>
        <v>46080</v>
      </c>
      <c r="AE54" s="404">
        <f t="shared" si="2"/>
        <v>0</v>
      </c>
      <c r="AF54" s="404">
        <f t="shared" si="3"/>
        <v>0</v>
      </c>
      <c r="AG54" s="404">
        <f t="shared" si="4"/>
        <v>0</v>
      </c>
      <c r="AH54" s="404">
        <f t="shared" si="5"/>
        <v>570000</v>
      </c>
      <c r="AI54" s="404">
        <f t="shared" si="6"/>
        <v>0</v>
      </c>
      <c r="AJ54" s="404">
        <f t="shared" si="7"/>
        <v>0</v>
      </c>
      <c r="AK54" s="404">
        <f t="shared" si="8"/>
        <v>0</v>
      </c>
      <c r="AL54" s="404">
        <f t="shared" si="9"/>
        <v>0</v>
      </c>
      <c r="AM54" s="404">
        <f t="shared" si="10"/>
        <v>0</v>
      </c>
      <c r="AN54" s="404">
        <f t="shared" si="11"/>
        <v>0</v>
      </c>
      <c r="AO54" s="404">
        <f t="shared" si="12"/>
        <v>0</v>
      </c>
      <c r="AP54" s="404">
        <f t="shared" si="14"/>
        <v>0</v>
      </c>
      <c r="AQ54" s="404">
        <f t="shared" si="15"/>
        <v>0</v>
      </c>
      <c r="AR54" s="404">
        <f t="shared" si="16"/>
        <v>45600</v>
      </c>
      <c r="AS54" s="404">
        <f t="shared" si="17"/>
        <v>615600</v>
      </c>
      <c r="AT54" s="404">
        <f t="shared" si="18"/>
        <v>615600</v>
      </c>
      <c r="AU54" s="404" t="str">
        <f t="shared" si="13"/>
        <v>DHL</v>
      </c>
      <c r="AV54" s="383" t="s">
        <v>82</v>
      </c>
      <c r="AW54" s="1" t="s">
        <v>4812</v>
      </c>
      <c r="AY54" s="407"/>
      <c r="AZ54" s="345"/>
      <c r="BA54" s="345"/>
    </row>
    <row r="55" spans="1:53" s="1" customFormat="1" ht="35.25" hidden="1" customHeight="1">
      <c r="A55" s="400" t="s">
        <v>4564</v>
      </c>
      <c r="B55" s="378" t="s">
        <v>4624</v>
      </c>
      <c r="C55" s="379" t="s">
        <v>4681</v>
      </c>
      <c r="D55" s="401">
        <v>46080</v>
      </c>
      <c r="E55" s="401" t="s">
        <v>4744</v>
      </c>
      <c r="F55" s="402">
        <v>1</v>
      </c>
      <c r="G55" s="380">
        <v>29</v>
      </c>
      <c r="H55" s="380">
        <v>29</v>
      </c>
      <c r="I55" s="381"/>
      <c r="J55" s="403"/>
      <c r="K55" s="373"/>
      <c r="L55" s="403"/>
      <c r="M55" s="403">
        <v>570000</v>
      </c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373"/>
      <c r="Y55" s="404"/>
      <c r="Z55" s="260"/>
      <c r="AA55" s="382" t="s">
        <v>75</v>
      </c>
      <c r="AB55" s="405" t="str">
        <f t="shared" si="0"/>
        <v>PS261331</v>
      </c>
      <c r="AC55" s="404" t="str">
        <f t="shared" si="0"/>
        <v>IV260201733</v>
      </c>
      <c r="AD55" s="406">
        <f t="shared" si="1"/>
        <v>46080</v>
      </c>
      <c r="AE55" s="404">
        <f t="shared" si="2"/>
        <v>0</v>
      </c>
      <c r="AF55" s="404">
        <f t="shared" si="3"/>
        <v>0</v>
      </c>
      <c r="AG55" s="404">
        <f t="shared" si="4"/>
        <v>0</v>
      </c>
      <c r="AH55" s="404">
        <f t="shared" si="5"/>
        <v>570000</v>
      </c>
      <c r="AI55" s="404">
        <f t="shared" si="6"/>
        <v>0</v>
      </c>
      <c r="AJ55" s="404">
        <f t="shared" si="7"/>
        <v>0</v>
      </c>
      <c r="AK55" s="404">
        <f t="shared" si="8"/>
        <v>0</v>
      </c>
      <c r="AL55" s="404">
        <f t="shared" si="9"/>
        <v>0</v>
      </c>
      <c r="AM55" s="404">
        <f t="shared" si="10"/>
        <v>0</v>
      </c>
      <c r="AN55" s="404">
        <f t="shared" si="11"/>
        <v>0</v>
      </c>
      <c r="AO55" s="404">
        <f t="shared" si="12"/>
        <v>0</v>
      </c>
      <c r="AP55" s="404">
        <f t="shared" si="14"/>
        <v>0</v>
      </c>
      <c r="AQ55" s="404">
        <f t="shared" si="15"/>
        <v>0</v>
      </c>
      <c r="AR55" s="404">
        <f t="shared" si="16"/>
        <v>45600</v>
      </c>
      <c r="AS55" s="404">
        <f t="shared" si="17"/>
        <v>615600</v>
      </c>
      <c r="AT55" s="404">
        <f t="shared" si="18"/>
        <v>615600</v>
      </c>
      <c r="AU55" s="404" t="str">
        <f t="shared" si="13"/>
        <v>DHL</v>
      </c>
      <c r="AV55" s="383" t="s">
        <v>82</v>
      </c>
      <c r="AW55" s="1" t="s">
        <v>4813</v>
      </c>
      <c r="AY55" s="407"/>
      <c r="AZ55" s="345"/>
      <c r="BA55" s="345"/>
    </row>
    <row r="56" spans="1:53" s="1" customFormat="1" ht="35.25" hidden="1" customHeight="1">
      <c r="A56" s="400" t="s">
        <v>4565</v>
      </c>
      <c r="B56" s="378" t="s">
        <v>4625</v>
      </c>
      <c r="C56" s="379" t="s">
        <v>4682</v>
      </c>
      <c r="D56" s="401">
        <v>46080</v>
      </c>
      <c r="E56" s="401" t="s">
        <v>4745</v>
      </c>
      <c r="F56" s="402">
        <v>1</v>
      </c>
      <c r="G56" s="380">
        <v>3</v>
      </c>
      <c r="H56" s="380">
        <v>3</v>
      </c>
      <c r="I56" s="381"/>
      <c r="J56" s="403"/>
      <c r="K56" s="373"/>
      <c r="L56" s="403"/>
      <c r="M56" s="403">
        <v>570000</v>
      </c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373"/>
      <c r="Y56" s="404"/>
      <c r="Z56" s="260"/>
      <c r="AA56" s="382" t="s">
        <v>75</v>
      </c>
      <c r="AB56" s="405" t="str">
        <f t="shared" si="0"/>
        <v>PS261347</v>
      </c>
      <c r="AC56" s="404" t="str">
        <f t="shared" si="0"/>
        <v>INV-26020350R1</v>
      </c>
      <c r="AD56" s="406">
        <f t="shared" si="1"/>
        <v>46080</v>
      </c>
      <c r="AE56" s="404">
        <f t="shared" si="2"/>
        <v>0</v>
      </c>
      <c r="AF56" s="404">
        <f t="shared" si="3"/>
        <v>0</v>
      </c>
      <c r="AG56" s="404">
        <f t="shared" si="4"/>
        <v>0</v>
      </c>
      <c r="AH56" s="404">
        <f t="shared" si="5"/>
        <v>570000</v>
      </c>
      <c r="AI56" s="404">
        <f t="shared" si="6"/>
        <v>0</v>
      </c>
      <c r="AJ56" s="404">
        <f t="shared" si="7"/>
        <v>0</v>
      </c>
      <c r="AK56" s="404">
        <f t="shared" si="8"/>
        <v>0</v>
      </c>
      <c r="AL56" s="404">
        <f t="shared" si="9"/>
        <v>0</v>
      </c>
      <c r="AM56" s="404">
        <f t="shared" si="10"/>
        <v>0</v>
      </c>
      <c r="AN56" s="404">
        <f t="shared" si="11"/>
        <v>0</v>
      </c>
      <c r="AO56" s="404">
        <f t="shared" si="12"/>
        <v>0</v>
      </c>
      <c r="AP56" s="404">
        <f t="shared" si="14"/>
        <v>0</v>
      </c>
      <c r="AQ56" s="404">
        <f t="shared" si="15"/>
        <v>0</v>
      </c>
      <c r="AR56" s="404">
        <f t="shared" si="16"/>
        <v>45600</v>
      </c>
      <c r="AS56" s="404">
        <f t="shared" si="17"/>
        <v>615600</v>
      </c>
      <c r="AT56" s="404">
        <f t="shared" si="18"/>
        <v>615600</v>
      </c>
      <c r="AU56" s="404" t="str">
        <f t="shared" si="13"/>
        <v>DHL</v>
      </c>
      <c r="AV56" s="383" t="s">
        <v>82</v>
      </c>
      <c r="AW56" s="1" t="s">
        <v>4814</v>
      </c>
      <c r="AY56" s="407"/>
      <c r="AZ56" s="345"/>
      <c r="BA56" s="345"/>
    </row>
    <row r="57" spans="1:53" s="1" customFormat="1" ht="35.25" hidden="1" customHeight="1">
      <c r="A57" s="400" t="s">
        <v>4566</v>
      </c>
      <c r="B57" s="378" t="s">
        <v>4626</v>
      </c>
      <c r="C57" s="379" t="s">
        <v>4683</v>
      </c>
      <c r="D57" s="401">
        <v>46080</v>
      </c>
      <c r="E57" s="401" t="s">
        <v>4746</v>
      </c>
      <c r="F57" s="402">
        <v>1</v>
      </c>
      <c r="G57" s="380">
        <v>14.8</v>
      </c>
      <c r="H57" s="380">
        <v>14.8</v>
      </c>
      <c r="I57" s="381"/>
      <c r="J57" s="403"/>
      <c r="K57" s="373"/>
      <c r="L57" s="403"/>
      <c r="M57" s="403">
        <v>570000</v>
      </c>
      <c r="N57" s="403"/>
      <c r="O57" s="403"/>
      <c r="P57" s="403"/>
      <c r="Q57" s="403"/>
      <c r="R57" s="403"/>
      <c r="S57" s="403"/>
      <c r="T57" s="403"/>
      <c r="U57" s="403"/>
      <c r="V57" s="403"/>
      <c r="W57" s="403"/>
      <c r="X57" s="373"/>
      <c r="Y57" s="404"/>
      <c r="Z57" s="260"/>
      <c r="AA57" s="382" t="s">
        <v>75</v>
      </c>
      <c r="AB57" s="405" t="str">
        <f t="shared" si="0"/>
        <v>PS261348</v>
      </c>
      <c r="AC57" s="404" t="str">
        <f t="shared" si="0"/>
        <v>INV-26020900</v>
      </c>
      <c r="AD57" s="406">
        <f t="shared" si="1"/>
        <v>46080</v>
      </c>
      <c r="AE57" s="404">
        <f t="shared" si="2"/>
        <v>0</v>
      </c>
      <c r="AF57" s="404">
        <f t="shared" si="3"/>
        <v>0</v>
      </c>
      <c r="AG57" s="404">
        <f t="shared" si="4"/>
        <v>0</v>
      </c>
      <c r="AH57" s="404">
        <f t="shared" si="5"/>
        <v>570000</v>
      </c>
      <c r="AI57" s="404">
        <f t="shared" si="6"/>
        <v>0</v>
      </c>
      <c r="AJ57" s="404">
        <f t="shared" si="7"/>
        <v>0</v>
      </c>
      <c r="AK57" s="404">
        <f t="shared" si="8"/>
        <v>0</v>
      </c>
      <c r="AL57" s="404">
        <f t="shared" si="9"/>
        <v>0</v>
      </c>
      <c r="AM57" s="404">
        <f t="shared" si="10"/>
        <v>0</v>
      </c>
      <c r="AN57" s="404">
        <f t="shared" si="11"/>
        <v>0</v>
      </c>
      <c r="AO57" s="404">
        <f t="shared" si="12"/>
        <v>0</v>
      </c>
      <c r="AP57" s="404">
        <f t="shared" si="14"/>
        <v>0</v>
      </c>
      <c r="AQ57" s="404">
        <f t="shared" si="15"/>
        <v>0</v>
      </c>
      <c r="AR57" s="404">
        <f t="shared" si="16"/>
        <v>45600</v>
      </c>
      <c r="AS57" s="404">
        <f t="shared" si="17"/>
        <v>615600</v>
      </c>
      <c r="AT57" s="404">
        <f t="shared" si="18"/>
        <v>615600</v>
      </c>
      <c r="AU57" s="404" t="str">
        <f t="shared" si="13"/>
        <v>DHL</v>
      </c>
      <c r="AV57" s="383" t="s">
        <v>82</v>
      </c>
      <c r="AW57" s="1" t="s">
        <v>4815</v>
      </c>
      <c r="AY57" s="407"/>
      <c r="AZ57" s="345"/>
      <c r="BA57" s="345"/>
    </row>
    <row r="58" spans="1:53" s="1" customFormat="1" ht="35.25" hidden="1" customHeight="1">
      <c r="A58" s="400" t="s">
        <v>4567</v>
      </c>
      <c r="B58" s="378" t="s">
        <v>4627</v>
      </c>
      <c r="C58" s="379" t="s">
        <v>4684</v>
      </c>
      <c r="D58" s="401">
        <v>46080</v>
      </c>
      <c r="E58" s="401" t="s">
        <v>4747</v>
      </c>
      <c r="F58" s="402">
        <v>1</v>
      </c>
      <c r="G58" s="380">
        <v>3.8</v>
      </c>
      <c r="H58" s="380">
        <v>3.8</v>
      </c>
      <c r="I58" s="381"/>
      <c r="J58" s="403"/>
      <c r="K58" s="373"/>
      <c r="L58" s="403"/>
      <c r="M58" s="403">
        <v>570000</v>
      </c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373"/>
      <c r="Y58" s="404"/>
      <c r="Z58" s="260"/>
      <c r="AA58" s="382" t="s">
        <v>75</v>
      </c>
      <c r="AB58" s="405" t="str">
        <f t="shared" si="0"/>
        <v>PS261349</v>
      </c>
      <c r="AC58" s="404" t="str">
        <f t="shared" si="0"/>
        <v>OHTY260234</v>
      </c>
      <c r="AD58" s="406">
        <f t="shared" si="1"/>
        <v>46080</v>
      </c>
      <c r="AE58" s="404">
        <f t="shared" si="2"/>
        <v>0</v>
      </c>
      <c r="AF58" s="404">
        <f t="shared" si="3"/>
        <v>0</v>
      </c>
      <c r="AG58" s="404">
        <f t="shared" si="4"/>
        <v>0</v>
      </c>
      <c r="AH58" s="404">
        <f t="shared" si="5"/>
        <v>570000</v>
      </c>
      <c r="AI58" s="404">
        <f t="shared" si="6"/>
        <v>0</v>
      </c>
      <c r="AJ58" s="404">
        <f t="shared" si="7"/>
        <v>0</v>
      </c>
      <c r="AK58" s="404">
        <f t="shared" si="8"/>
        <v>0</v>
      </c>
      <c r="AL58" s="404">
        <f t="shared" si="9"/>
        <v>0</v>
      </c>
      <c r="AM58" s="404">
        <f t="shared" si="10"/>
        <v>0</v>
      </c>
      <c r="AN58" s="404">
        <f t="shared" si="11"/>
        <v>0</v>
      </c>
      <c r="AO58" s="404">
        <f t="shared" si="12"/>
        <v>0</v>
      </c>
      <c r="AP58" s="404">
        <f t="shared" si="14"/>
        <v>0</v>
      </c>
      <c r="AQ58" s="404">
        <f t="shared" si="15"/>
        <v>0</v>
      </c>
      <c r="AR58" s="404">
        <f t="shared" si="16"/>
        <v>45600</v>
      </c>
      <c r="AS58" s="404">
        <f t="shared" si="17"/>
        <v>615600</v>
      </c>
      <c r="AT58" s="404">
        <f t="shared" si="18"/>
        <v>615600</v>
      </c>
      <c r="AU58" s="404" t="str">
        <f t="shared" si="13"/>
        <v>DHL</v>
      </c>
      <c r="AV58" s="383" t="s">
        <v>82</v>
      </c>
      <c r="AW58" s="1" t="s">
        <v>4816</v>
      </c>
      <c r="AY58" s="407"/>
      <c r="AZ58" s="345"/>
      <c r="BA58" s="345"/>
    </row>
    <row r="59" spans="1:53" s="1" customFormat="1" ht="35.25" customHeight="1">
      <c r="A59" s="400" t="s">
        <v>4568</v>
      </c>
      <c r="B59" s="378" t="s">
        <v>4628</v>
      </c>
      <c r="C59" s="379" t="s">
        <v>4685</v>
      </c>
      <c r="D59" s="401">
        <v>46079</v>
      </c>
      <c r="E59" s="401" t="s">
        <v>4748</v>
      </c>
      <c r="F59" s="402">
        <v>1</v>
      </c>
      <c r="G59" s="380">
        <v>143</v>
      </c>
      <c r="H59" s="380">
        <v>143</v>
      </c>
      <c r="I59" s="381"/>
      <c r="J59" s="403"/>
      <c r="K59" s="373"/>
      <c r="L59" s="403" cm="1">
        <f t="array" ref="L59">IF(H59=0, _xleta.T, IF(H59&lt;=1000, 1590000, IF(H59&lt;=2000, 1760000, IF(H59&lt;=3000, 2486000, IF(H59&lt;=5000, 2596000, ff)))))</f>
        <v>1590000</v>
      </c>
      <c r="M59" s="403">
        <v>940500</v>
      </c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373"/>
      <c r="Y59" s="404"/>
      <c r="Z59" s="260" t="s">
        <v>1285</v>
      </c>
      <c r="AA59" s="382" t="s">
        <v>78</v>
      </c>
      <c r="AB59" s="405" t="str">
        <f t="shared" si="0"/>
        <v>PS261297</v>
      </c>
      <c r="AC59" s="404" t="str">
        <f t="shared" si="0"/>
        <v>X0130</v>
      </c>
      <c r="AD59" s="406">
        <f t="shared" si="1"/>
        <v>46079</v>
      </c>
      <c r="AE59" s="404">
        <f t="shared" si="2"/>
        <v>0</v>
      </c>
      <c r="AF59" s="404">
        <f t="shared" si="3"/>
        <v>0</v>
      </c>
      <c r="AG59" s="404">
        <f t="shared" si="4"/>
        <v>1590000</v>
      </c>
      <c r="AH59" s="404">
        <f t="shared" si="5"/>
        <v>940500</v>
      </c>
      <c r="AI59" s="404">
        <f t="shared" si="6"/>
        <v>0</v>
      </c>
      <c r="AJ59" s="404">
        <f t="shared" si="7"/>
        <v>0</v>
      </c>
      <c r="AK59" s="404">
        <f t="shared" si="8"/>
        <v>0</v>
      </c>
      <c r="AL59" s="404">
        <f t="shared" si="9"/>
        <v>0</v>
      </c>
      <c r="AM59" s="404">
        <f t="shared" si="10"/>
        <v>0</v>
      </c>
      <c r="AN59" s="404">
        <f t="shared" si="11"/>
        <v>0</v>
      </c>
      <c r="AO59" s="404">
        <f t="shared" si="12"/>
        <v>0</v>
      </c>
      <c r="AP59" s="404">
        <f t="shared" si="14"/>
        <v>0</v>
      </c>
      <c r="AQ59" s="404">
        <f t="shared" si="15"/>
        <v>0</v>
      </c>
      <c r="AR59" s="404">
        <f t="shared" si="16"/>
        <v>202440</v>
      </c>
      <c r="AS59" s="404">
        <f t="shared" si="17"/>
        <v>2732940</v>
      </c>
      <c r="AT59" s="404">
        <f t="shared" si="18"/>
        <v>2732940</v>
      </c>
      <c r="AU59" s="404" t="str">
        <f t="shared" si="13"/>
        <v>KNQ TÂN THUẬN</v>
      </c>
      <c r="AV59" s="383" t="s">
        <v>80</v>
      </c>
      <c r="AW59" s="1" t="s">
        <v>4817</v>
      </c>
      <c r="AX59" s="1" t="s">
        <v>2327</v>
      </c>
      <c r="AY59" s="407">
        <v>46081</v>
      </c>
      <c r="AZ59" s="444" t="s">
        <v>1285</v>
      </c>
      <c r="BA59" s="338" t="s">
        <v>2684</v>
      </c>
    </row>
    <row r="60" spans="1:53" s="1" customFormat="1" ht="35.25" customHeight="1">
      <c r="A60" s="400" t="s">
        <v>4569</v>
      </c>
      <c r="B60" s="378" t="s">
        <v>4629</v>
      </c>
      <c r="C60" s="379" t="s">
        <v>4686</v>
      </c>
      <c r="D60" s="401">
        <v>46076</v>
      </c>
      <c r="E60" s="401" t="s">
        <v>4749</v>
      </c>
      <c r="F60" s="402">
        <v>1</v>
      </c>
      <c r="G60" s="380">
        <v>104</v>
      </c>
      <c r="H60" s="380">
        <v>104</v>
      </c>
      <c r="I60" s="381" t="s">
        <v>1289</v>
      </c>
      <c r="J60" s="403"/>
      <c r="K60" s="373"/>
      <c r="L60" s="403" cm="1">
        <f t="array" ref="L60">IF(H60=0, _xleta.T, IF(H60&lt;=1000, 1290000, IF(H60&lt;=2000, 1460000, IF(H60&lt;=3000, 2186000, IF(H60&lt;=5000, 2296000, ff)))))</f>
        <v>1290000</v>
      </c>
      <c r="M60" s="403">
        <v>940500</v>
      </c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373"/>
      <c r="Y60" s="404"/>
      <c r="Z60" s="260" t="s">
        <v>691</v>
      </c>
      <c r="AA60" s="382" t="s">
        <v>74</v>
      </c>
      <c r="AB60" s="405" t="str">
        <f t="shared" si="0"/>
        <v>PS261171</v>
      </c>
      <c r="AC60" s="404" t="str">
        <f t="shared" si="0"/>
        <v>260212JHJ03A</v>
      </c>
      <c r="AD60" s="406">
        <f t="shared" si="1"/>
        <v>46076</v>
      </c>
      <c r="AE60" s="404">
        <f t="shared" si="2"/>
        <v>0</v>
      </c>
      <c r="AF60" s="404">
        <f t="shared" si="3"/>
        <v>0</v>
      </c>
      <c r="AG60" s="404">
        <f t="shared" si="4"/>
        <v>1290000</v>
      </c>
      <c r="AH60" s="404">
        <f t="shared" si="5"/>
        <v>940500</v>
      </c>
      <c r="AI60" s="404">
        <f t="shared" si="6"/>
        <v>0</v>
      </c>
      <c r="AJ60" s="404">
        <f t="shared" si="7"/>
        <v>0</v>
      </c>
      <c r="AK60" s="404">
        <f t="shared" si="8"/>
        <v>0</v>
      </c>
      <c r="AL60" s="404">
        <f t="shared" si="9"/>
        <v>0</v>
      </c>
      <c r="AM60" s="404">
        <f t="shared" si="10"/>
        <v>0</v>
      </c>
      <c r="AN60" s="404">
        <f t="shared" si="11"/>
        <v>0</v>
      </c>
      <c r="AO60" s="404">
        <f t="shared" si="12"/>
        <v>0</v>
      </c>
      <c r="AP60" s="404">
        <f t="shared" si="14"/>
        <v>0</v>
      </c>
      <c r="AQ60" s="404">
        <f t="shared" si="15"/>
        <v>0</v>
      </c>
      <c r="AR60" s="404">
        <f t="shared" si="16"/>
        <v>178440</v>
      </c>
      <c r="AS60" s="404">
        <f t="shared" si="17"/>
        <v>2408940</v>
      </c>
      <c r="AT60" s="404">
        <f t="shared" si="18"/>
        <v>2408940</v>
      </c>
      <c r="AU60" s="404" t="str">
        <f t="shared" si="13"/>
        <v>CÁT LÁI</v>
      </c>
      <c r="AV60" s="383" t="s">
        <v>80</v>
      </c>
      <c r="AW60" s="1" t="s">
        <v>4818</v>
      </c>
      <c r="AX60" s="1" t="s">
        <v>3614</v>
      </c>
      <c r="AY60" s="407">
        <v>46081</v>
      </c>
      <c r="AZ60" s="352" t="s">
        <v>691</v>
      </c>
      <c r="BA60" s="352" t="s">
        <v>2684</v>
      </c>
    </row>
    <row r="61" spans="1:53" s="1" customFormat="1" ht="35.25" customHeight="1">
      <c r="A61" s="400" t="s">
        <v>4570</v>
      </c>
      <c r="B61" s="378" t="s">
        <v>4630</v>
      </c>
      <c r="C61" s="379" t="s">
        <v>4687</v>
      </c>
      <c r="D61" s="401">
        <v>46078</v>
      </c>
      <c r="E61" s="401" t="s">
        <v>4750</v>
      </c>
      <c r="F61" s="402">
        <v>1</v>
      </c>
      <c r="G61" s="380">
        <v>4305</v>
      </c>
      <c r="H61" s="380">
        <v>4305</v>
      </c>
      <c r="I61" s="381" t="s">
        <v>4762</v>
      </c>
      <c r="J61" s="403"/>
      <c r="K61" s="373"/>
      <c r="L61" s="403" cm="1">
        <f t="array" ref="L61">IF(H61=0, _xleta.T, IF(H61&lt;=1000, 1290000, IF(H61&lt;=2000, 1460000, IF(H61&lt;=3000, 2186000, IF(H61&lt;=5000, 2296000, ff)))))</f>
        <v>2296000</v>
      </c>
      <c r="M61" s="403">
        <v>940500</v>
      </c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373"/>
      <c r="Y61" s="404"/>
      <c r="Z61" s="260" t="s">
        <v>691</v>
      </c>
      <c r="AA61" s="382" t="s">
        <v>74</v>
      </c>
      <c r="AB61" s="405" t="str">
        <f t="shared" si="0"/>
        <v>PS261165</v>
      </c>
      <c r="AC61" s="404" t="str">
        <f t="shared" si="0"/>
        <v>260212JHJ01A</v>
      </c>
      <c r="AD61" s="406">
        <f t="shared" si="1"/>
        <v>46078</v>
      </c>
      <c r="AE61" s="404">
        <f t="shared" si="2"/>
        <v>0</v>
      </c>
      <c r="AF61" s="404">
        <f t="shared" si="3"/>
        <v>0</v>
      </c>
      <c r="AG61" s="404">
        <f t="shared" si="4"/>
        <v>2296000</v>
      </c>
      <c r="AH61" s="404">
        <f t="shared" si="5"/>
        <v>940500</v>
      </c>
      <c r="AI61" s="404">
        <f t="shared" si="6"/>
        <v>0</v>
      </c>
      <c r="AJ61" s="404">
        <f t="shared" si="7"/>
        <v>0</v>
      </c>
      <c r="AK61" s="404">
        <f t="shared" si="8"/>
        <v>0</v>
      </c>
      <c r="AL61" s="404">
        <f t="shared" si="9"/>
        <v>0</v>
      </c>
      <c r="AM61" s="404">
        <f t="shared" si="10"/>
        <v>0</v>
      </c>
      <c r="AN61" s="404">
        <f t="shared" si="11"/>
        <v>0</v>
      </c>
      <c r="AO61" s="404">
        <f t="shared" si="12"/>
        <v>0</v>
      </c>
      <c r="AP61" s="404">
        <f t="shared" si="14"/>
        <v>0</v>
      </c>
      <c r="AQ61" s="404">
        <f t="shared" si="15"/>
        <v>0</v>
      </c>
      <c r="AR61" s="404">
        <f t="shared" si="16"/>
        <v>258920</v>
      </c>
      <c r="AS61" s="404">
        <f t="shared" si="17"/>
        <v>3495420</v>
      </c>
      <c r="AT61" s="404">
        <f t="shared" si="18"/>
        <v>3495420</v>
      </c>
      <c r="AU61" s="414" t="str">
        <f t="shared" si="13"/>
        <v>CÁT LÁI</v>
      </c>
      <c r="AV61" s="383" t="s">
        <v>80</v>
      </c>
      <c r="AW61" s="1" t="s">
        <v>4819</v>
      </c>
      <c r="AX61" s="1" t="s">
        <v>3614</v>
      </c>
      <c r="AY61" s="407">
        <v>46081</v>
      </c>
      <c r="AZ61" s="859" t="s">
        <v>691</v>
      </c>
      <c r="BA61" s="859" t="s">
        <v>2686</v>
      </c>
    </row>
    <row r="62" spans="1:53" s="1" customFormat="1" ht="35.25" customHeight="1">
      <c r="A62" s="400" t="s">
        <v>4571</v>
      </c>
      <c r="B62" s="378" t="s">
        <v>4631</v>
      </c>
      <c r="C62" s="379" t="s">
        <v>4688</v>
      </c>
      <c r="D62" s="401">
        <v>46078</v>
      </c>
      <c r="E62" s="401" t="s">
        <v>4751</v>
      </c>
      <c r="F62" s="402">
        <v>1</v>
      </c>
      <c r="G62" s="380">
        <v>195</v>
      </c>
      <c r="H62" s="380">
        <v>195</v>
      </c>
      <c r="I62" s="381" t="s">
        <v>4763</v>
      </c>
      <c r="J62" s="403"/>
      <c r="K62" s="373"/>
      <c r="L62" s="403" cm="1">
        <f t="array" ref="L62">IF(H62=0, _xleta.T, IF(H62&lt;=1000, 1290000, IF(H62&lt;=2000, 1460000, IF(H62&lt;=3000, 2186000, IF(H62&lt;=5000, 2296000, ff)))))</f>
        <v>1290000</v>
      </c>
      <c r="M62" s="403">
        <v>940500</v>
      </c>
      <c r="N62" s="403"/>
      <c r="O62" s="403"/>
      <c r="P62" s="403"/>
      <c r="Q62" s="403"/>
      <c r="R62" s="403"/>
      <c r="S62" s="403"/>
      <c r="T62" s="403"/>
      <c r="U62" s="403"/>
      <c r="V62" s="403"/>
      <c r="W62" s="403"/>
      <c r="X62" s="373"/>
      <c r="Y62" s="404"/>
      <c r="Z62" s="260" t="s">
        <v>691</v>
      </c>
      <c r="AA62" s="382" t="s">
        <v>74</v>
      </c>
      <c r="AB62" s="405" t="str">
        <f t="shared" si="0"/>
        <v>PS261144</v>
      </c>
      <c r="AC62" s="404" t="str">
        <f t="shared" si="0"/>
        <v>YCT260213-60</v>
      </c>
      <c r="AD62" s="406">
        <f t="shared" si="1"/>
        <v>46078</v>
      </c>
      <c r="AE62" s="404">
        <f t="shared" si="2"/>
        <v>0</v>
      </c>
      <c r="AF62" s="404">
        <f t="shared" si="3"/>
        <v>0</v>
      </c>
      <c r="AG62" s="404">
        <f t="shared" si="4"/>
        <v>1290000</v>
      </c>
      <c r="AH62" s="404">
        <f t="shared" si="5"/>
        <v>940500</v>
      </c>
      <c r="AI62" s="404">
        <f t="shared" si="6"/>
        <v>0</v>
      </c>
      <c r="AJ62" s="404">
        <f t="shared" si="7"/>
        <v>0</v>
      </c>
      <c r="AK62" s="404">
        <f t="shared" si="8"/>
        <v>0</v>
      </c>
      <c r="AL62" s="404">
        <f t="shared" si="9"/>
        <v>0</v>
      </c>
      <c r="AM62" s="404">
        <f t="shared" si="10"/>
        <v>0</v>
      </c>
      <c r="AN62" s="404">
        <f t="shared" si="11"/>
        <v>0</v>
      </c>
      <c r="AO62" s="404">
        <f t="shared" si="12"/>
        <v>0</v>
      </c>
      <c r="AP62" s="404">
        <f t="shared" si="14"/>
        <v>0</v>
      </c>
      <c r="AQ62" s="404">
        <f t="shared" si="15"/>
        <v>0</v>
      </c>
      <c r="AR62" s="404">
        <f t="shared" si="16"/>
        <v>178440</v>
      </c>
      <c r="AS62" s="404">
        <f t="shared" si="17"/>
        <v>2408940</v>
      </c>
      <c r="AT62" s="404">
        <f t="shared" si="18"/>
        <v>2408940</v>
      </c>
      <c r="AU62" s="414" t="str">
        <f t="shared" si="13"/>
        <v>CÁT LÁI</v>
      </c>
      <c r="AV62" s="383" t="s">
        <v>80</v>
      </c>
      <c r="AW62" s="1" t="s">
        <v>4820</v>
      </c>
      <c r="AX62" s="1" t="s">
        <v>3614</v>
      </c>
      <c r="AY62" s="407">
        <v>46081</v>
      </c>
      <c r="AZ62" s="860"/>
      <c r="BA62" s="860"/>
    </row>
    <row r="63" spans="1:53" s="1" customFormat="1" ht="35.25" hidden="1" customHeight="1">
      <c r="A63" s="400" t="s">
        <v>4572</v>
      </c>
      <c r="B63" s="378" t="s">
        <v>4632</v>
      </c>
      <c r="C63" s="379" t="s">
        <v>4689</v>
      </c>
      <c r="D63" s="401">
        <v>46079</v>
      </c>
      <c r="E63" s="401" t="s">
        <v>4752</v>
      </c>
      <c r="F63" s="402">
        <v>1</v>
      </c>
      <c r="G63" s="380">
        <v>2870.21</v>
      </c>
      <c r="H63" s="380">
        <v>2870.21</v>
      </c>
      <c r="I63" s="381"/>
      <c r="J63" s="403"/>
      <c r="K63" s="373"/>
      <c r="L63" s="403"/>
      <c r="M63" s="403">
        <f>410000*95%</f>
        <v>389500</v>
      </c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373"/>
      <c r="Y63" s="404"/>
      <c r="Z63" s="260"/>
      <c r="AA63" s="382" t="s">
        <v>143</v>
      </c>
      <c r="AB63" s="405" t="str">
        <f t="shared" si="0"/>
        <v>PS261231</v>
      </c>
      <c r="AC63" s="404" t="str">
        <f t="shared" si="0"/>
        <v>PS26-1231</v>
      </c>
      <c r="AD63" s="406">
        <f t="shared" si="1"/>
        <v>46079</v>
      </c>
      <c r="AE63" s="404">
        <f t="shared" si="2"/>
        <v>0</v>
      </c>
      <c r="AF63" s="404">
        <f t="shared" si="3"/>
        <v>0</v>
      </c>
      <c r="AG63" s="404">
        <f t="shared" si="4"/>
        <v>0</v>
      </c>
      <c r="AH63" s="404">
        <f t="shared" si="5"/>
        <v>389500</v>
      </c>
      <c r="AI63" s="404">
        <f t="shared" si="6"/>
        <v>0</v>
      </c>
      <c r="AJ63" s="404">
        <f t="shared" si="7"/>
        <v>0</v>
      </c>
      <c r="AK63" s="404">
        <f t="shared" si="8"/>
        <v>0</v>
      </c>
      <c r="AL63" s="404">
        <f t="shared" si="9"/>
        <v>0</v>
      </c>
      <c r="AM63" s="404">
        <f t="shared" si="10"/>
        <v>0</v>
      </c>
      <c r="AN63" s="404">
        <f t="shared" si="11"/>
        <v>0</v>
      </c>
      <c r="AO63" s="404">
        <f t="shared" si="12"/>
        <v>0</v>
      </c>
      <c r="AP63" s="404">
        <f t="shared" si="14"/>
        <v>0</v>
      </c>
      <c r="AQ63" s="404">
        <f t="shared" si="15"/>
        <v>0</v>
      </c>
      <c r="AR63" s="404">
        <f t="shared" si="16"/>
        <v>31160</v>
      </c>
      <c r="AS63" s="404">
        <f t="shared" si="17"/>
        <v>420660</v>
      </c>
      <c r="AT63" s="404">
        <f t="shared" si="18"/>
        <v>420660</v>
      </c>
      <c r="AU63" s="404" t="str">
        <f t="shared" si="13"/>
        <v>KNQ LF LOGISTICS</v>
      </c>
      <c r="AV63" s="383" t="s">
        <v>81</v>
      </c>
      <c r="AW63" s="1" t="s">
        <v>4821</v>
      </c>
      <c r="AY63" s="407"/>
      <c r="AZ63" s="346"/>
      <c r="BA63" s="346"/>
    </row>
    <row r="64" spans="1:53" s="1" customFormat="1" ht="35.25" hidden="1" customHeight="1">
      <c r="A64" s="400" t="s">
        <v>4573</v>
      </c>
      <c r="B64" s="378" t="s">
        <v>4633</v>
      </c>
      <c r="C64" s="379" t="s">
        <v>4690</v>
      </c>
      <c r="D64" s="401">
        <v>46081</v>
      </c>
      <c r="E64" s="401" t="s">
        <v>4753</v>
      </c>
      <c r="F64" s="402">
        <v>1</v>
      </c>
      <c r="G64" s="380">
        <v>1</v>
      </c>
      <c r="H64" s="380">
        <v>1</v>
      </c>
      <c r="I64" s="381"/>
      <c r="J64" s="403"/>
      <c r="K64" s="373"/>
      <c r="L64" s="403">
        <f>IF(H64&lt;=50,1060000, IF(H64&lt;=200, 1210000, IF(H64&lt;=500, 1230000, IF(H64&lt;=1000, 1440000, IF(H64&lt;=2000, 1990000, IF(H64&gt;2000, 1990000+(H64-2000)*1464))))))</f>
        <v>1060000</v>
      </c>
      <c r="M64" s="403">
        <v>940500</v>
      </c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373"/>
      <c r="Y64" s="404"/>
      <c r="Z64" s="260" t="s">
        <v>2336</v>
      </c>
      <c r="AA64" s="382" t="s">
        <v>72</v>
      </c>
      <c r="AB64" s="405" t="str">
        <f t="shared" si="0"/>
        <v>PS261360</v>
      </c>
      <c r="AC64" s="404" t="str">
        <f t="shared" si="0"/>
        <v>SO43637</v>
      </c>
      <c r="AD64" s="406">
        <f t="shared" si="1"/>
        <v>46081</v>
      </c>
      <c r="AE64" s="404">
        <f t="shared" si="2"/>
        <v>0</v>
      </c>
      <c r="AF64" s="404">
        <f t="shared" si="3"/>
        <v>0</v>
      </c>
      <c r="AG64" s="404">
        <f t="shared" si="4"/>
        <v>1060000</v>
      </c>
      <c r="AH64" s="404">
        <f t="shared" si="5"/>
        <v>940500</v>
      </c>
      <c r="AI64" s="404">
        <f t="shared" si="6"/>
        <v>0</v>
      </c>
      <c r="AJ64" s="404">
        <f t="shared" si="7"/>
        <v>0</v>
      </c>
      <c r="AK64" s="404">
        <f t="shared" si="8"/>
        <v>0</v>
      </c>
      <c r="AL64" s="404">
        <f t="shared" si="9"/>
        <v>0</v>
      </c>
      <c r="AM64" s="404">
        <f t="shared" si="10"/>
        <v>0</v>
      </c>
      <c r="AN64" s="404">
        <f t="shared" si="11"/>
        <v>0</v>
      </c>
      <c r="AO64" s="404">
        <f t="shared" si="12"/>
        <v>0</v>
      </c>
      <c r="AP64" s="404">
        <f t="shared" si="14"/>
        <v>0</v>
      </c>
      <c r="AQ64" s="404">
        <f t="shared" si="15"/>
        <v>0</v>
      </c>
      <c r="AR64" s="404">
        <f t="shared" si="16"/>
        <v>160040</v>
      </c>
      <c r="AS64" s="404">
        <f t="shared" si="17"/>
        <v>2160540</v>
      </c>
      <c r="AT64" s="404">
        <f t="shared" si="18"/>
        <v>2160540</v>
      </c>
      <c r="AU64" s="404" t="str">
        <f t="shared" si="13"/>
        <v>TCS</v>
      </c>
      <c r="AV64" s="383" t="s">
        <v>79</v>
      </c>
      <c r="AW64" s="1" t="s">
        <v>4822</v>
      </c>
      <c r="AX64" s="1" t="s">
        <v>1293</v>
      </c>
      <c r="AY64" s="407">
        <v>46083</v>
      </c>
      <c r="AZ64" s="445" t="s">
        <v>2336</v>
      </c>
      <c r="BA64" s="445" t="s">
        <v>2684</v>
      </c>
    </row>
    <row r="65" spans="1:53" s="1" customFormat="1" ht="35.25" hidden="1" customHeight="1">
      <c r="A65" s="400" t="s">
        <v>4574</v>
      </c>
      <c r="B65" s="378" t="s">
        <v>4634</v>
      </c>
      <c r="C65" s="379" t="s">
        <v>4691</v>
      </c>
      <c r="D65" s="401">
        <v>46058</v>
      </c>
      <c r="E65" s="401" t="s">
        <v>4754</v>
      </c>
      <c r="F65" s="402">
        <v>1</v>
      </c>
      <c r="G65" s="380">
        <v>248.74</v>
      </c>
      <c r="H65" s="380">
        <v>248.74</v>
      </c>
      <c r="I65" s="381"/>
      <c r="J65" s="403"/>
      <c r="K65" s="373"/>
      <c r="L65" s="403"/>
      <c r="M65" s="403">
        <f>410000*95%</f>
        <v>389500</v>
      </c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373"/>
      <c r="Y65" s="404"/>
      <c r="Z65" s="260"/>
      <c r="AA65" s="382" t="s">
        <v>143</v>
      </c>
      <c r="AB65" s="405" t="str">
        <f t="shared" si="0"/>
        <v>PS260913</v>
      </c>
      <c r="AC65" s="404" t="str">
        <f t="shared" si="0"/>
        <v>20362668</v>
      </c>
      <c r="AD65" s="406">
        <f t="shared" si="1"/>
        <v>46058</v>
      </c>
      <c r="AE65" s="404">
        <f t="shared" si="2"/>
        <v>0</v>
      </c>
      <c r="AF65" s="404">
        <f t="shared" si="3"/>
        <v>0</v>
      </c>
      <c r="AG65" s="404">
        <f t="shared" si="4"/>
        <v>0</v>
      </c>
      <c r="AH65" s="404">
        <f t="shared" si="5"/>
        <v>389500</v>
      </c>
      <c r="AI65" s="404">
        <f t="shared" si="6"/>
        <v>0</v>
      </c>
      <c r="AJ65" s="404">
        <f t="shared" si="7"/>
        <v>0</v>
      </c>
      <c r="AK65" s="404">
        <f t="shared" si="8"/>
        <v>0</v>
      </c>
      <c r="AL65" s="404">
        <f t="shared" si="9"/>
        <v>0</v>
      </c>
      <c r="AM65" s="404">
        <f t="shared" si="10"/>
        <v>0</v>
      </c>
      <c r="AN65" s="404">
        <f t="shared" si="11"/>
        <v>0</v>
      </c>
      <c r="AO65" s="404">
        <f t="shared" si="12"/>
        <v>0</v>
      </c>
      <c r="AP65" s="404">
        <f t="shared" si="14"/>
        <v>0</v>
      </c>
      <c r="AQ65" s="404">
        <f t="shared" si="15"/>
        <v>0</v>
      </c>
      <c r="AR65" s="404">
        <f t="shared" si="16"/>
        <v>31160</v>
      </c>
      <c r="AS65" s="404">
        <f t="shared" si="17"/>
        <v>420660</v>
      </c>
      <c r="AT65" s="404">
        <f t="shared" si="18"/>
        <v>420660</v>
      </c>
      <c r="AU65" s="404" t="str">
        <f t="shared" si="13"/>
        <v>KNQ LF LOGISTICS</v>
      </c>
      <c r="AV65" s="383" t="s">
        <v>81</v>
      </c>
      <c r="AW65" s="1" t="s">
        <v>4823</v>
      </c>
      <c r="AY65" s="407"/>
      <c r="AZ65" s="346"/>
      <c r="BA65" s="446"/>
    </row>
    <row r="66" spans="1:53" s="1" customFormat="1" ht="35.25" hidden="1" customHeight="1">
      <c r="A66" s="400"/>
      <c r="B66" s="378"/>
      <c r="C66" s="379"/>
      <c r="D66" s="401"/>
      <c r="E66" s="401"/>
      <c r="F66" s="402"/>
      <c r="G66" s="380"/>
      <c r="H66" s="380"/>
      <c r="I66" s="381"/>
      <c r="J66" s="403"/>
      <c r="K66" s="373"/>
      <c r="L66" s="403"/>
      <c r="M66" s="403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373"/>
      <c r="Y66" s="404"/>
      <c r="Z66" s="260"/>
      <c r="AA66" s="382"/>
      <c r="AB66" s="405">
        <f t="shared" si="0"/>
        <v>0</v>
      </c>
      <c r="AC66" s="404">
        <f t="shared" si="0"/>
        <v>0</v>
      </c>
      <c r="AD66" s="406">
        <f t="shared" si="1"/>
        <v>0</v>
      </c>
      <c r="AE66" s="404" t="e">
        <f t="shared" si="2"/>
        <v>#DIV/0!</v>
      </c>
      <c r="AF66" s="404" t="e">
        <f t="shared" si="3"/>
        <v>#DIV/0!</v>
      </c>
      <c r="AG66" s="404" t="e">
        <f t="shared" si="4"/>
        <v>#DIV/0!</v>
      </c>
      <c r="AH66" s="404" t="e">
        <f t="shared" si="5"/>
        <v>#DIV/0!</v>
      </c>
      <c r="AI66" s="404" t="e">
        <f t="shared" si="6"/>
        <v>#DIV/0!</v>
      </c>
      <c r="AJ66" s="404" t="e">
        <f t="shared" si="7"/>
        <v>#DIV/0!</v>
      </c>
      <c r="AK66" s="404" t="e">
        <f t="shared" si="8"/>
        <v>#DIV/0!</v>
      </c>
      <c r="AL66" s="404" t="e">
        <f t="shared" si="9"/>
        <v>#DIV/0!</v>
      </c>
      <c r="AM66" s="404" t="e">
        <f t="shared" si="10"/>
        <v>#DIV/0!</v>
      </c>
      <c r="AN66" s="404" t="e">
        <f t="shared" si="11"/>
        <v>#DIV/0!</v>
      </c>
      <c r="AO66" s="404" t="e">
        <f t="shared" si="12"/>
        <v>#DIV/0!</v>
      </c>
      <c r="AP66" s="404" t="e">
        <f t="shared" si="14"/>
        <v>#DIV/0!</v>
      </c>
      <c r="AQ66" s="404" t="e">
        <f t="shared" si="15"/>
        <v>#DIV/0!</v>
      </c>
      <c r="AR66" s="404" t="e">
        <f t="shared" si="16"/>
        <v>#DIV/0!</v>
      </c>
      <c r="AS66" s="404" t="e">
        <f t="shared" si="17"/>
        <v>#DIV/0!</v>
      </c>
      <c r="AT66" s="404" t="e">
        <f t="shared" si="18"/>
        <v>#DIV/0!</v>
      </c>
      <c r="AU66" s="404">
        <f t="shared" si="13"/>
        <v>0</v>
      </c>
      <c r="AV66" s="383"/>
      <c r="AY66" s="407"/>
    </row>
    <row r="67" spans="1:53" s="1" customFormat="1" ht="35.25" hidden="1" customHeight="1">
      <c r="A67" s="400"/>
      <c r="B67" s="378"/>
      <c r="C67" s="379"/>
      <c r="D67" s="401"/>
      <c r="E67" s="401"/>
      <c r="F67" s="402"/>
      <c r="G67" s="380"/>
      <c r="H67" s="380"/>
      <c r="I67" s="381"/>
      <c r="J67" s="403"/>
      <c r="K67" s="373"/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373"/>
      <c r="Y67" s="404"/>
      <c r="Z67" s="260"/>
      <c r="AA67" s="382"/>
      <c r="AB67" s="405">
        <f t="shared" si="0"/>
        <v>0</v>
      </c>
      <c r="AC67" s="404">
        <f t="shared" si="0"/>
        <v>0</v>
      </c>
      <c r="AD67" s="406">
        <f t="shared" si="1"/>
        <v>0</v>
      </c>
      <c r="AE67" s="404" t="e">
        <f t="shared" si="2"/>
        <v>#DIV/0!</v>
      </c>
      <c r="AF67" s="404" t="e">
        <f t="shared" si="3"/>
        <v>#DIV/0!</v>
      </c>
      <c r="AG67" s="404" t="e">
        <f t="shared" si="4"/>
        <v>#DIV/0!</v>
      </c>
      <c r="AH67" s="404" t="e">
        <f t="shared" si="5"/>
        <v>#DIV/0!</v>
      </c>
      <c r="AI67" s="404" t="e">
        <f t="shared" si="6"/>
        <v>#DIV/0!</v>
      </c>
      <c r="AJ67" s="404" t="e">
        <f t="shared" si="7"/>
        <v>#DIV/0!</v>
      </c>
      <c r="AK67" s="404" t="e">
        <f t="shared" si="8"/>
        <v>#DIV/0!</v>
      </c>
      <c r="AL67" s="404" t="e">
        <f t="shared" si="9"/>
        <v>#DIV/0!</v>
      </c>
      <c r="AM67" s="404" t="e">
        <f t="shared" si="10"/>
        <v>#DIV/0!</v>
      </c>
      <c r="AN67" s="404" t="e">
        <f t="shared" si="11"/>
        <v>#DIV/0!</v>
      </c>
      <c r="AO67" s="404" t="e">
        <f t="shared" si="12"/>
        <v>#DIV/0!</v>
      </c>
      <c r="AP67" s="404" t="e">
        <f t="shared" si="14"/>
        <v>#DIV/0!</v>
      </c>
      <c r="AQ67" s="404" t="e">
        <f t="shared" si="15"/>
        <v>#DIV/0!</v>
      </c>
      <c r="AR67" s="404" t="e">
        <f t="shared" si="16"/>
        <v>#DIV/0!</v>
      </c>
      <c r="AS67" s="404" t="e">
        <f t="shared" si="17"/>
        <v>#DIV/0!</v>
      </c>
      <c r="AT67" s="404" t="e">
        <f t="shared" si="18"/>
        <v>#DIV/0!</v>
      </c>
      <c r="AU67" s="404">
        <f t="shared" si="13"/>
        <v>0</v>
      </c>
      <c r="AV67" s="383"/>
      <c r="AY67" s="407"/>
    </row>
    <row r="68" spans="1:53" s="1" customFormat="1" ht="35.25" hidden="1" customHeight="1">
      <c r="A68" s="400"/>
      <c r="B68" s="378"/>
      <c r="C68" s="379"/>
      <c r="D68" s="401"/>
      <c r="E68" s="401"/>
      <c r="F68" s="402"/>
      <c r="G68" s="380"/>
      <c r="H68" s="380"/>
      <c r="I68" s="381"/>
      <c r="J68" s="403"/>
      <c r="K68" s="37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373"/>
      <c r="Y68" s="404"/>
      <c r="Z68" s="260"/>
      <c r="AA68" s="382"/>
      <c r="AB68" s="405">
        <f t="shared" si="0"/>
        <v>0</v>
      </c>
      <c r="AC68" s="404">
        <f t="shared" si="0"/>
        <v>0</v>
      </c>
      <c r="AD68" s="406">
        <f t="shared" si="1"/>
        <v>0</v>
      </c>
      <c r="AE68" s="404" t="e">
        <f t="shared" si="2"/>
        <v>#DIV/0!</v>
      </c>
      <c r="AF68" s="404" t="e">
        <f t="shared" si="3"/>
        <v>#DIV/0!</v>
      </c>
      <c r="AG68" s="404" t="e">
        <f t="shared" si="4"/>
        <v>#DIV/0!</v>
      </c>
      <c r="AH68" s="404" t="e">
        <f t="shared" si="5"/>
        <v>#DIV/0!</v>
      </c>
      <c r="AI68" s="404" t="e">
        <f t="shared" si="6"/>
        <v>#DIV/0!</v>
      </c>
      <c r="AJ68" s="404" t="e">
        <f t="shared" si="7"/>
        <v>#DIV/0!</v>
      </c>
      <c r="AK68" s="404" t="e">
        <f t="shared" si="8"/>
        <v>#DIV/0!</v>
      </c>
      <c r="AL68" s="404" t="e">
        <f t="shared" si="9"/>
        <v>#DIV/0!</v>
      </c>
      <c r="AM68" s="404" t="e">
        <f t="shared" si="10"/>
        <v>#DIV/0!</v>
      </c>
      <c r="AN68" s="404" t="e">
        <f t="shared" si="11"/>
        <v>#DIV/0!</v>
      </c>
      <c r="AO68" s="404" t="e">
        <f t="shared" si="12"/>
        <v>#DIV/0!</v>
      </c>
      <c r="AP68" s="404" t="e">
        <f t="shared" si="14"/>
        <v>#DIV/0!</v>
      </c>
      <c r="AQ68" s="404" t="e">
        <f t="shared" si="15"/>
        <v>#DIV/0!</v>
      </c>
      <c r="AR68" s="404" t="e">
        <f t="shared" si="16"/>
        <v>#DIV/0!</v>
      </c>
      <c r="AS68" s="404" t="e">
        <f t="shared" si="17"/>
        <v>#DIV/0!</v>
      </c>
      <c r="AT68" s="404" t="e">
        <f t="shared" si="18"/>
        <v>#DIV/0!</v>
      </c>
      <c r="AU68" s="404">
        <f t="shared" si="13"/>
        <v>0</v>
      </c>
      <c r="AV68" s="383"/>
      <c r="AY68" s="407"/>
    </row>
    <row r="69" spans="1:53" s="1" customFormat="1" ht="35.25" hidden="1" customHeight="1">
      <c r="A69" s="400"/>
      <c r="B69" s="378"/>
      <c r="C69" s="379"/>
      <c r="D69" s="401"/>
      <c r="E69" s="401"/>
      <c r="F69" s="402"/>
      <c r="G69" s="380"/>
      <c r="H69" s="380"/>
      <c r="I69" s="381"/>
      <c r="J69" s="403"/>
      <c r="K69" s="373"/>
      <c r="L69" s="403"/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373"/>
      <c r="Y69" s="404"/>
      <c r="Z69" s="260"/>
      <c r="AA69" s="382"/>
      <c r="AB69" s="405">
        <f t="shared" si="0"/>
        <v>0</v>
      </c>
      <c r="AC69" s="404">
        <f t="shared" si="0"/>
        <v>0</v>
      </c>
      <c r="AD69" s="406">
        <f t="shared" si="1"/>
        <v>0</v>
      </c>
      <c r="AE69" s="404" t="e">
        <f t="shared" si="2"/>
        <v>#DIV/0!</v>
      </c>
      <c r="AF69" s="404" t="e">
        <f t="shared" si="3"/>
        <v>#DIV/0!</v>
      </c>
      <c r="AG69" s="404" t="e">
        <f t="shared" si="4"/>
        <v>#DIV/0!</v>
      </c>
      <c r="AH69" s="404" t="e">
        <f t="shared" si="5"/>
        <v>#DIV/0!</v>
      </c>
      <c r="AI69" s="404" t="e">
        <f t="shared" si="6"/>
        <v>#DIV/0!</v>
      </c>
      <c r="AJ69" s="404" t="e">
        <f t="shared" si="7"/>
        <v>#DIV/0!</v>
      </c>
      <c r="AK69" s="404" t="e">
        <f t="shared" si="8"/>
        <v>#DIV/0!</v>
      </c>
      <c r="AL69" s="404" t="e">
        <f t="shared" si="9"/>
        <v>#DIV/0!</v>
      </c>
      <c r="AM69" s="404" t="e">
        <f t="shared" si="10"/>
        <v>#DIV/0!</v>
      </c>
      <c r="AN69" s="404" t="e">
        <f t="shared" si="11"/>
        <v>#DIV/0!</v>
      </c>
      <c r="AO69" s="404" t="e">
        <f t="shared" si="12"/>
        <v>#DIV/0!</v>
      </c>
      <c r="AP69" s="404" t="e">
        <f t="shared" si="14"/>
        <v>#DIV/0!</v>
      </c>
      <c r="AQ69" s="404" t="e">
        <f t="shared" si="15"/>
        <v>#DIV/0!</v>
      </c>
      <c r="AR69" s="404" t="e">
        <f t="shared" si="16"/>
        <v>#DIV/0!</v>
      </c>
      <c r="AS69" s="404" t="e">
        <f t="shared" si="17"/>
        <v>#DIV/0!</v>
      </c>
      <c r="AT69" s="404" t="e">
        <f t="shared" si="18"/>
        <v>#DIV/0!</v>
      </c>
      <c r="AU69" s="404">
        <f t="shared" si="13"/>
        <v>0</v>
      </c>
      <c r="AV69" s="383"/>
      <c r="AY69" s="407"/>
    </row>
    <row r="70" spans="1:53" s="1" customFormat="1" ht="35.25" hidden="1" customHeight="1">
      <c r="A70" s="400"/>
      <c r="B70" s="378"/>
      <c r="C70" s="379"/>
      <c r="D70" s="401"/>
      <c r="E70" s="401"/>
      <c r="F70" s="402"/>
      <c r="G70" s="380"/>
      <c r="H70" s="380"/>
      <c r="I70" s="381"/>
      <c r="J70" s="403"/>
      <c r="K70" s="373"/>
      <c r="L70" s="403"/>
      <c r="M70" s="403"/>
      <c r="N70" s="403"/>
      <c r="O70" s="403"/>
      <c r="P70" s="403"/>
      <c r="Q70" s="403"/>
      <c r="R70" s="403"/>
      <c r="S70" s="403"/>
      <c r="T70" s="403"/>
      <c r="U70" s="403"/>
      <c r="V70" s="403"/>
      <c r="W70" s="403"/>
      <c r="X70" s="373"/>
      <c r="Y70" s="404"/>
      <c r="Z70" s="260"/>
      <c r="AA70" s="382"/>
      <c r="AB70" s="405">
        <f t="shared" si="0"/>
        <v>0</v>
      </c>
      <c r="AC70" s="404">
        <f t="shared" si="0"/>
        <v>0</v>
      </c>
      <c r="AD70" s="406">
        <f t="shared" si="1"/>
        <v>0</v>
      </c>
      <c r="AE70" s="404" t="e">
        <f t="shared" si="2"/>
        <v>#DIV/0!</v>
      </c>
      <c r="AF70" s="404" t="e">
        <f t="shared" si="3"/>
        <v>#DIV/0!</v>
      </c>
      <c r="AG70" s="404" t="e">
        <f t="shared" si="4"/>
        <v>#DIV/0!</v>
      </c>
      <c r="AH70" s="404" t="e">
        <f t="shared" si="5"/>
        <v>#DIV/0!</v>
      </c>
      <c r="AI70" s="404" t="e">
        <f t="shared" si="6"/>
        <v>#DIV/0!</v>
      </c>
      <c r="AJ70" s="404" t="e">
        <f t="shared" si="7"/>
        <v>#DIV/0!</v>
      </c>
      <c r="AK70" s="404" t="e">
        <f t="shared" si="8"/>
        <v>#DIV/0!</v>
      </c>
      <c r="AL70" s="404" t="e">
        <f t="shared" si="9"/>
        <v>#DIV/0!</v>
      </c>
      <c r="AM70" s="404" t="e">
        <f t="shared" si="10"/>
        <v>#DIV/0!</v>
      </c>
      <c r="AN70" s="404" t="e">
        <f t="shared" si="11"/>
        <v>#DIV/0!</v>
      </c>
      <c r="AO70" s="404" t="e">
        <f t="shared" si="12"/>
        <v>#DIV/0!</v>
      </c>
      <c r="AP70" s="404" t="e">
        <f t="shared" si="14"/>
        <v>#DIV/0!</v>
      </c>
      <c r="AQ70" s="404" t="e">
        <f t="shared" si="15"/>
        <v>#DIV/0!</v>
      </c>
      <c r="AR70" s="404" t="e">
        <f t="shared" si="16"/>
        <v>#DIV/0!</v>
      </c>
      <c r="AS70" s="404" t="e">
        <f t="shared" si="17"/>
        <v>#DIV/0!</v>
      </c>
      <c r="AT70" s="404" t="e">
        <f t="shared" si="18"/>
        <v>#DIV/0!</v>
      </c>
      <c r="AU70" s="404">
        <f t="shared" si="13"/>
        <v>0</v>
      </c>
      <c r="AV70" s="383"/>
      <c r="AY70" s="407"/>
    </row>
    <row r="71" spans="1:53" s="1" customFormat="1" ht="35.25" hidden="1" customHeight="1">
      <c r="A71" s="400"/>
      <c r="B71" s="378"/>
      <c r="C71" s="379"/>
      <c r="D71" s="401"/>
      <c r="E71" s="401"/>
      <c r="F71" s="402"/>
      <c r="G71" s="380"/>
      <c r="H71" s="380"/>
      <c r="I71" s="381"/>
      <c r="J71" s="403"/>
      <c r="K71" s="373"/>
      <c r="L71" s="403"/>
      <c r="M71" s="403"/>
      <c r="N71" s="403"/>
      <c r="O71" s="403"/>
      <c r="P71" s="403"/>
      <c r="Q71" s="403"/>
      <c r="R71" s="403"/>
      <c r="S71" s="403"/>
      <c r="T71" s="403"/>
      <c r="U71" s="403"/>
      <c r="V71" s="403"/>
      <c r="W71" s="403"/>
      <c r="X71" s="373"/>
      <c r="Y71" s="404"/>
      <c r="Z71" s="260"/>
      <c r="AA71" s="382"/>
      <c r="AB71" s="405">
        <f t="shared" si="0"/>
        <v>0</v>
      </c>
      <c r="AC71" s="404">
        <f t="shared" si="0"/>
        <v>0</v>
      </c>
      <c r="AD71" s="406">
        <f t="shared" si="1"/>
        <v>0</v>
      </c>
      <c r="AE71" s="404" t="e">
        <f t="shared" si="2"/>
        <v>#DIV/0!</v>
      </c>
      <c r="AF71" s="404" t="e">
        <f t="shared" si="3"/>
        <v>#DIV/0!</v>
      </c>
      <c r="AG71" s="404" t="e">
        <f t="shared" si="4"/>
        <v>#DIV/0!</v>
      </c>
      <c r="AH71" s="404" t="e">
        <f t="shared" si="5"/>
        <v>#DIV/0!</v>
      </c>
      <c r="AI71" s="404" t="e">
        <f t="shared" si="6"/>
        <v>#DIV/0!</v>
      </c>
      <c r="AJ71" s="404" t="e">
        <f t="shared" si="7"/>
        <v>#DIV/0!</v>
      </c>
      <c r="AK71" s="404" t="e">
        <f t="shared" si="8"/>
        <v>#DIV/0!</v>
      </c>
      <c r="AL71" s="404" t="e">
        <f t="shared" si="9"/>
        <v>#DIV/0!</v>
      </c>
      <c r="AM71" s="404" t="e">
        <f t="shared" si="10"/>
        <v>#DIV/0!</v>
      </c>
      <c r="AN71" s="404" t="e">
        <f t="shared" si="11"/>
        <v>#DIV/0!</v>
      </c>
      <c r="AO71" s="404" t="e">
        <f t="shared" si="12"/>
        <v>#DIV/0!</v>
      </c>
      <c r="AP71" s="404" t="e">
        <f t="shared" si="14"/>
        <v>#DIV/0!</v>
      </c>
      <c r="AQ71" s="404" t="e">
        <f t="shared" si="15"/>
        <v>#DIV/0!</v>
      </c>
      <c r="AR71" s="404" t="e">
        <f t="shared" si="16"/>
        <v>#DIV/0!</v>
      </c>
      <c r="AS71" s="404" t="e">
        <f t="shared" si="17"/>
        <v>#DIV/0!</v>
      </c>
      <c r="AT71" s="404" t="e">
        <f t="shared" si="18"/>
        <v>#DIV/0!</v>
      </c>
      <c r="AU71" s="404">
        <f t="shared" si="13"/>
        <v>0</v>
      </c>
      <c r="AV71" s="383"/>
      <c r="AY71" s="407"/>
    </row>
    <row r="72" spans="1:53" s="1" customFormat="1" ht="35.25" hidden="1" customHeight="1">
      <c r="A72" s="400"/>
      <c r="B72" s="378"/>
      <c r="C72" s="379"/>
      <c r="D72" s="401"/>
      <c r="E72" s="401"/>
      <c r="F72" s="402"/>
      <c r="G72" s="380"/>
      <c r="H72" s="380"/>
      <c r="I72" s="381"/>
      <c r="J72" s="403"/>
      <c r="K72" s="373"/>
      <c r="L72" s="403"/>
      <c r="M72" s="403"/>
      <c r="N72" s="403"/>
      <c r="O72" s="403"/>
      <c r="P72" s="403"/>
      <c r="Q72" s="403"/>
      <c r="R72" s="403"/>
      <c r="S72" s="403"/>
      <c r="T72" s="403"/>
      <c r="U72" s="403"/>
      <c r="V72" s="403"/>
      <c r="W72" s="403"/>
      <c r="X72" s="373"/>
      <c r="Y72" s="404"/>
      <c r="Z72" s="260"/>
      <c r="AA72" s="382"/>
      <c r="AB72" s="405">
        <f t="shared" si="0"/>
        <v>0</v>
      </c>
      <c r="AC72" s="404">
        <f t="shared" si="0"/>
        <v>0</v>
      </c>
      <c r="AD72" s="406">
        <f t="shared" si="1"/>
        <v>0</v>
      </c>
      <c r="AE72" s="404" t="e">
        <f t="shared" si="2"/>
        <v>#DIV/0!</v>
      </c>
      <c r="AF72" s="404" t="e">
        <f t="shared" si="3"/>
        <v>#DIV/0!</v>
      </c>
      <c r="AG72" s="404" t="e">
        <f t="shared" si="4"/>
        <v>#DIV/0!</v>
      </c>
      <c r="AH72" s="404" t="e">
        <f t="shared" si="5"/>
        <v>#DIV/0!</v>
      </c>
      <c r="AI72" s="404" t="e">
        <f t="shared" si="6"/>
        <v>#DIV/0!</v>
      </c>
      <c r="AJ72" s="404" t="e">
        <f t="shared" si="7"/>
        <v>#DIV/0!</v>
      </c>
      <c r="AK72" s="404" t="e">
        <f t="shared" si="8"/>
        <v>#DIV/0!</v>
      </c>
      <c r="AL72" s="404" t="e">
        <f t="shared" si="9"/>
        <v>#DIV/0!</v>
      </c>
      <c r="AM72" s="404" t="e">
        <f t="shared" si="10"/>
        <v>#DIV/0!</v>
      </c>
      <c r="AN72" s="404" t="e">
        <f t="shared" si="11"/>
        <v>#DIV/0!</v>
      </c>
      <c r="AO72" s="404" t="e">
        <f t="shared" si="12"/>
        <v>#DIV/0!</v>
      </c>
      <c r="AP72" s="404" t="e">
        <f t="shared" si="14"/>
        <v>#DIV/0!</v>
      </c>
      <c r="AQ72" s="404" t="e">
        <f t="shared" si="15"/>
        <v>#DIV/0!</v>
      </c>
      <c r="AR72" s="404" t="e">
        <f t="shared" si="16"/>
        <v>#DIV/0!</v>
      </c>
      <c r="AS72" s="404" t="e">
        <f t="shared" si="17"/>
        <v>#DIV/0!</v>
      </c>
      <c r="AT72" s="404" t="e">
        <f t="shared" si="18"/>
        <v>#DIV/0!</v>
      </c>
      <c r="AU72" s="404">
        <f t="shared" si="13"/>
        <v>0</v>
      </c>
      <c r="AV72" s="383"/>
      <c r="AY72" s="407"/>
    </row>
    <row r="73" spans="1:53" s="441" customFormat="1" ht="32.25" hidden="1" customHeight="1">
      <c r="A73" s="426" t="s">
        <v>4312</v>
      </c>
      <c r="B73" s="427" t="s">
        <v>4414</v>
      </c>
      <c r="C73" s="428" t="s">
        <v>3245</v>
      </c>
      <c r="D73" s="429">
        <v>46076</v>
      </c>
      <c r="E73" s="430">
        <v>107989987450</v>
      </c>
      <c r="F73" s="431">
        <v>1</v>
      </c>
      <c r="G73" s="432"/>
      <c r="H73" s="432"/>
      <c r="I73" s="433"/>
      <c r="J73" s="434"/>
      <c r="K73" s="435"/>
      <c r="L73" s="436"/>
      <c r="M73" s="443">
        <v>389500</v>
      </c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5"/>
      <c r="Y73" s="437"/>
      <c r="Z73" s="437"/>
      <c r="AA73" s="428" t="s">
        <v>3245</v>
      </c>
      <c r="AB73" s="438" t="str">
        <f t="shared" ref="AB73:AC88" si="23">A73</f>
        <v>PS261138</v>
      </c>
      <c r="AC73" s="437" t="str">
        <f t="shared" si="23"/>
        <v>EBD-PSSP260204</v>
      </c>
      <c r="AD73" s="439">
        <f t="shared" ref="AD73:AD136" si="24">D73</f>
        <v>46076</v>
      </c>
      <c r="AE73" s="437"/>
      <c r="AF73" s="437"/>
      <c r="AG73" s="437"/>
      <c r="AH73" s="437">
        <f t="shared" ref="AH73:AH136" si="25">+M73</f>
        <v>389500</v>
      </c>
      <c r="AI73" s="437"/>
      <c r="AJ73" s="437"/>
      <c r="AK73" s="437"/>
      <c r="AL73" s="437"/>
      <c r="AM73" s="437"/>
      <c r="AN73" s="437"/>
      <c r="AO73" s="437"/>
      <c r="AP73" s="437"/>
      <c r="AQ73" s="437"/>
      <c r="AR73" s="437">
        <f t="shared" ref="AR73:AR178" si="26">SUM(AG73:AQ73)*0.08</f>
        <v>31160</v>
      </c>
      <c r="AS73" s="437">
        <f t="shared" ref="AS73:AS178" si="27">SUM(AG73:AR73)</f>
        <v>420660</v>
      </c>
      <c r="AT73" s="437">
        <f t="shared" ref="AT73:AT136" si="28">AS73</f>
        <v>420660</v>
      </c>
      <c r="AU73" s="437" t="str">
        <f t="shared" ref="AU73:AU178" si="29">AA73</f>
        <v>Local</v>
      </c>
      <c r="AV73" s="440"/>
      <c r="AY73" s="442"/>
    </row>
    <row r="74" spans="1:53" s="1" customFormat="1" ht="32.25" hidden="1" customHeight="1">
      <c r="A74" s="400" t="s">
        <v>4313</v>
      </c>
      <c r="B74" s="395" t="s">
        <v>4415</v>
      </c>
      <c r="C74" s="379" t="s">
        <v>3245</v>
      </c>
      <c r="D74" s="396">
        <v>46076</v>
      </c>
      <c r="E74" s="397">
        <v>107989991910</v>
      </c>
      <c r="F74" s="398">
        <v>1</v>
      </c>
      <c r="G74" s="372"/>
      <c r="H74" s="372"/>
      <c r="I74" s="422"/>
      <c r="J74" s="423"/>
      <c r="K74" s="373"/>
      <c r="L74" s="403"/>
      <c r="M74" s="443">
        <v>389500</v>
      </c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373"/>
      <c r="Y74" s="404"/>
      <c r="Z74" s="404"/>
      <c r="AA74" s="379" t="s">
        <v>3245</v>
      </c>
      <c r="AB74" s="405" t="str">
        <f t="shared" si="23"/>
        <v>PS261139</v>
      </c>
      <c r="AC74" s="404" t="str">
        <f t="shared" si="23"/>
        <v>850C260200737</v>
      </c>
      <c r="AD74" s="406">
        <f t="shared" si="24"/>
        <v>46076</v>
      </c>
      <c r="AE74" s="404"/>
      <c r="AF74" s="404"/>
      <c r="AG74" s="404"/>
      <c r="AH74" s="404">
        <f t="shared" si="25"/>
        <v>389500</v>
      </c>
      <c r="AI74" s="404"/>
      <c r="AJ74" s="404"/>
      <c r="AK74" s="404"/>
      <c r="AL74" s="404"/>
      <c r="AM74" s="404"/>
      <c r="AN74" s="404"/>
      <c r="AO74" s="404"/>
      <c r="AP74" s="404"/>
      <c r="AQ74" s="404"/>
      <c r="AR74" s="404">
        <f t="shared" si="26"/>
        <v>31160</v>
      </c>
      <c r="AS74" s="404">
        <f t="shared" si="27"/>
        <v>420660</v>
      </c>
      <c r="AT74" s="404">
        <f t="shared" si="28"/>
        <v>420660</v>
      </c>
      <c r="AU74" s="404" t="str">
        <f t="shared" si="29"/>
        <v>Local</v>
      </c>
      <c r="AV74" s="20"/>
      <c r="AY74" s="13"/>
    </row>
    <row r="75" spans="1:53" s="1" customFormat="1" ht="32.25" hidden="1" customHeight="1">
      <c r="A75" s="400" t="s">
        <v>4314</v>
      </c>
      <c r="B75" s="395" t="s">
        <v>4416</v>
      </c>
      <c r="C75" s="379" t="s">
        <v>3245</v>
      </c>
      <c r="D75" s="396">
        <v>46076</v>
      </c>
      <c r="E75" s="397">
        <v>107990027240</v>
      </c>
      <c r="F75" s="398">
        <v>1</v>
      </c>
      <c r="G75" s="372"/>
      <c r="H75" s="372"/>
      <c r="I75" s="422"/>
      <c r="J75" s="423"/>
      <c r="K75" s="373"/>
      <c r="L75" s="403"/>
      <c r="M75" s="443">
        <v>389500</v>
      </c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373"/>
      <c r="Y75" s="404"/>
      <c r="Z75" s="404"/>
      <c r="AA75" s="379" t="s">
        <v>3245</v>
      </c>
      <c r="AB75" s="405" t="str">
        <f t="shared" si="23"/>
        <v>PS261133</v>
      </c>
      <c r="AC75" s="404" t="str">
        <f t="shared" si="23"/>
        <v>5239257</v>
      </c>
      <c r="AD75" s="406">
        <f t="shared" si="24"/>
        <v>46076</v>
      </c>
      <c r="AE75" s="404"/>
      <c r="AF75" s="404"/>
      <c r="AG75" s="404"/>
      <c r="AH75" s="404">
        <f t="shared" si="25"/>
        <v>389500</v>
      </c>
      <c r="AI75" s="404"/>
      <c r="AJ75" s="404"/>
      <c r="AK75" s="404"/>
      <c r="AL75" s="404"/>
      <c r="AM75" s="404"/>
      <c r="AN75" s="404"/>
      <c r="AO75" s="404"/>
      <c r="AP75" s="404"/>
      <c r="AQ75" s="404"/>
      <c r="AR75" s="404">
        <f t="shared" si="26"/>
        <v>31160</v>
      </c>
      <c r="AS75" s="404">
        <f t="shared" si="27"/>
        <v>420660</v>
      </c>
      <c r="AT75" s="404">
        <f t="shared" si="28"/>
        <v>420660</v>
      </c>
      <c r="AU75" s="404" t="str">
        <f t="shared" si="29"/>
        <v>Local</v>
      </c>
      <c r="AV75" s="20"/>
      <c r="AY75" s="13"/>
    </row>
    <row r="76" spans="1:53" s="1" customFormat="1" ht="32.25" hidden="1" customHeight="1">
      <c r="A76" s="400" t="s">
        <v>4315</v>
      </c>
      <c r="B76" s="395" t="s">
        <v>4417</v>
      </c>
      <c r="C76" s="379" t="s">
        <v>3245</v>
      </c>
      <c r="D76" s="396">
        <v>46076</v>
      </c>
      <c r="E76" s="397">
        <v>107990015930</v>
      </c>
      <c r="F76" s="815">
        <v>2</v>
      </c>
      <c r="G76" s="372"/>
      <c r="H76" s="372"/>
      <c r="I76" s="422"/>
      <c r="J76" s="423"/>
      <c r="K76" s="373"/>
      <c r="L76" s="403"/>
      <c r="M76" s="443">
        <v>389500</v>
      </c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373"/>
      <c r="Y76" s="404"/>
      <c r="Z76" s="404"/>
      <c r="AA76" s="379" t="s">
        <v>3245</v>
      </c>
      <c r="AB76" s="405" t="str">
        <f t="shared" si="23"/>
        <v>PS261132</v>
      </c>
      <c r="AC76" s="404" t="str">
        <f t="shared" si="23"/>
        <v>VY/031-2026</v>
      </c>
      <c r="AD76" s="406">
        <f t="shared" si="24"/>
        <v>46076</v>
      </c>
      <c r="AE76" s="404"/>
      <c r="AF76" s="404"/>
      <c r="AG76" s="404"/>
      <c r="AH76" s="404">
        <f t="shared" si="25"/>
        <v>389500</v>
      </c>
      <c r="AI76" s="404"/>
      <c r="AJ76" s="404"/>
      <c r="AK76" s="404"/>
      <c r="AL76" s="404"/>
      <c r="AM76" s="404"/>
      <c r="AN76" s="404"/>
      <c r="AO76" s="404"/>
      <c r="AP76" s="404"/>
      <c r="AQ76" s="404"/>
      <c r="AR76" s="404">
        <f t="shared" si="26"/>
        <v>31160</v>
      </c>
      <c r="AS76" s="404">
        <f t="shared" si="27"/>
        <v>420660</v>
      </c>
      <c r="AT76" s="404">
        <f t="shared" si="28"/>
        <v>420660</v>
      </c>
      <c r="AU76" s="404" t="str">
        <f t="shared" si="29"/>
        <v>Local</v>
      </c>
      <c r="AV76" s="20"/>
      <c r="AY76" s="13"/>
    </row>
    <row r="77" spans="1:53" s="1" customFormat="1" ht="32.25" hidden="1" customHeight="1">
      <c r="A77" s="400" t="s">
        <v>4315</v>
      </c>
      <c r="B77" s="395" t="s">
        <v>4417</v>
      </c>
      <c r="C77" s="379" t="s">
        <v>3245</v>
      </c>
      <c r="D77" s="396">
        <v>46076</v>
      </c>
      <c r="E77" s="397">
        <v>107990022600</v>
      </c>
      <c r="F77" s="816"/>
      <c r="G77" s="372"/>
      <c r="H77" s="372"/>
      <c r="I77" s="422"/>
      <c r="J77" s="423"/>
      <c r="K77" s="373"/>
      <c r="L77" s="403"/>
      <c r="M77" s="443">
        <v>70000</v>
      </c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373"/>
      <c r="Y77" s="404"/>
      <c r="Z77" s="404"/>
      <c r="AA77" s="379" t="s">
        <v>3245</v>
      </c>
      <c r="AB77" s="405" t="str">
        <f t="shared" si="23"/>
        <v>PS261132</v>
      </c>
      <c r="AC77" s="404" t="str">
        <f t="shared" si="23"/>
        <v>VY/031-2026</v>
      </c>
      <c r="AD77" s="406">
        <f t="shared" si="24"/>
        <v>46076</v>
      </c>
      <c r="AE77" s="404"/>
      <c r="AF77" s="404"/>
      <c r="AG77" s="404"/>
      <c r="AH77" s="404">
        <f t="shared" si="25"/>
        <v>70000</v>
      </c>
      <c r="AI77" s="404"/>
      <c r="AJ77" s="404"/>
      <c r="AK77" s="404"/>
      <c r="AL77" s="404"/>
      <c r="AM77" s="404"/>
      <c r="AN77" s="404"/>
      <c r="AO77" s="404"/>
      <c r="AP77" s="404"/>
      <c r="AQ77" s="404"/>
      <c r="AR77" s="404">
        <f t="shared" si="26"/>
        <v>5600</v>
      </c>
      <c r="AS77" s="404">
        <f t="shared" si="27"/>
        <v>75600</v>
      </c>
      <c r="AT77" s="404">
        <f t="shared" si="28"/>
        <v>75600</v>
      </c>
      <c r="AU77" s="404" t="str">
        <f t="shared" si="29"/>
        <v>Local</v>
      </c>
      <c r="AV77" s="20"/>
      <c r="AY77" s="13"/>
    </row>
    <row r="78" spans="1:53" s="1" customFormat="1" ht="32.25" hidden="1" customHeight="1">
      <c r="A78" s="400" t="s">
        <v>4316</v>
      </c>
      <c r="B78" s="395" t="s">
        <v>4418</v>
      </c>
      <c r="C78" s="379" t="s">
        <v>3245</v>
      </c>
      <c r="D78" s="396">
        <v>46076</v>
      </c>
      <c r="E78" s="397">
        <v>107990025360</v>
      </c>
      <c r="F78" s="398">
        <v>1</v>
      </c>
      <c r="G78" s="372"/>
      <c r="H78" s="372"/>
      <c r="I78" s="422"/>
      <c r="J78" s="423"/>
      <c r="K78" s="373"/>
      <c r="L78" s="403"/>
      <c r="M78" s="443">
        <v>389500</v>
      </c>
      <c r="N78" s="403"/>
      <c r="O78" s="403"/>
      <c r="P78" s="403"/>
      <c r="Q78" s="403"/>
      <c r="R78" s="403"/>
      <c r="S78" s="403"/>
      <c r="T78" s="403"/>
      <c r="U78" s="403"/>
      <c r="V78" s="403"/>
      <c r="W78" s="403"/>
      <c r="X78" s="373"/>
      <c r="Y78" s="404"/>
      <c r="Z78" s="404"/>
      <c r="AA78" s="379" t="s">
        <v>3245</v>
      </c>
      <c r="AB78" s="405" t="str">
        <f t="shared" si="23"/>
        <v>PS261134</v>
      </c>
      <c r="AC78" s="404" t="str">
        <f t="shared" si="23"/>
        <v>5239276</v>
      </c>
      <c r="AD78" s="406">
        <f t="shared" si="24"/>
        <v>46076</v>
      </c>
      <c r="AE78" s="404"/>
      <c r="AF78" s="404"/>
      <c r="AG78" s="404"/>
      <c r="AH78" s="404">
        <f t="shared" si="25"/>
        <v>389500</v>
      </c>
      <c r="AI78" s="404"/>
      <c r="AJ78" s="404"/>
      <c r="AK78" s="404"/>
      <c r="AL78" s="404"/>
      <c r="AM78" s="404"/>
      <c r="AN78" s="404"/>
      <c r="AO78" s="404"/>
      <c r="AP78" s="404"/>
      <c r="AQ78" s="404"/>
      <c r="AR78" s="404">
        <f t="shared" si="26"/>
        <v>31160</v>
      </c>
      <c r="AS78" s="404">
        <f t="shared" si="27"/>
        <v>420660</v>
      </c>
      <c r="AT78" s="404">
        <f t="shared" si="28"/>
        <v>420660</v>
      </c>
      <c r="AU78" s="404" t="str">
        <f t="shared" si="29"/>
        <v>Local</v>
      </c>
      <c r="AV78" s="20"/>
      <c r="AY78" s="13"/>
    </row>
    <row r="79" spans="1:53" s="1" customFormat="1" ht="32.25" hidden="1" customHeight="1">
      <c r="A79" s="400" t="s">
        <v>4317</v>
      </c>
      <c r="B79" s="395" t="s">
        <v>4419</v>
      </c>
      <c r="C79" s="379" t="s">
        <v>3245</v>
      </c>
      <c r="D79" s="396">
        <v>46076</v>
      </c>
      <c r="E79" s="397">
        <v>107990041500</v>
      </c>
      <c r="F79" s="398">
        <v>1</v>
      </c>
      <c r="G79" s="372"/>
      <c r="H79" s="372"/>
      <c r="I79" s="422"/>
      <c r="J79" s="423"/>
      <c r="K79" s="373"/>
      <c r="L79" s="403"/>
      <c r="M79" s="443">
        <v>389500</v>
      </c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373"/>
      <c r="Y79" s="404"/>
      <c r="Z79" s="404"/>
      <c r="AA79" s="379" t="s">
        <v>3245</v>
      </c>
      <c r="AB79" s="405" t="str">
        <f t="shared" si="23"/>
        <v>PS261137</v>
      </c>
      <c r="AC79" s="404" t="str">
        <f t="shared" si="23"/>
        <v>VY/032-2026</v>
      </c>
      <c r="AD79" s="406">
        <f t="shared" si="24"/>
        <v>46076</v>
      </c>
      <c r="AE79" s="404"/>
      <c r="AF79" s="404"/>
      <c r="AG79" s="404"/>
      <c r="AH79" s="404">
        <f t="shared" si="25"/>
        <v>389500</v>
      </c>
      <c r="AI79" s="404"/>
      <c r="AJ79" s="404"/>
      <c r="AK79" s="404"/>
      <c r="AL79" s="404"/>
      <c r="AM79" s="404"/>
      <c r="AN79" s="404"/>
      <c r="AO79" s="404"/>
      <c r="AP79" s="404"/>
      <c r="AQ79" s="404"/>
      <c r="AR79" s="404">
        <f t="shared" si="26"/>
        <v>31160</v>
      </c>
      <c r="AS79" s="404">
        <f t="shared" si="27"/>
        <v>420660</v>
      </c>
      <c r="AT79" s="404">
        <f t="shared" si="28"/>
        <v>420660</v>
      </c>
      <c r="AU79" s="404" t="str">
        <f t="shared" si="29"/>
        <v>Local</v>
      </c>
      <c r="AV79" s="20"/>
      <c r="AY79" s="13"/>
    </row>
    <row r="80" spans="1:53" s="1" customFormat="1" ht="32.25" hidden="1" customHeight="1">
      <c r="A80" s="400" t="s">
        <v>4318</v>
      </c>
      <c r="B80" s="395" t="s">
        <v>4420</v>
      </c>
      <c r="C80" s="379" t="s">
        <v>3245</v>
      </c>
      <c r="D80" s="396">
        <v>46076</v>
      </c>
      <c r="E80" s="397">
        <v>107993104110</v>
      </c>
      <c r="F80" s="398">
        <v>1</v>
      </c>
      <c r="G80" s="372"/>
      <c r="H80" s="372"/>
      <c r="I80" s="422"/>
      <c r="J80" s="423"/>
      <c r="K80" s="373"/>
      <c r="L80" s="403"/>
      <c r="M80" s="443">
        <v>389500</v>
      </c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373"/>
      <c r="Y80" s="404"/>
      <c r="Z80" s="404"/>
      <c r="AA80" s="379" t="s">
        <v>3245</v>
      </c>
      <c r="AB80" s="405" t="str">
        <f t="shared" si="23"/>
        <v>PS261176</v>
      </c>
      <c r="AC80" s="404" t="str">
        <f t="shared" si="23"/>
        <v>BSV260212-221931</v>
      </c>
      <c r="AD80" s="406">
        <f t="shared" si="24"/>
        <v>46076</v>
      </c>
      <c r="AE80" s="404"/>
      <c r="AF80" s="404"/>
      <c r="AG80" s="404"/>
      <c r="AH80" s="404">
        <f t="shared" si="25"/>
        <v>389500</v>
      </c>
      <c r="AI80" s="404"/>
      <c r="AJ80" s="404"/>
      <c r="AK80" s="404"/>
      <c r="AL80" s="404"/>
      <c r="AM80" s="404"/>
      <c r="AN80" s="404"/>
      <c r="AO80" s="404"/>
      <c r="AP80" s="404"/>
      <c r="AQ80" s="404"/>
      <c r="AR80" s="404">
        <f t="shared" si="26"/>
        <v>31160</v>
      </c>
      <c r="AS80" s="404">
        <f t="shared" si="27"/>
        <v>420660</v>
      </c>
      <c r="AT80" s="404">
        <f t="shared" si="28"/>
        <v>420660</v>
      </c>
      <c r="AU80" s="404" t="str">
        <f t="shared" si="29"/>
        <v>Local</v>
      </c>
      <c r="AV80" s="20"/>
      <c r="AY80" s="13"/>
    </row>
    <row r="81" spans="1:51" s="1" customFormat="1" ht="32.25" hidden="1" customHeight="1">
      <c r="A81" s="400" t="s">
        <v>4319</v>
      </c>
      <c r="B81" s="395" t="s">
        <v>4421</v>
      </c>
      <c r="C81" s="379" t="s">
        <v>3245</v>
      </c>
      <c r="D81" s="396">
        <v>46077</v>
      </c>
      <c r="E81" s="397">
        <v>107992489840</v>
      </c>
      <c r="F81" s="398">
        <v>1</v>
      </c>
      <c r="G81" s="372"/>
      <c r="H81" s="372"/>
      <c r="I81" s="422"/>
      <c r="J81" s="423"/>
      <c r="K81" s="373"/>
      <c r="L81" s="403"/>
      <c r="M81" s="443">
        <v>389500</v>
      </c>
      <c r="N81" s="403"/>
      <c r="O81" s="403"/>
      <c r="P81" s="403"/>
      <c r="Q81" s="403"/>
      <c r="R81" s="403"/>
      <c r="S81" s="403"/>
      <c r="T81" s="403"/>
      <c r="U81" s="403"/>
      <c r="V81" s="403"/>
      <c r="W81" s="403"/>
      <c r="X81" s="373"/>
      <c r="Y81" s="404"/>
      <c r="Z81" s="404"/>
      <c r="AA81" s="379" t="s">
        <v>3245</v>
      </c>
      <c r="AB81" s="405" t="str">
        <f t="shared" si="23"/>
        <v>PS261160</v>
      </c>
      <c r="AC81" s="404" t="str">
        <f t="shared" si="23"/>
        <v>5229908</v>
      </c>
      <c r="AD81" s="406">
        <f t="shared" si="24"/>
        <v>46077</v>
      </c>
      <c r="AE81" s="404"/>
      <c r="AF81" s="404"/>
      <c r="AG81" s="404"/>
      <c r="AH81" s="404">
        <f t="shared" si="25"/>
        <v>389500</v>
      </c>
      <c r="AI81" s="404"/>
      <c r="AJ81" s="404"/>
      <c r="AK81" s="404"/>
      <c r="AL81" s="404"/>
      <c r="AM81" s="404"/>
      <c r="AN81" s="404"/>
      <c r="AO81" s="404"/>
      <c r="AP81" s="404"/>
      <c r="AQ81" s="404"/>
      <c r="AR81" s="404">
        <f t="shared" si="26"/>
        <v>31160</v>
      </c>
      <c r="AS81" s="404">
        <f t="shared" si="27"/>
        <v>420660</v>
      </c>
      <c r="AT81" s="404">
        <f t="shared" si="28"/>
        <v>420660</v>
      </c>
      <c r="AU81" s="404" t="str">
        <f t="shared" si="29"/>
        <v>Local</v>
      </c>
      <c r="AV81" s="20"/>
      <c r="AY81" s="13"/>
    </row>
    <row r="82" spans="1:51" s="1" customFormat="1" ht="32.25" hidden="1" customHeight="1">
      <c r="A82" s="400" t="s">
        <v>4320</v>
      </c>
      <c r="B82" s="395" t="s">
        <v>4422</v>
      </c>
      <c r="C82" s="379" t="s">
        <v>3245</v>
      </c>
      <c r="D82" s="396">
        <v>46077</v>
      </c>
      <c r="E82" s="397">
        <v>107992509000</v>
      </c>
      <c r="F82" s="398">
        <v>1</v>
      </c>
      <c r="G82" s="372"/>
      <c r="H82" s="372"/>
      <c r="I82" s="422"/>
      <c r="J82" s="423"/>
      <c r="K82" s="373"/>
      <c r="L82" s="403"/>
      <c r="M82" s="443">
        <v>389500</v>
      </c>
      <c r="N82" s="403"/>
      <c r="O82" s="403"/>
      <c r="P82" s="403"/>
      <c r="Q82" s="403"/>
      <c r="R82" s="403"/>
      <c r="S82" s="403"/>
      <c r="T82" s="403"/>
      <c r="U82" s="403"/>
      <c r="V82" s="403"/>
      <c r="W82" s="403"/>
      <c r="X82" s="373"/>
      <c r="Y82" s="404"/>
      <c r="Z82" s="404"/>
      <c r="AA82" s="379" t="s">
        <v>3245</v>
      </c>
      <c r="AB82" s="405" t="str">
        <f t="shared" si="23"/>
        <v>PS261149</v>
      </c>
      <c r="AC82" s="404" t="str">
        <f t="shared" si="23"/>
        <v>5233469</v>
      </c>
      <c r="AD82" s="406">
        <f t="shared" si="24"/>
        <v>46077</v>
      </c>
      <c r="AE82" s="404"/>
      <c r="AF82" s="404"/>
      <c r="AG82" s="404"/>
      <c r="AH82" s="404">
        <f t="shared" si="25"/>
        <v>389500</v>
      </c>
      <c r="AI82" s="404"/>
      <c r="AJ82" s="404"/>
      <c r="AK82" s="404"/>
      <c r="AL82" s="404"/>
      <c r="AM82" s="404"/>
      <c r="AN82" s="404"/>
      <c r="AO82" s="404"/>
      <c r="AP82" s="404"/>
      <c r="AQ82" s="404"/>
      <c r="AR82" s="404">
        <f t="shared" si="26"/>
        <v>31160</v>
      </c>
      <c r="AS82" s="404">
        <f t="shared" si="27"/>
        <v>420660</v>
      </c>
      <c r="AT82" s="404">
        <f t="shared" si="28"/>
        <v>420660</v>
      </c>
      <c r="AU82" s="404" t="str">
        <f t="shared" si="29"/>
        <v>Local</v>
      </c>
      <c r="AV82" s="20"/>
      <c r="AY82" s="13"/>
    </row>
    <row r="83" spans="1:51" s="1" customFormat="1" ht="32.25" hidden="1" customHeight="1">
      <c r="A83" s="400" t="s">
        <v>4321</v>
      </c>
      <c r="B83" s="395" t="s">
        <v>4423</v>
      </c>
      <c r="C83" s="379" t="s">
        <v>3245</v>
      </c>
      <c r="D83" s="396">
        <v>46077</v>
      </c>
      <c r="E83" s="397">
        <v>107992547500</v>
      </c>
      <c r="F83" s="398">
        <v>1</v>
      </c>
      <c r="G83" s="372"/>
      <c r="H83" s="372"/>
      <c r="I83" s="422"/>
      <c r="J83" s="423"/>
      <c r="K83" s="373"/>
      <c r="L83" s="403"/>
      <c r="M83" s="443">
        <v>389500</v>
      </c>
      <c r="N83" s="403"/>
      <c r="O83" s="403"/>
      <c r="P83" s="403"/>
      <c r="Q83" s="403"/>
      <c r="R83" s="403"/>
      <c r="S83" s="403"/>
      <c r="T83" s="403"/>
      <c r="U83" s="403"/>
      <c r="V83" s="403"/>
      <c r="W83" s="403"/>
      <c r="X83" s="373"/>
      <c r="Y83" s="404"/>
      <c r="Z83" s="404"/>
      <c r="AA83" s="379" t="s">
        <v>3245</v>
      </c>
      <c r="AB83" s="405" t="str">
        <f t="shared" si="23"/>
        <v>PS261159</v>
      </c>
      <c r="AC83" s="404" t="str">
        <f t="shared" si="23"/>
        <v>EBD-PSINJ260208</v>
      </c>
      <c r="AD83" s="406">
        <f t="shared" si="24"/>
        <v>46077</v>
      </c>
      <c r="AE83" s="404"/>
      <c r="AF83" s="404"/>
      <c r="AG83" s="404"/>
      <c r="AH83" s="404">
        <f t="shared" si="25"/>
        <v>389500</v>
      </c>
      <c r="AI83" s="404"/>
      <c r="AJ83" s="404"/>
      <c r="AK83" s="404"/>
      <c r="AL83" s="404"/>
      <c r="AM83" s="404"/>
      <c r="AN83" s="404"/>
      <c r="AO83" s="404"/>
      <c r="AP83" s="404"/>
      <c r="AQ83" s="404"/>
      <c r="AR83" s="404">
        <f t="shared" si="26"/>
        <v>31160</v>
      </c>
      <c r="AS83" s="404">
        <f t="shared" si="27"/>
        <v>420660</v>
      </c>
      <c r="AT83" s="404">
        <f t="shared" si="28"/>
        <v>420660</v>
      </c>
      <c r="AU83" s="404" t="str">
        <f t="shared" si="29"/>
        <v>Local</v>
      </c>
      <c r="AV83" s="20"/>
      <c r="AY83" s="13"/>
    </row>
    <row r="84" spans="1:51" s="1" customFormat="1" ht="32.25" hidden="1" customHeight="1">
      <c r="A84" s="400" t="s">
        <v>4322</v>
      </c>
      <c r="B84" s="395" t="s">
        <v>4424</v>
      </c>
      <c r="C84" s="379" t="s">
        <v>3245</v>
      </c>
      <c r="D84" s="396">
        <v>46077</v>
      </c>
      <c r="E84" s="397">
        <v>107992613410</v>
      </c>
      <c r="F84" s="398">
        <v>1</v>
      </c>
      <c r="G84" s="372"/>
      <c r="H84" s="372"/>
      <c r="I84" s="422"/>
      <c r="J84" s="423"/>
      <c r="K84" s="373"/>
      <c r="L84" s="403"/>
      <c r="M84" s="443">
        <v>389500</v>
      </c>
      <c r="N84" s="403"/>
      <c r="O84" s="403"/>
      <c r="P84" s="403"/>
      <c r="Q84" s="403"/>
      <c r="R84" s="403"/>
      <c r="S84" s="403"/>
      <c r="T84" s="403"/>
      <c r="U84" s="403"/>
      <c r="V84" s="403"/>
      <c r="W84" s="403"/>
      <c r="X84" s="373"/>
      <c r="Y84" s="404"/>
      <c r="Z84" s="404"/>
      <c r="AA84" s="379" t="s">
        <v>3245</v>
      </c>
      <c r="AB84" s="405" t="str">
        <f t="shared" si="23"/>
        <v>PS261170</v>
      </c>
      <c r="AC84" s="404" t="str">
        <f t="shared" si="23"/>
        <v>EBD-PSTPU260223</v>
      </c>
      <c r="AD84" s="406">
        <f t="shared" si="24"/>
        <v>46077</v>
      </c>
      <c r="AE84" s="404"/>
      <c r="AF84" s="404"/>
      <c r="AG84" s="404"/>
      <c r="AH84" s="404">
        <f t="shared" si="25"/>
        <v>389500</v>
      </c>
      <c r="AI84" s="404"/>
      <c r="AJ84" s="404"/>
      <c r="AK84" s="404"/>
      <c r="AL84" s="404"/>
      <c r="AM84" s="404"/>
      <c r="AN84" s="404"/>
      <c r="AO84" s="404"/>
      <c r="AP84" s="404"/>
      <c r="AQ84" s="404"/>
      <c r="AR84" s="404">
        <f t="shared" si="26"/>
        <v>31160</v>
      </c>
      <c r="AS84" s="404">
        <f t="shared" si="27"/>
        <v>420660</v>
      </c>
      <c r="AT84" s="404">
        <f t="shared" si="28"/>
        <v>420660</v>
      </c>
      <c r="AU84" s="404" t="str">
        <f t="shared" si="29"/>
        <v>Local</v>
      </c>
      <c r="AV84" s="20"/>
      <c r="AY84" s="13"/>
    </row>
    <row r="85" spans="1:51" s="1" customFormat="1" ht="32.25" hidden="1" customHeight="1">
      <c r="A85" s="400" t="s">
        <v>4323</v>
      </c>
      <c r="B85" s="395" t="s">
        <v>4425</v>
      </c>
      <c r="C85" s="379" t="s">
        <v>3245</v>
      </c>
      <c r="D85" s="396">
        <v>46077</v>
      </c>
      <c r="E85" s="397">
        <v>107992633230</v>
      </c>
      <c r="F85" s="398">
        <v>1</v>
      </c>
      <c r="G85" s="372"/>
      <c r="H85" s="372"/>
      <c r="I85" s="422"/>
      <c r="J85" s="423"/>
      <c r="K85" s="373"/>
      <c r="L85" s="403"/>
      <c r="M85" s="443">
        <v>389500</v>
      </c>
      <c r="N85" s="403"/>
      <c r="O85" s="403"/>
      <c r="P85" s="403"/>
      <c r="Q85" s="403"/>
      <c r="R85" s="403"/>
      <c r="S85" s="403"/>
      <c r="T85" s="403"/>
      <c r="U85" s="403"/>
      <c r="V85" s="403"/>
      <c r="W85" s="403"/>
      <c r="X85" s="373"/>
      <c r="Y85" s="404"/>
      <c r="Z85" s="404"/>
      <c r="AA85" s="379" t="s">
        <v>3245</v>
      </c>
      <c r="AB85" s="405" t="str">
        <f t="shared" si="23"/>
        <v>PS261169</v>
      </c>
      <c r="AC85" s="404" t="str">
        <f t="shared" si="23"/>
        <v>35/PSHK/26</v>
      </c>
      <c r="AD85" s="406">
        <f t="shared" si="24"/>
        <v>46077</v>
      </c>
      <c r="AE85" s="404"/>
      <c r="AF85" s="404"/>
      <c r="AG85" s="404"/>
      <c r="AH85" s="404">
        <f t="shared" si="25"/>
        <v>389500</v>
      </c>
      <c r="AI85" s="404"/>
      <c r="AJ85" s="404"/>
      <c r="AK85" s="404"/>
      <c r="AL85" s="404"/>
      <c r="AM85" s="404"/>
      <c r="AN85" s="404"/>
      <c r="AO85" s="404"/>
      <c r="AP85" s="404"/>
      <c r="AQ85" s="404"/>
      <c r="AR85" s="404">
        <f t="shared" si="26"/>
        <v>31160</v>
      </c>
      <c r="AS85" s="404">
        <f t="shared" si="27"/>
        <v>420660</v>
      </c>
      <c r="AT85" s="404">
        <f t="shared" si="28"/>
        <v>420660</v>
      </c>
      <c r="AU85" s="404" t="str">
        <f t="shared" si="29"/>
        <v>Local</v>
      </c>
      <c r="AV85" s="20"/>
      <c r="AY85" s="13"/>
    </row>
    <row r="86" spans="1:51" s="1" customFormat="1" ht="32.25" hidden="1" customHeight="1">
      <c r="A86" s="400" t="s">
        <v>4324</v>
      </c>
      <c r="B86" s="395" t="s">
        <v>4426</v>
      </c>
      <c r="C86" s="379" t="s">
        <v>3245</v>
      </c>
      <c r="D86" s="396">
        <v>46077</v>
      </c>
      <c r="E86" s="397">
        <v>107993856350</v>
      </c>
      <c r="F86" s="398">
        <v>1</v>
      </c>
      <c r="G86" s="372"/>
      <c r="H86" s="372"/>
      <c r="I86" s="422"/>
      <c r="J86" s="423"/>
      <c r="K86" s="373"/>
      <c r="L86" s="403"/>
      <c r="M86" s="443">
        <v>389500</v>
      </c>
      <c r="N86" s="403"/>
      <c r="O86" s="403"/>
      <c r="P86" s="403"/>
      <c r="Q86" s="403"/>
      <c r="R86" s="403"/>
      <c r="S86" s="403"/>
      <c r="T86" s="403"/>
      <c r="U86" s="403"/>
      <c r="V86" s="403"/>
      <c r="W86" s="403"/>
      <c r="X86" s="373"/>
      <c r="Y86" s="404"/>
      <c r="Z86" s="404"/>
      <c r="AA86" s="379" t="s">
        <v>3245</v>
      </c>
      <c r="AB86" s="405" t="str">
        <f t="shared" si="23"/>
        <v>PS261177</v>
      </c>
      <c r="AC86" s="404" t="str">
        <f t="shared" si="23"/>
        <v>HT-PS26021336</v>
      </c>
      <c r="AD86" s="406">
        <f t="shared" si="24"/>
        <v>46077</v>
      </c>
      <c r="AE86" s="404"/>
      <c r="AF86" s="404"/>
      <c r="AG86" s="404"/>
      <c r="AH86" s="404">
        <f t="shared" si="25"/>
        <v>389500</v>
      </c>
      <c r="AI86" s="404"/>
      <c r="AJ86" s="404"/>
      <c r="AK86" s="404"/>
      <c r="AL86" s="404"/>
      <c r="AM86" s="404"/>
      <c r="AN86" s="404"/>
      <c r="AO86" s="404"/>
      <c r="AP86" s="404"/>
      <c r="AQ86" s="404"/>
      <c r="AR86" s="404">
        <f t="shared" si="26"/>
        <v>31160</v>
      </c>
      <c r="AS86" s="404">
        <f t="shared" si="27"/>
        <v>420660</v>
      </c>
      <c r="AT86" s="404">
        <f t="shared" si="28"/>
        <v>420660</v>
      </c>
      <c r="AU86" s="404" t="str">
        <f t="shared" si="29"/>
        <v>Local</v>
      </c>
      <c r="AV86" s="20"/>
      <c r="AY86" s="13"/>
    </row>
    <row r="87" spans="1:51" s="1" customFormat="1" ht="32.25" hidden="1" customHeight="1">
      <c r="A87" s="400" t="s">
        <v>4325</v>
      </c>
      <c r="B87" s="395" t="s">
        <v>4427</v>
      </c>
      <c r="C87" s="379" t="s">
        <v>3245</v>
      </c>
      <c r="D87" s="396">
        <v>46077</v>
      </c>
      <c r="E87" s="397">
        <v>107993864750</v>
      </c>
      <c r="F87" s="398">
        <v>1</v>
      </c>
      <c r="G87" s="372"/>
      <c r="H87" s="372"/>
      <c r="I87" s="422"/>
      <c r="J87" s="423"/>
      <c r="K87" s="373"/>
      <c r="L87" s="403"/>
      <c r="M87" s="443">
        <v>389500</v>
      </c>
      <c r="N87" s="403"/>
      <c r="O87" s="403"/>
      <c r="P87" s="403"/>
      <c r="Q87" s="403"/>
      <c r="R87" s="403"/>
      <c r="S87" s="403"/>
      <c r="T87" s="403"/>
      <c r="U87" s="403"/>
      <c r="V87" s="403"/>
      <c r="W87" s="403"/>
      <c r="X87" s="373"/>
      <c r="Y87" s="404"/>
      <c r="Z87" s="404"/>
      <c r="AA87" s="379" t="s">
        <v>3245</v>
      </c>
      <c r="AB87" s="405" t="str">
        <f t="shared" si="23"/>
        <v>PS261168</v>
      </c>
      <c r="AC87" s="404" t="str">
        <f t="shared" si="23"/>
        <v>B33X26022307</v>
      </c>
      <c r="AD87" s="406">
        <f t="shared" si="24"/>
        <v>46077</v>
      </c>
      <c r="AE87" s="404"/>
      <c r="AF87" s="404"/>
      <c r="AG87" s="404"/>
      <c r="AH87" s="404">
        <f t="shared" si="25"/>
        <v>389500</v>
      </c>
      <c r="AI87" s="404"/>
      <c r="AJ87" s="404"/>
      <c r="AK87" s="404"/>
      <c r="AL87" s="404"/>
      <c r="AM87" s="404"/>
      <c r="AN87" s="404"/>
      <c r="AO87" s="404"/>
      <c r="AP87" s="404"/>
      <c r="AQ87" s="404"/>
      <c r="AR87" s="404">
        <f t="shared" si="26"/>
        <v>31160</v>
      </c>
      <c r="AS87" s="404">
        <f t="shared" si="27"/>
        <v>420660</v>
      </c>
      <c r="AT87" s="404">
        <f t="shared" si="28"/>
        <v>420660</v>
      </c>
      <c r="AU87" s="404" t="str">
        <f t="shared" si="29"/>
        <v>Local</v>
      </c>
      <c r="AV87" s="20"/>
      <c r="AY87" s="13"/>
    </row>
    <row r="88" spans="1:51" s="1" customFormat="1" ht="32.25" hidden="1" customHeight="1">
      <c r="A88" s="400" t="s">
        <v>4326</v>
      </c>
      <c r="B88" s="395" t="s">
        <v>4428</v>
      </c>
      <c r="C88" s="379" t="s">
        <v>3245</v>
      </c>
      <c r="D88" s="396">
        <v>46077</v>
      </c>
      <c r="E88" s="397">
        <v>107993869430</v>
      </c>
      <c r="F88" s="398">
        <v>1</v>
      </c>
      <c r="G88" s="372"/>
      <c r="H88" s="372"/>
      <c r="I88" s="422"/>
      <c r="J88" s="423"/>
      <c r="K88" s="373"/>
      <c r="L88" s="403"/>
      <c r="M88" s="443">
        <v>389500</v>
      </c>
      <c r="N88" s="403"/>
      <c r="O88" s="403"/>
      <c r="P88" s="403"/>
      <c r="Q88" s="403"/>
      <c r="R88" s="403"/>
      <c r="S88" s="403"/>
      <c r="T88" s="403"/>
      <c r="U88" s="403"/>
      <c r="V88" s="403"/>
      <c r="W88" s="403"/>
      <c r="X88" s="373"/>
      <c r="Y88" s="404"/>
      <c r="Z88" s="404"/>
      <c r="AA88" s="379" t="s">
        <v>3245</v>
      </c>
      <c r="AB88" s="405" t="str">
        <f t="shared" si="23"/>
        <v>PS261186</v>
      </c>
      <c r="AC88" s="404" t="str">
        <f t="shared" si="23"/>
        <v>B34X26022302VY</v>
      </c>
      <c r="AD88" s="406">
        <f t="shared" si="24"/>
        <v>46077</v>
      </c>
      <c r="AE88" s="404"/>
      <c r="AF88" s="404"/>
      <c r="AG88" s="404"/>
      <c r="AH88" s="404">
        <f t="shared" si="25"/>
        <v>389500</v>
      </c>
      <c r="AI88" s="404"/>
      <c r="AJ88" s="404"/>
      <c r="AK88" s="404"/>
      <c r="AL88" s="404"/>
      <c r="AM88" s="404"/>
      <c r="AN88" s="404"/>
      <c r="AO88" s="404"/>
      <c r="AP88" s="404"/>
      <c r="AQ88" s="404"/>
      <c r="AR88" s="404">
        <f t="shared" si="26"/>
        <v>31160</v>
      </c>
      <c r="AS88" s="404">
        <f t="shared" si="27"/>
        <v>420660</v>
      </c>
      <c r="AT88" s="404">
        <f t="shared" si="28"/>
        <v>420660</v>
      </c>
      <c r="AU88" s="404" t="str">
        <f t="shared" si="29"/>
        <v>Local</v>
      </c>
      <c r="AV88" s="20"/>
      <c r="AY88" s="13"/>
    </row>
    <row r="89" spans="1:51" s="1" customFormat="1" ht="32.25" hidden="1" customHeight="1">
      <c r="A89" s="400" t="s">
        <v>4327</v>
      </c>
      <c r="B89" s="395" t="s">
        <v>4429</v>
      </c>
      <c r="C89" s="379" t="s">
        <v>3245</v>
      </c>
      <c r="D89" s="396">
        <v>46077</v>
      </c>
      <c r="E89" s="397">
        <v>107993914600</v>
      </c>
      <c r="F89" s="398">
        <v>1</v>
      </c>
      <c r="G89" s="372"/>
      <c r="H89" s="372"/>
      <c r="I89" s="422"/>
      <c r="J89" s="423"/>
      <c r="K89" s="373"/>
      <c r="L89" s="403"/>
      <c r="M89" s="443">
        <v>389500</v>
      </c>
      <c r="N89" s="403"/>
      <c r="O89" s="403"/>
      <c r="P89" s="403"/>
      <c r="Q89" s="403"/>
      <c r="R89" s="403"/>
      <c r="S89" s="403"/>
      <c r="T89" s="403"/>
      <c r="U89" s="403"/>
      <c r="V89" s="403"/>
      <c r="W89" s="403"/>
      <c r="X89" s="373"/>
      <c r="Y89" s="404"/>
      <c r="Z89" s="404"/>
      <c r="AA89" s="379" t="s">
        <v>3245</v>
      </c>
      <c r="AB89" s="405" t="str">
        <f t="shared" ref="AB89:AC152" si="30">A89</f>
        <v>PS261179</v>
      </c>
      <c r="AC89" s="404" t="str">
        <f t="shared" si="30"/>
        <v>EBD-PSINJ260209</v>
      </c>
      <c r="AD89" s="406">
        <f t="shared" si="24"/>
        <v>46077</v>
      </c>
      <c r="AE89" s="404"/>
      <c r="AF89" s="404"/>
      <c r="AG89" s="404"/>
      <c r="AH89" s="404">
        <f t="shared" si="25"/>
        <v>389500</v>
      </c>
      <c r="AI89" s="404"/>
      <c r="AJ89" s="404"/>
      <c r="AK89" s="404"/>
      <c r="AL89" s="404"/>
      <c r="AM89" s="404"/>
      <c r="AN89" s="404"/>
      <c r="AO89" s="404"/>
      <c r="AP89" s="404"/>
      <c r="AQ89" s="404"/>
      <c r="AR89" s="404">
        <f t="shared" si="26"/>
        <v>31160</v>
      </c>
      <c r="AS89" s="404">
        <f t="shared" si="27"/>
        <v>420660</v>
      </c>
      <c r="AT89" s="404">
        <f t="shared" si="28"/>
        <v>420660</v>
      </c>
      <c r="AU89" s="404" t="str">
        <f t="shared" si="29"/>
        <v>Local</v>
      </c>
      <c r="AV89" s="20"/>
      <c r="AY89" s="13"/>
    </row>
    <row r="90" spans="1:51" s="1" customFormat="1" ht="32.25" hidden="1" customHeight="1">
      <c r="A90" s="400" t="s">
        <v>4328</v>
      </c>
      <c r="B90" s="395" t="s">
        <v>4430</v>
      </c>
      <c r="C90" s="379" t="s">
        <v>3245</v>
      </c>
      <c r="D90" s="396">
        <v>46077</v>
      </c>
      <c r="E90" s="397">
        <v>107993980250</v>
      </c>
      <c r="F90" s="815">
        <v>3</v>
      </c>
      <c r="G90" s="372"/>
      <c r="H90" s="372"/>
      <c r="I90" s="422"/>
      <c r="J90" s="423"/>
      <c r="K90" s="373"/>
      <c r="L90" s="403"/>
      <c r="M90" s="443">
        <v>389500</v>
      </c>
      <c r="N90" s="403"/>
      <c r="O90" s="403"/>
      <c r="P90" s="403"/>
      <c r="Q90" s="403"/>
      <c r="R90" s="403"/>
      <c r="S90" s="403"/>
      <c r="T90" s="403"/>
      <c r="U90" s="403"/>
      <c r="V90" s="403"/>
      <c r="W90" s="403"/>
      <c r="X90" s="373"/>
      <c r="Y90" s="404"/>
      <c r="Z90" s="404"/>
      <c r="AA90" s="379" t="s">
        <v>3245</v>
      </c>
      <c r="AB90" s="405" t="str">
        <f t="shared" si="30"/>
        <v>PS261178</v>
      </c>
      <c r="AC90" s="404" t="str">
        <f t="shared" si="30"/>
        <v>VY/033-2026</v>
      </c>
      <c r="AD90" s="406">
        <f t="shared" si="24"/>
        <v>46077</v>
      </c>
      <c r="AE90" s="404"/>
      <c r="AF90" s="404"/>
      <c r="AG90" s="404"/>
      <c r="AH90" s="404">
        <f t="shared" si="25"/>
        <v>389500</v>
      </c>
      <c r="AI90" s="404"/>
      <c r="AJ90" s="404"/>
      <c r="AK90" s="404"/>
      <c r="AL90" s="404"/>
      <c r="AM90" s="404"/>
      <c r="AN90" s="404"/>
      <c r="AO90" s="404"/>
      <c r="AP90" s="404"/>
      <c r="AQ90" s="404"/>
      <c r="AR90" s="404">
        <f t="shared" si="26"/>
        <v>31160</v>
      </c>
      <c r="AS90" s="404">
        <f t="shared" si="27"/>
        <v>420660</v>
      </c>
      <c r="AT90" s="404">
        <f t="shared" si="28"/>
        <v>420660</v>
      </c>
      <c r="AU90" s="404" t="str">
        <f t="shared" si="29"/>
        <v>Local</v>
      </c>
      <c r="AV90" s="20"/>
      <c r="AY90" s="13"/>
    </row>
    <row r="91" spans="1:51" s="1" customFormat="1" ht="32.25" hidden="1" customHeight="1">
      <c r="A91" s="400" t="s">
        <v>4328</v>
      </c>
      <c r="B91" s="395" t="s">
        <v>4430</v>
      </c>
      <c r="C91" s="379" t="s">
        <v>3245</v>
      </c>
      <c r="D91" s="396">
        <v>46077</v>
      </c>
      <c r="E91" s="397">
        <v>107993992630</v>
      </c>
      <c r="F91" s="861"/>
      <c r="G91" s="372"/>
      <c r="H91" s="372"/>
      <c r="I91" s="422"/>
      <c r="J91" s="423"/>
      <c r="K91" s="373"/>
      <c r="L91" s="403"/>
      <c r="M91" s="443">
        <v>70000</v>
      </c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373"/>
      <c r="Y91" s="404"/>
      <c r="Z91" s="404"/>
      <c r="AA91" s="379" t="s">
        <v>3245</v>
      </c>
      <c r="AB91" s="405" t="str">
        <f t="shared" si="30"/>
        <v>PS261178</v>
      </c>
      <c r="AC91" s="404" t="str">
        <f t="shared" si="30"/>
        <v>VY/033-2026</v>
      </c>
      <c r="AD91" s="406">
        <f t="shared" si="24"/>
        <v>46077</v>
      </c>
      <c r="AE91" s="404"/>
      <c r="AF91" s="404"/>
      <c r="AG91" s="404"/>
      <c r="AH91" s="404">
        <f t="shared" si="25"/>
        <v>70000</v>
      </c>
      <c r="AI91" s="404"/>
      <c r="AJ91" s="404"/>
      <c r="AK91" s="404"/>
      <c r="AL91" s="404"/>
      <c r="AM91" s="404"/>
      <c r="AN91" s="404"/>
      <c r="AO91" s="404"/>
      <c r="AP91" s="404"/>
      <c r="AQ91" s="404"/>
      <c r="AR91" s="404">
        <f t="shared" si="26"/>
        <v>5600</v>
      </c>
      <c r="AS91" s="404">
        <f t="shared" si="27"/>
        <v>75600</v>
      </c>
      <c r="AT91" s="404">
        <f t="shared" si="28"/>
        <v>75600</v>
      </c>
      <c r="AU91" s="404" t="str">
        <f t="shared" si="29"/>
        <v>Local</v>
      </c>
      <c r="AV91" s="20"/>
      <c r="AY91" s="13"/>
    </row>
    <row r="92" spans="1:51" s="1" customFormat="1" ht="32.25" hidden="1" customHeight="1">
      <c r="A92" s="400" t="s">
        <v>4328</v>
      </c>
      <c r="B92" s="395" t="s">
        <v>4430</v>
      </c>
      <c r="C92" s="379" t="s">
        <v>3245</v>
      </c>
      <c r="D92" s="396">
        <v>46077</v>
      </c>
      <c r="E92" s="397">
        <v>107993994400</v>
      </c>
      <c r="F92" s="816"/>
      <c r="G92" s="372"/>
      <c r="H92" s="372"/>
      <c r="I92" s="422"/>
      <c r="J92" s="423"/>
      <c r="K92" s="373"/>
      <c r="L92" s="403"/>
      <c r="M92" s="443">
        <v>70000</v>
      </c>
      <c r="N92" s="403"/>
      <c r="O92" s="403"/>
      <c r="P92" s="403"/>
      <c r="Q92" s="403"/>
      <c r="R92" s="403"/>
      <c r="S92" s="403"/>
      <c r="T92" s="403"/>
      <c r="U92" s="403"/>
      <c r="V92" s="403"/>
      <c r="W92" s="403"/>
      <c r="X92" s="373"/>
      <c r="Y92" s="404"/>
      <c r="Z92" s="404"/>
      <c r="AA92" s="379" t="s">
        <v>3245</v>
      </c>
      <c r="AB92" s="405" t="str">
        <f t="shared" si="30"/>
        <v>PS261178</v>
      </c>
      <c r="AC92" s="404" t="str">
        <f t="shared" si="30"/>
        <v>VY/033-2026</v>
      </c>
      <c r="AD92" s="406">
        <f t="shared" si="24"/>
        <v>46077</v>
      </c>
      <c r="AE92" s="404"/>
      <c r="AF92" s="404"/>
      <c r="AG92" s="404"/>
      <c r="AH92" s="404">
        <f t="shared" si="25"/>
        <v>70000</v>
      </c>
      <c r="AI92" s="404"/>
      <c r="AJ92" s="404"/>
      <c r="AK92" s="404"/>
      <c r="AL92" s="404"/>
      <c r="AM92" s="404"/>
      <c r="AN92" s="404"/>
      <c r="AO92" s="404"/>
      <c r="AP92" s="404"/>
      <c r="AQ92" s="404"/>
      <c r="AR92" s="404">
        <f t="shared" si="26"/>
        <v>5600</v>
      </c>
      <c r="AS92" s="404">
        <f t="shared" si="27"/>
        <v>75600</v>
      </c>
      <c r="AT92" s="404">
        <f t="shared" si="28"/>
        <v>75600</v>
      </c>
      <c r="AU92" s="404" t="str">
        <f t="shared" si="29"/>
        <v>Local</v>
      </c>
      <c r="AV92" s="20"/>
      <c r="AY92" s="13"/>
    </row>
    <row r="93" spans="1:51" s="1" customFormat="1" ht="32.25" hidden="1" customHeight="1">
      <c r="A93" s="400" t="s">
        <v>4329</v>
      </c>
      <c r="B93" s="395" t="s">
        <v>4431</v>
      </c>
      <c r="C93" s="379" t="s">
        <v>3245</v>
      </c>
      <c r="D93" s="396">
        <v>46077</v>
      </c>
      <c r="E93" s="397">
        <v>107994444020</v>
      </c>
      <c r="F93" s="398">
        <v>1</v>
      </c>
      <c r="G93" s="372"/>
      <c r="H93" s="372"/>
      <c r="I93" s="422"/>
      <c r="J93" s="423"/>
      <c r="K93" s="373"/>
      <c r="L93" s="403"/>
      <c r="M93" s="443">
        <v>389500</v>
      </c>
      <c r="N93" s="403"/>
      <c r="O93" s="403"/>
      <c r="P93" s="403"/>
      <c r="Q93" s="403"/>
      <c r="R93" s="403"/>
      <c r="S93" s="403"/>
      <c r="T93" s="403"/>
      <c r="U93" s="403"/>
      <c r="V93" s="403"/>
      <c r="W93" s="403"/>
      <c r="X93" s="373"/>
      <c r="Y93" s="404"/>
      <c r="Z93" s="404"/>
      <c r="AA93" s="379" t="s">
        <v>3245</v>
      </c>
      <c r="AB93" s="405" t="str">
        <f t="shared" si="30"/>
        <v>PS261161</v>
      </c>
      <c r="AC93" s="404" t="str">
        <f t="shared" si="30"/>
        <v>MTCVY-R2602-002</v>
      </c>
      <c r="AD93" s="406">
        <f t="shared" si="24"/>
        <v>46077</v>
      </c>
      <c r="AE93" s="404"/>
      <c r="AF93" s="404"/>
      <c r="AG93" s="404"/>
      <c r="AH93" s="404">
        <f t="shared" si="25"/>
        <v>389500</v>
      </c>
      <c r="AI93" s="404"/>
      <c r="AJ93" s="404"/>
      <c r="AK93" s="404"/>
      <c r="AL93" s="404"/>
      <c r="AM93" s="404"/>
      <c r="AN93" s="404"/>
      <c r="AO93" s="404"/>
      <c r="AP93" s="404"/>
      <c r="AQ93" s="404"/>
      <c r="AR93" s="404">
        <f t="shared" si="26"/>
        <v>31160</v>
      </c>
      <c r="AS93" s="404">
        <f t="shared" si="27"/>
        <v>420660</v>
      </c>
      <c r="AT93" s="404">
        <f t="shared" si="28"/>
        <v>420660</v>
      </c>
      <c r="AU93" s="404" t="str">
        <f t="shared" si="29"/>
        <v>Local</v>
      </c>
      <c r="AV93" s="20"/>
      <c r="AY93" s="13"/>
    </row>
    <row r="94" spans="1:51" s="1" customFormat="1" ht="32.25" hidden="1" customHeight="1">
      <c r="A94" s="400" t="s">
        <v>4330</v>
      </c>
      <c r="B94" s="395" t="s">
        <v>4432</v>
      </c>
      <c r="C94" s="379" t="s">
        <v>3245</v>
      </c>
      <c r="D94" s="396">
        <v>46078</v>
      </c>
      <c r="E94" s="397">
        <v>107995051140</v>
      </c>
      <c r="F94" s="398">
        <v>1</v>
      </c>
      <c r="G94" s="372"/>
      <c r="H94" s="372"/>
      <c r="I94" s="422"/>
      <c r="J94" s="423"/>
      <c r="K94" s="373"/>
      <c r="L94" s="403"/>
      <c r="M94" s="443">
        <v>389500</v>
      </c>
      <c r="N94" s="403"/>
      <c r="O94" s="403"/>
      <c r="P94" s="403"/>
      <c r="Q94" s="403"/>
      <c r="R94" s="403"/>
      <c r="S94" s="403"/>
      <c r="T94" s="403"/>
      <c r="U94" s="403"/>
      <c r="V94" s="403"/>
      <c r="W94" s="403"/>
      <c r="X94" s="373"/>
      <c r="Y94" s="404"/>
      <c r="Z94" s="404"/>
      <c r="AA94" s="379" t="s">
        <v>3245</v>
      </c>
      <c r="AB94" s="405" t="str">
        <f t="shared" si="30"/>
        <v>PS261187</v>
      </c>
      <c r="AC94" s="404" t="str">
        <f t="shared" si="30"/>
        <v>5270571</v>
      </c>
      <c r="AD94" s="406">
        <f t="shared" si="24"/>
        <v>46078</v>
      </c>
      <c r="AE94" s="404"/>
      <c r="AF94" s="404"/>
      <c r="AG94" s="404"/>
      <c r="AH94" s="404">
        <f t="shared" si="25"/>
        <v>389500</v>
      </c>
      <c r="AI94" s="404"/>
      <c r="AJ94" s="404"/>
      <c r="AK94" s="404"/>
      <c r="AL94" s="404"/>
      <c r="AM94" s="404"/>
      <c r="AN94" s="404"/>
      <c r="AO94" s="404"/>
      <c r="AP94" s="404"/>
      <c r="AQ94" s="404"/>
      <c r="AR94" s="404">
        <f t="shared" si="26"/>
        <v>31160</v>
      </c>
      <c r="AS94" s="404">
        <f t="shared" si="27"/>
        <v>420660</v>
      </c>
      <c r="AT94" s="404">
        <f t="shared" si="28"/>
        <v>420660</v>
      </c>
      <c r="AU94" s="404" t="str">
        <f t="shared" si="29"/>
        <v>Local</v>
      </c>
      <c r="AV94" s="20"/>
      <c r="AY94" s="13"/>
    </row>
    <row r="95" spans="1:51" s="1" customFormat="1" ht="32.25" hidden="1" customHeight="1">
      <c r="A95" s="400" t="s">
        <v>4331</v>
      </c>
      <c r="B95" s="395" t="s">
        <v>4433</v>
      </c>
      <c r="C95" s="379" t="s">
        <v>3245</v>
      </c>
      <c r="D95" s="396">
        <v>46078</v>
      </c>
      <c r="E95" s="397">
        <v>107996371600</v>
      </c>
      <c r="F95" s="398">
        <v>1</v>
      </c>
      <c r="G95" s="372"/>
      <c r="H95" s="372"/>
      <c r="I95" s="422"/>
      <c r="J95" s="423"/>
      <c r="K95" s="373"/>
      <c r="L95" s="403"/>
      <c r="M95" s="443">
        <v>389500</v>
      </c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373"/>
      <c r="Y95" s="404"/>
      <c r="Z95" s="404"/>
      <c r="AA95" s="379" t="s">
        <v>3245</v>
      </c>
      <c r="AB95" s="405" t="str">
        <f t="shared" si="30"/>
        <v>PS261196</v>
      </c>
      <c r="AC95" s="404" t="str">
        <f t="shared" si="30"/>
        <v>2602064-CH</v>
      </c>
      <c r="AD95" s="406">
        <f t="shared" si="24"/>
        <v>46078</v>
      </c>
      <c r="AE95" s="404"/>
      <c r="AF95" s="404"/>
      <c r="AG95" s="404"/>
      <c r="AH95" s="404">
        <f t="shared" si="25"/>
        <v>389500</v>
      </c>
      <c r="AI95" s="404"/>
      <c r="AJ95" s="404"/>
      <c r="AK95" s="404"/>
      <c r="AL95" s="404"/>
      <c r="AM95" s="404"/>
      <c r="AN95" s="404"/>
      <c r="AO95" s="404"/>
      <c r="AP95" s="404"/>
      <c r="AQ95" s="404"/>
      <c r="AR95" s="404">
        <f t="shared" si="26"/>
        <v>31160</v>
      </c>
      <c r="AS95" s="404">
        <f t="shared" si="27"/>
        <v>420660</v>
      </c>
      <c r="AT95" s="404">
        <f t="shared" si="28"/>
        <v>420660</v>
      </c>
      <c r="AU95" s="404" t="str">
        <f t="shared" si="29"/>
        <v>Local</v>
      </c>
      <c r="AV95" s="20"/>
      <c r="AY95" s="13"/>
    </row>
    <row r="96" spans="1:51" s="1" customFormat="1" ht="32.25" hidden="1" customHeight="1">
      <c r="A96" s="400" t="s">
        <v>4332</v>
      </c>
      <c r="B96" s="395" t="s">
        <v>4434</v>
      </c>
      <c r="C96" s="379" t="s">
        <v>3245</v>
      </c>
      <c r="D96" s="396">
        <v>46078</v>
      </c>
      <c r="E96" s="397">
        <v>107996413560</v>
      </c>
      <c r="F96" s="398">
        <v>1</v>
      </c>
      <c r="G96" s="372"/>
      <c r="H96" s="372"/>
      <c r="I96" s="422"/>
      <c r="J96" s="423"/>
      <c r="K96" s="373"/>
      <c r="L96" s="403"/>
      <c r="M96" s="443">
        <v>389500</v>
      </c>
      <c r="N96" s="403"/>
      <c r="O96" s="403"/>
      <c r="P96" s="403"/>
      <c r="Q96" s="403"/>
      <c r="R96" s="403"/>
      <c r="S96" s="403"/>
      <c r="T96" s="403"/>
      <c r="U96" s="403"/>
      <c r="V96" s="403"/>
      <c r="W96" s="403"/>
      <c r="X96" s="373"/>
      <c r="Y96" s="404"/>
      <c r="Z96" s="404"/>
      <c r="AA96" s="379" t="s">
        <v>3245</v>
      </c>
      <c r="AB96" s="405" t="str">
        <f t="shared" si="30"/>
        <v>PS261195</v>
      </c>
      <c r="AC96" s="404" t="str">
        <f t="shared" si="30"/>
        <v>2602063-CH</v>
      </c>
      <c r="AD96" s="406">
        <f t="shared" si="24"/>
        <v>46078</v>
      </c>
      <c r="AE96" s="404"/>
      <c r="AF96" s="404"/>
      <c r="AG96" s="404"/>
      <c r="AH96" s="404">
        <f t="shared" si="25"/>
        <v>389500</v>
      </c>
      <c r="AI96" s="404"/>
      <c r="AJ96" s="404"/>
      <c r="AK96" s="404"/>
      <c r="AL96" s="404"/>
      <c r="AM96" s="404"/>
      <c r="AN96" s="404"/>
      <c r="AO96" s="404"/>
      <c r="AP96" s="404"/>
      <c r="AQ96" s="404"/>
      <c r="AR96" s="404">
        <f t="shared" si="26"/>
        <v>31160</v>
      </c>
      <c r="AS96" s="404">
        <f t="shared" si="27"/>
        <v>420660</v>
      </c>
      <c r="AT96" s="404">
        <f t="shared" si="28"/>
        <v>420660</v>
      </c>
      <c r="AU96" s="404" t="str">
        <f t="shared" si="29"/>
        <v>Local</v>
      </c>
      <c r="AV96" s="20"/>
      <c r="AY96" s="13"/>
    </row>
    <row r="97" spans="1:51" s="1" customFormat="1" ht="32.25" hidden="1" customHeight="1">
      <c r="A97" s="400" t="s">
        <v>4333</v>
      </c>
      <c r="B97" s="395" t="s">
        <v>4435</v>
      </c>
      <c r="C97" s="379" t="s">
        <v>3245</v>
      </c>
      <c r="D97" s="396">
        <v>46078</v>
      </c>
      <c r="E97" s="397">
        <v>107996424910</v>
      </c>
      <c r="F97" s="398">
        <v>1</v>
      </c>
      <c r="G97" s="372"/>
      <c r="H97" s="372"/>
      <c r="I97" s="422"/>
      <c r="J97" s="423"/>
      <c r="K97" s="373"/>
      <c r="L97" s="403"/>
      <c r="M97" s="443">
        <v>389500</v>
      </c>
      <c r="N97" s="403"/>
      <c r="O97" s="403"/>
      <c r="P97" s="403"/>
      <c r="Q97" s="403"/>
      <c r="R97" s="403"/>
      <c r="S97" s="403"/>
      <c r="T97" s="403"/>
      <c r="U97" s="403"/>
      <c r="V97" s="403"/>
      <c r="W97" s="403"/>
      <c r="X97" s="373"/>
      <c r="Y97" s="404"/>
      <c r="Z97" s="404"/>
      <c r="AA97" s="379" t="s">
        <v>3245</v>
      </c>
      <c r="AB97" s="405" t="str">
        <f t="shared" si="30"/>
        <v>PS261211</v>
      </c>
      <c r="AC97" s="404" t="str">
        <f t="shared" si="30"/>
        <v>5213378</v>
      </c>
      <c r="AD97" s="406">
        <f t="shared" si="24"/>
        <v>46078</v>
      </c>
      <c r="AE97" s="404"/>
      <c r="AF97" s="404"/>
      <c r="AG97" s="404"/>
      <c r="AH97" s="404">
        <f t="shared" si="25"/>
        <v>389500</v>
      </c>
      <c r="AI97" s="404"/>
      <c r="AJ97" s="404"/>
      <c r="AK97" s="404"/>
      <c r="AL97" s="404"/>
      <c r="AM97" s="404"/>
      <c r="AN97" s="404"/>
      <c r="AO97" s="404"/>
      <c r="AP97" s="404"/>
      <c r="AQ97" s="404"/>
      <c r="AR97" s="404">
        <f t="shared" si="26"/>
        <v>31160</v>
      </c>
      <c r="AS97" s="404">
        <f t="shared" si="27"/>
        <v>420660</v>
      </c>
      <c r="AT97" s="404">
        <f t="shared" si="28"/>
        <v>420660</v>
      </c>
      <c r="AU97" s="404" t="str">
        <f t="shared" si="29"/>
        <v>Local</v>
      </c>
      <c r="AV97" s="20"/>
      <c r="AY97" s="13"/>
    </row>
    <row r="98" spans="1:51" s="1" customFormat="1" ht="32.25" hidden="1" customHeight="1">
      <c r="A98" s="400" t="s">
        <v>4334</v>
      </c>
      <c r="B98" s="395" t="s">
        <v>4436</v>
      </c>
      <c r="C98" s="379" t="s">
        <v>3245</v>
      </c>
      <c r="D98" s="396">
        <v>46078</v>
      </c>
      <c r="E98" s="397">
        <v>107996531530</v>
      </c>
      <c r="F98" s="398">
        <v>1</v>
      </c>
      <c r="G98" s="372"/>
      <c r="H98" s="372"/>
      <c r="I98" s="422"/>
      <c r="J98" s="423"/>
      <c r="K98" s="373"/>
      <c r="L98" s="403"/>
      <c r="M98" s="443">
        <v>389500</v>
      </c>
      <c r="N98" s="403"/>
      <c r="O98" s="403"/>
      <c r="P98" s="403"/>
      <c r="Q98" s="403"/>
      <c r="R98" s="403"/>
      <c r="S98" s="403"/>
      <c r="T98" s="403"/>
      <c r="U98" s="403"/>
      <c r="V98" s="403"/>
      <c r="W98" s="403"/>
      <c r="X98" s="373"/>
      <c r="Y98" s="404"/>
      <c r="Z98" s="404"/>
      <c r="AA98" s="379" t="s">
        <v>3245</v>
      </c>
      <c r="AB98" s="405" t="str">
        <f t="shared" si="30"/>
        <v>PS261188</v>
      </c>
      <c r="AC98" s="404" t="str">
        <f t="shared" si="30"/>
        <v>VY-260223</v>
      </c>
      <c r="AD98" s="406">
        <f t="shared" si="24"/>
        <v>46078</v>
      </c>
      <c r="AE98" s="404"/>
      <c r="AF98" s="404"/>
      <c r="AG98" s="404"/>
      <c r="AH98" s="404">
        <f t="shared" si="25"/>
        <v>389500</v>
      </c>
      <c r="AI98" s="404"/>
      <c r="AJ98" s="404"/>
      <c r="AK98" s="404"/>
      <c r="AL98" s="404"/>
      <c r="AM98" s="404"/>
      <c r="AN98" s="404"/>
      <c r="AO98" s="404"/>
      <c r="AP98" s="404"/>
      <c r="AQ98" s="404"/>
      <c r="AR98" s="404">
        <f t="shared" si="26"/>
        <v>31160</v>
      </c>
      <c r="AS98" s="404">
        <f t="shared" si="27"/>
        <v>420660</v>
      </c>
      <c r="AT98" s="404">
        <f t="shared" si="28"/>
        <v>420660</v>
      </c>
      <c r="AU98" s="404" t="str">
        <f t="shared" si="29"/>
        <v>Local</v>
      </c>
      <c r="AV98" s="20"/>
      <c r="AY98" s="13"/>
    </row>
    <row r="99" spans="1:51" s="1" customFormat="1" ht="32.25" hidden="1" customHeight="1">
      <c r="A99" s="400" t="s">
        <v>4335</v>
      </c>
      <c r="B99" s="395" t="s">
        <v>4437</v>
      </c>
      <c r="C99" s="379" t="s">
        <v>3245</v>
      </c>
      <c r="D99" s="396">
        <v>46078</v>
      </c>
      <c r="E99" s="397">
        <v>107996559900</v>
      </c>
      <c r="F99" s="398">
        <v>1</v>
      </c>
      <c r="G99" s="372"/>
      <c r="H99" s="372"/>
      <c r="I99" s="422"/>
      <c r="J99" s="423"/>
      <c r="K99" s="373"/>
      <c r="L99" s="403"/>
      <c r="M99" s="443">
        <v>389500</v>
      </c>
      <c r="N99" s="403"/>
      <c r="O99" s="403"/>
      <c r="P99" s="403"/>
      <c r="Q99" s="403"/>
      <c r="R99" s="403"/>
      <c r="S99" s="403"/>
      <c r="T99" s="403"/>
      <c r="U99" s="403"/>
      <c r="V99" s="403"/>
      <c r="W99" s="403"/>
      <c r="X99" s="373"/>
      <c r="Y99" s="404"/>
      <c r="Z99" s="404"/>
      <c r="AA99" s="379" t="s">
        <v>3245</v>
      </c>
      <c r="AB99" s="405" t="str">
        <f t="shared" si="30"/>
        <v>PS261214</v>
      </c>
      <c r="AC99" s="404" t="str">
        <f t="shared" si="30"/>
        <v>36/PSHK/26</v>
      </c>
      <c r="AD99" s="406">
        <f t="shared" si="24"/>
        <v>46078</v>
      </c>
      <c r="AE99" s="404"/>
      <c r="AF99" s="404"/>
      <c r="AG99" s="404"/>
      <c r="AH99" s="404">
        <f t="shared" si="25"/>
        <v>389500</v>
      </c>
      <c r="AI99" s="404"/>
      <c r="AJ99" s="404"/>
      <c r="AK99" s="404"/>
      <c r="AL99" s="404"/>
      <c r="AM99" s="404"/>
      <c r="AN99" s="404"/>
      <c r="AO99" s="404"/>
      <c r="AP99" s="404"/>
      <c r="AQ99" s="404"/>
      <c r="AR99" s="404">
        <f t="shared" si="26"/>
        <v>31160</v>
      </c>
      <c r="AS99" s="404">
        <f t="shared" si="27"/>
        <v>420660</v>
      </c>
      <c r="AT99" s="404">
        <f t="shared" si="28"/>
        <v>420660</v>
      </c>
      <c r="AU99" s="404" t="str">
        <f t="shared" si="29"/>
        <v>Local</v>
      </c>
      <c r="AV99" s="20"/>
      <c r="AY99" s="13"/>
    </row>
    <row r="100" spans="1:51" s="1" customFormat="1" ht="32.25" hidden="1" customHeight="1">
      <c r="A100" s="400" t="s">
        <v>4336</v>
      </c>
      <c r="B100" s="395" t="s">
        <v>4438</v>
      </c>
      <c r="C100" s="379" t="s">
        <v>3245</v>
      </c>
      <c r="D100" s="396">
        <v>46078</v>
      </c>
      <c r="E100" s="397">
        <v>107996647250</v>
      </c>
      <c r="F100" s="398">
        <v>1</v>
      </c>
      <c r="G100" s="372"/>
      <c r="H100" s="372"/>
      <c r="I100" s="422"/>
      <c r="J100" s="423"/>
      <c r="K100" s="373"/>
      <c r="L100" s="403"/>
      <c r="M100" s="443">
        <v>389500</v>
      </c>
      <c r="N100" s="403"/>
      <c r="O100" s="403"/>
      <c r="P100" s="403"/>
      <c r="Q100" s="403"/>
      <c r="R100" s="403"/>
      <c r="S100" s="403"/>
      <c r="T100" s="403"/>
      <c r="U100" s="403"/>
      <c r="V100" s="403"/>
      <c r="W100" s="403"/>
      <c r="X100" s="373"/>
      <c r="Y100" s="404"/>
      <c r="Z100" s="404"/>
      <c r="AA100" s="379" t="s">
        <v>3245</v>
      </c>
      <c r="AB100" s="405" t="str">
        <f t="shared" si="30"/>
        <v>PS261215</v>
      </c>
      <c r="AC100" s="404" t="str">
        <f t="shared" si="30"/>
        <v>2026/PAL-VY 026</v>
      </c>
      <c r="AD100" s="406">
        <f t="shared" si="24"/>
        <v>46078</v>
      </c>
      <c r="AE100" s="404"/>
      <c r="AF100" s="404"/>
      <c r="AG100" s="404"/>
      <c r="AH100" s="404">
        <f t="shared" si="25"/>
        <v>389500</v>
      </c>
      <c r="AI100" s="404"/>
      <c r="AJ100" s="404"/>
      <c r="AK100" s="404"/>
      <c r="AL100" s="404"/>
      <c r="AM100" s="404"/>
      <c r="AN100" s="404"/>
      <c r="AO100" s="404"/>
      <c r="AP100" s="404"/>
      <c r="AQ100" s="404"/>
      <c r="AR100" s="404">
        <f t="shared" si="26"/>
        <v>31160</v>
      </c>
      <c r="AS100" s="404">
        <f t="shared" si="27"/>
        <v>420660</v>
      </c>
      <c r="AT100" s="404">
        <f t="shared" si="28"/>
        <v>420660</v>
      </c>
      <c r="AU100" s="404" t="str">
        <f t="shared" si="29"/>
        <v>Local</v>
      </c>
      <c r="AV100" s="20"/>
      <c r="AY100" s="13"/>
    </row>
    <row r="101" spans="1:51" s="1" customFormat="1" ht="32.25" hidden="1" customHeight="1">
      <c r="A101" s="400" t="s">
        <v>4337</v>
      </c>
      <c r="B101" s="395" t="s">
        <v>4439</v>
      </c>
      <c r="C101" s="379" t="s">
        <v>3245</v>
      </c>
      <c r="D101" s="396">
        <v>46078</v>
      </c>
      <c r="E101" s="397">
        <v>107996683800</v>
      </c>
      <c r="F101" s="815">
        <v>2</v>
      </c>
      <c r="G101" s="372"/>
      <c r="H101" s="372"/>
      <c r="I101" s="422"/>
      <c r="J101" s="423"/>
      <c r="K101" s="373"/>
      <c r="L101" s="403"/>
      <c r="M101" s="443">
        <v>389500</v>
      </c>
      <c r="N101" s="403"/>
      <c r="O101" s="403"/>
      <c r="P101" s="403"/>
      <c r="Q101" s="403"/>
      <c r="R101" s="403"/>
      <c r="S101" s="403"/>
      <c r="T101" s="403"/>
      <c r="U101" s="403"/>
      <c r="V101" s="403"/>
      <c r="W101" s="403"/>
      <c r="X101" s="373"/>
      <c r="Y101" s="404"/>
      <c r="Z101" s="404"/>
      <c r="AA101" s="379" t="s">
        <v>3245</v>
      </c>
      <c r="AB101" s="405" t="str">
        <f t="shared" si="30"/>
        <v>PS261216</v>
      </c>
      <c r="AC101" s="404" t="str">
        <f t="shared" si="30"/>
        <v>VY/034-2026</v>
      </c>
      <c r="AD101" s="406">
        <f t="shared" si="24"/>
        <v>46078</v>
      </c>
      <c r="AE101" s="404"/>
      <c r="AF101" s="404"/>
      <c r="AG101" s="404"/>
      <c r="AH101" s="404">
        <f t="shared" si="25"/>
        <v>389500</v>
      </c>
      <c r="AI101" s="404"/>
      <c r="AJ101" s="404"/>
      <c r="AK101" s="404"/>
      <c r="AL101" s="404"/>
      <c r="AM101" s="404"/>
      <c r="AN101" s="404"/>
      <c r="AO101" s="404"/>
      <c r="AP101" s="404"/>
      <c r="AQ101" s="404"/>
      <c r="AR101" s="404">
        <f t="shared" si="26"/>
        <v>31160</v>
      </c>
      <c r="AS101" s="404">
        <f t="shared" si="27"/>
        <v>420660</v>
      </c>
      <c r="AT101" s="404">
        <f t="shared" si="28"/>
        <v>420660</v>
      </c>
      <c r="AU101" s="404" t="str">
        <f t="shared" si="29"/>
        <v>Local</v>
      </c>
      <c r="AV101" s="20"/>
      <c r="AY101" s="13"/>
    </row>
    <row r="102" spans="1:51" s="1" customFormat="1" ht="32.25" hidden="1" customHeight="1">
      <c r="A102" s="400" t="s">
        <v>4337</v>
      </c>
      <c r="B102" s="395" t="s">
        <v>4439</v>
      </c>
      <c r="C102" s="379" t="s">
        <v>3245</v>
      </c>
      <c r="D102" s="396">
        <v>46078</v>
      </c>
      <c r="E102" s="397">
        <v>107996692310</v>
      </c>
      <c r="F102" s="816"/>
      <c r="G102" s="372"/>
      <c r="H102" s="372"/>
      <c r="I102" s="422"/>
      <c r="J102" s="423"/>
      <c r="K102" s="373"/>
      <c r="L102" s="403"/>
      <c r="M102" s="443">
        <v>70000</v>
      </c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373"/>
      <c r="Y102" s="404"/>
      <c r="Z102" s="404"/>
      <c r="AA102" s="379" t="s">
        <v>3245</v>
      </c>
      <c r="AB102" s="405" t="str">
        <f t="shared" si="30"/>
        <v>PS261216</v>
      </c>
      <c r="AC102" s="404" t="str">
        <f t="shared" si="30"/>
        <v>VY/034-2026</v>
      </c>
      <c r="AD102" s="406">
        <f t="shared" si="24"/>
        <v>46078</v>
      </c>
      <c r="AE102" s="404"/>
      <c r="AF102" s="404"/>
      <c r="AG102" s="404"/>
      <c r="AH102" s="404">
        <f t="shared" si="25"/>
        <v>70000</v>
      </c>
      <c r="AI102" s="404"/>
      <c r="AJ102" s="404"/>
      <c r="AK102" s="404"/>
      <c r="AL102" s="404"/>
      <c r="AM102" s="404"/>
      <c r="AN102" s="404"/>
      <c r="AO102" s="404"/>
      <c r="AP102" s="404"/>
      <c r="AQ102" s="404"/>
      <c r="AR102" s="404">
        <f t="shared" si="26"/>
        <v>5600</v>
      </c>
      <c r="AS102" s="404">
        <f t="shared" si="27"/>
        <v>75600</v>
      </c>
      <c r="AT102" s="404">
        <f t="shared" si="28"/>
        <v>75600</v>
      </c>
      <c r="AU102" s="404" t="str">
        <f t="shared" si="29"/>
        <v>Local</v>
      </c>
      <c r="AV102" s="20"/>
      <c r="AY102" s="13"/>
    </row>
    <row r="103" spans="1:51" s="1" customFormat="1" ht="32.25" hidden="1" customHeight="1">
      <c r="A103" s="400" t="s">
        <v>4338</v>
      </c>
      <c r="B103" s="395" t="s">
        <v>4440</v>
      </c>
      <c r="C103" s="379" t="s">
        <v>3245</v>
      </c>
      <c r="D103" s="396">
        <v>46078</v>
      </c>
      <c r="E103" s="397">
        <v>107997068060</v>
      </c>
      <c r="F103" s="398">
        <v>1</v>
      </c>
      <c r="G103" s="372"/>
      <c r="H103" s="372"/>
      <c r="I103" s="422"/>
      <c r="J103" s="423"/>
      <c r="K103" s="373"/>
      <c r="L103" s="403"/>
      <c r="M103" s="443">
        <v>389500</v>
      </c>
      <c r="N103" s="403"/>
      <c r="O103" s="403"/>
      <c r="P103" s="403"/>
      <c r="Q103" s="403"/>
      <c r="R103" s="403"/>
      <c r="S103" s="403"/>
      <c r="T103" s="403"/>
      <c r="U103" s="403"/>
      <c r="V103" s="403"/>
      <c r="W103" s="403"/>
      <c r="X103" s="373"/>
      <c r="Y103" s="404"/>
      <c r="Z103" s="404"/>
      <c r="AA103" s="379" t="s">
        <v>3245</v>
      </c>
      <c r="AB103" s="405" t="str">
        <f t="shared" si="30"/>
        <v>PS261202</v>
      </c>
      <c r="AC103" s="404" t="str">
        <f t="shared" si="30"/>
        <v>B34X26022301VY</v>
      </c>
      <c r="AD103" s="406">
        <f t="shared" si="24"/>
        <v>46078</v>
      </c>
      <c r="AE103" s="404"/>
      <c r="AF103" s="404"/>
      <c r="AG103" s="404"/>
      <c r="AH103" s="404">
        <f t="shared" si="25"/>
        <v>389500</v>
      </c>
      <c r="AI103" s="404"/>
      <c r="AJ103" s="404"/>
      <c r="AK103" s="404"/>
      <c r="AL103" s="404"/>
      <c r="AM103" s="404"/>
      <c r="AN103" s="404"/>
      <c r="AO103" s="404"/>
      <c r="AP103" s="404"/>
      <c r="AQ103" s="404"/>
      <c r="AR103" s="404">
        <f t="shared" si="26"/>
        <v>31160</v>
      </c>
      <c r="AS103" s="404">
        <f t="shared" si="27"/>
        <v>420660</v>
      </c>
      <c r="AT103" s="404">
        <f t="shared" si="28"/>
        <v>420660</v>
      </c>
      <c r="AU103" s="404" t="str">
        <f t="shared" si="29"/>
        <v>Local</v>
      </c>
      <c r="AV103" s="20"/>
      <c r="AY103" s="13"/>
    </row>
    <row r="104" spans="1:51" s="1" customFormat="1" ht="32.25" hidden="1" customHeight="1">
      <c r="A104" s="400" t="s">
        <v>4339</v>
      </c>
      <c r="B104" s="395" t="s">
        <v>4441</v>
      </c>
      <c r="C104" s="379" t="s">
        <v>3245</v>
      </c>
      <c r="D104" s="396">
        <v>46078</v>
      </c>
      <c r="E104" s="397">
        <v>107997080440</v>
      </c>
      <c r="F104" s="398">
        <v>1</v>
      </c>
      <c r="G104" s="372"/>
      <c r="H104" s="372"/>
      <c r="I104" s="422"/>
      <c r="J104" s="423"/>
      <c r="K104" s="373"/>
      <c r="L104" s="403"/>
      <c r="M104" s="443">
        <v>389500</v>
      </c>
      <c r="N104" s="403"/>
      <c r="O104" s="403"/>
      <c r="P104" s="403"/>
      <c r="Q104" s="403"/>
      <c r="R104" s="403"/>
      <c r="S104" s="403"/>
      <c r="T104" s="403"/>
      <c r="U104" s="403"/>
      <c r="V104" s="403"/>
      <c r="W104" s="403"/>
      <c r="X104" s="373"/>
      <c r="Y104" s="404"/>
      <c r="Z104" s="404"/>
      <c r="AA104" s="379" t="s">
        <v>3245</v>
      </c>
      <c r="AB104" s="405" t="str">
        <f t="shared" si="30"/>
        <v>PS261203</v>
      </c>
      <c r="AC104" s="404" t="str">
        <f t="shared" si="30"/>
        <v>B34X26022303VY</v>
      </c>
      <c r="AD104" s="406">
        <f t="shared" si="24"/>
        <v>46078</v>
      </c>
      <c r="AE104" s="404"/>
      <c r="AF104" s="404"/>
      <c r="AG104" s="404"/>
      <c r="AH104" s="404">
        <f t="shared" si="25"/>
        <v>389500</v>
      </c>
      <c r="AI104" s="404"/>
      <c r="AJ104" s="404"/>
      <c r="AK104" s="404"/>
      <c r="AL104" s="404"/>
      <c r="AM104" s="404"/>
      <c r="AN104" s="404"/>
      <c r="AO104" s="404"/>
      <c r="AP104" s="404"/>
      <c r="AQ104" s="404"/>
      <c r="AR104" s="404">
        <f t="shared" si="26"/>
        <v>31160</v>
      </c>
      <c r="AS104" s="404">
        <f t="shared" si="27"/>
        <v>420660</v>
      </c>
      <c r="AT104" s="404">
        <f t="shared" si="28"/>
        <v>420660</v>
      </c>
      <c r="AU104" s="404" t="str">
        <f t="shared" si="29"/>
        <v>Local</v>
      </c>
      <c r="AV104" s="20"/>
      <c r="AY104" s="13"/>
    </row>
    <row r="105" spans="1:51" s="1" customFormat="1" ht="32.25" hidden="1" customHeight="1">
      <c r="A105" s="400" t="s">
        <v>4340</v>
      </c>
      <c r="B105" s="395" t="s">
        <v>4442</v>
      </c>
      <c r="C105" s="379" t="s">
        <v>3245</v>
      </c>
      <c r="D105" s="396">
        <v>46078</v>
      </c>
      <c r="E105" s="397">
        <v>107997093520</v>
      </c>
      <c r="F105" s="398">
        <v>1</v>
      </c>
      <c r="G105" s="372"/>
      <c r="H105" s="372"/>
      <c r="I105" s="422"/>
      <c r="J105" s="423"/>
      <c r="K105" s="373"/>
      <c r="L105" s="403"/>
      <c r="M105" s="443">
        <v>389500</v>
      </c>
      <c r="N105" s="403"/>
      <c r="O105" s="403"/>
      <c r="P105" s="403"/>
      <c r="Q105" s="403"/>
      <c r="R105" s="403"/>
      <c r="S105" s="403"/>
      <c r="T105" s="403"/>
      <c r="U105" s="403"/>
      <c r="V105" s="403"/>
      <c r="W105" s="403"/>
      <c r="X105" s="373"/>
      <c r="Y105" s="404"/>
      <c r="Z105" s="404"/>
      <c r="AA105" s="379" t="s">
        <v>3245</v>
      </c>
      <c r="AB105" s="405" t="str">
        <f t="shared" si="30"/>
        <v>PS261204</v>
      </c>
      <c r="AC105" s="404" t="str">
        <f t="shared" si="30"/>
        <v>B34X26022304VY</v>
      </c>
      <c r="AD105" s="406">
        <f t="shared" si="24"/>
        <v>46078</v>
      </c>
      <c r="AE105" s="404"/>
      <c r="AF105" s="404"/>
      <c r="AG105" s="404"/>
      <c r="AH105" s="404">
        <f t="shared" si="25"/>
        <v>389500</v>
      </c>
      <c r="AI105" s="404"/>
      <c r="AJ105" s="404"/>
      <c r="AK105" s="404"/>
      <c r="AL105" s="404"/>
      <c r="AM105" s="404"/>
      <c r="AN105" s="404"/>
      <c r="AO105" s="404"/>
      <c r="AP105" s="404"/>
      <c r="AQ105" s="404"/>
      <c r="AR105" s="404">
        <f t="shared" si="26"/>
        <v>31160</v>
      </c>
      <c r="AS105" s="404">
        <f t="shared" si="27"/>
        <v>420660</v>
      </c>
      <c r="AT105" s="404">
        <f t="shared" si="28"/>
        <v>420660</v>
      </c>
      <c r="AU105" s="404" t="str">
        <f t="shared" si="29"/>
        <v>Local</v>
      </c>
      <c r="AV105" s="20"/>
      <c r="AY105" s="13"/>
    </row>
    <row r="106" spans="1:51" s="1" customFormat="1" ht="32.25" hidden="1" customHeight="1">
      <c r="A106" s="400" t="s">
        <v>4341</v>
      </c>
      <c r="B106" s="395" t="s">
        <v>4443</v>
      </c>
      <c r="C106" s="379" t="s">
        <v>3245</v>
      </c>
      <c r="D106" s="396">
        <v>46078</v>
      </c>
      <c r="E106" s="397">
        <v>107997127820</v>
      </c>
      <c r="F106" s="398">
        <v>1</v>
      </c>
      <c r="G106" s="372"/>
      <c r="H106" s="372"/>
      <c r="I106" s="422"/>
      <c r="J106" s="423"/>
      <c r="K106" s="373"/>
      <c r="L106" s="403"/>
      <c r="M106" s="443">
        <v>389500</v>
      </c>
      <c r="N106" s="403"/>
      <c r="O106" s="403"/>
      <c r="P106" s="403"/>
      <c r="Q106" s="403"/>
      <c r="R106" s="403"/>
      <c r="S106" s="403"/>
      <c r="T106" s="403"/>
      <c r="U106" s="403"/>
      <c r="V106" s="403"/>
      <c r="W106" s="403"/>
      <c r="X106" s="373"/>
      <c r="Y106" s="404"/>
      <c r="Z106" s="404"/>
      <c r="AA106" s="379" t="s">
        <v>3245</v>
      </c>
      <c r="AB106" s="405" t="str">
        <f t="shared" si="30"/>
        <v>PS261205</v>
      </c>
      <c r="AC106" s="404" t="str">
        <f t="shared" si="30"/>
        <v>B34X26022305VY</v>
      </c>
      <c r="AD106" s="406">
        <f t="shared" si="24"/>
        <v>46078</v>
      </c>
      <c r="AE106" s="404"/>
      <c r="AF106" s="404"/>
      <c r="AG106" s="404"/>
      <c r="AH106" s="404">
        <f t="shared" si="25"/>
        <v>389500</v>
      </c>
      <c r="AI106" s="404"/>
      <c r="AJ106" s="404"/>
      <c r="AK106" s="404"/>
      <c r="AL106" s="404"/>
      <c r="AM106" s="404"/>
      <c r="AN106" s="404"/>
      <c r="AO106" s="404"/>
      <c r="AP106" s="404"/>
      <c r="AQ106" s="404"/>
      <c r="AR106" s="404">
        <f t="shared" si="26"/>
        <v>31160</v>
      </c>
      <c r="AS106" s="404">
        <f t="shared" si="27"/>
        <v>420660</v>
      </c>
      <c r="AT106" s="404">
        <f t="shared" si="28"/>
        <v>420660</v>
      </c>
      <c r="AU106" s="404" t="str">
        <f t="shared" si="29"/>
        <v>Local</v>
      </c>
      <c r="AV106" s="20"/>
      <c r="AY106" s="13"/>
    </row>
    <row r="107" spans="1:51" s="1" customFormat="1" ht="32.25" hidden="1" customHeight="1">
      <c r="A107" s="400" t="s">
        <v>4342</v>
      </c>
      <c r="B107" s="395" t="s">
        <v>4444</v>
      </c>
      <c r="C107" s="379" t="s">
        <v>3245</v>
      </c>
      <c r="D107" s="396">
        <v>46078</v>
      </c>
      <c r="E107" s="397">
        <v>107997917640</v>
      </c>
      <c r="F107" s="398">
        <v>1</v>
      </c>
      <c r="G107" s="372"/>
      <c r="H107" s="372"/>
      <c r="I107" s="422"/>
      <c r="J107" s="423"/>
      <c r="K107" s="373"/>
      <c r="L107" s="403"/>
      <c r="M107" s="443">
        <v>389500</v>
      </c>
      <c r="N107" s="403"/>
      <c r="O107" s="403"/>
      <c r="P107" s="403"/>
      <c r="Q107" s="403"/>
      <c r="R107" s="403"/>
      <c r="S107" s="403"/>
      <c r="T107" s="403"/>
      <c r="U107" s="403"/>
      <c r="V107" s="403"/>
      <c r="W107" s="403"/>
      <c r="X107" s="373"/>
      <c r="Y107" s="404"/>
      <c r="Z107" s="404"/>
      <c r="AA107" s="379" t="s">
        <v>3245</v>
      </c>
      <c r="AB107" s="405" t="str">
        <f t="shared" si="30"/>
        <v>PS261213</v>
      </c>
      <c r="AC107" s="404" t="str">
        <f t="shared" si="30"/>
        <v>IFHVN-2602240002</v>
      </c>
      <c r="AD107" s="406">
        <f t="shared" si="24"/>
        <v>46078</v>
      </c>
      <c r="AE107" s="404"/>
      <c r="AF107" s="404"/>
      <c r="AG107" s="404"/>
      <c r="AH107" s="404">
        <f t="shared" si="25"/>
        <v>389500</v>
      </c>
      <c r="AI107" s="404"/>
      <c r="AJ107" s="404"/>
      <c r="AK107" s="404"/>
      <c r="AL107" s="404"/>
      <c r="AM107" s="404"/>
      <c r="AN107" s="404"/>
      <c r="AO107" s="404"/>
      <c r="AP107" s="404"/>
      <c r="AQ107" s="404"/>
      <c r="AR107" s="404">
        <f t="shared" si="26"/>
        <v>31160</v>
      </c>
      <c r="AS107" s="404">
        <f t="shared" si="27"/>
        <v>420660</v>
      </c>
      <c r="AT107" s="404">
        <f t="shared" si="28"/>
        <v>420660</v>
      </c>
      <c r="AU107" s="404" t="str">
        <f t="shared" si="29"/>
        <v>Local</v>
      </c>
      <c r="AV107" s="20"/>
      <c r="AY107" s="13"/>
    </row>
    <row r="108" spans="1:51" s="1" customFormat="1" ht="32.25" hidden="1" customHeight="1">
      <c r="A108" s="400" t="s">
        <v>4343</v>
      </c>
      <c r="B108" s="395" t="s">
        <v>4445</v>
      </c>
      <c r="C108" s="379" t="s">
        <v>3245</v>
      </c>
      <c r="D108" s="396">
        <v>46078</v>
      </c>
      <c r="E108" s="397">
        <v>107997915800</v>
      </c>
      <c r="F108" s="398">
        <v>1</v>
      </c>
      <c r="G108" s="372"/>
      <c r="H108" s="372"/>
      <c r="I108" s="422"/>
      <c r="J108" s="423"/>
      <c r="K108" s="373"/>
      <c r="L108" s="403"/>
      <c r="M108" s="443">
        <v>389500</v>
      </c>
      <c r="N108" s="403"/>
      <c r="O108" s="403"/>
      <c r="P108" s="403"/>
      <c r="Q108" s="403"/>
      <c r="R108" s="403"/>
      <c r="S108" s="403"/>
      <c r="T108" s="403"/>
      <c r="U108" s="403"/>
      <c r="V108" s="403"/>
      <c r="W108" s="403"/>
      <c r="X108" s="373"/>
      <c r="Y108" s="404"/>
      <c r="Z108" s="404"/>
      <c r="AA108" s="379" t="s">
        <v>3245</v>
      </c>
      <c r="AB108" s="405" t="str">
        <f t="shared" si="30"/>
        <v>PS261200</v>
      </c>
      <c r="AC108" s="404" t="str">
        <f t="shared" si="30"/>
        <v>THVN-MIN2602015</v>
      </c>
      <c r="AD108" s="406">
        <f t="shared" si="24"/>
        <v>46078</v>
      </c>
      <c r="AE108" s="404"/>
      <c r="AF108" s="404"/>
      <c r="AG108" s="404"/>
      <c r="AH108" s="404">
        <f t="shared" si="25"/>
        <v>389500</v>
      </c>
      <c r="AI108" s="404"/>
      <c r="AJ108" s="404"/>
      <c r="AK108" s="404"/>
      <c r="AL108" s="404"/>
      <c r="AM108" s="404"/>
      <c r="AN108" s="404"/>
      <c r="AO108" s="404"/>
      <c r="AP108" s="404"/>
      <c r="AQ108" s="404"/>
      <c r="AR108" s="404">
        <f t="shared" si="26"/>
        <v>31160</v>
      </c>
      <c r="AS108" s="404">
        <f t="shared" si="27"/>
        <v>420660</v>
      </c>
      <c r="AT108" s="404">
        <f t="shared" si="28"/>
        <v>420660</v>
      </c>
      <c r="AU108" s="404" t="str">
        <f t="shared" si="29"/>
        <v>Local</v>
      </c>
      <c r="AV108" s="20"/>
      <c r="AY108" s="13"/>
    </row>
    <row r="109" spans="1:51" s="1" customFormat="1" ht="32.25" hidden="1" customHeight="1">
      <c r="A109" s="400" t="s">
        <v>4344</v>
      </c>
      <c r="B109" s="395" t="s">
        <v>4446</v>
      </c>
      <c r="C109" s="379" t="s">
        <v>3245</v>
      </c>
      <c r="D109" s="396">
        <v>46078</v>
      </c>
      <c r="E109" s="397">
        <v>107997914400</v>
      </c>
      <c r="F109" s="398">
        <v>1</v>
      </c>
      <c r="G109" s="372"/>
      <c r="H109" s="372"/>
      <c r="I109" s="422"/>
      <c r="J109" s="423"/>
      <c r="K109" s="373"/>
      <c r="L109" s="403"/>
      <c r="M109" s="443">
        <v>389500</v>
      </c>
      <c r="N109" s="403"/>
      <c r="O109" s="403"/>
      <c r="P109" s="403"/>
      <c r="Q109" s="403"/>
      <c r="R109" s="403"/>
      <c r="S109" s="403"/>
      <c r="T109" s="403"/>
      <c r="U109" s="403"/>
      <c r="V109" s="403"/>
      <c r="W109" s="403"/>
      <c r="X109" s="373"/>
      <c r="Y109" s="404"/>
      <c r="Z109" s="404"/>
      <c r="AA109" s="379" t="s">
        <v>3245</v>
      </c>
      <c r="AB109" s="405" t="str">
        <f t="shared" si="30"/>
        <v>PS261212</v>
      </c>
      <c r="AC109" s="404" t="str">
        <f t="shared" si="30"/>
        <v>187/BG-PS-34</v>
      </c>
      <c r="AD109" s="406">
        <f t="shared" si="24"/>
        <v>46078</v>
      </c>
      <c r="AE109" s="404"/>
      <c r="AF109" s="404"/>
      <c r="AG109" s="404"/>
      <c r="AH109" s="404">
        <f t="shared" si="25"/>
        <v>389500</v>
      </c>
      <c r="AI109" s="404"/>
      <c r="AJ109" s="404"/>
      <c r="AK109" s="404"/>
      <c r="AL109" s="404"/>
      <c r="AM109" s="404"/>
      <c r="AN109" s="404"/>
      <c r="AO109" s="404"/>
      <c r="AP109" s="404"/>
      <c r="AQ109" s="404"/>
      <c r="AR109" s="404">
        <f t="shared" si="26"/>
        <v>31160</v>
      </c>
      <c r="AS109" s="404">
        <f t="shared" si="27"/>
        <v>420660</v>
      </c>
      <c r="AT109" s="404">
        <f t="shared" si="28"/>
        <v>420660</v>
      </c>
      <c r="AU109" s="404" t="str">
        <f t="shared" si="29"/>
        <v>Local</v>
      </c>
      <c r="AV109" s="20"/>
      <c r="AY109" s="13"/>
    </row>
    <row r="110" spans="1:51" s="1" customFormat="1" ht="32.25" hidden="1" customHeight="1">
      <c r="A110" s="400" t="s">
        <v>4345</v>
      </c>
      <c r="B110" s="395" t="s">
        <v>4447</v>
      </c>
      <c r="C110" s="379" t="s">
        <v>3245</v>
      </c>
      <c r="D110" s="396">
        <v>46078</v>
      </c>
      <c r="E110" s="397">
        <v>107997913920</v>
      </c>
      <c r="F110" s="425">
        <v>1</v>
      </c>
      <c r="G110" s="424"/>
      <c r="H110" s="424"/>
      <c r="I110" s="422"/>
      <c r="J110" s="423"/>
      <c r="K110" s="373"/>
      <c r="L110" s="403"/>
      <c r="M110" s="443">
        <v>389500</v>
      </c>
      <c r="N110" s="403"/>
      <c r="O110" s="403"/>
      <c r="P110" s="403"/>
      <c r="Q110" s="403"/>
      <c r="R110" s="403"/>
      <c r="S110" s="403"/>
      <c r="T110" s="403"/>
      <c r="U110" s="403"/>
      <c r="V110" s="403"/>
      <c r="W110" s="403"/>
      <c r="X110" s="373"/>
      <c r="Y110" s="404"/>
      <c r="Z110" s="404"/>
      <c r="AA110" s="379" t="s">
        <v>3245</v>
      </c>
      <c r="AB110" s="405" t="str">
        <f t="shared" si="30"/>
        <v>PS261219</v>
      </c>
      <c r="AC110" s="404" t="str">
        <f t="shared" si="30"/>
        <v>188/BG-PS-34</v>
      </c>
      <c r="AD110" s="406">
        <f t="shared" si="24"/>
        <v>46078</v>
      </c>
      <c r="AE110" s="404"/>
      <c r="AF110" s="404"/>
      <c r="AG110" s="404"/>
      <c r="AH110" s="404">
        <f t="shared" si="25"/>
        <v>389500</v>
      </c>
      <c r="AI110" s="404"/>
      <c r="AJ110" s="404"/>
      <c r="AK110" s="404"/>
      <c r="AL110" s="404"/>
      <c r="AM110" s="404"/>
      <c r="AN110" s="404"/>
      <c r="AO110" s="404"/>
      <c r="AP110" s="404"/>
      <c r="AQ110" s="404"/>
      <c r="AR110" s="404">
        <f t="shared" si="26"/>
        <v>31160</v>
      </c>
      <c r="AS110" s="404">
        <f t="shared" si="27"/>
        <v>420660</v>
      </c>
      <c r="AT110" s="404">
        <f t="shared" si="28"/>
        <v>420660</v>
      </c>
      <c r="AU110" s="404" t="str">
        <f t="shared" si="29"/>
        <v>Local</v>
      </c>
      <c r="AV110" s="20"/>
      <c r="AY110" s="13"/>
    </row>
    <row r="111" spans="1:51" s="1" customFormat="1" ht="32.25" hidden="1" customHeight="1">
      <c r="A111" s="400" t="s">
        <v>4346</v>
      </c>
      <c r="B111" s="395" t="s">
        <v>4448</v>
      </c>
      <c r="C111" s="379" t="s">
        <v>3245</v>
      </c>
      <c r="D111" s="396">
        <v>46078</v>
      </c>
      <c r="E111" s="397">
        <v>107997924640</v>
      </c>
      <c r="F111" s="425">
        <v>1</v>
      </c>
      <c r="G111" s="424"/>
      <c r="H111" s="424"/>
      <c r="I111" s="422"/>
      <c r="J111" s="423"/>
      <c r="K111" s="373"/>
      <c r="L111" s="403"/>
      <c r="M111" s="443">
        <v>389500</v>
      </c>
      <c r="N111" s="403"/>
      <c r="O111" s="403"/>
      <c r="P111" s="403"/>
      <c r="Q111" s="403"/>
      <c r="R111" s="403"/>
      <c r="S111" s="403"/>
      <c r="T111" s="403"/>
      <c r="U111" s="403"/>
      <c r="V111" s="403"/>
      <c r="W111" s="403"/>
      <c r="X111" s="373"/>
      <c r="Y111" s="404"/>
      <c r="Z111" s="404"/>
      <c r="AA111" s="379" t="s">
        <v>3245</v>
      </c>
      <c r="AB111" s="405" t="str">
        <f t="shared" si="30"/>
        <v>PS261220</v>
      </c>
      <c r="AC111" s="404" t="str">
        <f t="shared" si="30"/>
        <v>5272448</v>
      </c>
      <c r="AD111" s="406">
        <f t="shared" si="24"/>
        <v>46078</v>
      </c>
      <c r="AE111" s="404"/>
      <c r="AF111" s="404"/>
      <c r="AG111" s="404"/>
      <c r="AH111" s="404">
        <f t="shared" si="25"/>
        <v>389500</v>
      </c>
      <c r="AI111" s="404"/>
      <c r="AJ111" s="404"/>
      <c r="AK111" s="404"/>
      <c r="AL111" s="404"/>
      <c r="AM111" s="404"/>
      <c r="AN111" s="404"/>
      <c r="AO111" s="404"/>
      <c r="AP111" s="404"/>
      <c r="AQ111" s="404"/>
      <c r="AR111" s="404">
        <f t="shared" si="26"/>
        <v>31160</v>
      </c>
      <c r="AS111" s="404">
        <f t="shared" si="27"/>
        <v>420660</v>
      </c>
      <c r="AT111" s="404">
        <f t="shared" si="28"/>
        <v>420660</v>
      </c>
      <c r="AU111" s="404" t="str">
        <f t="shared" si="29"/>
        <v>Local</v>
      </c>
      <c r="AV111" s="20"/>
      <c r="AY111" s="13"/>
    </row>
    <row r="112" spans="1:51" s="1" customFormat="1" ht="32.25" hidden="1" customHeight="1">
      <c r="A112" s="400" t="s">
        <v>4347</v>
      </c>
      <c r="B112" s="395" t="s">
        <v>4449</v>
      </c>
      <c r="C112" s="379" t="s">
        <v>3245</v>
      </c>
      <c r="D112" s="396">
        <v>46078</v>
      </c>
      <c r="E112" s="397">
        <v>107997958720</v>
      </c>
      <c r="F112" s="398">
        <v>1</v>
      </c>
      <c r="G112" s="372"/>
      <c r="H112" s="372"/>
      <c r="I112" s="422"/>
      <c r="J112" s="423"/>
      <c r="K112" s="373"/>
      <c r="L112" s="403"/>
      <c r="M112" s="443">
        <v>389500</v>
      </c>
      <c r="N112" s="403"/>
      <c r="O112" s="403"/>
      <c r="P112" s="403"/>
      <c r="Q112" s="403"/>
      <c r="R112" s="403"/>
      <c r="S112" s="403"/>
      <c r="T112" s="403"/>
      <c r="U112" s="403"/>
      <c r="V112" s="403"/>
      <c r="W112" s="403"/>
      <c r="X112" s="373"/>
      <c r="Y112" s="404"/>
      <c r="Z112" s="404"/>
      <c r="AA112" s="379" t="s">
        <v>3245</v>
      </c>
      <c r="AB112" s="405" t="str">
        <f t="shared" si="30"/>
        <v>PS261221</v>
      </c>
      <c r="AC112" s="404" t="str">
        <f t="shared" si="30"/>
        <v>VY/035-2026</v>
      </c>
      <c r="AD112" s="406">
        <f t="shared" si="24"/>
        <v>46078</v>
      </c>
      <c r="AE112" s="404"/>
      <c r="AF112" s="404"/>
      <c r="AG112" s="404"/>
      <c r="AH112" s="404">
        <f t="shared" si="25"/>
        <v>389500</v>
      </c>
      <c r="AI112" s="404"/>
      <c r="AJ112" s="404"/>
      <c r="AK112" s="404"/>
      <c r="AL112" s="404"/>
      <c r="AM112" s="404"/>
      <c r="AN112" s="404"/>
      <c r="AO112" s="404"/>
      <c r="AP112" s="404"/>
      <c r="AQ112" s="404"/>
      <c r="AR112" s="404">
        <f t="shared" si="26"/>
        <v>31160</v>
      </c>
      <c r="AS112" s="404">
        <f t="shared" si="27"/>
        <v>420660</v>
      </c>
      <c r="AT112" s="404">
        <f t="shared" si="28"/>
        <v>420660</v>
      </c>
      <c r="AU112" s="404" t="str">
        <f t="shared" si="29"/>
        <v>Local</v>
      </c>
      <c r="AV112" s="20"/>
      <c r="AY112" s="13"/>
    </row>
    <row r="113" spans="1:51" s="1" customFormat="1" ht="32.25" hidden="1" customHeight="1">
      <c r="A113" s="400" t="s">
        <v>4348</v>
      </c>
      <c r="B113" s="395" t="s">
        <v>4450</v>
      </c>
      <c r="C113" s="379" t="s">
        <v>3245</v>
      </c>
      <c r="D113" s="396">
        <v>46078</v>
      </c>
      <c r="E113" s="397">
        <v>107997968740</v>
      </c>
      <c r="F113" s="398">
        <v>1</v>
      </c>
      <c r="G113" s="372"/>
      <c r="H113" s="372"/>
      <c r="I113" s="422"/>
      <c r="J113" s="423"/>
      <c r="K113" s="373"/>
      <c r="L113" s="403"/>
      <c r="M113" s="443">
        <v>389500</v>
      </c>
      <c r="N113" s="403"/>
      <c r="O113" s="403"/>
      <c r="P113" s="403"/>
      <c r="Q113" s="403"/>
      <c r="R113" s="403"/>
      <c r="S113" s="403"/>
      <c r="T113" s="403"/>
      <c r="U113" s="403"/>
      <c r="V113" s="403"/>
      <c r="W113" s="403"/>
      <c r="X113" s="373"/>
      <c r="Y113" s="404"/>
      <c r="Z113" s="404"/>
      <c r="AA113" s="379" t="s">
        <v>3245</v>
      </c>
      <c r="AB113" s="405" t="str">
        <f t="shared" si="30"/>
        <v>PS261222</v>
      </c>
      <c r="AC113" s="404" t="str">
        <f t="shared" si="30"/>
        <v>EBD-PSINJ260210</v>
      </c>
      <c r="AD113" s="406">
        <f t="shared" si="24"/>
        <v>46078</v>
      </c>
      <c r="AE113" s="404"/>
      <c r="AF113" s="404"/>
      <c r="AG113" s="404"/>
      <c r="AH113" s="404">
        <f t="shared" si="25"/>
        <v>389500</v>
      </c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>
        <f t="shared" si="26"/>
        <v>31160</v>
      </c>
      <c r="AS113" s="404">
        <f t="shared" si="27"/>
        <v>420660</v>
      </c>
      <c r="AT113" s="404">
        <f t="shared" si="28"/>
        <v>420660</v>
      </c>
      <c r="AU113" s="404" t="str">
        <f t="shared" si="29"/>
        <v>Local</v>
      </c>
      <c r="AV113" s="20"/>
      <c r="AY113" s="13"/>
    </row>
    <row r="114" spans="1:51" s="1" customFormat="1" ht="32.25" hidden="1" customHeight="1">
      <c r="A114" s="400" t="s">
        <v>4349</v>
      </c>
      <c r="B114" s="395" t="s">
        <v>4451</v>
      </c>
      <c r="C114" s="379" t="s">
        <v>3245</v>
      </c>
      <c r="D114" s="396">
        <v>46078</v>
      </c>
      <c r="E114" s="397">
        <v>107998523030</v>
      </c>
      <c r="F114" s="398">
        <v>1</v>
      </c>
      <c r="G114" s="372"/>
      <c r="H114" s="372"/>
      <c r="I114" s="422"/>
      <c r="J114" s="423"/>
      <c r="K114" s="373"/>
      <c r="L114" s="403"/>
      <c r="M114" s="443">
        <v>389500</v>
      </c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  <c r="X114" s="373"/>
      <c r="Y114" s="404"/>
      <c r="Z114" s="404"/>
      <c r="AA114" s="379" t="s">
        <v>3245</v>
      </c>
      <c r="AB114" s="405" t="str">
        <f t="shared" si="30"/>
        <v>PS261201</v>
      </c>
      <c r="AC114" s="404" t="str">
        <f t="shared" si="30"/>
        <v>20363602</v>
      </c>
      <c r="AD114" s="406">
        <f t="shared" si="24"/>
        <v>46078</v>
      </c>
      <c r="AE114" s="404"/>
      <c r="AF114" s="404"/>
      <c r="AG114" s="404"/>
      <c r="AH114" s="404">
        <f t="shared" si="25"/>
        <v>389500</v>
      </c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>
        <f t="shared" si="26"/>
        <v>31160</v>
      </c>
      <c r="AS114" s="404">
        <f t="shared" si="27"/>
        <v>420660</v>
      </c>
      <c r="AT114" s="404">
        <f t="shared" si="28"/>
        <v>420660</v>
      </c>
      <c r="AU114" s="404" t="str">
        <f t="shared" si="29"/>
        <v>Local</v>
      </c>
      <c r="AV114" s="20"/>
      <c r="AY114" s="13"/>
    </row>
    <row r="115" spans="1:51" s="1" customFormat="1" ht="32.25" hidden="1" customHeight="1">
      <c r="A115" s="400" t="s">
        <v>4350</v>
      </c>
      <c r="B115" s="395" t="s">
        <v>4452</v>
      </c>
      <c r="C115" s="379" t="s">
        <v>3245</v>
      </c>
      <c r="D115" s="396">
        <v>46078</v>
      </c>
      <c r="E115" s="397">
        <v>107998533420</v>
      </c>
      <c r="F115" s="398">
        <v>1</v>
      </c>
      <c r="G115" s="372"/>
      <c r="H115" s="372"/>
      <c r="I115" s="422"/>
      <c r="J115" s="423"/>
      <c r="K115" s="373"/>
      <c r="L115" s="403"/>
      <c r="M115" s="443">
        <v>389500</v>
      </c>
      <c r="N115" s="403"/>
      <c r="O115" s="403"/>
      <c r="P115" s="403"/>
      <c r="Q115" s="403"/>
      <c r="R115" s="403"/>
      <c r="S115" s="403"/>
      <c r="T115" s="403"/>
      <c r="U115" s="403"/>
      <c r="V115" s="403"/>
      <c r="W115" s="403"/>
      <c r="X115" s="373"/>
      <c r="Y115" s="404"/>
      <c r="Z115" s="404"/>
      <c r="AA115" s="379" t="s">
        <v>3245</v>
      </c>
      <c r="AB115" s="405" t="str">
        <f t="shared" si="30"/>
        <v>PS261121</v>
      </c>
      <c r="AC115" s="404" t="str">
        <f t="shared" si="30"/>
        <v>5242511</v>
      </c>
      <c r="AD115" s="406">
        <f t="shared" si="24"/>
        <v>46078</v>
      </c>
      <c r="AE115" s="404"/>
      <c r="AF115" s="404"/>
      <c r="AG115" s="404"/>
      <c r="AH115" s="404">
        <f t="shared" si="25"/>
        <v>389500</v>
      </c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>
        <f t="shared" si="26"/>
        <v>31160</v>
      </c>
      <c r="AS115" s="404">
        <f t="shared" si="27"/>
        <v>420660</v>
      </c>
      <c r="AT115" s="404">
        <f t="shared" si="28"/>
        <v>420660</v>
      </c>
      <c r="AU115" s="404" t="str">
        <f t="shared" si="29"/>
        <v>Local</v>
      </c>
      <c r="AV115" s="20"/>
      <c r="AY115" s="13"/>
    </row>
    <row r="116" spans="1:51" s="1" customFormat="1" ht="32.25" hidden="1" customHeight="1">
      <c r="A116" s="400" t="s">
        <v>4351</v>
      </c>
      <c r="B116" s="395" t="s">
        <v>4453</v>
      </c>
      <c r="C116" s="379" t="s">
        <v>3245</v>
      </c>
      <c r="D116" s="396">
        <v>46078</v>
      </c>
      <c r="E116" s="397">
        <v>108000210950</v>
      </c>
      <c r="F116" s="398">
        <v>1</v>
      </c>
      <c r="G116" s="372"/>
      <c r="H116" s="372"/>
      <c r="I116" s="422"/>
      <c r="J116" s="423"/>
      <c r="K116" s="373"/>
      <c r="L116" s="403"/>
      <c r="M116" s="443">
        <v>389500</v>
      </c>
      <c r="N116" s="403"/>
      <c r="O116" s="403"/>
      <c r="P116" s="403"/>
      <c r="Q116" s="403"/>
      <c r="R116" s="403"/>
      <c r="S116" s="403"/>
      <c r="T116" s="403"/>
      <c r="U116" s="403"/>
      <c r="V116" s="403"/>
      <c r="W116" s="403"/>
      <c r="X116" s="373"/>
      <c r="Y116" s="404"/>
      <c r="Z116" s="404"/>
      <c r="AA116" s="379" t="s">
        <v>3245</v>
      </c>
      <c r="AB116" s="405" t="str">
        <f t="shared" si="30"/>
        <v>PS261249</v>
      </c>
      <c r="AC116" s="404" t="str">
        <f t="shared" si="30"/>
        <v>5225340</v>
      </c>
      <c r="AD116" s="406">
        <f t="shared" si="24"/>
        <v>46078</v>
      </c>
      <c r="AE116" s="404"/>
      <c r="AF116" s="404"/>
      <c r="AG116" s="404"/>
      <c r="AH116" s="404">
        <f t="shared" si="25"/>
        <v>389500</v>
      </c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>
        <f t="shared" si="26"/>
        <v>31160</v>
      </c>
      <c r="AS116" s="404">
        <f t="shared" si="27"/>
        <v>420660</v>
      </c>
      <c r="AT116" s="404">
        <f t="shared" si="28"/>
        <v>420660</v>
      </c>
      <c r="AU116" s="404" t="str">
        <f t="shared" si="29"/>
        <v>Local</v>
      </c>
      <c r="AV116" s="20"/>
      <c r="AY116" s="13"/>
    </row>
    <row r="117" spans="1:51" s="1" customFormat="1" ht="32.25" hidden="1" customHeight="1">
      <c r="A117" s="400" t="s">
        <v>4352</v>
      </c>
      <c r="B117" s="395" t="s">
        <v>4454</v>
      </c>
      <c r="C117" s="379" t="s">
        <v>3245</v>
      </c>
      <c r="D117" s="396">
        <v>46078</v>
      </c>
      <c r="E117" s="397">
        <v>107995409431</v>
      </c>
      <c r="F117" s="398">
        <v>1</v>
      </c>
      <c r="G117" s="372"/>
      <c r="H117" s="372"/>
      <c r="I117" s="422"/>
      <c r="J117" s="423"/>
      <c r="K117" s="373"/>
      <c r="L117" s="403"/>
      <c r="M117" s="443">
        <v>389500</v>
      </c>
      <c r="N117" s="403"/>
      <c r="O117" s="403"/>
      <c r="P117" s="403"/>
      <c r="Q117" s="403"/>
      <c r="R117" s="403"/>
      <c r="S117" s="403"/>
      <c r="T117" s="403"/>
      <c r="U117" s="403"/>
      <c r="V117" s="403"/>
      <c r="W117" s="403"/>
      <c r="X117" s="373"/>
      <c r="Y117" s="404"/>
      <c r="Z117" s="404"/>
      <c r="AA117" s="379" t="s">
        <v>3245</v>
      </c>
      <c r="AB117" s="405" t="str">
        <f t="shared" si="30"/>
        <v>PS261197</v>
      </c>
      <c r="AC117" s="404" t="str">
        <f t="shared" si="30"/>
        <v>2602065-CH</v>
      </c>
      <c r="AD117" s="406">
        <f t="shared" si="24"/>
        <v>46078</v>
      </c>
      <c r="AE117" s="404"/>
      <c r="AF117" s="404"/>
      <c r="AG117" s="404"/>
      <c r="AH117" s="404">
        <f t="shared" si="25"/>
        <v>389500</v>
      </c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>
        <f t="shared" si="26"/>
        <v>31160</v>
      </c>
      <c r="AS117" s="404">
        <f t="shared" si="27"/>
        <v>420660</v>
      </c>
      <c r="AT117" s="404">
        <f t="shared" si="28"/>
        <v>420660</v>
      </c>
      <c r="AU117" s="404" t="str">
        <f t="shared" si="29"/>
        <v>Local</v>
      </c>
      <c r="AV117" s="20"/>
      <c r="AY117" s="13"/>
    </row>
    <row r="118" spans="1:51" s="1" customFormat="1" ht="32.25" hidden="1" customHeight="1">
      <c r="A118" s="400" t="s">
        <v>4353</v>
      </c>
      <c r="B118" s="395" t="s">
        <v>4455</v>
      </c>
      <c r="C118" s="379" t="s">
        <v>3245</v>
      </c>
      <c r="D118" s="396">
        <v>46078</v>
      </c>
      <c r="E118" s="397">
        <v>107997916942</v>
      </c>
      <c r="F118" s="398">
        <v>1</v>
      </c>
      <c r="G118" s="372"/>
      <c r="H118" s="372"/>
      <c r="I118" s="422"/>
      <c r="J118" s="423"/>
      <c r="K118" s="373"/>
      <c r="L118" s="403"/>
      <c r="M118" s="443">
        <v>389500</v>
      </c>
      <c r="N118" s="403"/>
      <c r="O118" s="403"/>
      <c r="P118" s="403"/>
      <c r="Q118" s="403"/>
      <c r="R118" s="403"/>
      <c r="S118" s="403"/>
      <c r="T118" s="403"/>
      <c r="U118" s="403"/>
      <c r="V118" s="403"/>
      <c r="W118" s="403"/>
      <c r="X118" s="373"/>
      <c r="Y118" s="404"/>
      <c r="Z118" s="404"/>
      <c r="AA118" s="379" t="s">
        <v>3245</v>
      </c>
      <c r="AB118" s="405" t="str">
        <f t="shared" si="30"/>
        <v>PS261198</v>
      </c>
      <c r="AC118" s="404" t="str">
        <f t="shared" si="30"/>
        <v>5271155</v>
      </c>
      <c r="AD118" s="406">
        <f t="shared" si="24"/>
        <v>46078</v>
      </c>
      <c r="AE118" s="404"/>
      <c r="AF118" s="404"/>
      <c r="AG118" s="404"/>
      <c r="AH118" s="404">
        <f t="shared" si="25"/>
        <v>389500</v>
      </c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>
        <f t="shared" si="26"/>
        <v>31160</v>
      </c>
      <c r="AS118" s="404">
        <f t="shared" si="27"/>
        <v>420660</v>
      </c>
      <c r="AT118" s="404">
        <f t="shared" si="28"/>
        <v>420660</v>
      </c>
      <c r="AU118" s="404" t="str">
        <f t="shared" si="29"/>
        <v>Local</v>
      </c>
      <c r="AV118" s="20"/>
      <c r="AY118" s="13"/>
    </row>
    <row r="119" spans="1:51" s="1" customFormat="1" ht="32.25" hidden="1" customHeight="1">
      <c r="A119" s="400" t="s">
        <v>4354</v>
      </c>
      <c r="B119" s="395" t="s">
        <v>4456</v>
      </c>
      <c r="C119" s="379" t="s">
        <v>3245</v>
      </c>
      <c r="D119" s="396">
        <v>46078</v>
      </c>
      <c r="E119" s="397">
        <v>107997918711</v>
      </c>
      <c r="F119" s="398">
        <v>1</v>
      </c>
      <c r="G119" s="372"/>
      <c r="H119" s="372"/>
      <c r="I119" s="422"/>
      <c r="J119" s="423"/>
      <c r="K119" s="373"/>
      <c r="L119" s="403"/>
      <c r="M119" s="443">
        <v>389500</v>
      </c>
      <c r="N119" s="403"/>
      <c r="O119" s="403"/>
      <c r="P119" s="403"/>
      <c r="Q119" s="403"/>
      <c r="R119" s="403"/>
      <c r="S119" s="403"/>
      <c r="T119" s="403"/>
      <c r="U119" s="403"/>
      <c r="V119" s="403"/>
      <c r="W119" s="403"/>
      <c r="X119" s="373"/>
      <c r="Y119" s="404"/>
      <c r="Z119" s="404"/>
      <c r="AA119" s="379" t="s">
        <v>3245</v>
      </c>
      <c r="AB119" s="405" t="str">
        <f t="shared" si="30"/>
        <v>PS261199</v>
      </c>
      <c r="AC119" s="404" t="str">
        <f t="shared" si="30"/>
        <v>5270660</v>
      </c>
      <c r="AD119" s="406">
        <f t="shared" si="24"/>
        <v>46078</v>
      </c>
      <c r="AE119" s="404"/>
      <c r="AF119" s="404"/>
      <c r="AG119" s="404"/>
      <c r="AH119" s="404">
        <f t="shared" si="25"/>
        <v>389500</v>
      </c>
      <c r="AI119" s="404"/>
      <c r="AJ119" s="404"/>
      <c r="AK119" s="404"/>
      <c r="AL119" s="404"/>
      <c r="AM119" s="404"/>
      <c r="AN119" s="404"/>
      <c r="AO119" s="404"/>
      <c r="AP119" s="404"/>
      <c r="AQ119" s="404"/>
      <c r="AR119" s="404">
        <f t="shared" si="26"/>
        <v>31160</v>
      </c>
      <c r="AS119" s="404">
        <f t="shared" si="27"/>
        <v>420660</v>
      </c>
      <c r="AT119" s="404">
        <f t="shared" si="28"/>
        <v>420660</v>
      </c>
      <c r="AU119" s="404" t="str">
        <f t="shared" si="29"/>
        <v>Local</v>
      </c>
      <c r="AV119" s="20"/>
      <c r="AY119" s="13"/>
    </row>
    <row r="120" spans="1:51" s="1" customFormat="1" ht="32.25" hidden="1" customHeight="1">
      <c r="A120" s="400" t="s">
        <v>4355</v>
      </c>
      <c r="B120" s="395" t="s">
        <v>4457</v>
      </c>
      <c r="C120" s="379" t="s">
        <v>3245</v>
      </c>
      <c r="D120" s="396">
        <v>46078</v>
      </c>
      <c r="E120" s="397">
        <v>107997914843</v>
      </c>
      <c r="F120" s="398">
        <v>1</v>
      </c>
      <c r="G120" s="372"/>
      <c r="H120" s="372"/>
      <c r="I120" s="422"/>
      <c r="J120" s="423"/>
      <c r="K120" s="373"/>
      <c r="L120" s="403"/>
      <c r="M120" s="443">
        <v>389500</v>
      </c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  <c r="X120" s="373"/>
      <c r="Y120" s="404"/>
      <c r="Z120" s="404"/>
      <c r="AA120" s="379" t="s">
        <v>3245</v>
      </c>
      <c r="AB120" s="405" t="str">
        <f t="shared" si="30"/>
        <v>PS261218</v>
      </c>
      <c r="AC120" s="404" t="str">
        <f t="shared" si="30"/>
        <v>5270867</v>
      </c>
      <c r="AD120" s="406">
        <f t="shared" si="24"/>
        <v>46078</v>
      </c>
      <c r="AE120" s="404"/>
      <c r="AF120" s="404"/>
      <c r="AG120" s="404"/>
      <c r="AH120" s="404">
        <f t="shared" si="25"/>
        <v>389500</v>
      </c>
      <c r="AI120" s="404"/>
      <c r="AJ120" s="404"/>
      <c r="AK120" s="404"/>
      <c r="AL120" s="404"/>
      <c r="AM120" s="404"/>
      <c r="AN120" s="404"/>
      <c r="AO120" s="404"/>
      <c r="AP120" s="404"/>
      <c r="AQ120" s="404"/>
      <c r="AR120" s="404">
        <f t="shared" si="26"/>
        <v>31160</v>
      </c>
      <c r="AS120" s="404">
        <f t="shared" si="27"/>
        <v>420660</v>
      </c>
      <c r="AT120" s="404">
        <f t="shared" si="28"/>
        <v>420660</v>
      </c>
      <c r="AU120" s="404" t="str">
        <f t="shared" si="29"/>
        <v>Local</v>
      </c>
      <c r="AV120" s="20"/>
      <c r="AY120" s="13"/>
    </row>
    <row r="121" spans="1:51" s="1" customFormat="1" ht="32.25" hidden="1" customHeight="1">
      <c r="A121" s="400" t="s">
        <v>4356</v>
      </c>
      <c r="B121" s="395" t="s">
        <v>4458</v>
      </c>
      <c r="C121" s="379" t="s">
        <v>3245</v>
      </c>
      <c r="D121" s="396">
        <v>46079</v>
      </c>
      <c r="E121" s="397">
        <v>107999878450</v>
      </c>
      <c r="F121" s="398">
        <v>1</v>
      </c>
      <c r="G121" s="372"/>
      <c r="H121" s="372"/>
      <c r="I121" s="422"/>
      <c r="J121" s="423"/>
      <c r="K121" s="373"/>
      <c r="L121" s="403"/>
      <c r="M121" s="443">
        <v>389500</v>
      </c>
      <c r="N121" s="403"/>
      <c r="O121" s="403"/>
      <c r="P121" s="403"/>
      <c r="Q121" s="403"/>
      <c r="R121" s="403"/>
      <c r="S121" s="403"/>
      <c r="T121" s="403"/>
      <c r="U121" s="403"/>
      <c r="V121" s="403"/>
      <c r="W121" s="403"/>
      <c r="X121" s="373"/>
      <c r="Y121" s="404"/>
      <c r="Z121" s="404"/>
      <c r="AA121" s="379" t="s">
        <v>3245</v>
      </c>
      <c r="AB121" s="405" t="str">
        <f t="shared" si="30"/>
        <v>PS261240</v>
      </c>
      <c r="AC121" s="404" t="str">
        <f t="shared" si="30"/>
        <v>2602066-CH</v>
      </c>
      <c r="AD121" s="406">
        <f t="shared" si="24"/>
        <v>46079</v>
      </c>
      <c r="AE121" s="404"/>
      <c r="AF121" s="404"/>
      <c r="AG121" s="404"/>
      <c r="AH121" s="404">
        <f t="shared" si="25"/>
        <v>389500</v>
      </c>
      <c r="AI121" s="404"/>
      <c r="AJ121" s="404"/>
      <c r="AK121" s="404"/>
      <c r="AL121" s="404"/>
      <c r="AM121" s="404"/>
      <c r="AN121" s="404"/>
      <c r="AO121" s="404"/>
      <c r="AP121" s="404"/>
      <c r="AQ121" s="404"/>
      <c r="AR121" s="404">
        <f t="shared" si="26"/>
        <v>31160</v>
      </c>
      <c r="AS121" s="404">
        <f t="shared" si="27"/>
        <v>420660</v>
      </c>
      <c r="AT121" s="404">
        <f t="shared" si="28"/>
        <v>420660</v>
      </c>
      <c r="AU121" s="404" t="str">
        <f t="shared" si="29"/>
        <v>Local</v>
      </c>
      <c r="AV121" s="20"/>
      <c r="AY121" s="13"/>
    </row>
    <row r="122" spans="1:51" s="1" customFormat="1" ht="32.25" hidden="1" customHeight="1">
      <c r="A122" s="400" t="s">
        <v>4357</v>
      </c>
      <c r="B122" s="395" t="s">
        <v>4459</v>
      </c>
      <c r="C122" s="379" t="s">
        <v>3245</v>
      </c>
      <c r="D122" s="396">
        <v>46079</v>
      </c>
      <c r="E122" s="397">
        <v>107999878120</v>
      </c>
      <c r="F122" s="398">
        <v>1</v>
      </c>
      <c r="G122" s="372"/>
      <c r="H122" s="372"/>
      <c r="I122" s="422"/>
      <c r="J122" s="423"/>
      <c r="K122" s="373"/>
      <c r="L122" s="403"/>
      <c r="M122" s="443">
        <v>389500</v>
      </c>
      <c r="N122" s="403"/>
      <c r="O122" s="403"/>
      <c r="P122" s="403"/>
      <c r="Q122" s="403"/>
      <c r="R122" s="403"/>
      <c r="S122" s="403"/>
      <c r="T122" s="403"/>
      <c r="U122" s="403"/>
      <c r="V122" s="403"/>
      <c r="W122" s="403"/>
      <c r="X122" s="373"/>
      <c r="Y122" s="404"/>
      <c r="Z122" s="404"/>
      <c r="AA122" s="379" t="s">
        <v>3245</v>
      </c>
      <c r="AB122" s="405" t="str">
        <f t="shared" si="30"/>
        <v>PS261241</v>
      </c>
      <c r="AC122" s="404" t="str">
        <f t="shared" si="30"/>
        <v>2602067-CH</v>
      </c>
      <c r="AD122" s="406">
        <f t="shared" si="24"/>
        <v>46079</v>
      </c>
      <c r="AE122" s="404"/>
      <c r="AF122" s="404"/>
      <c r="AG122" s="404"/>
      <c r="AH122" s="404">
        <f t="shared" si="25"/>
        <v>389500</v>
      </c>
      <c r="AI122" s="404"/>
      <c r="AJ122" s="404"/>
      <c r="AK122" s="404"/>
      <c r="AL122" s="404"/>
      <c r="AM122" s="404"/>
      <c r="AN122" s="404"/>
      <c r="AO122" s="404"/>
      <c r="AP122" s="404"/>
      <c r="AQ122" s="404"/>
      <c r="AR122" s="404">
        <f t="shared" si="26"/>
        <v>31160</v>
      </c>
      <c r="AS122" s="404">
        <f t="shared" si="27"/>
        <v>420660</v>
      </c>
      <c r="AT122" s="404">
        <f t="shared" si="28"/>
        <v>420660</v>
      </c>
      <c r="AU122" s="404" t="str">
        <f t="shared" si="29"/>
        <v>Local</v>
      </c>
      <c r="AV122" s="20"/>
      <c r="AY122" s="13"/>
    </row>
    <row r="123" spans="1:51" s="1" customFormat="1" ht="32.25" hidden="1" customHeight="1">
      <c r="A123" s="400" t="s">
        <v>4358</v>
      </c>
      <c r="B123" s="395" t="s">
        <v>4460</v>
      </c>
      <c r="C123" s="379" t="s">
        <v>3245</v>
      </c>
      <c r="D123" s="396">
        <v>46079</v>
      </c>
      <c r="E123" s="397">
        <v>107999180220</v>
      </c>
      <c r="F123" s="398">
        <v>1</v>
      </c>
      <c r="G123" s="372"/>
      <c r="H123" s="372"/>
      <c r="I123" s="422"/>
      <c r="J123" s="423"/>
      <c r="K123" s="373"/>
      <c r="L123" s="403"/>
      <c r="M123" s="443">
        <v>389500</v>
      </c>
      <c r="N123" s="403"/>
      <c r="O123" s="403"/>
      <c r="P123" s="403"/>
      <c r="Q123" s="403"/>
      <c r="R123" s="403"/>
      <c r="S123" s="403"/>
      <c r="T123" s="403"/>
      <c r="U123" s="403"/>
      <c r="V123" s="403"/>
      <c r="W123" s="403"/>
      <c r="X123" s="373"/>
      <c r="Y123" s="404"/>
      <c r="Z123" s="404"/>
      <c r="AA123" s="379" t="s">
        <v>3245</v>
      </c>
      <c r="AB123" s="405" t="str">
        <f t="shared" si="30"/>
        <v>PS261224</v>
      </c>
      <c r="AC123" s="404" t="str">
        <f t="shared" si="30"/>
        <v>5271543</v>
      </c>
      <c r="AD123" s="406">
        <f t="shared" si="24"/>
        <v>46079</v>
      </c>
      <c r="AE123" s="404"/>
      <c r="AF123" s="404"/>
      <c r="AG123" s="404"/>
      <c r="AH123" s="404">
        <f t="shared" si="25"/>
        <v>389500</v>
      </c>
      <c r="AI123" s="404"/>
      <c r="AJ123" s="404"/>
      <c r="AK123" s="404"/>
      <c r="AL123" s="404"/>
      <c r="AM123" s="404"/>
      <c r="AN123" s="404"/>
      <c r="AO123" s="404"/>
      <c r="AP123" s="404"/>
      <c r="AQ123" s="404"/>
      <c r="AR123" s="404">
        <f t="shared" si="26"/>
        <v>31160</v>
      </c>
      <c r="AS123" s="404">
        <f t="shared" si="27"/>
        <v>420660</v>
      </c>
      <c r="AT123" s="404">
        <f t="shared" si="28"/>
        <v>420660</v>
      </c>
      <c r="AU123" s="404" t="str">
        <f t="shared" si="29"/>
        <v>Local</v>
      </c>
      <c r="AV123" s="20"/>
      <c r="AY123" s="13"/>
    </row>
    <row r="124" spans="1:51" s="1" customFormat="1" ht="32.25" hidden="1" customHeight="1">
      <c r="A124" s="400" t="s">
        <v>4359</v>
      </c>
      <c r="B124" s="395" t="s">
        <v>4461</v>
      </c>
      <c r="C124" s="379" t="s">
        <v>3245</v>
      </c>
      <c r="D124" s="396">
        <v>46079</v>
      </c>
      <c r="E124" s="397">
        <v>107999896540</v>
      </c>
      <c r="F124" s="398">
        <v>1</v>
      </c>
      <c r="G124" s="372"/>
      <c r="H124" s="372"/>
      <c r="I124" s="422"/>
      <c r="J124" s="423"/>
      <c r="K124" s="373"/>
      <c r="L124" s="403"/>
      <c r="M124" s="443">
        <v>389500</v>
      </c>
      <c r="N124" s="403"/>
      <c r="O124" s="403"/>
      <c r="P124" s="403"/>
      <c r="Q124" s="403"/>
      <c r="R124" s="403"/>
      <c r="S124" s="403"/>
      <c r="T124" s="403"/>
      <c r="U124" s="403"/>
      <c r="V124" s="403"/>
      <c r="W124" s="403"/>
      <c r="X124" s="373"/>
      <c r="Y124" s="404"/>
      <c r="Z124" s="404"/>
      <c r="AA124" s="379" t="s">
        <v>3245</v>
      </c>
      <c r="AB124" s="405" t="str">
        <f t="shared" si="30"/>
        <v>PS261242</v>
      </c>
      <c r="AC124" s="404" t="str">
        <f t="shared" si="30"/>
        <v>2602068-CH</v>
      </c>
      <c r="AD124" s="406">
        <f t="shared" si="24"/>
        <v>46079</v>
      </c>
      <c r="AE124" s="404"/>
      <c r="AF124" s="404"/>
      <c r="AG124" s="404"/>
      <c r="AH124" s="404">
        <f t="shared" si="25"/>
        <v>389500</v>
      </c>
      <c r="AI124" s="404"/>
      <c r="AJ124" s="404"/>
      <c r="AK124" s="404"/>
      <c r="AL124" s="404"/>
      <c r="AM124" s="404"/>
      <c r="AN124" s="404"/>
      <c r="AO124" s="404"/>
      <c r="AP124" s="404"/>
      <c r="AQ124" s="404"/>
      <c r="AR124" s="404">
        <f t="shared" si="26"/>
        <v>31160</v>
      </c>
      <c r="AS124" s="404">
        <f t="shared" si="27"/>
        <v>420660</v>
      </c>
      <c r="AT124" s="404">
        <f t="shared" si="28"/>
        <v>420660</v>
      </c>
      <c r="AU124" s="404" t="str">
        <f t="shared" si="29"/>
        <v>Local</v>
      </c>
      <c r="AV124" s="20"/>
      <c r="AY124" s="13"/>
    </row>
    <row r="125" spans="1:51" s="1" customFormat="1" ht="32.25" hidden="1" customHeight="1">
      <c r="A125" s="400" t="s">
        <v>4360</v>
      </c>
      <c r="B125" s="395" t="s">
        <v>4462</v>
      </c>
      <c r="C125" s="379" t="s">
        <v>3245</v>
      </c>
      <c r="D125" s="396">
        <v>46079</v>
      </c>
      <c r="E125" s="397">
        <v>107999901330</v>
      </c>
      <c r="F125" s="398">
        <v>1</v>
      </c>
      <c r="G125" s="372"/>
      <c r="H125" s="372"/>
      <c r="I125" s="422"/>
      <c r="J125" s="423"/>
      <c r="K125" s="373"/>
      <c r="L125" s="403"/>
      <c r="M125" s="443">
        <v>389500</v>
      </c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  <c r="X125" s="373"/>
      <c r="Y125" s="404"/>
      <c r="Z125" s="404"/>
      <c r="AA125" s="379" t="s">
        <v>3245</v>
      </c>
      <c r="AB125" s="405" t="str">
        <f t="shared" si="30"/>
        <v>PS261243</v>
      </c>
      <c r="AC125" s="404" t="str">
        <f t="shared" si="30"/>
        <v>2602069-CH</v>
      </c>
      <c r="AD125" s="406">
        <f t="shared" si="24"/>
        <v>46079</v>
      </c>
      <c r="AE125" s="404"/>
      <c r="AF125" s="404"/>
      <c r="AG125" s="404"/>
      <c r="AH125" s="404">
        <f t="shared" si="25"/>
        <v>389500</v>
      </c>
      <c r="AI125" s="404"/>
      <c r="AJ125" s="404"/>
      <c r="AK125" s="404"/>
      <c r="AL125" s="404"/>
      <c r="AM125" s="404"/>
      <c r="AN125" s="404"/>
      <c r="AO125" s="404"/>
      <c r="AP125" s="404"/>
      <c r="AQ125" s="404"/>
      <c r="AR125" s="404">
        <f t="shared" si="26"/>
        <v>31160</v>
      </c>
      <c r="AS125" s="404">
        <f t="shared" si="27"/>
        <v>420660</v>
      </c>
      <c r="AT125" s="404">
        <f t="shared" si="28"/>
        <v>420660</v>
      </c>
      <c r="AU125" s="404" t="str">
        <f t="shared" si="29"/>
        <v>Local</v>
      </c>
      <c r="AV125" s="20"/>
      <c r="AY125" s="13"/>
    </row>
    <row r="126" spans="1:51" s="1" customFormat="1" ht="32.25" hidden="1" customHeight="1">
      <c r="A126" s="400" t="s">
        <v>4361</v>
      </c>
      <c r="B126" s="395" t="s">
        <v>4463</v>
      </c>
      <c r="C126" s="379" t="s">
        <v>3245</v>
      </c>
      <c r="D126" s="396">
        <v>46079</v>
      </c>
      <c r="E126" s="397">
        <v>107999326630</v>
      </c>
      <c r="F126" s="398">
        <v>1</v>
      </c>
      <c r="G126" s="372"/>
      <c r="H126" s="372"/>
      <c r="I126" s="422"/>
      <c r="J126" s="423"/>
      <c r="K126" s="373"/>
      <c r="L126" s="403"/>
      <c r="M126" s="443">
        <v>389500</v>
      </c>
      <c r="N126" s="403"/>
      <c r="O126" s="403"/>
      <c r="P126" s="403"/>
      <c r="Q126" s="403"/>
      <c r="R126" s="403"/>
      <c r="S126" s="403"/>
      <c r="T126" s="403"/>
      <c r="U126" s="403"/>
      <c r="V126" s="403"/>
      <c r="W126" s="403"/>
      <c r="X126" s="373"/>
      <c r="Y126" s="404"/>
      <c r="Z126" s="404"/>
      <c r="AA126" s="379" t="s">
        <v>3245</v>
      </c>
      <c r="AB126" s="405" t="str">
        <f t="shared" si="30"/>
        <v>PS261225</v>
      </c>
      <c r="AC126" s="404" t="str">
        <f t="shared" si="30"/>
        <v>O2-2602-00311</v>
      </c>
      <c r="AD126" s="406">
        <f t="shared" si="24"/>
        <v>46079</v>
      </c>
      <c r="AE126" s="404"/>
      <c r="AF126" s="404"/>
      <c r="AG126" s="404"/>
      <c r="AH126" s="404">
        <f t="shared" si="25"/>
        <v>389500</v>
      </c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>
        <f t="shared" si="26"/>
        <v>31160</v>
      </c>
      <c r="AS126" s="404">
        <f t="shared" si="27"/>
        <v>420660</v>
      </c>
      <c r="AT126" s="404">
        <f t="shared" si="28"/>
        <v>420660</v>
      </c>
      <c r="AU126" s="404" t="str">
        <f t="shared" si="29"/>
        <v>Local</v>
      </c>
      <c r="AV126" s="20"/>
      <c r="AY126" s="13"/>
    </row>
    <row r="127" spans="1:51" s="1" customFormat="1" ht="32.25" hidden="1" customHeight="1">
      <c r="A127" s="400" t="s">
        <v>4362</v>
      </c>
      <c r="B127" s="395" t="s">
        <v>4464</v>
      </c>
      <c r="C127" s="379" t="s">
        <v>3245</v>
      </c>
      <c r="D127" s="396">
        <v>46079</v>
      </c>
      <c r="E127" s="397">
        <v>107999916360</v>
      </c>
      <c r="F127" s="398">
        <v>1</v>
      </c>
      <c r="G127" s="372"/>
      <c r="H127" s="372"/>
      <c r="I127" s="422"/>
      <c r="J127" s="423"/>
      <c r="K127" s="373"/>
      <c r="L127" s="403"/>
      <c r="M127" s="443">
        <v>389500</v>
      </c>
      <c r="N127" s="403"/>
      <c r="O127" s="403"/>
      <c r="P127" s="403"/>
      <c r="Q127" s="403"/>
      <c r="R127" s="403"/>
      <c r="S127" s="403"/>
      <c r="T127" s="403"/>
      <c r="U127" s="403"/>
      <c r="V127" s="403"/>
      <c r="W127" s="403"/>
      <c r="X127" s="373"/>
      <c r="Y127" s="404"/>
      <c r="Z127" s="404"/>
      <c r="AA127" s="379" t="s">
        <v>3245</v>
      </c>
      <c r="AB127" s="405" t="str">
        <f t="shared" si="30"/>
        <v>PS261244</v>
      </c>
      <c r="AC127" s="404" t="str">
        <f t="shared" si="30"/>
        <v>2602070-CH</v>
      </c>
      <c r="AD127" s="406">
        <f t="shared" si="24"/>
        <v>46079</v>
      </c>
      <c r="AE127" s="404"/>
      <c r="AF127" s="404"/>
      <c r="AG127" s="404"/>
      <c r="AH127" s="404">
        <f t="shared" si="25"/>
        <v>389500</v>
      </c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>
        <f t="shared" si="26"/>
        <v>31160</v>
      </c>
      <c r="AS127" s="404">
        <f t="shared" si="27"/>
        <v>420660</v>
      </c>
      <c r="AT127" s="404">
        <f t="shared" si="28"/>
        <v>420660</v>
      </c>
      <c r="AU127" s="404" t="str">
        <f t="shared" si="29"/>
        <v>Local</v>
      </c>
      <c r="AV127" s="20"/>
      <c r="AY127" s="13"/>
    </row>
    <row r="128" spans="1:51" s="1" customFormat="1" ht="32.25" hidden="1" customHeight="1">
      <c r="A128" s="400" t="s">
        <v>4363</v>
      </c>
      <c r="B128" s="395" t="s">
        <v>4465</v>
      </c>
      <c r="C128" s="379" t="s">
        <v>3245</v>
      </c>
      <c r="D128" s="396">
        <v>46079</v>
      </c>
      <c r="E128" s="397">
        <v>107999817810</v>
      </c>
      <c r="F128" s="398">
        <v>1</v>
      </c>
      <c r="G128" s="372"/>
      <c r="H128" s="372"/>
      <c r="I128" s="422"/>
      <c r="J128" s="423"/>
      <c r="K128" s="373"/>
      <c r="L128" s="403"/>
      <c r="M128" s="443">
        <v>389500</v>
      </c>
      <c r="N128" s="403"/>
      <c r="O128" s="403"/>
      <c r="P128" s="403"/>
      <c r="Q128" s="403"/>
      <c r="R128" s="403"/>
      <c r="S128" s="403"/>
      <c r="T128" s="403"/>
      <c r="U128" s="403"/>
      <c r="V128" s="403"/>
      <c r="W128" s="403"/>
      <c r="X128" s="373"/>
      <c r="Y128" s="404"/>
      <c r="Z128" s="404"/>
      <c r="AA128" s="379" t="s">
        <v>3245</v>
      </c>
      <c r="AB128" s="405" t="str">
        <f t="shared" si="30"/>
        <v>PS261226</v>
      </c>
      <c r="AC128" s="404" t="str">
        <f t="shared" si="30"/>
        <v>O2-2602-00293</v>
      </c>
      <c r="AD128" s="406">
        <f t="shared" si="24"/>
        <v>46079</v>
      </c>
      <c r="AE128" s="404"/>
      <c r="AF128" s="404"/>
      <c r="AG128" s="404"/>
      <c r="AH128" s="404">
        <f t="shared" si="25"/>
        <v>389500</v>
      </c>
      <c r="AI128" s="404"/>
      <c r="AJ128" s="404"/>
      <c r="AK128" s="404"/>
      <c r="AL128" s="404"/>
      <c r="AM128" s="404"/>
      <c r="AN128" s="404"/>
      <c r="AO128" s="404"/>
      <c r="AP128" s="404"/>
      <c r="AQ128" s="404"/>
      <c r="AR128" s="404">
        <f t="shared" si="26"/>
        <v>31160</v>
      </c>
      <c r="AS128" s="404">
        <f t="shared" si="27"/>
        <v>420660</v>
      </c>
      <c r="AT128" s="404">
        <f t="shared" si="28"/>
        <v>420660</v>
      </c>
      <c r="AU128" s="404" t="str">
        <f t="shared" si="29"/>
        <v>Local</v>
      </c>
      <c r="AV128" s="20"/>
      <c r="AY128" s="13"/>
    </row>
    <row r="129" spans="1:51" s="1" customFormat="1" ht="32.25" hidden="1" customHeight="1">
      <c r="A129" s="400" t="s">
        <v>4364</v>
      </c>
      <c r="B129" s="395" t="s">
        <v>4466</v>
      </c>
      <c r="C129" s="379" t="s">
        <v>3245</v>
      </c>
      <c r="D129" s="396">
        <v>46079</v>
      </c>
      <c r="E129" s="397">
        <v>108000198130</v>
      </c>
      <c r="F129" s="398">
        <v>1</v>
      </c>
      <c r="G129" s="372"/>
      <c r="H129" s="372"/>
      <c r="I129" s="422"/>
      <c r="J129" s="423"/>
      <c r="K129" s="373"/>
      <c r="L129" s="403"/>
      <c r="M129" s="443">
        <v>389500</v>
      </c>
      <c r="N129" s="403"/>
      <c r="O129" s="403"/>
      <c r="P129" s="403"/>
      <c r="Q129" s="403"/>
      <c r="R129" s="403"/>
      <c r="S129" s="403"/>
      <c r="T129" s="403"/>
      <c r="U129" s="403"/>
      <c r="V129" s="403"/>
      <c r="W129" s="403"/>
      <c r="X129" s="373"/>
      <c r="Y129" s="404"/>
      <c r="Z129" s="404"/>
      <c r="AA129" s="379" t="s">
        <v>3245</v>
      </c>
      <c r="AB129" s="405" t="str">
        <f t="shared" si="30"/>
        <v>PS261227</v>
      </c>
      <c r="AC129" s="404" t="str">
        <f t="shared" si="30"/>
        <v>850C260200829</v>
      </c>
      <c r="AD129" s="406">
        <f t="shared" si="24"/>
        <v>46079</v>
      </c>
      <c r="AE129" s="404"/>
      <c r="AF129" s="404"/>
      <c r="AG129" s="404"/>
      <c r="AH129" s="404">
        <f t="shared" si="25"/>
        <v>389500</v>
      </c>
      <c r="AI129" s="404"/>
      <c r="AJ129" s="404"/>
      <c r="AK129" s="404"/>
      <c r="AL129" s="404"/>
      <c r="AM129" s="404"/>
      <c r="AN129" s="404"/>
      <c r="AO129" s="404"/>
      <c r="AP129" s="404"/>
      <c r="AQ129" s="404"/>
      <c r="AR129" s="404">
        <f t="shared" si="26"/>
        <v>31160</v>
      </c>
      <c r="AS129" s="404">
        <f t="shared" si="27"/>
        <v>420660</v>
      </c>
      <c r="AT129" s="404">
        <f t="shared" si="28"/>
        <v>420660</v>
      </c>
      <c r="AU129" s="404" t="str">
        <f t="shared" si="29"/>
        <v>Local</v>
      </c>
      <c r="AV129" s="20"/>
      <c r="AY129" s="13"/>
    </row>
    <row r="130" spans="1:51" s="1" customFormat="1" ht="32.25" hidden="1" customHeight="1">
      <c r="A130" s="400" t="s">
        <v>4365</v>
      </c>
      <c r="B130" s="395" t="s">
        <v>4467</v>
      </c>
      <c r="C130" s="379" t="s">
        <v>3245</v>
      </c>
      <c r="D130" s="396">
        <v>46079</v>
      </c>
      <c r="E130" s="397">
        <v>108000332420</v>
      </c>
      <c r="F130" s="398">
        <v>1</v>
      </c>
      <c r="G130" s="372"/>
      <c r="H130" s="372"/>
      <c r="I130" s="422"/>
      <c r="J130" s="423"/>
      <c r="K130" s="373"/>
      <c r="L130" s="403"/>
      <c r="M130" s="443">
        <v>389500</v>
      </c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  <c r="X130" s="373"/>
      <c r="Y130" s="404"/>
      <c r="Z130" s="404"/>
      <c r="AA130" s="379" t="s">
        <v>3245</v>
      </c>
      <c r="AB130" s="405" t="str">
        <f t="shared" si="30"/>
        <v>PS261238</v>
      </c>
      <c r="AC130" s="404" t="str">
        <f t="shared" si="30"/>
        <v>2026/PAL-VY 027</v>
      </c>
      <c r="AD130" s="406">
        <f t="shared" si="24"/>
        <v>46079</v>
      </c>
      <c r="AE130" s="404"/>
      <c r="AF130" s="404"/>
      <c r="AG130" s="404"/>
      <c r="AH130" s="404">
        <f t="shared" si="25"/>
        <v>389500</v>
      </c>
      <c r="AI130" s="404"/>
      <c r="AJ130" s="404"/>
      <c r="AK130" s="404"/>
      <c r="AL130" s="404"/>
      <c r="AM130" s="404"/>
      <c r="AN130" s="404"/>
      <c r="AO130" s="404"/>
      <c r="AP130" s="404"/>
      <c r="AQ130" s="404"/>
      <c r="AR130" s="404">
        <f t="shared" si="26"/>
        <v>31160</v>
      </c>
      <c r="AS130" s="404">
        <f t="shared" si="27"/>
        <v>420660</v>
      </c>
      <c r="AT130" s="404">
        <f t="shared" si="28"/>
        <v>420660</v>
      </c>
      <c r="AU130" s="404" t="str">
        <f t="shared" si="29"/>
        <v>Local</v>
      </c>
      <c r="AV130" s="20"/>
      <c r="AY130" s="13"/>
    </row>
    <row r="131" spans="1:51" s="1" customFormat="1" ht="32.25" hidden="1" customHeight="1">
      <c r="A131" s="400" t="s">
        <v>4366</v>
      </c>
      <c r="B131" s="395" t="s">
        <v>4468</v>
      </c>
      <c r="C131" s="379" t="s">
        <v>3245</v>
      </c>
      <c r="D131" s="396">
        <v>46079</v>
      </c>
      <c r="E131" s="397">
        <v>108000399510</v>
      </c>
      <c r="F131" s="398">
        <v>1</v>
      </c>
      <c r="G131" s="372"/>
      <c r="H131" s="372"/>
      <c r="I131" s="422"/>
      <c r="J131" s="423"/>
      <c r="K131" s="373"/>
      <c r="L131" s="403"/>
      <c r="M131" s="443">
        <v>389500</v>
      </c>
      <c r="N131" s="403"/>
      <c r="O131" s="403"/>
      <c r="P131" s="403"/>
      <c r="Q131" s="403"/>
      <c r="R131" s="403"/>
      <c r="S131" s="403"/>
      <c r="T131" s="403"/>
      <c r="U131" s="403"/>
      <c r="V131" s="403"/>
      <c r="W131" s="403"/>
      <c r="X131" s="373"/>
      <c r="Y131" s="404"/>
      <c r="Z131" s="404"/>
      <c r="AA131" s="379" t="s">
        <v>3245</v>
      </c>
      <c r="AB131" s="405" t="str">
        <f t="shared" si="30"/>
        <v>PS261239</v>
      </c>
      <c r="AC131" s="404" t="str">
        <f t="shared" si="30"/>
        <v>DSVN-260223-POU</v>
      </c>
      <c r="AD131" s="406">
        <f t="shared" si="24"/>
        <v>46079</v>
      </c>
      <c r="AE131" s="404"/>
      <c r="AF131" s="404"/>
      <c r="AG131" s="404"/>
      <c r="AH131" s="404">
        <f t="shared" si="25"/>
        <v>389500</v>
      </c>
      <c r="AI131" s="404"/>
      <c r="AJ131" s="404"/>
      <c r="AK131" s="404"/>
      <c r="AL131" s="404"/>
      <c r="AM131" s="404"/>
      <c r="AN131" s="404"/>
      <c r="AO131" s="404"/>
      <c r="AP131" s="404"/>
      <c r="AQ131" s="404"/>
      <c r="AR131" s="404">
        <f t="shared" si="26"/>
        <v>31160</v>
      </c>
      <c r="AS131" s="404">
        <f t="shared" si="27"/>
        <v>420660</v>
      </c>
      <c r="AT131" s="404">
        <f t="shared" si="28"/>
        <v>420660</v>
      </c>
      <c r="AU131" s="404" t="str">
        <f t="shared" si="29"/>
        <v>Local</v>
      </c>
      <c r="AV131" s="20"/>
      <c r="AY131" s="13"/>
    </row>
    <row r="132" spans="1:51" s="1" customFormat="1" ht="32.25" hidden="1" customHeight="1">
      <c r="A132" s="400" t="s">
        <v>4367</v>
      </c>
      <c r="B132" s="395" t="s">
        <v>4469</v>
      </c>
      <c r="C132" s="379" t="s">
        <v>3245</v>
      </c>
      <c r="D132" s="396">
        <v>46079</v>
      </c>
      <c r="E132" s="397">
        <v>108000480230</v>
      </c>
      <c r="F132" s="398">
        <v>1</v>
      </c>
      <c r="G132" s="372"/>
      <c r="H132" s="372"/>
      <c r="I132" s="422"/>
      <c r="J132" s="423"/>
      <c r="K132" s="373"/>
      <c r="L132" s="403"/>
      <c r="M132" s="443">
        <v>389500</v>
      </c>
      <c r="N132" s="403"/>
      <c r="O132" s="403"/>
      <c r="P132" s="403"/>
      <c r="Q132" s="403"/>
      <c r="R132" s="403"/>
      <c r="S132" s="403"/>
      <c r="T132" s="403"/>
      <c r="U132" s="403"/>
      <c r="V132" s="403"/>
      <c r="W132" s="403"/>
      <c r="X132" s="373"/>
      <c r="Y132" s="404"/>
      <c r="Z132" s="404"/>
      <c r="AA132" s="379" t="s">
        <v>3245</v>
      </c>
      <c r="AB132" s="405" t="str">
        <f t="shared" si="30"/>
        <v>PS261245</v>
      </c>
      <c r="AC132" s="404" t="str">
        <f t="shared" si="30"/>
        <v>850C260200946</v>
      </c>
      <c r="AD132" s="406">
        <f t="shared" si="24"/>
        <v>46079</v>
      </c>
      <c r="AE132" s="404"/>
      <c r="AF132" s="404"/>
      <c r="AG132" s="404"/>
      <c r="AH132" s="404">
        <f t="shared" si="25"/>
        <v>389500</v>
      </c>
      <c r="AI132" s="404"/>
      <c r="AJ132" s="404"/>
      <c r="AK132" s="404"/>
      <c r="AL132" s="404"/>
      <c r="AM132" s="404"/>
      <c r="AN132" s="404"/>
      <c r="AO132" s="404"/>
      <c r="AP132" s="404"/>
      <c r="AQ132" s="404"/>
      <c r="AR132" s="404">
        <f t="shared" si="26"/>
        <v>31160</v>
      </c>
      <c r="AS132" s="404">
        <f t="shared" si="27"/>
        <v>420660</v>
      </c>
      <c r="AT132" s="404">
        <f t="shared" si="28"/>
        <v>420660</v>
      </c>
      <c r="AU132" s="404" t="str">
        <f t="shared" si="29"/>
        <v>Local</v>
      </c>
      <c r="AV132" s="20"/>
      <c r="AY132" s="13"/>
    </row>
    <row r="133" spans="1:51" s="1" customFormat="1" ht="32.25" hidden="1" customHeight="1">
      <c r="A133" s="400" t="s">
        <v>4368</v>
      </c>
      <c r="B133" s="395" t="s">
        <v>4470</v>
      </c>
      <c r="C133" s="379" t="s">
        <v>3245</v>
      </c>
      <c r="D133" s="396">
        <v>46079</v>
      </c>
      <c r="E133" s="397">
        <v>108000527130</v>
      </c>
      <c r="F133" s="398">
        <v>1</v>
      </c>
      <c r="G133" s="372"/>
      <c r="H133" s="372"/>
      <c r="I133" s="422"/>
      <c r="J133" s="423"/>
      <c r="K133" s="373"/>
      <c r="L133" s="403"/>
      <c r="M133" s="443">
        <v>389500</v>
      </c>
      <c r="N133" s="403"/>
      <c r="O133" s="403"/>
      <c r="P133" s="403"/>
      <c r="Q133" s="403"/>
      <c r="R133" s="403"/>
      <c r="S133" s="403"/>
      <c r="T133" s="403"/>
      <c r="U133" s="403"/>
      <c r="V133" s="403"/>
      <c r="W133" s="403"/>
      <c r="X133" s="373"/>
      <c r="Y133" s="404"/>
      <c r="Z133" s="404"/>
      <c r="AA133" s="379" t="s">
        <v>3245</v>
      </c>
      <c r="AB133" s="405" t="str">
        <f t="shared" si="30"/>
        <v>PS261253</v>
      </c>
      <c r="AC133" s="404" t="str">
        <f t="shared" si="30"/>
        <v>GF26-0224</v>
      </c>
      <c r="AD133" s="406">
        <f t="shared" si="24"/>
        <v>46079</v>
      </c>
      <c r="AE133" s="404"/>
      <c r="AF133" s="404"/>
      <c r="AG133" s="404"/>
      <c r="AH133" s="404">
        <f t="shared" si="25"/>
        <v>389500</v>
      </c>
      <c r="AI133" s="404"/>
      <c r="AJ133" s="404"/>
      <c r="AK133" s="404"/>
      <c r="AL133" s="404"/>
      <c r="AM133" s="404"/>
      <c r="AN133" s="404"/>
      <c r="AO133" s="404"/>
      <c r="AP133" s="404"/>
      <c r="AQ133" s="404"/>
      <c r="AR133" s="404">
        <f t="shared" si="26"/>
        <v>31160</v>
      </c>
      <c r="AS133" s="404">
        <f t="shared" si="27"/>
        <v>420660</v>
      </c>
      <c r="AT133" s="404">
        <f t="shared" si="28"/>
        <v>420660</v>
      </c>
      <c r="AU133" s="404" t="str">
        <f t="shared" si="29"/>
        <v>Local</v>
      </c>
      <c r="AV133" s="20"/>
      <c r="AY133" s="13"/>
    </row>
    <row r="134" spans="1:51" s="1" customFormat="1" ht="32.25" hidden="1" customHeight="1">
      <c r="A134" s="400" t="s">
        <v>4369</v>
      </c>
      <c r="B134" s="395" t="s">
        <v>4471</v>
      </c>
      <c r="C134" s="379" t="s">
        <v>3245</v>
      </c>
      <c r="D134" s="396">
        <v>46079</v>
      </c>
      <c r="E134" s="397">
        <v>108000573660</v>
      </c>
      <c r="F134" s="398">
        <v>1</v>
      </c>
      <c r="G134" s="372"/>
      <c r="H134" s="372"/>
      <c r="I134" s="422"/>
      <c r="J134" s="423"/>
      <c r="K134" s="373"/>
      <c r="L134" s="403"/>
      <c r="M134" s="443">
        <v>389500</v>
      </c>
      <c r="N134" s="403"/>
      <c r="O134" s="403"/>
      <c r="P134" s="403"/>
      <c r="Q134" s="403"/>
      <c r="R134" s="403"/>
      <c r="S134" s="403"/>
      <c r="T134" s="403"/>
      <c r="U134" s="403"/>
      <c r="V134" s="403"/>
      <c r="W134" s="403"/>
      <c r="X134" s="373"/>
      <c r="Y134" s="404"/>
      <c r="Z134" s="404"/>
      <c r="AA134" s="379" t="s">
        <v>3245</v>
      </c>
      <c r="AB134" s="405" t="str">
        <f t="shared" si="30"/>
        <v>PS261246</v>
      </c>
      <c r="AC134" s="404" t="str">
        <f t="shared" si="30"/>
        <v>O2-2602-00334</v>
      </c>
      <c r="AD134" s="406">
        <f t="shared" si="24"/>
        <v>46079</v>
      </c>
      <c r="AE134" s="404"/>
      <c r="AF134" s="404"/>
      <c r="AG134" s="404"/>
      <c r="AH134" s="404">
        <f t="shared" si="25"/>
        <v>389500</v>
      </c>
      <c r="AI134" s="404"/>
      <c r="AJ134" s="404"/>
      <c r="AK134" s="404"/>
      <c r="AL134" s="404"/>
      <c r="AM134" s="404"/>
      <c r="AN134" s="404"/>
      <c r="AO134" s="404"/>
      <c r="AP134" s="404"/>
      <c r="AQ134" s="404"/>
      <c r="AR134" s="404">
        <f t="shared" si="26"/>
        <v>31160</v>
      </c>
      <c r="AS134" s="404">
        <f t="shared" si="27"/>
        <v>420660</v>
      </c>
      <c r="AT134" s="404">
        <f t="shared" si="28"/>
        <v>420660</v>
      </c>
      <c r="AU134" s="404" t="str">
        <f t="shared" si="29"/>
        <v>Local</v>
      </c>
      <c r="AV134" s="20"/>
      <c r="AY134" s="13"/>
    </row>
    <row r="135" spans="1:51" s="1" customFormat="1" ht="32.25" hidden="1" customHeight="1">
      <c r="A135" s="400" t="s">
        <v>4370</v>
      </c>
      <c r="B135" s="395" t="s">
        <v>4472</v>
      </c>
      <c r="C135" s="379" t="s">
        <v>3245</v>
      </c>
      <c r="D135" s="396">
        <v>46079</v>
      </c>
      <c r="E135" s="397">
        <v>108000575060</v>
      </c>
      <c r="F135" s="398">
        <v>1</v>
      </c>
      <c r="G135" s="372"/>
      <c r="H135" s="372"/>
      <c r="I135" s="422"/>
      <c r="J135" s="423"/>
      <c r="K135" s="373"/>
      <c r="L135" s="403"/>
      <c r="M135" s="443">
        <v>389500</v>
      </c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373"/>
      <c r="Y135" s="404"/>
      <c r="Z135" s="404"/>
      <c r="AA135" s="379" t="s">
        <v>3245</v>
      </c>
      <c r="AB135" s="405" t="str">
        <f t="shared" si="30"/>
        <v>PS261250</v>
      </c>
      <c r="AC135" s="404" t="str">
        <f t="shared" si="30"/>
        <v>5273330</v>
      </c>
      <c r="AD135" s="406">
        <f t="shared" si="24"/>
        <v>46079</v>
      </c>
      <c r="AE135" s="404"/>
      <c r="AF135" s="404"/>
      <c r="AG135" s="404"/>
      <c r="AH135" s="404">
        <f t="shared" si="25"/>
        <v>389500</v>
      </c>
      <c r="AI135" s="404"/>
      <c r="AJ135" s="404"/>
      <c r="AK135" s="404"/>
      <c r="AL135" s="404"/>
      <c r="AM135" s="404"/>
      <c r="AN135" s="404"/>
      <c r="AO135" s="404"/>
      <c r="AP135" s="404"/>
      <c r="AQ135" s="404"/>
      <c r="AR135" s="404">
        <f t="shared" si="26"/>
        <v>31160</v>
      </c>
      <c r="AS135" s="404">
        <f t="shared" si="27"/>
        <v>420660</v>
      </c>
      <c r="AT135" s="404">
        <f t="shared" si="28"/>
        <v>420660</v>
      </c>
      <c r="AU135" s="404" t="str">
        <f t="shared" si="29"/>
        <v>Local</v>
      </c>
      <c r="AV135" s="20"/>
      <c r="AY135" s="13"/>
    </row>
    <row r="136" spans="1:51" s="1" customFormat="1" ht="32.25" hidden="1" customHeight="1">
      <c r="A136" s="400" t="s">
        <v>4371</v>
      </c>
      <c r="B136" s="395" t="s">
        <v>4473</v>
      </c>
      <c r="C136" s="379" t="s">
        <v>3245</v>
      </c>
      <c r="D136" s="396">
        <v>46079</v>
      </c>
      <c r="E136" s="397">
        <v>108000625130</v>
      </c>
      <c r="F136" s="398">
        <v>1</v>
      </c>
      <c r="G136" s="372"/>
      <c r="H136" s="372"/>
      <c r="I136" s="422"/>
      <c r="J136" s="423"/>
      <c r="K136" s="373"/>
      <c r="L136" s="403"/>
      <c r="M136" s="443">
        <v>389500</v>
      </c>
      <c r="N136" s="403"/>
      <c r="O136" s="403"/>
      <c r="P136" s="403"/>
      <c r="Q136" s="403"/>
      <c r="R136" s="403"/>
      <c r="S136" s="403"/>
      <c r="T136" s="403"/>
      <c r="U136" s="403"/>
      <c r="V136" s="403"/>
      <c r="W136" s="403"/>
      <c r="X136" s="373"/>
      <c r="Y136" s="404"/>
      <c r="Z136" s="404"/>
      <c r="AA136" s="379" t="s">
        <v>3245</v>
      </c>
      <c r="AB136" s="405" t="str">
        <f t="shared" si="30"/>
        <v>PS261252</v>
      </c>
      <c r="AC136" s="404" t="str">
        <f t="shared" si="30"/>
        <v>KJ-VY260204</v>
      </c>
      <c r="AD136" s="406">
        <f t="shared" si="24"/>
        <v>46079</v>
      </c>
      <c r="AE136" s="404"/>
      <c r="AF136" s="404"/>
      <c r="AG136" s="404"/>
      <c r="AH136" s="404">
        <f t="shared" si="25"/>
        <v>389500</v>
      </c>
      <c r="AI136" s="404"/>
      <c r="AJ136" s="404"/>
      <c r="AK136" s="404"/>
      <c r="AL136" s="404"/>
      <c r="AM136" s="404"/>
      <c r="AN136" s="404"/>
      <c r="AO136" s="404"/>
      <c r="AP136" s="404"/>
      <c r="AQ136" s="404"/>
      <c r="AR136" s="404">
        <f t="shared" si="26"/>
        <v>31160</v>
      </c>
      <c r="AS136" s="404">
        <f t="shared" si="27"/>
        <v>420660</v>
      </c>
      <c r="AT136" s="404">
        <f t="shared" si="28"/>
        <v>420660</v>
      </c>
      <c r="AU136" s="404" t="str">
        <f t="shared" si="29"/>
        <v>Local</v>
      </c>
      <c r="AV136" s="20"/>
      <c r="AY136" s="13"/>
    </row>
    <row r="137" spans="1:51" s="1" customFormat="1" ht="32.25" hidden="1" customHeight="1">
      <c r="A137" s="400" t="s">
        <v>4372</v>
      </c>
      <c r="B137" s="395" t="s">
        <v>4474</v>
      </c>
      <c r="C137" s="379" t="s">
        <v>3245</v>
      </c>
      <c r="D137" s="396">
        <v>46079</v>
      </c>
      <c r="E137" s="397">
        <v>108000662120</v>
      </c>
      <c r="F137" s="398">
        <v>1</v>
      </c>
      <c r="G137" s="372"/>
      <c r="H137" s="372"/>
      <c r="I137" s="422"/>
      <c r="J137" s="423"/>
      <c r="K137" s="373"/>
      <c r="L137" s="403"/>
      <c r="M137" s="443">
        <v>389500</v>
      </c>
      <c r="N137" s="403"/>
      <c r="O137" s="403"/>
      <c r="P137" s="403"/>
      <c r="Q137" s="403"/>
      <c r="R137" s="403"/>
      <c r="S137" s="403"/>
      <c r="T137" s="403"/>
      <c r="U137" s="403"/>
      <c r="V137" s="403"/>
      <c r="W137" s="403"/>
      <c r="X137" s="373"/>
      <c r="Y137" s="404"/>
      <c r="Z137" s="404"/>
      <c r="AA137" s="379" t="s">
        <v>3245</v>
      </c>
      <c r="AB137" s="405" t="str">
        <f t="shared" si="30"/>
        <v>PS261251</v>
      </c>
      <c r="AC137" s="404" t="str">
        <f t="shared" si="30"/>
        <v>5271459</v>
      </c>
      <c r="AD137" s="406">
        <f t="shared" ref="AD137:AD178" si="31">D137</f>
        <v>46079</v>
      </c>
      <c r="AE137" s="404"/>
      <c r="AF137" s="404"/>
      <c r="AG137" s="404"/>
      <c r="AH137" s="404">
        <f t="shared" ref="AH137:AH178" si="32">+M137</f>
        <v>389500</v>
      </c>
      <c r="AI137" s="404"/>
      <c r="AJ137" s="404"/>
      <c r="AK137" s="404"/>
      <c r="AL137" s="404"/>
      <c r="AM137" s="404"/>
      <c r="AN137" s="404"/>
      <c r="AO137" s="404"/>
      <c r="AP137" s="404"/>
      <c r="AQ137" s="404"/>
      <c r="AR137" s="404">
        <f t="shared" si="26"/>
        <v>31160</v>
      </c>
      <c r="AS137" s="404">
        <f t="shared" si="27"/>
        <v>420660</v>
      </c>
      <c r="AT137" s="404">
        <f t="shared" ref="AT137:AT178" si="33">AS137</f>
        <v>420660</v>
      </c>
      <c r="AU137" s="404" t="str">
        <f t="shared" si="29"/>
        <v>Local</v>
      </c>
      <c r="AV137" s="20"/>
      <c r="AY137" s="13"/>
    </row>
    <row r="138" spans="1:51" s="1" customFormat="1" ht="32.25" hidden="1" customHeight="1">
      <c r="A138" s="400" t="s">
        <v>4373</v>
      </c>
      <c r="B138" s="395" t="s">
        <v>4475</v>
      </c>
      <c r="C138" s="379" t="s">
        <v>3245</v>
      </c>
      <c r="D138" s="396">
        <v>46079</v>
      </c>
      <c r="E138" s="397">
        <v>108000685810</v>
      </c>
      <c r="F138" s="398">
        <v>1</v>
      </c>
      <c r="G138" s="372"/>
      <c r="H138" s="372"/>
      <c r="I138" s="422"/>
      <c r="J138" s="423"/>
      <c r="K138" s="373"/>
      <c r="L138" s="403"/>
      <c r="M138" s="443">
        <v>389500</v>
      </c>
      <c r="N138" s="403"/>
      <c r="O138" s="403"/>
      <c r="P138" s="403"/>
      <c r="Q138" s="403"/>
      <c r="R138" s="403"/>
      <c r="S138" s="403"/>
      <c r="T138" s="403"/>
      <c r="U138" s="403"/>
      <c r="V138" s="403"/>
      <c r="W138" s="403"/>
      <c r="X138" s="373"/>
      <c r="Y138" s="404"/>
      <c r="Z138" s="404"/>
      <c r="AA138" s="379" t="s">
        <v>3245</v>
      </c>
      <c r="AB138" s="405" t="str">
        <f t="shared" si="30"/>
        <v>PS261257</v>
      </c>
      <c r="AC138" s="404" t="str">
        <f t="shared" si="30"/>
        <v>37/PSHK/26</v>
      </c>
      <c r="AD138" s="406">
        <f t="shared" si="31"/>
        <v>46079</v>
      </c>
      <c r="AE138" s="404"/>
      <c r="AF138" s="404"/>
      <c r="AG138" s="404"/>
      <c r="AH138" s="404">
        <f t="shared" si="32"/>
        <v>389500</v>
      </c>
      <c r="AI138" s="404"/>
      <c r="AJ138" s="404"/>
      <c r="AK138" s="404"/>
      <c r="AL138" s="404"/>
      <c r="AM138" s="404"/>
      <c r="AN138" s="404"/>
      <c r="AO138" s="404"/>
      <c r="AP138" s="404"/>
      <c r="AQ138" s="404"/>
      <c r="AR138" s="404">
        <f t="shared" si="26"/>
        <v>31160</v>
      </c>
      <c r="AS138" s="404">
        <f t="shared" si="27"/>
        <v>420660</v>
      </c>
      <c r="AT138" s="404">
        <f t="shared" si="33"/>
        <v>420660</v>
      </c>
      <c r="AU138" s="404" t="str">
        <f t="shared" si="29"/>
        <v>Local</v>
      </c>
      <c r="AV138" s="20"/>
      <c r="AY138" s="13"/>
    </row>
    <row r="139" spans="1:51" s="1" customFormat="1" ht="32.25" hidden="1" customHeight="1">
      <c r="A139" s="400" t="s">
        <v>4374</v>
      </c>
      <c r="B139" s="395" t="s">
        <v>4476</v>
      </c>
      <c r="C139" s="379" t="s">
        <v>3245</v>
      </c>
      <c r="D139" s="396">
        <v>46079</v>
      </c>
      <c r="E139" s="397">
        <v>108000795340</v>
      </c>
      <c r="F139" s="398">
        <v>1</v>
      </c>
      <c r="G139" s="372"/>
      <c r="H139" s="372"/>
      <c r="I139" s="422"/>
      <c r="J139" s="423"/>
      <c r="K139" s="373"/>
      <c r="L139" s="403"/>
      <c r="M139" s="443">
        <v>389500</v>
      </c>
      <c r="N139" s="403"/>
      <c r="O139" s="403"/>
      <c r="P139" s="403"/>
      <c r="Q139" s="403"/>
      <c r="R139" s="403"/>
      <c r="S139" s="403"/>
      <c r="T139" s="403"/>
      <c r="U139" s="403"/>
      <c r="V139" s="403"/>
      <c r="W139" s="403"/>
      <c r="X139" s="373"/>
      <c r="Y139" s="404"/>
      <c r="Z139" s="404"/>
      <c r="AA139" s="379" t="s">
        <v>3245</v>
      </c>
      <c r="AB139" s="405" t="str">
        <f t="shared" si="30"/>
        <v>PS261256</v>
      </c>
      <c r="AC139" s="404" t="str">
        <f t="shared" si="30"/>
        <v>189/BG-PS-34</v>
      </c>
      <c r="AD139" s="406">
        <f t="shared" si="31"/>
        <v>46079</v>
      </c>
      <c r="AE139" s="404"/>
      <c r="AF139" s="404"/>
      <c r="AG139" s="404"/>
      <c r="AH139" s="404">
        <f t="shared" si="32"/>
        <v>389500</v>
      </c>
      <c r="AI139" s="404"/>
      <c r="AJ139" s="404"/>
      <c r="AK139" s="404"/>
      <c r="AL139" s="404"/>
      <c r="AM139" s="404"/>
      <c r="AN139" s="404"/>
      <c r="AO139" s="404"/>
      <c r="AP139" s="404"/>
      <c r="AQ139" s="404"/>
      <c r="AR139" s="404">
        <f t="shared" si="26"/>
        <v>31160</v>
      </c>
      <c r="AS139" s="404">
        <f t="shared" si="27"/>
        <v>420660</v>
      </c>
      <c r="AT139" s="404">
        <f t="shared" si="33"/>
        <v>420660</v>
      </c>
      <c r="AU139" s="404" t="str">
        <f t="shared" si="29"/>
        <v>Local</v>
      </c>
      <c r="AV139" s="20"/>
      <c r="AY139" s="13"/>
    </row>
    <row r="140" spans="1:51" s="1" customFormat="1" ht="32.25" hidden="1" customHeight="1">
      <c r="A140" s="400" t="s">
        <v>4375</v>
      </c>
      <c r="B140" s="395" t="s">
        <v>4477</v>
      </c>
      <c r="C140" s="379" t="s">
        <v>3245</v>
      </c>
      <c r="D140" s="396">
        <v>46079</v>
      </c>
      <c r="E140" s="397">
        <v>108000779720</v>
      </c>
      <c r="F140" s="398">
        <v>1</v>
      </c>
      <c r="G140" s="372"/>
      <c r="H140" s="372"/>
      <c r="I140" s="422"/>
      <c r="J140" s="423"/>
      <c r="K140" s="373"/>
      <c r="L140" s="403"/>
      <c r="M140" s="443">
        <v>389500</v>
      </c>
      <c r="N140" s="403"/>
      <c r="O140" s="403"/>
      <c r="P140" s="403"/>
      <c r="Q140" s="403"/>
      <c r="R140" s="403"/>
      <c r="S140" s="403"/>
      <c r="T140" s="403"/>
      <c r="U140" s="403"/>
      <c r="V140" s="403"/>
      <c r="W140" s="403"/>
      <c r="X140" s="373"/>
      <c r="Y140" s="404"/>
      <c r="Z140" s="404"/>
      <c r="AA140" s="379" t="s">
        <v>3245</v>
      </c>
      <c r="AB140" s="405" t="str">
        <f t="shared" si="30"/>
        <v>PS261247</v>
      </c>
      <c r="AC140" s="404" t="str">
        <f t="shared" si="30"/>
        <v>5231709</v>
      </c>
      <c r="AD140" s="406">
        <f t="shared" si="31"/>
        <v>46079</v>
      </c>
      <c r="AE140" s="404"/>
      <c r="AF140" s="404"/>
      <c r="AG140" s="404"/>
      <c r="AH140" s="404">
        <f t="shared" si="32"/>
        <v>389500</v>
      </c>
      <c r="AI140" s="404"/>
      <c r="AJ140" s="404"/>
      <c r="AK140" s="404"/>
      <c r="AL140" s="404"/>
      <c r="AM140" s="404"/>
      <c r="AN140" s="404"/>
      <c r="AO140" s="404"/>
      <c r="AP140" s="404"/>
      <c r="AQ140" s="404"/>
      <c r="AR140" s="404">
        <f t="shared" si="26"/>
        <v>31160</v>
      </c>
      <c r="AS140" s="404">
        <f t="shared" si="27"/>
        <v>420660</v>
      </c>
      <c r="AT140" s="404">
        <f t="shared" si="33"/>
        <v>420660</v>
      </c>
      <c r="AU140" s="404" t="str">
        <f t="shared" si="29"/>
        <v>Local</v>
      </c>
      <c r="AV140" s="20"/>
      <c r="AY140" s="13"/>
    </row>
    <row r="141" spans="1:51" s="1" customFormat="1" ht="32.25" hidden="1" customHeight="1">
      <c r="A141" s="400" t="s">
        <v>4376</v>
      </c>
      <c r="B141" s="395" t="s">
        <v>4478</v>
      </c>
      <c r="C141" s="379" t="s">
        <v>3245</v>
      </c>
      <c r="D141" s="396">
        <v>46079</v>
      </c>
      <c r="E141" s="397">
        <v>108000762000</v>
      </c>
      <c r="F141" s="398">
        <v>1</v>
      </c>
      <c r="G141" s="372"/>
      <c r="H141" s="372"/>
      <c r="I141" s="422"/>
      <c r="J141" s="423"/>
      <c r="K141" s="373"/>
      <c r="L141" s="403"/>
      <c r="M141" s="443">
        <v>389500</v>
      </c>
      <c r="N141" s="403"/>
      <c r="O141" s="403"/>
      <c r="P141" s="403"/>
      <c r="Q141" s="403"/>
      <c r="R141" s="403"/>
      <c r="S141" s="403"/>
      <c r="T141" s="403"/>
      <c r="U141" s="403"/>
      <c r="V141" s="403"/>
      <c r="W141" s="403"/>
      <c r="X141" s="373"/>
      <c r="Y141" s="404"/>
      <c r="Z141" s="404"/>
      <c r="AA141" s="379" t="s">
        <v>3245</v>
      </c>
      <c r="AB141" s="405" t="str">
        <f t="shared" si="30"/>
        <v>PS261265</v>
      </c>
      <c r="AC141" s="404" t="str">
        <f t="shared" si="30"/>
        <v>VY/036-2026</v>
      </c>
      <c r="AD141" s="406">
        <f t="shared" si="31"/>
        <v>46079</v>
      </c>
      <c r="AE141" s="404"/>
      <c r="AF141" s="404"/>
      <c r="AG141" s="404"/>
      <c r="AH141" s="404">
        <f t="shared" si="32"/>
        <v>389500</v>
      </c>
      <c r="AI141" s="404"/>
      <c r="AJ141" s="404"/>
      <c r="AK141" s="404"/>
      <c r="AL141" s="404"/>
      <c r="AM141" s="404"/>
      <c r="AN141" s="404"/>
      <c r="AO141" s="404"/>
      <c r="AP141" s="404"/>
      <c r="AQ141" s="404"/>
      <c r="AR141" s="404">
        <f t="shared" si="26"/>
        <v>31160</v>
      </c>
      <c r="AS141" s="404">
        <f t="shared" si="27"/>
        <v>420660</v>
      </c>
      <c r="AT141" s="404">
        <f t="shared" si="33"/>
        <v>420660</v>
      </c>
      <c r="AU141" s="404" t="str">
        <f t="shared" si="29"/>
        <v>Local</v>
      </c>
      <c r="AV141" s="20"/>
      <c r="AY141" s="13"/>
    </row>
    <row r="142" spans="1:51" s="1" customFormat="1" ht="32.25" hidden="1" customHeight="1">
      <c r="A142" s="400" t="s">
        <v>4377</v>
      </c>
      <c r="B142" s="395" t="s">
        <v>4479</v>
      </c>
      <c r="C142" s="379" t="s">
        <v>3245</v>
      </c>
      <c r="D142" s="396">
        <v>46079</v>
      </c>
      <c r="E142" s="397">
        <v>108000881660</v>
      </c>
      <c r="F142" s="398">
        <v>1</v>
      </c>
      <c r="G142" s="372"/>
      <c r="H142" s="372"/>
      <c r="I142" s="422"/>
      <c r="J142" s="423"/>
      <c r="K142" s="373"/>
      <c r="L142" s="403"/>
      <c r="M142" s="443">
        <v>389500</v>
      </c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373"/>
      <c r="Y142" s="404"/>
      <c r="Z142" s="404"/>
      <c r="AA142" s="379" t="s">
        <v>3245</v>
      </c>
      <c r="AB142" s="405" t="str">
        <f t="shared" si="30"/>
        <v>PS261248</v>
      </c>
      <c r="AC142" s="404" t="str">
        <f t="shared" si="30"/>
        <v>DY260227PSV-CI-P</v>
      </c>
      <c r="AD142" s="406">
        <f t="shared" si="31"/>
        <v>46079</v>
      </c>
      <c r="AE142" s="404"/>
      <c r="AF142" s="404"/>
      <c r="AG142" s="404"/>
      <c r="AH142" s="404">
        <f t="shared" si="32"/>
        <v>389500</v>
      </c>
      <c r="AI142" s="404"/>
      <c r="AJ142" s="404"/>
      <c r="AK142" s="404"/>
      <c r="AL142" s="404"/>
      <c r="AM142" s="404"/>
      <c r="AN142" s="404"/>
      <c r="AO142" s="404"/>
      <c r="AP142" s="404"/>
      <c r="AQ142" s="404"/>
      <c r="AR142" s="404">
        <f t="shared" si="26"/>
        <v>31160</v>
      </c>
      <c r="AS142" s="404">
        <f t="shared" si="27"/>
        <v>420660</v>
      </c>
      <c r="AT142" s="404">
        <f t="shared" si="33"/>
        <v>420660</v>
      </c>
      <c r="AU142" s="404" t="str">
        <f t="shared" si="29"/>
        <v>Local</v>
      </c>
      <c r="AV142" s="20"/>
      <c r="AY142" s="13"/>
    </row>
    <row r="143" spans="1:51" s="1" customFormat="1" ht="32.25" hidden="1" customHeight="1">
      <c r="A143" s="400" t="s">
        <v>4378</v>
      </c>
      <c r="B143" s="395" t="s">
        <v>4480</v>
      </c>
      <c r="C143" s="379" t="s">
        <v>3245</v>
      </c>
      <c r="D143" s="396">
        <v>46079</v>
      </c>
      <c r="E143" s="397">
        <v>108000973030</v>
      </c>
      <c r="F143" s="398">
        <v>1</v>
      </c>
      <c r="G143" s="424"/>
      <c r="H143" s="424"/>
      <c r="I143" s="422"/>
      <c r="J143" s="423"/>
      <c r="K143" s="373"/>
      <c r="L143" s="403"/>
      <c r="M143" s="443">
        <v>389500</v>
      </c>
      <c r="N143" s="403"/>
      <c r="O143" s="403"/>
      <c r="P143" s="403"/>
      <c r="Q143" s="403"/>
      <c r="R143" s="403"/>
      <c r="S143" s="403"/>
      <c r="T143" s="403"/>
      <c r="U143" s="403"/>
      <c r="V143" s="403"/>
      <c r="W143" s="403"/>
      <c r="X143" s="373"/>
      <c r="Y143" s="404"/>
      <c r="Z143" s="404"/>
      <c r="AA143" s="379" t="s">
        <v>3245</v>
      </c>
      <c r="AB143" s="405" t="str">
        <f t="shared" si="30"/>
        <v>PS261254</v>
      </c>
      <c r="AC143" s="404" t="str">
        <f t="shared" si="30"/>
        <v>5231224</v>
      </c>
      <c r="AD143" s="406">
        <f t="shared" si="31"/>
        <v>46079</v>
      </c>
      <c r="AE143" s="404"/>
      <c r="AF143" s="404"/>
      <c r="AG143" s="404"/>
      <c r="AH143" s="404">
        <f t="shared" si="32"/>
        <v>389500</v>
      </c>
      <c r="AI143" s="404"/>
      <c r="AJ143" s="404"/>
      <c r="AK143" s="404"/>
      <c r="AL143" s="404"/>
      <c r="AM143" s="404"/>
      <c r="AN143" s="404"/>
      <c r="AO143" s="404"/>
      <c r="AP143" s="404"/>
      <c r="AQ143" s="404"/>
      <c r="AR143" s="404">
        <f t="shared" si="26"/>
        <v>31160</v>
      </c>
      <c r="AS143" s="404">
        <f t="shared" si="27"/>
        <v>420660</v>
      </c>
      <c r="AT143" s="404">
        <f t="shared" si="33"/>
        <v>420660</v>
      </c>
      <c r="AU143" s="404" t="str">
        <f t="shared" si="29"/>
        <v>Local</v>
      </c>
      <c r="AV143" s="20"/>
      <c r="AY143" s="13"/>
    </row>
    <row r="144" spans="1:51" s="1" customFormat="1" ht="32.25" hidden="1" customHeight="1">
      <c r="A144" s="400" t="s">
        <v>4379</v>
      </c>
      <c r="B144" s="395" t="s">
        <v>4481</v>
      </c>
      <c r="C144" s="379" t="s">
        <v>3245</v>
      </c>
      <c r="D144" s="396">
        <v>46079</v>
      </c>
      <c r="E144" s="397">
        <v>108001111960</v>
      </c>
      <c r="F144" s="398">
        <v>1</v>
      </c>
      <c r="G144" s="424"/>
      <c r="H144" s="424"/>
      <c r="I144" s="422"/>
      <c r="J144" s="423"/>
      <c r="K144" s="373"/>
      <c r="L144" s="403"/>
      <c r="M144" s="443">
        <v>389500</v>
      </c>
      <c r="N144" s="403"/>
      <c r="O144" s="403"/>
      <c r="P144" s="403"/>
      <c r="Q144" s="403"/>
      <c r="R144" s="403"/>
      <c r="S144" s="403"/>
      <c r="T144" s="403"/>
      <c r="U144" s="403"/>
      <c r="V144" s="403"/>
      <c r="W144" s="403"/>
      <c r="X144" s="373"/>
      <c r="Y144" s="404"/>
      <c r="Z144" s="404"/>
      <c r="AA144" s="379" t="s">
        <v>3245</v>
      </c>
      <c r="AB144" s="405" t="str">
        <f t="shared" si="30"/>
        <v>PS261255</v>
      </c>
      <c r="AC144" s="404" t="str">
        <f t="shared" si="30"/>
        <v>2602PS-S-02</v>
      </c>
      <c r="AD144" s="406">
        <f t="shared" si="31"/>
        <v>46079</v>
      </c>
      <c r="AE144" s="404"/>
      <c r="AF144" s="404"/>
      <c r="AG144" s="404"/>
      <c r="AH144" s="404">
        <f t="shared" si="32"/>
        <v>389500</v>
      </c>
      <c r="AI144" s="404"/>
      <c r="AJ144" s="404"/>
      <c r="AK144" s="404"/>
      <c r="AL144" s="404"/>
      <c r="AM144" s="404"/>
      <c r="AN144" s="404"/>
      <c r="AO144" s="404"/>
      <c r="AP144" s="404"/>
      <c r="AQ144" s="404"/>
      <c r="AR144" s="404">
        <f t="shared" si="26"/>
        <v>31160</v>
      </c>
      <c r="AS144" s="404">
        <f t="shared" si="27"/>
        <v>420660</v>
      </c>
      <c r="AT144" s="404">
        <f t="shared" si="33"/>
        <v>420660</v>
      </c>
      <c r="AU144" s="404" t="str">
        <f t="shared" si="29"/>
        <v>Local</v>
      </c>
      <c r="AV144" s="20"/>
      <c r="AY144" s="13"/>
    </row>
    <row r="145" spans="1:51" s="1" customFormat="1" ht="32.25" hidden="1" customHeight="1">
      <c r="A145" s="400" t="s">
        <v>4380</v>
      </c>
      <c r="B145" s="395" t="s">
        <v>4482</v>
      </c>
      <c r="C145" s="379" t="s">
        <v>3245</v>
      </c>
      <c r="D145" s="396">
        <v>46079</v>
      </c>
      <c r="E145" s="397">
        <v>108001811040</v>
      </c>
      <c r="F145" s="398">
        <v>1</v>
      </c>
      <c r="G145" s="424"/>
      <c r="H145" s="424"/>
      <c r="I145" s="422"/>
      <c r="J145" s="423"/>
      <c r="K145" s="373"/>
      <c r="L145" s="403"/>
      <c r="M145" s="443">
        <v>389500</v>
      </c>
      <c r="N145" s="403"/>
      <c r="O145" s="403"/>
      <c r="P145" s="403"/>
      <c r="Q145" s="403"/>
      <c r="R145" s="403"/>
      <c r="S145" s="403"/>
      <c r="T145" s="403"/>
      <c r="U145" s="403"/>
      <c r="V145" s="403"/>
      <c r="W145" s="403"/>
      <c r="X145" s="373"/>
      <c r="Y145" s="404"/>
      <c r="Z145" s="404"/>
      <c r="AA145" s="379" t="s">
        <v>3245</v>
      </c>
      <c r="AB145" s="405" t="str">
        <f t="shared" si="30"/>
        <v>PS261266</v>
      </c>
      <c r="AC145" s="404" t="str">
        <f t="shared" si="30"/>
        <v>EBD-PSINJ260211</v>
      </c>
      <c r="AD145" s="406">
        <f t="shared" si="31"/>
        <v>46079</v>
      </c>
      <c r="AE145" s="404"/>
      <c r="AF145" s="404"/>
      <c r="AG145" s="404"/>
      <c r="AH145" s="404">
        <f t="shared" si="32"/>
        <v>389500</v>
      </c>
      <c r="AI145" s="404"/>
      <c r="AJ145" s="404"/>
      <c r="AK145" s="404"/>
      <c r="AL145" s="404"/>
      <c r="AM145" s="404"/>
      <c r="AN145" s="404"/>
      <c r="AO145" s="404"/>
      <c r="AP145" s="404"/>
      <c r="AQ145" s="404"/>
      <c r="AR145" s="404">
        <f t="shared" si="26"/>
        <v>31160</v>
      </c>
      <c r="AS145" s="404">
        <f t="shared" si="27"/>
        <v>420660</v>
      </c>
      <c r="AT145" s="404">
        <f t="shared" si="33"/>
        <v>420660</v>
      </c>
      <c r="AU145" s="404" t="str">
        <f t="shared" si="29"/>
        <v>Local</v>
      </c>
      <c r="AV145" s="20"/>
      <c r="AY145" s="13"/>
    </row>
    <row r="146" spans="1:51" s="1" customFormat="1" ht="32.25" hidden="1" customHeight="1">
      <c r="A146" s="400" t="s">
        <v>4381</v>
      </c>
      <c r="B146" s="395" t="s">
        <v>4483</v>
      </c>
      <c r="C146" s="379" t="s">
        <v>3245</v>
      </c>
      <c r="D146" s="396">
        <v>46079</v>
      </c>
      <c r="E146" s="397">
        <v>108003796460</v>
      </c>
      <c r="F146" s="398">
        <v>1</v>
      </c>
      <c r="G146" s="424"/>
      <c r="H146" s="424"/>
      <c r="I146" s="422"/>
      <c r="J146" s="423"/>
      <c r="K146" s="373"/>
      <c r="L146" s="403"/>
      <c r="M146" s="443">
        <v>389500</v>
      </c>
      <c r="N146" s="403"/>
      <c r="O146" s="403"/>
      <c r="P146" s="403"/>
      <c r="Q146" s="403"/>
      <c r="R146" s="403"/>
      <c r="S146" s="403"/>
      <c r="T146" s="403"/>
      <c r="U146" s="403"/>
      <c r="V146" s="403"/>
      <c r="W146" s="403"/>
      <c r="X146" s="373"/>
      <c r="Y146" s="404"/>
      <c r="Z146" s="404"/>
      <c r="AA146" s="379" t="s">
        <v>3245</v>
      </c>
      <c r="AB146" s="405" t="str">
        <f t="shared" si="30"/>
        <v>PS261288</v>
      </c>
      <c r="AC146" s="404" t="str">
        <f t="shared" si="30"/>
        <v>BSV260224-222108</v>
      </c>
      <c r="AD146" s="406">
        <f t="shared" si="31"/>
        <v>46079</v>
      </c>
      <c r="AE146" s="404"/>
      <c r="AF146" s="404"/>
      <c r="AG146" s="404"/>
      <c r="AH146" s="404">
        <f t="shared" si="32"/>
        <v>389500</v>
      </c>
      <c r="AI146" s="404"/>
      <c r="AJ146" s="404"/>
      <c r="AK146" s="404"/>
      <c r="AL146" s="404"/>
      <c r="AM146" s="404"/>
      <c r="AN146" s="404"/>
      <c r="AO146" s="404"/>
      <c r="AP146" s="404"/>
      <c r="AQ146" s="404"/>
      <c r="AR146" s="404">
        <f t="shared" si="26"/>
        <v>31160</v>
      </c>
      <c r="AS146" s="404">
        <f t="shared" si="27"/>
        <v>420660</v>
      </c>
      <c r="AT146" s="404">
        <f t="shared" si="33"/>
        <v>420660</v>
      </c>
      <c r="AU146" s="404" t="str">
        <f t="shared" si="29"/>
        <v>Local</v>
      </c>
      <c r="AV146" s="20"/>
      <c r="AY146" s="13"/>
    </row>
    <row r="147" spans="1:51" s="1" customFormat="1" ht="32.25" hidden="1" customHeight="1">
      <c r="A147" s="400" t="s">
        <v>4382</v>
      </c>
      <c r="B147" s="395" t="s">
        <v>4484</v>
      </c>
      <c r="C147" s="379" t="s">
        <v>3245</v>
      </c>
      <c r="D147" s="396">
        <v>46079</v>
      </c>
      <c r="E147" s="397">
        <v>108004395220</v>
      </c>
      <c r="F147" s="398">
        <v>1</v>
      </c>
      <c r="G147" s="424"/>
      <c r="H147" s="424"/>
      <c r="I147" s="422"/>
      <c r="J147" s="423"/>
      <c r="K147" s="373"/>
      <c r="L147" s="403"/>
      <c r="M147" s="443">
        <v>389500</v>
      </c>
      <c r="N147" s="403"/>
      <c r="O147" s="403"/>
      <c r="P147" s="403"/>
      <c r="Q147" s="403"/>
      <c r="R147" s="403"/>
      <c r="S147" s="403"/>
      <c r="T147" s="403"/>
      <c r="U147" s="403"/>
      <c r="V147" s="403"/>
      <c r="W147" s="403"/>
      <c r="X147" s="373"/>
      <c r="Y147" s="404"/>
      <c r="Z147" s="404"/>
      <c r="AA147" s="379" t="s">
        <v>3245</v>
      </c>
      <c r="AB147" s="405" t="str">
        <f t="shared" si="30"/>
        <v>PS261289</v>
      </c>
      <c r="AC147" s="404" t="str">
        <f t="shared" si="30"/>
        <v>5273446</v>
      </c>
      <c r="AD147" s="406">
        <f t="shared" si="31"/>
        <v>46079</v>
      </c>
      <c r="AE147" s="404"/>
      <c r="AF147" s="404"/>
      <c r="AG147" s="404"/>
      <c r="AH147" s="404">
        <f t="shared" si="32"/>
        <v>389500</v>
      </c>
      <c r="AI147" s="404"/>
      <c r="AJ147" s="404"/>
      <c r="AK147" s="404"/>
      <c r="AL147" s="404"/>
      <c r="AM147" s="404"/>
      <c r="AN147" s="404"/>
      <c r="AO147" s="404"/>
      <c r="AP147" s="404"/>
      <c r="AQ147" s="404"/>
      <c r="AR147" s="404">
        <f t="shared" si="26"/>
        <v>31160</v>
      </c>
      <c r="AS147" s="404">
        <f t="shared" si="27"/>
        <v>420660</v>
      </c>
      <c r="AT147" s="404">
        <f t="shared" si="33"/>
        <v>420660</v>
      </c>
      <c r="AU147" s="404" t="str">
        <f t="shared" si="29"/>
        <v>Local</v>
      </c>
      <c r="AV147" s="20"/>
      <c r="AY147" s="13"/>
    </row>
    <row r="148" spans="1:51" s="1" customFormat="1" ht="32.25" hidden="1" customHeight="1">
      <c r="A148" s="400" t="s">
        <v>4383</v>
      </c>
      <c r="B148" s="395" t="s">
        <v>4485</v>
      </c>
      <c r="C148" s="379" t="s">
        <v>3245</v>
      </c>
      <c r="D148" s="396">
        <v>46080</v>
      </c>
      <c r="E148" s="397">
        <v>108003621130</v>
      </c>
      <c r="F148" s="398">
        <v>1</v>
      </c>
      <c r="G148" s="424"/>
      <c r="H148" s="424"/>
      <c r="I148" s="422"/>
      <c r="J148" s="423"/>
      <c r="K148" s="373"/>
      <c r="L148" s="403"/>
      <c r="M148" s="443">
        <v>389500</v>
      </c>
      <c r="N148" s="403"/>
      <c r="O148" s="403"/>
      <c r="P148" s="403"/>
      <c r="Q148" s="403"/>
      <c r="R148" s="403"/>
      <c r="S148" s="403"/>
      <c r="T148" s="403"/>
      <c r="U148" s="403"/>
      <c r="V148" s="403"/>
      <c r="W148" s="403"/>
      <c r="X148" s="373"/>
      <c r="Y148" s="404"/>
      <c r="Z148" s="404"/>
      <c r="AA148" s="379" t="s">
        <v>3245</v>
      </c>
      <c r="AB148" s="405" t="str">
        <f t="shared" si="30"/>
        <v>PS261291</v>
      </c>
      <c r="AC148" s="404" t="str">
        <f t="shared" si="30"/>
        <v>EBD-PSSP260205</v>
      </c>
      <c r="AD148" s="406">
        <f t="shared" si="31"/>
        <v>46080</v>
      </c>
      <c r="AE148" s="404"/>
      <c r="AF148" s="404"/>
      <c r="AG148" s="404"/>
      <c r="AH148" s="404">
        <f t="shared" si="32"/>
        <v>389500</v>
      </c>
      <c r="AI148" s="404"/>
      <c r="AJ148" s="404"/>
      <c r="AK148" s="404"/>
      <c r="AL148" s="404"/>
      <c r="AM148" s="404"/>
      <c r="AN148" s="404"/>
      <c r="AO148" s="404"/>
      <c r="AP148" s="404"/>
      <c r="AQ148" s="404"/>
      <c r="AR148" s="404">
        <f t="shared" si="26"/>
        <v>31160</v>
      </c>
      <c r="AS148" s="404">
        <f t="shared" si="27"/>
        <v>420660</v>
      </c>
      <c r="AT148" s="404">
        <f t="shared" si="33"/>
        <v>420660</v>
      </c>
      <c r="AU148" s="404" t="str">
        <f t="shared" si="29"/>
        <v>Local</v>
      </c>
      <c r="AV148" s="20"/>
      <c r="AY148" s="13"/>
    </row>
    <row r="149" spans="1:51" s="1" customFormat="1" ht="32.25" hidden="1" customHeight="1">
      <c r="A149" s="400" t="s">
        <v>4384</v>
      </c>
      <c r="B149" s="395" t="s">
        <v>4486</v>
      </c>
      <c r="C149" s="379" t="s">
        <v>3245</v>
      </c>
      <c r="D149" s="396">
        <v>46080</v>
      </c>
      <c r="E149" s="397">
        <v>108003652040</v>
      </c>
      <c r="F149" s="398">
        <v>1</v>
      </c>
      <c r="G149" s="424"/>
      <c r="H149" s="424"/>
      <c r="I149" s="422"/>
      <c r="J149" s="423"/>
      <c r="K149" s="373"/>
      <c r="L149" s="403"/>
      <c r="M149" s="443">
        <v>389500</v>
      </c>
      <c r="N149" s="403"/>
      <c r="O149" s="403"/>
      <c r="P149" s="403"/>
      <c r="Q149" s="403"/>
      <c r="R149" s="403"/>
      <c r="S149" s="403"/>
      <c r="T149" s="403"/>
      <c r="U149" s="403"/>
      <c r="V149" s="403"/>
      <c r="W149" s="403"/>
      <c r="X149" s="373"/>
      <c r="Y149" s="404"/>
      <c r="Z149" s="404"/>
      <c r="AA149" s="379" t="s">
        <v>3245</v>
      </c>
      <c r="AB149" s="405" t="str">
        <f t="shared" si="30"/>
        <v>PS261286</v>
      </c>
      <c r="AC149" s="404" t="str">
        <f t="shared" si="30"/>
        <v>B1HX26022302</v>
      </c>
      <c r="AD149" s="406">
        <f t="shared" si="31"/>
        <v>46080</v>
      </c>
      <c r="AE149" s="404"/>
      <c r="AF149" s="404"/>
      <c r="AG149" s="404"/>
      <c r="AH149" s="404">
        <f t="shared" si="32"/>
        <v>389500</v>
      </c>
      <c r="AI149" s="404"/>
      <c r="AJ149" s="404"/>
      <c r="AK149" s="404"/>
      <c r="AL149" s="404"/>
      <c r="AM149" s="404"/>
      <c r="AN149" s="404"/>
      <c r="AO149" s="404"/>
      <c r="AP149" s="404"/>
      <c r="AQ149" s="404"/>
      <c r="AR149" s="404">
        <f t="shared" si="26"/>
        <v>31160</v>
      </c>
      <c r="AS149" s="404">
        <f t="shared" si="27"/>
        <v>420660</v>
      </c>
      <c r="AT149" s="404">
        <f t="shared" si="33"/>
        <v>420660</v>
      </c>
      <c r="AU149" s="404" t="str">
        <f t="shared" si="29"/>
        <v>Local</v>
      </c>
      <c r="AV149" s="20"/>
      <c r="AY149" s="13"/>
    </row>
    <row r="150" spans="1:51" s="1" customFormat="1" ht="32.25" hidden="1" customHeight="1">
      <c r="A150" s="400" t="s">
        <v>4385</v>
      </c>
      <c r="B150" s="395" t="s">
        <v>4487</v>
      </c>
      <c r="C150" s="379" t="s">
        <v>3245</v>
      </c>
      <c r="D150" s="396">
        <v>46080</v>
      </c>
      <c r="E150" s="397">
        <v>108003659410</v>
      </c>
      <c r="F150" s="398">
        <v>1</v>
      </c>
      <c r="G150" s="424"/>
      <c r="H150" s="424"/>
      <c r="I150" s="422"/>
      <c r="J150" s="423"/>
      <c r="K150" s="373"/>
      <c r="L150" s="403"/>
      <c r="M150" s="443">
        <v>389500</v>
      </c>
      <c r="N150" s="403"/>
      <c r="O150" s="403"/>
      <c r="P150" s="403"/>
      <c r="Q150" s="403"/>
      <c r="R150" s="403"/>
      <c r="S150" s="403"/>
      <c r="T150" s="403"/>
      <c r="U150" s="403"/>
      <c r="V150" s="403"/>
      <c r="W150" s="403"/>
      <c r="X150" s="373"/>
      <c r="Y150" s="404"/>
      <c r="Z150" s="404"/>
      <c r="AA150" s="379" t="s">
        <v>3245</v>
      </c>
      <c r="AB150" s="405" t="str">
        <f t="shared" si="30"/>
        <v>PS261273</v>
      </c>
      <c r="AC150" s="404" t="str">
        <f t="shared" si="30"/>
        <v>5273738</v>
      </c>
      <c r="AD150" s="406">
        <f t="shared" si="31"/>
        <v>46080</v>
      </c>
      <c r="AE150" s="404"/>
      <c r="AF150" s="404"/>
      <c r="AG150" s="404"/>
      <c r="AH150" s="404">
        <f t="shared" si="32"/>
        <v>389500</v>
      </c>
      <c r="AI150" s="404"/>
      <c r="AJ150" s="404"/>
      <c r="AK150" s="404"/>
      <c r="AL150" s="404"/>
      <c r="AM150" s="404"/>
      <c r="AN150" s="404"/>
      <c r="AO150" s="404"/>
      <c r="AP150" s="404"/>
      <c r="AQ150" s="404"/>
      <c r="AR150" s="404">
        <f t="shared" si="26"/>
        <v>31160</v>
      </c>
      <c r="AS150" s="404">
        <f t="shared" si="27"/>
        <v>420660</v>
      </c>
      <c r="AT150" s="404">
        <f t="shared" si="33"/>
        <v>420660</v>
      </c>
      <c r="AU150" s="404" t="str">
        <f t="shared" si="29"/>
        <v>Local</v>
      </c>
      <c r="AV150" s="20"/>
      <c r="AY150" s="13"/>
    </row>
    <row r="151" spans="1:51" s="1" customFormat="1" ht="32.25" hidden="1" customHeight="1">
      <c r="A151" s="400" t="s">
        <v>4386</v>
      </c>
      <c r="B151" s="395" t="s">
        <v>4488</v>
      </c>
      <c r="C151" s="379" t="s">
        <v>3245</v>
      </c>
      <c r="D151" s="396">
        <v>46080</v>
      </c>
      <c r="E151" s="397">
        <v>108003685420</v>
      </c>
      <c r="F151" s="398">
        <v>1</v>
      </c>
      <c r="G151" s="424"/>
      <c r="H151" s="424"/>
      <c r="I151" s="422"/>
      <c r="J151" s="423"/>
      <c r="K151" s="373"/>
      <c r="L151" s="403"/>
      <c r="M151" s="443">
        <v>389500</v>
      </c>
      <c r="N151" s="403"/>
      <c r="O151" s="403"/>
      <c r="P151" s="403"/>
      <c r="Q151" s="403"/>
      <c r="R151" s="403"/>
      <c r="S151" s="403"/>
      <c r="T151" s="403"/>
      <c r="U151" s="403"/>
      <c r="V151" s="403"/>
      <c r="W151" s="403"/>
      <c r="X151" s="373"/>
      <c r="Y151" s="404"/>
      <c r="Z151" s="404"/>
      <c r="AA151" s="379" t="s">
        <v>3245</v>
      </c>
      <c r="AB151" s="405" t="str">
        <f t="shared" si="30"/>
        <v>PS261274</v>
      </c>
      <c r="AC151" s="404" t="str">
        <f t="shared" si="30"/>
        <v>DWVN-26-06PS</v>
      </c>
      <c r="AD151" s="406">
        <f t="shared" si="31"/>
        <v>46080</v>
      </c>
      <c r="AE151" s="404"/>
      <c r="AF151" s="404"/>
      <c r="AG151" s="404"/>
      <c r="AH151" s="404">
        <f t="shared" si="32"/>
        <v>389500</v>
      </c>
      <c r="AI151" s="404"/>
      <c r="AJ151" s="404"/>
      <c r="AK151" s="404"/>
      <c r="AL151" s="404"/>
      <c r="AM151" s="404"/>
      <c r="AN151" s="404"/>
      <c r="AO151" s="404"/>
      <c r="AP151" s="404"/>
      <c r="AQ151" s="404"/>
      <c r="AR151" s="404">
        <f t="shared" si="26"/>
        <v>31160</v>
      </c>
      <c r="AS151" s="404">
        <f t="shared" si="27"/>
        <v>420660</v>
      </c>
      <c r="AT151" s="404">
        <f t="shared" si="33"/>
        <v>420660</v>
      </c>
      <c r="AU151" s="404" t="str">
        <f t="shared" si="29"/>
        <v>Local</v>
      </c>
      <c r="AV151" s="20"/>
      <c r="AY151" s="13"/>
    </row>
    <row r="152" spans="1:51" s="1" customFormat="1" ht="32.25" hidden="1" customHeight="1">
      <c r="A152" s="400" t="s">
        <v>4387</v>
      </c>
      <c r="B152" s="395" t="s">
        <v>4489</v>
      </c>
      <c r="C152" s="379" t="s">
        <v>3245</v>
      </c>
      <c r="D152" s="396">
        <v>46080</v>
      </c>
      <c r="E152" s="397">
        <v>108003713640</v>
      </c>
      <c r="F152" s="398">
        <v>1</v>
      </c>
      <c r="G152" s="424"/>
      <c r="H152" s="424"/>
      <c r="I152" s="422"/>
      <c r="J152" s="423"/>
      <c r="K152" s="373"/>
      <c r="L152" s="403"/>
      <c r="M152" s="443">
        <v>389500</v>
      </c>
      <c r="N152" s="403"/>
      <c r="O152" s="403"/>
      <c r="P152" s="403"/>
      <c r="Q152" s="403"/>
      <c r="R152" s="403"/>
      <c r="S152" s="403"/>
      <c r="T152" s="403"/>
      <c r="U152" s="403"/>
      <c r="V152" s="403"/>
      <c r="W152" s="403"/>
      <c r="X152" s="373"/>
      <c r="Y152" s="404"/>
      <c r="Z152" s="404"/>
      <c r="AA152" s="379" t="s">
        <v>3245</v>
      </c>
      <c r="AB152" s="405" t="str">
        <f t="shared" si="30"/>
        <v>PS261287</v>
      </c>
      <c r="AC152" s="404" t="str">
        <f t="shared" si="30"/>
        <v>5273560</v>
      </c>
      <c r="AD152" s="406">
        <f t="shared" si="31"/>
        <v>46080</v>
      </c>
      <c r="AE152" s="404"/>
      <c r="AF152" s="404"/>
      <c r="AG152" s="404"/>
      <c r="AH152" s="404">
        <f t="shared" si="32"/>
        <v>389500</v>
      </c>
      <c r="AI152" s="404"/>
      <c r="AJ152" s="404"/>
      <c r="AK152" s="404"/>
      <c r="AL152" s="404"/>
      <c r="AM152" s="404"/>
      <c r="AN152" s="404"/>
      <c r="AO152" s="404"/>
      <c r="AP152" s="404"/>
      <c r="AQ152" s="404"/>
      <c r="AR152" s="404">
        <f t="shared" si="26"/>
        <v>31160</v>
      </c>
      <c r="AS152" s="404">
        <f t="shared" si="27"/>
        <v>420660</v>
      </c>
      <c r="AT152" s="404">
        <f t="shared" si="33"/>
        <v>420660</v>
      </c>
      <c r="AU152" s="404" t="str">
        <f t="shared" si="29"/>
        <v>Local</v>
      </c>
      <c r="AV152" s="20"/>
      <c r="AY152" s="13"/>
    </row>
    <row r="153" spans="1:51" s="1" customFormat="1" ht="32.25" hidden="1" customHeight="1">
      <c r="A153" s="400" t="s">
        <v>4388</v>
      </c>
      <c r="B153" s="395" t="s">
        <v>4490</v>
      </c>
      <c r="C153" s="379" t="s">
        <v>3245</v>
      </c>
      <c r="D153" s="396">
        <v>46080</v>
      </c>
      <c r="E153" s="397">
        <v>108003735120</v>
      </c>
      <c r="F153" s="398">
        <v>1</v>
      </c>
      <c r="G153" s="424"/>
      <c r="H153" s="424"/>
      <c r="I153" s="422"/>
      <c r="J153" s="423"/>
      <c r="K153" s="373"/>
      <c r="L153" s="403"/>
      <c r="M153" s="443">
        <v>389500</v>
      </c>
      <c r="N153" s="403"/>
      <c r="O153" s="403"/>
      <c r="P153" s="403"/>
      <c r="Q153" s="403"/>
      <c r="R153" s="403"/>
      <c r="S153" s="403"/>
      <c r="T153" s="403"/>
      <c r="U153" s="403"/>
      <c r="V153" s="403"/>
      <c r="W153" s="403"/>
      <c r="X153" s="373"/>
      <c r="Y153" s="404"/>
      <c r="Z153" s="404"/>
      <c r="AA153" s="379" t="s">
        <v>3245</v>
      </c>
      <c r="AB153" s="405" t="str">
        <f t="shared" ref="AB153:AC171" si="34">A153</f>
        <v>PS261296</v>
      </c>
      <c r="AC153" s="404" t="str">
        <f t="shared" si="34"/>
        <v>VY/037-2026</v>
      </c>
      <c r="AD153" s="406">
        <f t="shared" si="31"/>
        <v>46080</v>
      </c>
      <c r="AE153" s="404"/>
      <c r="AF153" s="404"/>
      <c r="AG153" s="404"/>
      <c r="AH153" s="404">
        <f t="shared" si="32"/>
        <v>389500</v>
      </c>
      <c r="AI153" s="404"/>
      <c r="AJ153" s="404"/>
      <c r="AK153" s="404"/>
      <c r="AL153" s="404"/>
      <c r="AM153" s="404"/>
      <c r="AN153" s="404"/>
      <c r="AO153" s="404"/>
      <c r="AP153" s="404"/>
      <c r="AQ153" s="404"/>
      <c r="AR153" s="404">
        <f t="shared" si="26"/>
        <v>31160</v>
      </c>
      <c r="AS153" s="404">
        <f t="shared" si="27"/>
        <v>420660</v>
      </c>
      <c r="AT153" s="404">
        <f t="shared" si="33"/>
        <v>420660</v>
      </c>
      <c r="AU153" s="404" t="str">
        <f t="shared" si="29"/>
        <v>Local</v>
      </c>
      <c r="AV153" s="20"/>
      <c r="AY153" s="13"/>
    </row>
    <row r="154" spans="1:51" s="1" customFormat="1" ht="32.25" hidden="1" customHeight="1">
      <c r="A154" s="400" t="s">
        <v>4389</v>
      </c>
      <c r="B154" s="395" t="s">
        <v>4491</v>
      </c>
      <c r="C154" s="379" t="s">
        <v>3245</v>
      </c>
      <c r="D154" s="396">
        <v>46080</v>
      </c>
      <c r="E154" s="397">
        <v>108004007860</v>
      </c>
      <c r="F154" s="398">
        <v>1</v>
      </c>
      <c r="G154" s="424"/>
      <c r="H154" s="424"/>
      <c r="I154" s="422"/>
      <c r="J154" s="423"/>
      <c r="K154" s="373"/>
      <c r="L154" s="403"/>
      <c r="M154" s="443">
        <v>389500</v>
      </c>
      <c r="N154" s="403"/>
      <c r="O154" s="403"/>
      <c r="P154" s="403"/>
      <c r="Q154" s="403"/>
      <c r="R154" s="403"/>
      <c r="S154" s="403"/>
      <c r="T154" s="403"/>
      <c r="U154" s="403"/>
      <c r="V154" s="403"/>
      <c r="W154" s="403"/>
      <c r="X154" s="373"/>
      <c r="Y154" s="404"/>
      <c r="Z154" s="404"/>
      <c r="AA154" s="379" t="s">
        <v>3245</v>
      </c>
      <c r="AB154" s="405" t="str">
        <f t="shared" si="34"/>
        <v>PS261295</v>
      </c>
      <c r="AC154" s="404" t="str">
        <f t="shared" si="34"/>
        <v>5274266</v>
      </c>
      <c r="AD154" s="406">
        <f t="shared" si="31"/>
        <v>46080</v>
      </c>
      <c r="AE154" s="404"/>
      <c r="AF154" s="404"/>
      <c r="AG154" s="404"/>
      <c r="AH154" s="404">
        <f t="shared" si="32"/>
        <v>389500</v>
      </c>
      <c r="AI154" s="404"/>
      <c r="AJ154" s="404"/>
      <c r="AK154" s="404"/>
      <c r="AL154" s="404"/>
      <c r="AM154" s="404"/>
      <c r="AN154" s="404"/>
      <c r="AO154" s="404"/>
      <c r="AP154" s="404"/>
      <c r="AQ154" s="404"/>
      <c r="AR154" s="404">
        <f t="shared" si="26"/>
        <v>31160</v>
      </c>
      <c r="AS154" s="404">
        <f t="shared" si="27"/>
        <v>420660</v>
      </c>
      <c r="AT154" s="404">
        <f t="shared" si="33"/>
        <v>420660</v>
      </c>
      <c r="AU154" s="404" t="str">
        <f t="shared" si="29"/>
        <v>Local</v>
      </c>
      <c r="AV154" s="20"/>
      <c r="AY154" s="13"/>
    </row>
    <row r="155" spans="1:51" s="1" customFormat="1" ht="32.25" hidden="1" customHeight="1">
      <c r="A155" s="400" t="s">
        <v>4390</v>
      </c>
      <c r="B155" s="395" t="s">
        <v>4492</v>
      </c>
      <c r="C155" s="379" t="s">
        <v>3245</v>
      </c>
      <c r="D155" s="396">
        <v>46080</v>
      </c>
      <c r="E155" s="397">
        <v>108004109030</v>
      </c>
      <c r="F155" s="398">
        <v>1</v>
      </c>
      <c r="G155" s="424"/>
      <c r="H155" s="424"/>
      <c r="I155" s="422"/>
      <c r="J155" s="423"/>
      <c r="K155" s="373"/>
      <c r="L155" s="403"/>
      <c r="M155" s="443">
        <v>389500</v>
      </c>
      <c r="N155" s="403"/>
      <c r="O155" s="403"/>
      <c r="P155" s="403"/>
      <c r="Q155" s="403"/>
      <c r="R155" s="403"/>
      <c r="S155" s="403"/>
      <c r="T155" s="403"/>
      <c r="U155" s="403"/>
      <c r="V155" s="403"/>
      <c r="W155" s="403"/>
      <c r="X155" s="373"/>
      <c r="Y155" s="404"/>
      <c r="Z155" s="404"/>
      <c r="AA155" s="379" t="s">
        <v>3245</v>
      </c>
      <c r="AB155" s="405" t="str">
        <f t="shared" si="34"/>
        <v>PS261294</v>
      </c>
      <c r="AC155" s="404" t="str">
        <f t="shared" si="34"/>
        <v>5273351</v>
      </c>
      <c r="AD155" s="406">
        <f t="shared" si="31"/>
        <v>46080</v>
      </c>
      <c r="AE155" s="404"/>
      <c r="AF155" s="404"/>
      <c r="AG155" s="404"/>
      <c r="AH155" s="404">
        <f t="shared" si="32"/>
        <v>389500</v>
      </c>
      <c r="AI155" s="404"/>
      <c r="AJ155" s="404"/>
      <c r="AK155" s="404"/>
      <c r="AL155" s="404"/>
      <c r="AM155" s="404"/>
      <c r="AN155" s="404"/>
      <c r="AO155" s="404"/>
      <c r="AP155" s="404"/>
      <c r="AQ155" s="404"/>
      <c r="AR155" s="404">
        <f t="shared" si="26"/>
        <v>31160</v>
      </c>
      <c r="AS155" s="404">
        <f t="shared" si="27"/>
        <v>420660</v>
      </c>
      <c r="AT155" s="404">
        <f t="shared" si="33"/>
        <v>420660</v>
      </c>
      <c r="AU155" s="404" t="str">
        <f t="shared" si="29"/>
        <v>Local</v>
      </c>
      <c r="AV155" s="20"/>
      <c r="AY155" s="13"/>
    </row>
    <row r="156" spans="1:51" s="1" customFormat="1" ht="32.25" hidden="1" customHeight="1">
      <c r="A156" s="400" t="s">
        <v>4391</v>
      </c>
      <c r="B156" s="395" t="s">
        <v>4493</v>
      </c>
      <c r="C156" s="379" t="s">
        <v>3245</v>
      </c>
      <c r="D156" s="396">
        <v>46080</v>
      </c>
      <c r="E156" s="397">
        <v>108004188020</v>
      </c>
      <c r="F156" s="398">
        <v>1</v>
      </c>
      <c r="G156" s="424"/>
      <c r="H156" s="424"/>
      <c r="I156" s="422"/>
      <c r="J156" s="423"/>
      <c r="K156" s="373"/>
      <c r="L156" s="403"/>
      <c r="M156" s="443">
        <v>389500</v>
      </c>
      <c r="N156" s="403"/>
      <c r="O156" s="403"/>
      <c r="P156" s="403"/>
      <c r="Q156" s="403"/>
      <c r="R156" s="403"/>
      <c r="S156" s="403"/>
      <c r="T156" s="403"/>
      <c r="U156" s="403"/>
      <c r="V156" s="403"/>
      <c r="W156" s="403"/>
      <c r="X156" s="373"/>
      <c r="Y156" s="404"/>
      <c r="Z156" s="404"/>
      <c r="AA156" s="379" t="s">
        <v>3245</v>
      </c>
      <c r="AB156" s="405" t="str">
        <f t="shared" si="34"/>
        <v>PS261299</v>
      </c>
      <c r="AC156" s="404" t="str">
        <f t="shared" si="34"/>
        <v>850C260201026</v>
      </c>
      <c r="AD156" s="406">
        <f t="shared" si="31"/>
        <v>46080</v>
      </c>
      <c r="AE156" s="404"/>
      <c r="AF156" s="404"/>
      <c r="AG156" s="404"/>
      <c r="AH156" s="404">
        <f t="shared" si="32"/>
        <v>389500</v>
      </c>
      <c r="AI156" s="404"/>
      <c r="AJ156" s="404"/>
      <c r="AK156" s="404"/>
      <c r="AL156" s="404"/>
      <c r="AM156" s="404"/>
      <c r="AN156" s="404"/>
      <c r="AO156" s="404"/>
      <c r="AP156" s="404"/>
      <c r="AQ156" s="404"/>
      <c r="AR156" s="404">
        <f t="shared" si="26"/>
        <v>31160</v>
      </c>
      <c r="AS156" s="404">
        <f t="shared" si="27"/>
        <v>420660</v>
      </c>
      <c r="AT156" s="404">
        <f t="shared" si="33"/>
        <v>420660</v>
      </c>
      <c r="AU156" s="404" t="str">
        <f t="shared" si="29"/>
        <v>Local</v>
      </c>
      <c r="AV156" s="20"/>
      <c r="AY156" s="13"/>
    </row>
    <row r="157" spans="1:51" s="1" customFormat="1" ht="32.25" hidden="1" customHeight="1">
      <c r="A157" s="400" t="s">
        <v>4392</v>
      </c>
      <c r="B157" s="395" t="s">
        <v>4494</v>
      </c>
      <c r="C157" s="379" t="s">
        <v>3245</v>
      </c>
      <c r="D157" s="396">
        <v>46080</v>
      </c>
      <c r="E157" s="397">
        <v>108005504240</v>
      </c>
      <c r="F157" s="398">
        <v>1</v>
      </c>
      <c r="G157" s="424"/>
      <c r="H157" s="424"/>
      <c r="I157" s="422"/>
      <c r="J157" s="423"/>
      <c r="K157" s="373"/>
      <c r="L157" s="403"/>
      <c r="M157" s="443">
        <v>389500</v>
      </c>
      <c r="N157" s="403"/>
      <c r="O157" s="403"/>
      <c r="P157" s="403"/>
      <c r="Q157" s="403"/>
      <c r="R157" s="403"/>
      <c r="S157" s="403"/>
      <c r="T157" s="403"/>
      <c r="U157" s="403"/>
      <c r="V157" s="403"/>
      <c r="W157" s="403"/>
      <c r="X157" s="373"/>
      <c r="Y157" s="404"/>
      <c r="Z157" s="404"/>
      <c r="AA157" s="379" t="s">
        <v>3245</v>
      </c>
      <c r="AB157" s="405" t="str">
        <f t="shared" si="34"/>
        <v>PS261298</v>
      </c>
      <c r="AC157" s="404" t="str">
        <f t="shared" si="34"/>
        <v>5277083</v>
      </c>
      <c r="AD157" s="406">
        <f t="shared" si="31"/>
        <v>46080</v>
      </c>
      <c r="AE157" s="404"/>
      <c r="AF157" s="404"/>
      <c r="AG157" s="404"/>
      <c r="AH157" s="404">
        <f t="shared" si="32"/>
        <v>389500</v>
      </c>
      <c r="AI157" s="404"/>
      <c r="AJ157" s="404"/>
      <c r="AK157" s="404"/>
      <c r="AL157" s="404"/>
      <c r="AM157" s="404"/>
      <c r="AN157" s="404"/>
      <c r="AO157" s="404"/>
      <c r="AP157" s="404"/>
      <c r="AQ157" s="404"/>
      <c r="AR157" s="404">
        <f t="shared" si="26"/>
        <v>31160</v>
      </c>
      <c r="AS157" s="404">
        <f t="shared" si="27"/>
        <v>420660</v>
      </c>
      <c r="AT157" s="404">
        <f t="shared" si="33"/>
        <v>420660</v>
      </c>
      <c r="AU157" s="404" t="str">
        <f t="shared" si="29"/>
        <v>Local</v>
      </c>
      <c r="AV157" s="20"/>
      <c r="AY157" s="13"/>
    </row>
    <row r="158" spans="1:51" s="1" customFormat="1" ht="32.25" hidden="1" customHeight="1">
      <c r="A158" s="400" t="s">
        <v>4393</v>
      </c>
      <c r="B158" s="395" t="s">
        <v>4495</v>
      </c>
      <c r="C158" s="379" t="s">
        <v>3245</v>
      </c>
      <c r="D158" s="396">
        <v>46080</v>
      </c>
      <c r="E158" s="397">
        <v>108004358710</v>
      </c>
      <c r="F158" s="398">
        <v>1</v>
      </c>
      <c r="G158" s="424"/>
      <c r="H158" s="424"/>
      <c r="I158" s="422"/>
      <c r="J158" s="423"/>
      <c r="K158" s="373"/>
      <c r="L158" s="403"/>
      <c r="M158" s="443">
        <v>389500</v>
      </c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  <c r="X158" s="373"/>
      <c r="Y158" s="404"/>
      <c r="Z158" s="404"/>
      <c r="AA158" s="379" t="s">
        <v>3245</v>
      </c>
      <c r="AB158" s="405" t="str">
        <f t="shared" si="34"/>
        <v>PS261300</v>
      </c>
      <c r="AC158" s="404" t="str">
        <f t="shared" si="34"/>
        <v>38/PSHK/26</v>
      </c>
      <c r="AD158" s="406">
        <f t="shared" si="31"/>
        <v>46080</v>
      </c>
      <c r="AE158" s="404"/>
      <c r="AF158" s="404"/>
      <c r="AG158" s="404"/>
      <c r="AH158" s="404">
        <f t="shared" si="32"/>
        <v>389500</v>
      </c>
      <c r="AI158" s="404"/>
      <c r="AJ158" s="404"/>
      <c r="AK158" s="404"/>
      <c r="AL158" s="404"/>
      <c r="AM158" s="404"/>
      <c r="AN158" s="404"/>
      <c r="AO158" s="404"/>
      <c r="AP158" s="404"/>
      <c r="AQ158" s="404"/>
      <c r="AR158" s="404">
        <f t="shared" si="26"/>
        <v>31160</v>
      </c>
      <c r="AS158" s="404">
        <f t="shared" si="27"/>
        <v>420660</v>
      </c>
      <c r="AT158" s="404">
        <f t="shared" si="33"/>
        <v>420660</v>
      </c>
      <c r="AU158" s="404" t="str">
        <f t="shared" si="29"/>
        <v>Local</v>
      </c>
      <c r="AV158" s="20"/>
      <c r="AY158" s="13"/>
    </row>
    <row r="159" spans="1:51" s="1" customFormat="1" ht="32.25" hidden="1" customHeight="1">
      <c r="A159" s="400" t="s">
        <v>4394</v>
      </c>
      <c r="B159" s="395" t="s">
        <v>4496</v>
      </c>
      <c r="C159" s="379" t="s">
        <v>3245</v>
      </c>
      <c r="D159" s="396">
        <v>46080</v>
      </c>
      <c r="E159" s="397">
        <v>108004467320</v>
      </c>
      <c r="F159" s="398">
        <v>1</v>
      </c>
      <c r="G159" s="424"/>
      <c r="H159" s="424"/>
      <c r="I159" s="422"/>
      <c r="J159" s="423"/>
      <c r="K159" s="373"/>
      <c r="L159" s="403"/>
      <c r="M159" s="443">
        <v>389500</v>
      </c>
      <c r="N159" s="403"/>
      <c r="O159" s="403"/>
      <c r="P159" s="403"/>
      <c r="Q159" s="403"/>
      <c r="R159" s="403"/>
      <c r="S159" s="403"/>
      <c r="T159" s="403"/>
      <c r="U159" s="403"/>
      <c r="V159" s="403"/>
      <c r="W159" s="403"/>
      <c r="X159" s="373"/>
      <c r="Y159" s="404"/>
      <c r="Z159" s="404"/>
      <c r="AA159" s="379" t="s">
        <v>3245</v>
      </c>
      <c r="AB159" s="405" t="str">
        <f t="shared" si="34"/>
        <v>PS261305</v>
      </c>
      <c r="AC159" s="404" t="str">
        <f t="shared" si="34"/>
        <v>VY/038-2026</v>
      </c>
      <c r="AD159" s="406">
        <f t="shared" si="31"/>
        <v>46080</v>
      </c>
      <c r="AE159" s="404"/>
      <c r="AF159" s="404"/>
      <c r="AG159" s="404"/>
      <c r="AH159" s="404">
        <f t="shared" si="32"/>
        <v>389500</v>
      </c>
      <c r="AI159" s="404"/>
      <c r="AJ159" s="404"/>
      <c r="AK159" s="404"/>
      <c r="AL159" s="404"/>
      <c r="AM159" s="404"/>
      <c r="AN159" s="404"/>
      <c r="AO159" s="404"/>
      <c r="AP159" s="404"/>
      <c r="AQ159" s="404"/>
      <c r="AR159" s="404">
        <f t="shared" si="26"/>
        <v>31160</v>
      </c>
      <c r="AS159" s="404">
        <f t="shared" si="27"/>
        <v>420660</v>
      </c>
      <c r="AT159" s="404">
        <f t="shared" si="33"/>
        <v>420660</v>
      </c>
      <c r="AU159" s="404" t="str">
        <f t="shared" si="29"/>
        <v>Local</v>
      </c>
      <c r="AV159" s="20"/>
      <c r="AY159" s="13"/>
    </row>
    <row r="160" spans="1:51" s="1" customFormat="1" ht="32.25" hidden="1" customHeight="1">
      <c r="A160" s="400" t="s">
        <v>4395</v>
      </c>
      <c r="B160" s="395" t="s">
        <v>4497</v>
      </c>
      <c r="C160" s="379" t="s">
        <v>3245</v>
      </c>
      <c r="D160" s="396">
        <v>46080</v>
      </c>
      <c r="E160" s="397">
        <v>108004662950</v>
      </c>
      <c r="F160" s="398">
        <v>1</v>
      </c>
      <c r="G160" s="424"/>
      <c r="H160" s="424"/>
      <c r="I160" s="422"/>
      <c r="J160" s="423"/>
      <c r="K160" s="373"/>
      <c r="L160" s="403"/>
      <c r="M160" s="443">
        <v>389500</v>
      </c>
      <c r="N160" s="403"/>
      <c r="O160" s="403"/>
      <c r="P160" s="403"/>
      <c r="Q160" s="403"/>
      <c r="R160" s="403"/>
      <c r="S160" s="403"/>
      <c r="T160" s="403"/>
      <c r="U160" s="403"/>
      <c r="V160" s="403"/>
      <c r="W160" s="403"/>
      <c r="X160" s="373"/>
      <c r="Y160" s="404"/>
      <c r="Z160" s="404"/>
      <c r="AA160" s="379" t="s">
        <v>3245</v>
      </c>
      <c r="AB160" s="405" t="str">
        <f t="shared" si="34"/>
        <v>PS261308</v>
      </c>
      <c r="AC160" s="404" t="str">
        <f t="shared" si="34"/>
        <v>2026/PAL-VY 028</v>
      </c>
      <c r="AD160" s="406">
        <f t="shared" si="31"/>
        <v>46080</v>
      </c>
      <c r="AE160" s="404"/>
      <c r="AF160" s="404"/>
      <c r="AG160" s="404"/>
      <c r="AH160" s="404">
        <f t="shared" si="32"/>
        <v>389500</v>
      </c>
      <c r="AI160" s="404"/>
      <c r="AJ160" s="404"/>
      <c r="AK160" s="404"/>
      <c r="AL160" s="404"/>
      <c r="AM160" s="404"/>
      <c r="AN160" s="404"/>
      <c r="AO160" s="404"/>
      <c r="AP160" s="404"/>
      <c r="AQ160" s="404"/>
      <c r="AR160" s="404">
        <f t="shared" si="26"/>
        <v>31160</v>
      </c>
      <c r="AS160" s="404">
        <f t="shared" si="27"/>
        <v>420660</v>
      </c>
      <c r="AT160" s="404">
        <f t="shared" si="33"/>
        <v>420660</v>
      </c>
      <c r="AU160" s="404" t="str">
        <f t="shared" si="29"/>
        <v>Local</v>
      </c>
      <c r="AV160" s="20"/>
      <c r="AY160" s="13"/>
    </row>
    <row r="161" spans="1:51" s="1" customFormat="1" ht="32.25" hidden="1" customHeight="1">
      <c r="A161" s="400" t="s">
        <v>4396</v>
      </c>
      <c r="B161" s="395" t="s">
        <v>4498</v>
      </c>
      <c r="C161" s="379" t="s">
        <v>3245</v>
      </c>
      <c r="D161" s="396">
        <v>46080</v>
      </c>
      <c r="E161" s="397">
        <v>108005526640</v>
      </c>
      <c r="F161" s="398">
        <v>1</v>
      </c>
      <c r="G161" s="424"/>
      <c r="H161" s="424"/>
      <c r="I161" s="422"/>
      <c r="J161" s="423"/>
      <c r="K161" s="373"/>
      <c r="L161" s="403"/>
      <c r="M161" s="443">
        <v>389500</v>
      </c>
      <c r="N161" s="403"/>
      <c r="O161" s="403"/>
      <c r="P161" s="403"/>
      <c r="Q161" s="403"/>
      <c r="R161" s="403"/>
      <c r="S161" s="403"/>
      <c r="T161" s="403"/>
      <c r="U161" s="403"/>
      <c r="V161" s="403"/>
      <c r="W161" s="403"/>
      <c r="X161" s="373"/>
      <c r="Y161" s="404"/>
      <c r="Z161" s="404"/>
      <c r="AA161" s="379" t="s">
        <v>3245</v>
      </c>
      <c r="AB161" s="405" t="str">
        <f t="shared" si="34"/>
        <v>PS261281</v>
      </c>
      <c r="AC161" s="404" t="str">
        <f t="shared" si="34"/>
        <v>5254814</v>
      </c>
      <c r="AD161" s="406">
        <f t="shared" si="31"/>
        <v>46080</v>
      </c>
      <c r="AE161" s="404"/>
      <c r="AF161" s="404"/>
      <c r="AG161" s="404"/>
      <c r="AH161" s="404">
        <f t="shared" si="32"/>
        <v>389500</v>
      </c>
      <c r="AI161" s="404"/>
      <c r="AJ161" s="404"/>
      <c r="AK161" s="404"/>
      <c r="AL161" s="404"/>
      <c r="AM161" s="404"/>
      <c r="AN161" s="404"/>
      <c r="AO161" s="404"/>
      <c r="AP161" s="404"/>
      <c r="AQ161" s="404"/>
      <c r="AR161" s="404">
        <f t="shared" si="26"/>
        <v>31160</v>
      </c>
      <c r="AS161" s="404">
        <f t="shared" si="27"/>
        <v>420660</v>
      </c>
      <c r="AT161" s="404">
        <f t="shared" si="33"/>
        <v>420660</v>
      </c>
      <c r="AU161" s="404" t="str">
        <f t="shared" si="29"/>
        <v>Local</v>
      </c>
      <c r="AV161" s="20"/>
      <c r="AY161" s="13"/>
    </row>
    <row r="162" spans="1:51" s="1" customFormat="1" ht="32.25" hidden="1" customHeight="1">
      <c r="A162" s="400" t="s">
        <v>4397</v>
      </c>
      <c r="B162" s="395" t="s">
        <v>4499</v>
      </c>
      <c r="C162" s="379" t="s">
        <v>3245</v>
      </c>
      <c r="D162" s="396">
        <v>46080</v>
      </c>
      <c r="E162" s="397">
        <v>108005528040</v>
      </c>
      <c r="F162" s="398">
        <v>1</v>
      </c>
      <c r="G162" s="424"/>
      <c r="H162" s="424"/>
      <c r="I162" s="422"/>
      <c r="J162" s="423"/>
      <c r="K162" s="373"/>
      <c r="L162" s="403"/>
      <c r="M162" s="443">
        <v>389500</v>
      </c>
      <c r="N162" s="403"/>
      <c r="O162" s="403"/>
      <c r="P162" s="403"/>
      <c r="Q162" s="403"/>
      <c r="R162" s="403"/>
      <c r="S162" s="403"/>
      <c r="T162" s="403"/>
      <c r="U162" s="403"/>
      <c r="V162" s="403"/>
      <c r="W162" s="403"/>
      <c r="X162" s="373"/>
      <c r="Y162" s="404"/>
      <c r="Z162" s="404"/>
      <c r="AA162" s="379" t="s">
        <v>3245</v>
      </c>
      <c r="AB162" s="405" t="str">
        <f t="shared" si="34"/>
        <v>PS261282</v>
      </c>
      <c r="AC162" s="404" t="str">
        <f t="shared" si="34"/>
        <v>5254812</v>
      </c>
      <c r="AD162" s="406">
        <f t="shared" si="31"/>
        <v>46080</v>
      </c>
      <c r="AE162" s="404"/>
      <c r="AF162" s="404"/>
      <c r="AG162" s="404"/>
      <c r="AH162" s="404">
        <f t="shared" si="32"/>
        <v>389500</v>
      </c>
      <c r="AI162" s="404"/>
      <c r="AJ162" s="404"/>
      <c r="AK162" s="404"/>
      <c r="AL162" s="404"/>
      <c r="AM162" s="404"/>
      <c r="AN162" s="404"/>
      <c r="AO162" s="404"/>
      <c r="AP162" s="404"/>
      <c r="AQ162" s="404"/>
      <c r="AR162" s="404">
        <f t="shared" si="26"/>
        <v>31160</v>
      </c>
      <c r="AS162" s="404">
        <f t="shared" si="27"/>
        <v>420660</v>
      </c>
      <c r="AT162" s="404">
        <f t="shared" si="33"/>
        <v>420660</v>
      </c>
      <c r="AU162" s="404" t="str">
        <f t="shared" si="29"/>
        <v>Local</v>
      </c>
      <c r="AV162" s="20"/>
      <c r="AY162" s="13"/>
    </row>
    <row r="163" spans="1:51" s="1" customFormat="1" ht="32.25" hidden="1" customHeight="1">
      <c r="A163" s="400" t="s">
        <v>4398</v>
      </c>
      <c r="B163" s="395" t="s">
        <v>4500</v>
      </c>
      <c r="C163" s="379" t="s">
        <v>3245</v>
      </c>
      <c r="D163" s="396">
        <v>46080</v>
      </c>
      <c r="E163" s="397">
        <v>108005529110</v>
      </c>
      <c r="F163" s="398">
        <v>1</v>
      </c>
      <c r="G163" s="424"/>
      <c r="H163" s="424"/>
      <c r="I163" s="422"/>
      <c r="J163" s="423"/>
      <c r="K163" s="373"/>
      <c r="L163" s="403"/>
      <c r="M163" s="443">
        <v>389500</v>
      </c>
      <c r="N163" s="403"/>
      <c r="O163" s="403"/>
      <c r="P163" s="403"/>
      <c r="Q163" s="403"/>
      <c r="R163" s="403"/>
      <c r="S163" s="403"/>
      <c r="T163" s="403"/>
      <c r="U163" s="403"/>
      <c r="V163" s="403"/>
      <c r="W163" s="403"/>
      <c r="X163" s="373"/>
      <c r="Y163" s="404"/>
      <c r="Z163" s="404"/>
      <c r="AA163" s="379" t="s">
        <v>3245</v>
      </c>
      <c r="AB163" s="405" t="str">
        <f t="shared" si="34"/>
        <v>PS261283</v>
      </c>
      <c r="AC163" s="404" t="str">
        <f t="shared" si="34"/>
        <v>5254809</v>
      </c>
      <c r="AD163" s="406">
        <f t="shared" si="31"/>
        <v>46080</v>
      </c>
      <c r="AE163" s="404"/>
      <c r="AF163" s="404"/>
      <c r="AG163" s="404"/>
      <c r="AH163" s="404">
        <f t="shared" si="32"/>
        <v>389500</v>
      </c>
      <c r="AI163" s="404"/>
      <c r="AJ163" s="404"/>
      <c r="AK163" s="404"/>
      <c r="AL163" s="404"/>
      <c r="AM163" s="404"/>
      <c r="AN163" s="404"/>
      <c r="AO163" s="404"/>
      <c r="AP163" s="404"/>
      <c r="AQ163" s="404"/>
      <c r="AR163" s="404">
        <f t="shared" si="26"/>
        <v>31160</v>
      </c>
      <c r="AS163" s="404">
        <f t="shared" si="27"/>
        <v>420660</v>
      </c>
      <c r="AT163" s="404">
        <f t="shared" si="33"/>
        <v>420660</v>
      </c>
      <c r="AU163" s="404" t="str">
        <f t="shared" si="29"/>
        <v>Local</v>
      </c>
      <c r="AV163" s="20"/>
      <c r="AY163" s="13"/>
    </row>
    <row r="164" spans="1:51" s="1" customFormat="1" ht="32.25" hidden="1" customHeight="1">
      <c r="A164" s="400" t="s">
        <v>4399</v>
      </c>
      <c r="B164" s="395" t="s">
        <v>4501</v>
      </c>
      <c r="C164" s="379" t="s">
        <v>3245</v>
      </c>
      <c r="D164" s="396">
        <v>46080</v>
      </c>
      <c r="E164" s="397">
        <v>108005531650</v>
      </c>
      <c r="F164" s="398">
        <v>1</v>
      </c>
      <c r="G164" s="424"/>
      <c r="H164" s="424"/>
      <c r="I164" s="422"/>
      <c r="J164" s="423"/>
      <c r="K164" s="373"/>
      <c r="L164" s="403"/>
      <c r="M164" s="443">
        <v>389500</v>
      </c>
      <c r="N164" s="403"/>
      <c r="O164" s="403"/>
      <c r="P164" s="403"/>
      <c r="Q164" s="403"/>
      <c r="R164" s="403"/>
      <c r="S164" s="403"/>
      <c r="T164" s="403"/>
      <c r="U164" s="403"/>
      <c r="V164" s="403"/>
      <c r="W164" s="403"/>
      <c r="X164" s="373"/>
      <c r="Y164" s="404"/>
      <c r="Z164" s="404"/>
      <c r="AA164" s="379" t="s">
        <v>3245</v>
      </c>
      <c r="AB164" s="405" t="str">
        <f t="shared" si="34"/>
        <v>PS261284</v>
      </c>
      <c r="AC164" s="404" t="str">
        <f t="shared" si="34"/>
        <v>5231777</v>
      </c>
      <c r="AD164" s="406">
        <f t="shared" si="31"/>
        <v>46080</v>
      </c>
      <c r="AE164" s="404"/>
      <c r="AF164" s="404"/>
      <c r="AG164" s="404"/>
      <c r="AH164" s="404">
        <f t="shared" si="32"/>
        <v>389500</v>
      </c>
      <c r="AI164" s="404"/>
      <c r="AJ164" s="404"/>
      <c r="AK164" s="404"/>
      <c r="AL164" s="404"/>
      <c r="AM164" s="404"/>
      <c r="AN164" s="404"/>
      <c r="AO164" s="404"/>
      <c r="AP164" s="404"/>
      <c r="AQ164" s="404"/>
      <c r="AR164" s="404">
        <f t="shared" si="26"/>
        <v>31160</v>
      </c>
      <c r="AS164" s="404">
        <f t="shared" si="27"/>
        <v>420660</v>
      </c>
      <c r="AT164" s="404">
        <f t="shared" si="33"/>
        <v>420660</v>
      </c>
      <c r="AU164" s="404" t="str">
        <f t="shared" si="29"/>
        <v>Local</v>
      </c>
      <c r="AV164" s="20"/>
      <c r="AY164" s="13"/>
    </row>
    <row r="165" spans="1:51" s="1" customFormat="1" ht="32.25" hidden="1" customHeight="1">
      <c r="A165" s="400" t="s">
        <v>4400</v>
      </c>
      <c r="B165" s="395" t="s">
        <v>4502</v>
      </c>
      <c r="C165" s="379" t="s">
        <v>3245</v>
      </c>
      <c r="D165" s="396">
        <v>46080</v>
      </c>
      <c r="E165" s="397">
        <v>108005532610</v>
      </c>
      <c r="F165" s="398">
        <v>1</v>
      </c>
      <c r="G165" s="424"/>
      <c r="H165" s="424"/>
      <c r="I165" s="422"/>
      <c r="J165" s="423"/>
      <c r="K165" s="373"/>
      <c r="L165" s="403"/>
      <c r="M165" s="443">
        <v>389500</v>
      </c>
      <c r="N165" s="403"/>
      <c r="O165" s="403"/>
      <c r="P165" s="403"/>
      <c r="Q165" s="403"/>
      <c r="R165" s="403"/>
      <c r="S165" s="403"/>
      <c r="T165" s="403"/>
      <c r="U165" s="403"/>
      <c r="V165" s="403"/>
      <c r="W165" s="403"/>
      <c r="X165" s="373"/>
      <c r="Y165" s="404"/>
      <c r="Z165" s="404"/>
      <c r="AA165" s="379" t="s">
        <v>3245</v>
      </c>
      <c r="AB165" s="405" t="str">
        <f t="shared" si="34"/>
        <v>PS261285</v>
      </c>
      <c r="AC165" s="404" t="str">
        <f t="shared" si="34"/>
        <v>5231750</v>
      </c>
      <c r="AD165" s="406">
        <f t="shared" si="31"/>
        <v>46080</v>
      </c>
      <c r="AE165" s="404"/>
      <c r="AF165" s="404"/>
      <c r="AG165" s="404"/>
      <c r="AH165" s="404">
        <f t="shared" si="32"/>
        <v>389500</v>
      </c>
      <c r="AI165" s="404"/>
      <c r="AJ165" s="404"/>
      <c r="AK165" s="404"/>
      <c r="AL165" s="404"/>
      <c r="AM165" s="404"/>
      <c r="AN165" s="404"/>
      <c r="AO165" s="404"/>
      <c r="AP165" s="404"/>
      <c r="AQ165" s="404"/>
      <c r="AR165" s="404">
        <f t="shared" si="26"/>
        <v>31160</v>
      </c>
      <c r="AS165" s="404">
        <f t="shared" si="27"/>
        <v>420660</v>
      </c>
      <c r="AT165" s="404">
        <f t="shared" si="33"/>
        <v>420660</v>
      </c>
      <c r="AU165" s="404" t="str">
        <f t="shared" si="29"/>
        <v>Local</v>
      </c>
      <c r="AV165" s="20"/>
      <c r="AY165" s="13"/>
    </row>
    <row r="166" spans="1:51" s="1" customFormat="1" ht="32.25" hidden="1" customHeight="1">
      <c r="A166" s="400" t="s">
        <v>4401</v>
      </c>
      <c r="B166" s="395" t="s">
        <v>4503</v>
      </c>
      <c r="C166" s="379" t="s">
        <v>3245</v>
      </c>
      <c r="D166" s="396">
        <v>46080</v>
      </c>
      <c r="E166" s="397">
        <v>108005533530</v>
      </c>
      <c r="F166" s="398">
        <v>1</v>
      </c>
      <c r="G166" s="424"/>
      <c r="H166" s="424"/>
      <c r="I166" s="422"/>
      <c r="J166" s="423"/>
      <c r="K166" s="373"/>
      <c r="L166" s="403"/>
      <c r="M166" s="443">
        <v>389500</v>
      </c>
      <c r="N166" s="403"/>
      <c r="O166" s="403"/>
      <c r="P166" s="403"/>
      <c r="Q166" s="403"/>
      <c r="R166" s="403"/>
      <c r="S166" s="403"/>
      <c r="T166" s="403"/>
      <c r="U166" s="403"/>
      <c r="V166" s="403"/>
      <c r="W166" s="403"/>
      <c r="X166" s="373"/>
      <c r="Y166" s="404"/>
      <c r="Z166" s="404"/>
      <c r="AA166" s="379" t="s">
        <v>3245</v>
      </c>
      <c r="AB166" s="405" t="str">
        <f t="shared" si="34"/>
        <v>PS261290</v>
      </c>
      <c r="AC166" s="404" t="str">
        <f t="shared" si="34"/>
        <v>190/BG-PS-34</v>
      </c>
      <c r="AD166" s="406">
        <f t="shared" si="31"/>
        <v>46080</v>
      </c>
      <c r="AE166" s="404"/>
      <c r="AF166" s="404"/>
      <c r="AG166" s="404"/>
      <c r="AH166" s="404">
        <f t="shared" si="32"/>
        <v>389500</v>
      </c>
      <c r="AI166" s="404"/>
      <c r="AJ166" s="404"/>
      <c r="AK166" s="404"/>
      <c r="AL166" s="404"/>
      <c r="AM166" s="404"/>
      <c r="AN166" s="404"/>
      <c r="AO166" s="404"/>
      <c r="AP166" s="404"/>
      <c r="AQ166" s="404"/>
      <c r="AR166" s="404">
        <f t="shared" si="26"/>
        <v>31160</v>
      </c>
      <c r="AS166" s="404">
        <f t="shared" si="27"/>
        <v>420660</v>
      </c>
      <c r="AT166" s="404">
        <f t="shared" si="33"/>
        <v>420660</v>
      </c>
      <c r="AU166" s="404" t="str">
        <f t="shared" si="29"/>
        <v>Local</v>
      </c>
      <c r="AV166" s="20"/>
      <c r="AY166" s="13"/>
    </row>
    <row r="167" spans="1:51" s="1" customFormat="1" ht="32.25" hidden="1" customHeight="1">
      <c r="A167" s="400" t="s">
        <v>4402</v>
      </c>
      <c r="B167" s="395" t="s">
        <v>4504</v>
      </c>
      <c r="C167" s="379" t="s">
        <v>3245</v>
      </c>
      <c r="D167" s="396">
        <v>46080</v>
      </c>
      <c r="E167" s="397">
        <v>108005514630</v>
      </c>
      <c r="F167" s="398">
        <v>1</v>
      </c>
      <c r="G167" s="424"/>
      <c r="H167" s="424"/>
      <c r="I167" s="422"/>
      <c r="J167" s="423"/>
      <c r="K167" s="373"/>
      <c r="L167" s="403"/>
      <c r="M167" s="443">
        <v>389500</v>
      </c>
      <c r="N167" s="403"/>
      <c r="O167" s="403"/>
      <c r="P167" s="403"/>
      <c r="Q167" s="403"/>
      <c r="R167" s="403"/>
      <c r="S167" s="403"/>
      <c r="T167" s="403"/>
      <c r="U167" s="403"/>
      <c r="V167" s="403"/>
      <c r="W167" s="403"/>
      <c r="X167" s="373"/>
      <c r="Y167" s="404"/>
      <c r="Z167" s="404"/>
      <c r="AA167" s="379" t="s">
        <v>3245</v>
      </c>
      <c r="AB167" s="405" t="str">
        <f t="shared" si="34"/>
        <v>PS261307</v>
      </c>
      <c r="AC167" s="404" t="str">
        <f t="shared" si="34"/>
        <v>IV26020651</v>
      </c>
      <c r="AD167" s="406">
        <f t="shared" si="31"/>
        <v>46080</v>
      </c>
      <c r="AE167" s="404"/>
      <c r="AF167" s="404"/>
      <c r="AG167" s="404"/>
      <c r="AH167" s="404">
        <f t="shared" si="32"/>
        <v>389500</v>
      </c>
      <c r="AI167" s="404"/>
      <c r="AJ167" s="404"/>
      <c r="AK167" s="404"/>
      <c r="AL167" s="404"/>
      <c r="AM167" s="404"/>
      <c r="AN167" s="404"/>
      <c r="AO167" s="404"/>
      <c r="AP167" s="404"/>
      <c r="AQ167" s="404"/>
      <c r="AR167" s="404">
        <f t="shared" si="26"/>
        <v>31160</v>
      </c>
      <c r="AS167" s="404">
        <f t="shared" si="27"/>
        <v>420660</v>
      </c>
      <c r="AT167" s="404">
        <f t="shared" si="33"/>
        <v>420660</v>
      </c>
      <c r="AU167" s="404" t="str">
        <f t="shared" si="29"/>
        <v>Local</v>
      </c>
      <c r="AV167" s="20"/>
      <c r="AY167" s="13"/>
    </row>
    <row r="168" spans="1:51" s="1" customFormat="1" ht="32.25" hidden="1" customHeight="1">
      <c r="A168" s="400" t="s">
        <v>4403</v>
      </c>
      <c r="B168" s="395" t="s">
        <v>4505</v>
      </c>
      <c r="C168" s="379" t="s">
        <v>3245</v>
      </c>
      <c r="D168" s="396">
        <v>46080</v>
      </c>
      <c r="E168" s="397">
        <v>108005526750</v>
      </c>
      <c r="F168" s="398">
        <v>1</v>
      </c>
      <c r="G168" s="424"/>
      <c r="H168" s="424"/>
      <c r="I168" s="422"/>
      <c r="J168" s="423"/>
      <c r="K168" s="373"/>
      <c r="L168" s="403"/>
      <c r="M168" s="443">
        <v>389500</v>
      </c>
      <c r="N168" s="403"/>
      <c r="O168" s="403"/>
      <c r="P168" s="403"/>
      <c r="Q168" s="403"/>
      <c r="R168" s="403"/>
      <c r="S168" s="403"/>
      <c r="T168" s="403"/>
      <c r="U168" s="403"/>
      <c r="V168" s="403"/>
      <c r="W168" s="403"/>
      <c r="X168" s="373"/>
      <c r="Y168" s="404"/>
      <c r="Z168" s="404"/>
      <c r="AA168" s="379" t="s">
        <v>3245</v>
      </c>
      <c r="AB168" s="405" t="str">
        <f t="shared" si="34"/>
        <v>PS261315</v>
      </c>
      <c r="AC168" s="404" t="str">
        <f t="shared" si="34"/>
        <v>B34X26022504VY</v>
      </c>
      <c r="AD168" s="406">
        <f t="shared" si="31"/>
        <v>46080</v>
      </c>
      <c r="AE168" s="404"/>
      <c r="AF168" s="404"/>
      <c r="AG168" s="404"/>
      <c r="AH168" s="404">
        <f t="shared" si="32"/>
        <v>389500</v>
      </c>
      <c r="AI168" s="404"/>
      <c r="AJ168" s="404"/>
      <c r="AK168" s="404"/>
      <c r="AL168" s="404"/>
      <c r="AM168" s="404"/>
      <c r="AN168" s="404"/>
      <c r="AO168" s="404"/>
      <c r="AP168" s="404"/>
      <c r="AQ168" s="404"/>
      <c r="AR168" s="404">
        <f t="shared" si="26"/>
        <v>31160</v>
      </c>
      <c r="AS168" s="404">
        <f t="shared" si="27"/>
        <v>420660</v>
      </c>
      <c r="AT168" s="404">
        <f t="shared" si="33"/>
        <v>420660</v>
      </c>
      <c r="AU168" s="404" t="str">
        <f t="shared" si="29"/>
        <v>Local</v>
      </c>
      <c r="AV168" s="20"/>
      <c r="AY168" s="13"/>
    </row>
    <row r="169" spans="1:51" s="1" customFormat="1" ht="32.25" hidden="1" customHeight="1">
      <c r="A169" s="400" t="s">
        <v>4404</v>
      </c>
      <c r="B169" s="395" t="s">
        <v>4506</v>
      </c>
      <c r="C169" s="379" t="s">
        <v>3245</v>
      </c>
      <c r="D169" s="396">
        <v>46080</v>
      </c>
      <c r="E169" s="397">
        <v>108005530030</v>
      </c>
      <c r="F169" s="398">
        <v>1</v>
      </c>
      <c r="G169" s="424"/>
      <c r="H169" s="424"/>
      <c r="I169" s="422"/>
      <c r="J169" s="423"/>
      <c r="K169" s="373"/>
      <c r="L169" s="403"/>
      <c r="M169" s="443">
        <v>389500</v>
      </c>
      <c r="N169" s="403"/>
      <c r="O169" s="403"/>
      <c r="P169" s="403"/>
      <c r="Q169" s="403"/>
      <c r="R169" s="403"/>
      <c r="S169" s="403"/>
      <c r="T169" s="403"/>
      <c r="U169" s="403"/>
      <c r="V169" s="403"/>
      <c r="W169" s="403"/>
      <c r="X169" s="373"/>
      <c r="Y169" s="404"/>
      <c r="Z169" s="404"/>
      <c r="AA169" s="379" t="s">
        <v>3245</v>
      </c>
      <c r="AB169" s="405" t="str">
        <f t="shared" si="34"/>
        <v>PS261316</v>
      </c>
      <c r="AC169" s="404" t="str">
        <f t="shared" si="34"/>
        <v>B34X26022505VY</v>
      </c>
      <c r="AD169" s="406">
        <f t="shared" si="31"/>
        <v>46080</v>
      </c>
      <c r="AE169" s="404"/>
      <c r="AF169" s="404"/>
      <c r="AG169" s="404"/>
      <c r="AH169" s="404">
        <f t="shared" si="32"/>
        <v>389500</v>
      </c>
      <c r="AI169" s="404"/>
      <c r="AJ169" s="404"/>
      <c r="AK169" s="404"/>
      <c r="AL169" s="404"/>
      <c r="AM169" s="404"/>
      <c r="AN169" s="404"/>
      <c r="AO169" s="404"/>
      <c r="AP169" s="404"/>
      <c r="AQ169" s="404"/>
      <c r="AR169" s="404">
        <f t="shared" si="26"/>
        <v>31160</v>
      </c>
      <c r="AS169" s="404">
        <f t="shared" si="27"/>
        <v>420660</v>
      </c>
      <c r="AT169" s="404">
        <f t="shared" si="33"/>
        <v>420660</v>
      </c>
      <c r="AU169" s="404" t="str">
        <f t="shared" si="29"/>
        <v>Local</v>
      </c>
      <c r="AV169" s="20"/>
      <c r="AY169" s="13"/>
    </row>
    <row r="170" spans="1:51" s="1" customFormat="1" ht="32.25" hidden="1" customHeight="1">
      <c r="A170" s="400" t="s">
        <v>4405</v>
      </c>
      <c r="B170" s="395" t="s">
        <v>4507</v>
      </c>
      <c r="C170" s="379" t="s">
        <v>3245</v>
      </c>
      <c r="D170" s="396">
        <v>46080</v>
      </c>
      <c r="E170" s="397">
        <v>108005534010</v>
      </c>
      <c r="F170" s="398">
        <v>1</v>
      </c>
      <c r="G170" s="424"/>
      <c r="H170" s="424"/>
      <c r="I170" s="422"/>
      <c r="J170" s="423"/>
      <c r="K170" s="373"/>
      <c r="L170" s="403"/>
      <c r="M170" s="443">
        <v>389500</v>
      </c>
      <c r="N170" s="403"/>
      <c r="O170" s="403"/>
      <c r="P170" s="403"/>
      <c r="Q170" s="403"/>
      <c r="R170" s="403"/>
      <c r="S170" s="403"/>
      <c r="T170" s="403"/>
      <c r="U170" s="403"/>
      <c r="V170" s="403"/>
      <c r="W170" s="403"/>
      <c r="X170" s="373"/>
      <c r="Y170" s="404"/>
      <c r="Z170" s="404"/>
      <c r="AA170" s="379" t="s">
        <v>3245</v>
      </c>
      <c r="AB170" s="405" t="str">
        <f t="shared" si="34"/>
        <v>PS261314</v>
      </c>
      <c r="AC170" s="404" t="str">
        <f t="shared" si="34"/>
        <v>B34X26022506VY</v>
      </c>
      <c r="AD170" s="406">
        <f t="shared" si="31"/>
        <v>46080</v>
      </c>
      <c r="AE170" s="404"/>
      <c r="AF170" s="404"/>
      <c r="AG170" s="404"/>
      <c r="AH170" s="404">
        <f t="shared" si="32"/>
        <v>389500</v>
      </c>
      <c r="AI170" s="404"/>
      <c r="AJ170" s="404"/>
      <c r="AK170" s="404"/>
      <c r="AL170" s="404"/>
      <c r="AM170" s="404"/>
      <c r="AN170" s="404"/>
      <c r="AO170" s="404"/>
      <c r="AP170" s="404"/>
      <c r="AQ170" s="404"/>
      <c r="AR170" s="404">
        <f t="shared" si="26"/>
        <v>31160</v>
      </c>
      <c r="AS170" s="404">
        <f t="shared" si="27"/>
        <v>420660</v>
      </c>
      <c r="AT170" s="404">
        <f t="shared" si="33"/>
        <v>420660</v>
      </c>
      <c r="AU170" s="404" t="str">
        <f t="shared" si="29"/>
        <v>Local</v>
      </c>
      <c r="AV170" s="20"/>
      <c r="AY170" s="13"/>
    </row>
    <row r="171" spans="1:51" s="1" customFormat="1" ht="32.25" hidden="1" customHeight="1">
      <c r="A171" s="400" t="s">
        <v>4406</v>
      </c>
      <c r="B171" s="395" t="s">
        <v>4508</v>
      </c>
      <c r="C171" s="379" t="s">
        <v>3245</v>
      </c>
      <c r="D171" s="396">
        <v>46080</v>
      </c>
      <c r="E171" s="397">
        <v>108005554160</v>
      </c>
      <c r="F171" s="398">
        <v>1</v>
      </c>
      <c r="G171" s="424"/>
      <c r="H171" s="424"/>
      <c r="I171" s="422"/>
      <c r="J171" s="423"/>
      <c r="K171" s="373"/>
      <c r="L171" s="403"/>
      <c r="M171" s="443">
        <v>389500</v>
      </c>
      <c r="N171" s="403"/>
      <c r="O171" s="403"/>
      <c r="P171" s="403"/>
      <c r="Q171" s="403"/>
      <c r="R171" s="403"/>
      <c r="S171" s="403"/>
      <c r="T171" s="403"/>
      <c r="U171" s="403"/>
      <c r="V171" s="403"/>
      <c r="W171" s="403"/>
      <c r="X171" s="373"/>
      <c r="Y171" s="404"/>
      <c r="Z171" s="404"/>
      <c r="AA171" s="379" t="s">
        <v>3245</v>
      </c>
      <c r="AB171" s="405" t="str">
        <f t="shared" si="34"/>
        <v>PS261309</v>
      </c>
      <c r="AC171" s="404" t="str">
        <f t="shared" si="34"/>
        <v>BSV260225-222203</v>
      </c>
      <c r="AD171" s="406">
        <f t="shared" si="31"/>
        <v>46080</v>
      </c>
      <c r="AE171" s="404"/>
      <c r="AF171" s="404"/>
      <c r="AG171" s="404"/>
      <c r="AH171" s="404">
        <f t="shared" si="32"/>
        <v>389500</v>
      </c>
      <c r="AI171" s="404"/>
      <c r="AJ171" s="404"/>
      <c r="AK171" s="404"/>
      <c r="AL171" s="404"/>
      <c r="AM171" s="404"/>
      <c r="AN171" s="404"/>
      <c r="AO171" s="404"/>
      <c r="AP171" s="404"/>
      <c r="AQ171" s="404"/>
      <c r="AR171" s="404">
        <f t="shared" si="26"/>
        <v>31160</v>
      </c>
      <c r="AS171" s="404">
        <f t="shared" si="27"/>
        <v>420660</v>
      </c>
      <c r="AT171" s="404">
        <f t="shared" si="33"/>
        <v>420660</v>
      </c>
      <c r="AU171" s="404" t="str">
        <f t="shared" si="29"/>
        <v>Local</v>
      </c>
      <c r="AV171" s="20"/>
      <c r="AY171" s="13"/>
    </row>
    <row r="172" spans="1:51" s="1" customFormat="1" ht="32.25" hidden="1" customHeight="1">
      <c r="A172" s="400" t="s">
        <v>4407</v>
      </c>
      <c r="B172" s="395" t="s">
        <v>4509</v>
      </c>
      <c r="C172" s="379" t="s">
        <v>3245</v>
      </c>
      <c r="D172" s="396">
        <v>46080</v>
      </c>
      <c r="E172" s="397">
        <v>108005557920</v>
      </c>
      <c r="F172" s="425">
        <v>1</v>
      </c>
      <c r="G172" s="424"/>
      <c r="H172" s="424"/>
      <c r="I172" s="422"/>
      <c r="J172" s="423"/>
      <c r="K172" s="373"/>
      <c r="L172" s="403"/>
      <c r="M172" s="443">
        <v>389500</v>
      </c>
      <c r="N172" s="403"/>
      <c r="O172" s="403"/>
      <c r="P172" s="403"/>
      <c r="Q172" s="403"/>
      <c r="R172" s="403"/>
      <c r="S172" s="403"/>
      <c r="T172" s="403"/>
      <c r="U172" s="403"/>
      <c r="V172" s="403"/>
      <c r="W172" s="403"/>
      <c r="X172" s="373"/>
      <c r="Y172" s="404"/>
      <c r="Z172" s="404"/>
      <c r="AA172" s="379" t="s">
        <v>3245</v>
      </c>
      <c r="AB172" s="405" t="str">
        <f t="shared" ref="AB172:AC178" si="35">A172</f>
        <v>PS261310</v>
      </c>
      <c r="AC172" s="404" t="str">
        <f t="shared" si="35"/>
        <v>5278222</v>
      </c>
      <c r="AD172" s="406">
        <f t="shared" si="31"/>
        <v>46080</v>
      </c>
      <c r="AE172" s="404"/>
      <c r="AF172" s="404"/>
      <c r="AG172" s="404"/>
      <c r="AH172" s="404">
        <f t="shared" si="32"/>
        <v>389500</v>
      </c>
      <c r="AI172" s="404"/>
      <c r="AJ172" s="404"/>
      <c r="AK172" s="404"/>
      <c r="AL172" s="404"/>
      <c r="AM172" s="404"/>
      <c r="AN172" s="404"/>
      <c r="AO172" s="404"/>
      <c r="AP172" s="404"/>
      <c r="AQ172" s="404"/>
      <c r="AR172" s="404">
        <f t="shared" si="26"/>
        <v>31160</v>
      </c>
      <c r="AS172" s="404">
        <f t="shared" si="27"/>
        <v>420660</v>
      </c>
      <c r="AT172" s="404">
        <f t="shared" si="33"/>
        <v>420660</v>
      </c>
      <c r="AU172" s="404" t="str">
        <f t="shared" si="29"/>
        <v>Local</v>
      </c>
      <c r="AV172" s="20"/>
      <c r="AY172" s="13"/>
    </row>
    <row r="173" spans="1:51" s="1" customFormat="1" ht="32.25" hidden="1" customHeight="1">
      <c r="A173" s="400" t="s">
        <v>4408</v>
      </c>
      <c r="B173" s="395" t="s">
        <v>4510</v>
      </c>
      <c r="C173" s="379" t="s">
        <v>3245</v>
      </c>
      <c r="D173" s="396">
        <v>46080</v>
      </c>
      <c r="E173" s="397">
        <v>108005621250</v>
      </c>
      <c r="F173" s="425">
        <v>1</v>
      </c>
      <c r="G173" s="424"/>
      <c r="H173" s="424"/>
      <c r="I173" s="422"/>
      <c r="J173" s="423"/>
      <c r="K173" s="373"/>
      <c r="L173" s="403"/>
      <c r="M173" s="443">
        <v>389500</v>
      </c>
      <c r="N173" s="403"/>
      <c r="O173" s="403"/>
      <c r="P173" s="403"/>
      <c r="Q173" s="403"/>
      <c r="R173" s="403"/>
      <c r="S173" s="403"/>
      <c r="T173" s="403"/>
      <c r="U173" s="403"/>
      <c r="V173" s="403"/>
      <c r="W173" s="403"/>
      <c r="X173" s="373"/>
      <c r="Y173" s="404"/>
      <c r="Z173" s="404"/>
      <c r="AA173" s="379" t="s">
        <v>3245</v>
      </c>
      <c r="AB173" s="405" t="str">
        <f t="shared" si="35"/>
        <v>PS261320</v>
      </c>
      <c r="AC173" s="404" t="str">
        <f t="shared" si="35"/>
        <v>5278464</v>
      </c>
      <c r="AD173" s="406">
        <f t="shared" si="31"/>
        <v>46080</v>
      </c>
      <c r="AE173" s="404"/>
      <c r="AF173" s="404"/>
      <c r="AG173" s="404"/>
      <c r="AH173" s="404">
        <f t="shared" si="32"/>
        <v>389500</v>
      </c>
      <c r="AI173" s="404"/>
      <c r="AJ173" s="404"/>
      <c r="AK173" s="404"/>
      <c r="AL173" s="404"/>
      <c r="AM173" s="404"/>
      <c r="AN173" s="404"/>
      <c r="AO173" s="404"/>
      <c r="AP173" s="404"/>
      <c r="AQ173" s="404"/>
      <c r="AR173" s="404">
        <f t="shared" si="26"/>
        <v>31160</v>
      </c>
      <c r="AS173" s="404">
        <f t="shared" si="27"/>
        <v>420660</v>
      </c>
      <c r="AT173" s="404">
        <f t="shared" si="33"/>
        <v>420660</v>
      </c>
      <c r="AU173" s="404" t="str">
        <f t="shared" si="29"/>
        <v>Local</v>
      </c>
      <c r="AV173" s="20"/>
      <c r="AY173" s="13"/>
    </row>
    <row r="174" spans="1:51" s="1" customFormat="1" ht="32.25" hidden="1" customHeight="1">
      <c r="A174" s="400" t="s">
        <v>4409</v>
      </c>
      <c r="B174" s="395" t="s">
        <v>4511</v>
      </c>
      <c r="C174" s="379" t="s">
        <v>3245</v>
      </c>
      <c r="D174" s="396">
        <v>46080</v>
      </c>
      <c r="E174" s="397">
        <v>108007436500</v>
      </c>
      <c r="F174" s="398">
        <v>1</v>
      </c>
      <c r="G174" s="424"/>
      <c r="H174" s="424"/>
      <c r="I174" s="422"/>
      <c r="J174" s="423"/>
      <c r="K174" s="373"/>
      <c r="L174" s="403"/>
      <c r="M174" s="443">
        <v>389500</v>
      </c>
      <c r="N174" s="403"/>
      <c r="O174" s="403"/>
      <c r="P174" s="403"/>
      <c r="Q174" s="403"/>
      <c r="R174" s="403"/>
      <c r="S174" s="403"/>
      <c r="T174" s="403"/>
      <c r="U174" s="403"/>
      <c r="V174" s="403"/>
      <c r="W174" s="403"/>
      <c r="X174" s="373"/>
      <c r="Y174" s="404"/>
      <c r="Z174" s="404"/>
      <c r="AA174" s="379" t="s">
        <v>3245</v>
      </c>
      <c r="AB174" s="405" t="str">
        <f t="shared" si="35"/>
        <v>PS261306</v>
      </c>
      <c r="AC174" s="404" t="str">
        <f t="shared" si="35"/>
        <v>2300005236</v>
      </c>
      <c r="AD174" s="406">
        <f t="shared" si="31"/>
        <v>46080</v>
      </c>
      <c r="AE174" s="404"/>
      <c r="AF174" s="404"/>
      <c r="AG174" s="404"/>
      <c r="AH174" s="404">
        <f t="shared" si="32"/>
        <v>389500</v>
      </c>
      <c r="AI174" s="404"/>
      <c r="AJ174" s="404"/>
      <c r="AK174" s="404"/>
      <c r="AL174" s="404"/>
      <c r="AM174" s="404"/>
      <c r="AN174" s="404"/>
      <c r="AO174" s="404"/>
      <c r="AP174" s="404"/>
      <c r="AQ174" s="404"/>
      <c r="AR174" s="404">
        <f t="shared" si="26"/>
        <v>31160</v>
      </c>
      <c r="AS174" s="404">
        <f t="shared" si="27"/>
        <v>420660</v>
      </c>
      <c r="AT174" s="404">
        <f t="shared" si="33"/>
        <v>420660</v>
      </c>
      <c r="AU174" s="404" t="str">
        <f t="shared" si="29"/>
        <v>Local</v>
      </c>
      <c r="AV174" s="20"/>
      <c r="AY174" s="13"/>
    </row>
    <row r="175" spans="1:51" s="1" customFormat="1" ht="32.25" hidden="1" customHeight="1">
      <c r="A175" s="400" t="s">
        <v>4410</v>
      </c>
      <c r="B175" s="395" t="s">
        <v>4512</v>
      </c>
      <c r="C175" s="379" t="s">
        <v>3245</v>
      </c>
      <c r="D175" s="396">
        <v>46081</v>
      </c>
      <c r="E175" s="397">
        <v>108009199800</v>
      </c>
      <c r="F175" s="398">
        <v>1</v>
      </c>
      <c r="G175" s="424"/>
      <c r="H175" s="424"/>
      <c r="I175" s="422"/>
      <c r="J175" s="423"/>
      <c r="K175" s="373"/>
      <c r="L175" s="403"/>
      <c r="M175" s="443">
        <v>389500</v>
      </c>
      <c r="N175" s="403"/>
      <c r="O175" s="403"/>
      <c r="P175" s="403"/>
      <c r="Q175" s="403"/>
      <c r="R175" s="403"/>
      <c r="S175" s="403"/>
      <c r="T175" s="403"/>
      <c r="U175" s="403"/>
      <c r="V175" s="403"/>
      <c r="W175" s="403"/>
      <c r="X175" s="373"/>
      <c r="Y175" s="404"/>
      <c r="Z175" s="404"/>
      <c r="AA175" s="379" t="s">
        <v>3245</v>
      </c>
      <c r="AB175" s="405" t="str">
        <f t="shared" si="35"/>
        <v>PS261354</v>
      </c>
      <c r="AC175" s="404" t="str">
        <f t="shared" si="35"/>
        <v>BSV260227-222277</v>
      </c>
      <c r="AD175" s="406">
        <f t="shared" si="31"/>
        <v>46081</v>
      </c>
      <c r="AE175" s="404"/>
      <c r="AF175" s="404"/>
      <c r="AG175" s="404"/>
      <c r="AH175" s="404">
        <f t="shared" si="32"/>
        <v>389500</v>
      </c>
      <c r="AI175" s="404"/>
      <c r="AJ175" s="404"/>
      <c r="AK175" s="404"/>
      <c r="AL175" s="404"/>
      <c r="AM175" s="404"/>
      <c r="AN175" s="404"/>
      <c r="AO175" s="404"/>
      <c r="AP175" s="404"/>
      <c r="AQ175" s="404"/>
      <c r="AR175" s="404">
        <f t="shared" si="26"/>
        <v>31160</v>
      </c>
      <c r="AS175" s="404">
        <f t="shared" si="27"/>
        <v>420660</v>
      </c>
      <c r="AT175" s="404">
        <f t="shared" si="33"/>
        <v>420660</v>
      </c>
      <c r="AU175" s="404" t="str">
        <f t="shared" si="29"/>
        <v>Local</v>
      </c>
      <c r="AV175" s="20"/>
      <c r="AY175" s="13"/>
    </row>
    <row r="176" spans="1:51" s="1" customFormat="1" ht="32.25" hidden="1" customHeight="1">
      <c r="A176" s="400" t="s">
        <v>4411</v>
      </c>
      <c r="B176" s="395" t="s">
        <v>4513</v>
      </c>
      <c r="C176" s="379" t="s">
        <v>3245</v>
      </c>
      <c r="D176" s="396">
        <v>46081</v>
      </c>
      <c r="E176" s="397">
        <v>108010432460</v>
      </c>
      <c r="F176" s="398">
        <v>1</v>
      </c>
      <c r="G176" s="424"/>
      <c r="H176" s="424"/>
      <c r="I176" s="422"/>
      <c r="J176" s="423"/>
      <c r="K176" s="373"/>
      <c r="L176" s="403"/>
      <c r="M176" s="443">
        <v>389500</v>
      </c>
      <c r="N176" s="403"/>
      <c r="O176" s="403"/>
      <c r="P176" s="403"/>
      <c r="Q176" s="403"/>
      <c r="R176" s="403"/>
      <c r="S176" s="403"/>
      <c r="T176" s="403"/>
      <c r="U176" s="403"/>
      <c r="V176" s="403"/>
      <c r="W176" s="403"/>
      <c r="X176" s="373"/>
      <c r="Y176" s="404"/>
      <c r="Z176" s="404"/>
      <c r="AA176" s="379" t="s">
        <v>3245</v>
      </c>
      <c r="AB176" s="405" t="str">
        <f t="shared" si="35"/>
        <v>PS261368</v>
      </c>
      <c r="AC176" s="404" t="str">
        <f t="shared" si="35"/>
        <v>BSV260227-222346</v>
      </c>
      <c r="AD176" s="406">
        <f t="shared" si="31"/>
        <v>46081</v>
      </c>
      <c r="AE176" s="404"/>
      <c r="AF176" s="404"/>
      <c r="AG176" s="404"/>
      <c r="AH176" s="404">
        <f t="shared" si="32"/>
        <v>389500</v>
      </c>
      <c r="AI176" s="404"/>
      <c r="AJ176" s="404"/>
      <c r="AK176" s="404"/>
      <c r="AL176" s="404"/>
      <c r="AM176" s="404"/>
      <c r="AN176" s="404"/>
      <c r="AO176" s="404"/>
      <c r="AP176" s="404"/>
      <c r="AQ176" s="404"/>
      <c r="AR176" s="404">
        <f t="shared" si="26"/>
        <v>31160</v>
      </c>
      <c r="AS176" s="404">
        <f t="shared" si="27"/>
        <v>420660</v>
      </c>
      <c r="AT176" s="404">
        <f t="shared" si="33"/>
        <v>420660</v>
      </c>
      <c r="AU176" s="404" t="str">
        <f t="shared" si="29"/>
        <v>Local</v>
      </c>
      <c r="AV176" s="20"/>
      <c r="AY176" s="13"/>
    </row>
    <row r="177" spans="1:51" s="1" customFormat="1" ht="32.25" hidden="1" customHeight="1">
      <c r="A177" s="400" t="s">
        <v>4412</v>
      </c>
      <c r="B177" s="395">
        <v>5278281</v>
      </c>
      <c r="C177" s="379" t="s">
        <v>3245</v>
      </c>
      <c r="D177" s="396">
        <v>46081</v>
      </c>
      <c r="E177" s="397">
        <v>108010385010</v>
      </c>
      <c r="F177" s="398">
        <v>1</v>
      </c>
      <c r="G177" s="424"/>
      <c r="H177" s="424"/>
      <c r="I177" s="422"/>
      <c r="J177" s="423"/>
      <c r="K177" s="373"/>
      <c r="L177" s="403"/>
      <c r="M177" s="443">
        <v>389500</v>
      </c>
      <c r="N177" s="403"/>
      <c r="O177" s="403"/>
      <c r="P177" s="403"/>
      <c r="Q177" s="403"/>
      <c r="R177" s="403"/>
      <c r="S177" s="403"/>
      <c r="T177" s="403"/>
      <c r="U177" s="403"/>
      <c r="V177" s="403"/>
      <c r="W177" s="403"/>
      <c r="X177" s="373"/>
      <c r="Y177" s="404"/>
      <c r="Z177" s="404"/>
      <c r="AA177" s="379" t="s">
        <v>3245</v>
      </c>
      <c r="AB177" s="405" t="str">
        <f t="shared" si="35"/>
        <v>PS261351</v>
      </c>
      <c r="AC177" s="404">
        <f t="shared" si="35"/>
        <v>5278281</v>
      </c>
      <c r="AD177" s="406">
        <f t="shared" si="31"/>
        <v>46081</v>
      </c>
      <c r="AE177" s="404"/>
      <c r="AF177" s="404"/>
      <c r="AG177" s="404"/>
      <c r="AH177" s="404">
        <f t="shared" si="32"/>
        <v>389500</v>
      </c>
      <c r="AI177" s="404"/>
      <c r="AJ177" s="404"/>
      <c r="AK177" s="404"/>
      <c r="AL177" s="404"/>
      <c r="AM177" s="404"/>
      <c r="AN177" s="404"/>
      <c r="AO177" s="404"/>
      <c r="AP177" s="404"/>
      <c r="AQ177" s="404"/>
      <c r="AR177" s="404">
        <f t="shared" si="26"/>
        <v>31160</v>
      </c>
      <c r="AS177" s="404">
        <f t="shared" si="27"/>
        <v>420660</v>
      </c>
      <c r="AT177" s="404">
        <f t="shared" si="33"/>
        <v>420660</v>
      </c>
      <c r="AU177" s="404" t="str">
        <f t="shared" si="29"/>
        <v>Local</v>
      </c>
      <c r="AV177" s="20"/>
      <c r="AY177" s="13"/>
    </row>
    <row r="178" spans="1:51" s="1" customFormat="1" ht="32.25" hidden="1" customHeight="1">
      <c r="A178" s="400" t="s">
        <v>4413</v>
      </c>
      <c r="B178" s="395" t="s">
        <v>4514</v>
      </c>
      <c r="C178" s="379" t="s">
        <v>3245</v>
      </c>
      <c r="D178" s="396">
        <v>46081</v>
      </c>
      <c r="E178" s="397">
        <v>108010339730</v>
      </c>
      <c r="F178" s="398">
        <v>1</v>
      </c>
      <c r="G178" s="424"/>
      <c r="H178" s="424"/>
      <c r="I178" s="422"/>
      <c r="J178" s="423"/>
      <c r="K178" s="373"/>
      <c r="L178" s="403"/>
      <c r="M178" s="443">
        <v>389500</v>
      </c>
      <c r="N178" s="403"/>
      <c r="O178" s="403"/>
      <c r="P178" s="403"/>
      <c r="Q178" s="403"/>
      <c r="R178" s="403"/>
      <c r="S178" s="403"/>
      <c r="T178" s="403"/>
      <c r="U178" s="403"/>
      <c r="V178" s="403"/>
      <c r="W178" s="403"/>
      <c r="X178" s="373"/>
      <c r="Y178" s="404"/>
      <c r="Z178" s="404"/>
      <c r="AA178" s="379" t="s">
        <v>3245</v>
      </c>
      <c r="AB178" s="405" t="str">
        <f t="shared" si="35"/>
        <v>PS261367</v>
      </c>
      <c r="AC178" s="404" t="str">
        <f t="shared" si="35"/>
        <v>BSV260227-222344</v>
      </c>
      <c r="AD178" s="406">
        <f t="shared" si="31"/>
        <v>46081</v>
      </c>
      <c r="AE178" s="404"/>
      <c r="AF178" s="404"/>
      <c r="AG178" s="404"/>
      <c r="AH178" s="404">
        <f t="shared" si="32"/>
        <v>389500</v>
      </c>
      <c r="AI178" s="404"/>
      <c r="AJ178" s="404"/>
      <c r="AK178" s="404"/>
      <c r="AL178" s="404"/>
      <c r="AM178" s="404"/>
      <c r="AN178" s="404"/>
      <c r="AO178" s="404"/>
      <c r="AP178" s="404"/>
      <c r="AQ178" s="404"/>
      <c r="AR178" s="404">
        <f t="shared" si="26"/>
        <v>31160</v>
      </c>
      <c r="AS178" s="404">
        <f t="shared" si="27"/>
        <v>420660</v>
      </c>
      <c r="AT178" s="404">
        <f t="shared" si="33"/>
        <v>420660</v>
      </c>
      <c r="AU178" s="404" t="str">
        <f t="shared" si="29"/>
        <v>Local</v>
      </c>
      <c r="AV178" s="20"/>
      <c r="AY178" s="13"/>
    </row>
    <row r="179" spans="1:51" s="25" customFormat="1" ht="25.5" hidden="1" customHeight="1">
      <c r="A179" s="100"/>
      <c r="B179" s="142"/>
      <c r="C179" s="204"/>
      <c r="D179" s="101"/>
      <c r="E179" s="101"/>
      <c r="F179" s="321"/>
      <c r="G179" s="102"/>
      <c r="H179" s="102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103"/>
      <c r="T179" s="103"/>
      <c r="U179" s="103"/>
      <c r="V179" s="64"/>
      <c r="W179" s="64"/>
      <c r="X179" s="64"/>
      <c r="Y179" s="64"/>
      <c r="Z179" s="375"/>
      <c r="AA179" s="26"/>
      <c r="AB179" s="23"/>
      <c r="AC179" s="22"/>
      <c r="AD179" s="24"/>
      <c r="AE179" s="23"/>
      <c r="AF179" s="23"/>
      <c r="AG179" s="55" t="e">
        <f t="shared" ref="AG179:AU179" si="36">SUM(AG3:AG178)</f>
        <v>#DIV/0!</v>
      </c>
      <c r="AH179" s="55" t="e">
        <f t="shared" si="36"/>
        <v>#DIV/0!</v>
      </c>
      <c r="AI179" s="55" t="e">
        <f t="shared" si="36"/>
        <v>#DIV/0!</v>
      </c>
      <c r="AJ179" s="55" t="e">
        <f t="shared" si="36"/>
        <v>#DIV/0!</v>
      </c>
      <c r="AK179" s="55" t="e">
        <f t="shared" si="36"/>
        <v>#DIV/0!</v>
      </c>
      <c r="AL179" s="55" t="e">
        <f t="shared" si="36"/>
        <v>#DIV/0!</v>
      </c>
      <c r="AM179" s="55" t="e">
        <f t="shared" si="36"/>
        <v>#DIV/0!</v>
      </c>
      <c r="AN179" s="55" t="e">
        <f t="shared" si="36"/>
        <v>#DIV/0!</v>
      </c>
      <c r="AO179" s="55" t="e">
        <f t="shared" si="36"/>
        <v>#DIV/0!</v>
      </c>
      <c r="AP179" s="55" t="e">
        <f t="shared" si="36"/>
        <v>#DIV/0!</v>
      </c>
      <c r="AQ179" s="55" t="e">
        <f t="shared" si="36"/>
        <v>#DIV/0!</v>
      </c>
      <c r="AR179" s="55" t="e">
        <f t="shared" si="36"/>
        <v>#DIV/0!</v>
      </c>
      <c r="AS179" s="55" t="e">
        <f t="shared" si="36"/>
        <v>#DIV/0!</v>
      </c>
      <c r="AT179" s="55" t="e">
        <f t="shared" si="36"/>
        <v>#DIV/0!</v>
      </c>
      <c r="AU179" s="55">
        <f t="shared" si="36"/>
        <v>0</v>
      </c>
    </row>
    <row r="180" spans="1:51" hidden="1">
      <c r="A180" s="104"/>
      <c r="AA180" s="26"/>
      <c r="AQ180" s="218"/>
      <c r="AR180" s="30"/>
      <c r="AS180" s="30"/>
      <c r="AT180" s="30"/>
      <c r="AU180" s="33"/>
    </row>
    <row r="181" spans="1:51" hidden="1">
      <c r="A181" s="104"/>
      <c r="L181" s="108"/>
      <c r="AA181" s="26"/>
      <c r="AH181" s="31" t="s">
        <v>29</v>
      </c>
      <c r="AI181" s="32"/>
      <c r="AJ181" s="93" t="e">
        <f>AG179+AQ179+AP179</f>
        <v>#DIV/0!</v>
      </c>
      <c r="AK181" s="94">
        <f>'FCL - IMPORT'!AJ29</f>
        <v>60820000</v>
      </c>
      <c r="AL181" s="94" t="e">
        <f>AJ181+AK181</f>
        <v>#DIV/0!</v>
      </c>
      <c r="AM181" s="34"/>
      <c r="AN181" s="32" t="s">
        <v>30</v>
      </c>
      <c r="AO181" s="32"/>
      <c r="AP181" s="32"/>
      <c r="AQ181" s="30"/>
      <c r="AR181" s="30"/>
      <c r="AS181" s="30"/>
      <c r="AT181" s="30"/>
      <c r="AU181" s="33"/>
    </row>
    <row r="182" spans="1:51" hidden="1">
      <c r="A182" s="104"/>
      <c r="L182" s="108"/>
      <c r="AA182" s="26"/>
      <c r="AH182" s="31" t="s">
        <v>31</v>
      </c>
      <c r="AI182" s="32"/>
      <c r="AJ182" s="93" t="e">
        <f>AH179</f>
        <v>#DIV/0!</v>
      </c>
      <c r="AK182" s="94">
        <f>'FCL - IMPORT'!AJ28</f>
        <v>19467500</v>
      </c>
      <c r="AL182" s="94" t="e">
        <f>AJ182+AK182</f>
        <v>#DIV/0!</v>
      </c>
      <c r="AM182" s="34"/>
      <c r="AN182" s="32" t="s">
        <v>30</v>
      </c>
      <c r="AO182" s="32"/>
      <c r="AP182" s="32"/>
      <c r="AQ182" s="65"/>
      <c r="AR182" s="30"/>
      <c r="AS182" s="30"/>
      <c r="AT182" s="30"/>
      <c r="AU182" s="33"/>
    </row>
    <row r="183" spans="1:51" hidden="1">
      <c r="A183" s="104"/>
      <c r="L183" s="108"/>
      <c r="AA183" s="26"/>
      <c r="AH183" s="31" t="s">
        <v>32</v>
      </c>
      <c r="AI183" s="32"/>
      <c r="AJ183" s="93" t="e">
        <f>AI179+AJ179+AK179+AL179+AM179+AN179+AO179</f>
        <v>#DIV/0!</v>
      </c>
      <c r="AK183" s="94">
        <f>'FCL - IMPORT'!AJ30</f>
        <v>0</v>
      </c>
      <c r="AL183" s="94" t="e">
        <f>AJ183+AK183</f>
        <v>#DIV/0!</v>
      </c>
      <c r="AM183" s="34"/>
      <c r="AN183" s="32" t="s">
        <v>30</v>
      </c>
      <c r="AO183" s="36"/>
      <c r="AP183" s="36"/>
      <c r="AQ183" s="30"/>
      <c r="AR183" s="30"/>
      <c r="AS183" s="30"/>
      <c r="AT183" s="30"/>
      <c r="AU183" s="33"/>
    </row>
    <row r="184" spans="1:51" hidden="1">
      <c r="A184" s="104"/>
      <c r="AA184" s="26"/>
      <c r="AH184" s="32" t="s">
        <v>33</v>
      </c>
      <c r="AJ184" s="93" t="e">
        <f>#REF!</f>
        <v>#REF!</v>
      </c>
      <c r="AK184" s="95"/>
      <c r="AL184" s="94" t="e">
        <f>AJ184+AK184</f>
        <v>#REF!</v>
      </c>
      <c r="AN184" s="32" t="s">
        <v>30</v>
      </c>
      <c r="AO184" s="67"/>
      <c r="AP184" s="67"/>
      <c r="AQ184" s="30"/>
      <c r="AR184" s="30"/>
      <c r="AS184" s="30"/>
      <c r="AT184" s="30"/>
      <c r="AU184" s="33"/>
    </row>
    <row r="185" spans="1:51" hidden="1">
      <c r="A185" s="104"/>
      <c r="AA185" s="26"/>
      <c r="AH185" s="32" t="s">
        <v>34</v>
      </c>
      <c r="AJ185" s="93" t="e">
        <f>#REF!</f>
        <v>#REF!</v>
      </c>
      <c r="AK185" s="95"/>
      <c r="AL185" s="94" t="e">
        <f>AJ185+AK185</f>
        <v>#REF!</v>
      </c>
      <c r="AM185" s="36"/>
      <c r="AN185" s="32" t="s">
        <v>30</v>
      </c>
      <c r="AO185" s="67"/>
      <c r="AP185" s="67"/>
      <c r="AQ185" s="30"/>
      <c r="AR185" s="30"/>
      <c r="AS185" s="30"/>
      <c r="AT185" s="30"/>
      <c r="AU185" s="33"/>
    </row>
    <row r="186" spans="1:51" ht="21.75" customHeight="1">
      <c r="A186" s="104"/>
      <c r="AH186" s="31"/>
      <c r="AK186" s="37"/>
      <c r="AL186" s="34"/>
      <c r="AM186" s="36"/>
      <c r="AN186" s="32"/>
      <c r="AO186" s="36"/>
      <c r="AP186" s="36"/>
      <c r="AQ186" s="30"/>
      <c r="AR186" s="30"/>
      <c r="AS186" s="30"/>
      <c r="AT186" s="30"/>
      <c r="AU186" s="33"/>
    </row>
    <row r="187" spans="1:51" ht="21.75" customHeight="1">
      <c r="N187" s="74"/>
      <c r="AJ187" s="35" t="e">
        <f>SUM(AJ181:AJ185)</f>
        <v>#DIV/0!</v>
      </c>
      <c r="AK187" s="35">
        <f t="shared" ref="AK187" si="37">SUM(AK181:AK185)</f>
        <v>80287500</v>
      </c>
      <c r="AL187" s="35" t="e">
        <f>SUM(AL181:AL185)</f>
        <v>#DIV/0!</v>
      </c>
      <c r="AQ187" s="30"/>
      <c r="AR187" s="30"/>
      <c r="AS187" s="30"/>
      <c r="AT187" s="30"/>
      <c r="AU187" s="33"/>
    </row>
    <row r="188" spans="1:51" ht="21.75" customHeight="1">
      <c r="AK188" s="37"/>
      <c r="AL188" s="37"/>
      <c r="AQ188" s="30"/>
      <c r="AR188" s="30"/>
      <c r="AS188" s="30"/>
      <c r="AT188" s="30"/>
    </row>
    <row r="189" spans="1:51" ht="21.75" customHeight="1">
      <c r="AK189" s="27"/>
      <c r="AL189" s="65"/>
      <c r="AM189" s="37"/>
      <c r="AQ189" s="30"/>
      <c r="AR189" s="30"/>
      <c r="AS189" s="30"/>
      <c r="AT189" s="30"/>
    </row>
    <row r="190" spans="1:51" ht="24" customHeight="1">
      <c r="AJ190" s="96" t="e">
        <f>AJ181+AJ182+AK181+AK182+AJ184+AJ185</f>
        <v>#DIV/0!</v>
      </c>
      <c r="AK190" s="27"/>
      <c r="AL190" s="65"/>
      <c r="AM190" s="37"/>
    </row>
    <row r="191" spans="1:51" ht="25.5" customHeight="1">
      <c r="AK191" s="27"/>
      <c r="AL191" s="66"/>
      <c r="AM191" s="37"/>
    </row>
    <row r="192" spans="1:51" ht="25.5" customHeight="1">
      <c r="AK192" s="27"/>
      <c r="AL192" s="30"/>
      <c r="AM192" s="30"/>
    </row>
    <row r="193" spans="35:42" ht="25.5" customHeight="1">
      <c r="AI193" s="37"/>
      <c r="AK193" s="27"/>
      <c r="AL193" s="30"/>
      <c r="AM193" s="30"/>
      <c r="AN193" s="37"/>
      <c r="AO193" s="37"/>
      <c r="AP193" s="37"/>
    </row>
    <row r="194" spans="35:42" ht="25.5" customHeight="1">
      <c r="AI194" s="37"/>
      <c r="AK194" s="27"/>
      <c r="AL194" s="30"/>
      <c r="AM194" s="30"/>
    </row>
    <row r="195" spans="35:42" ht="25.5" customHeight="1">
      <c r="AI195" s="37"/>
      <c r="AK195" s="27"/>
      <c r="AL195" s="30"/>
      <c r="AM195" s="30"/>
    </row>
    <row r="196" spans="35:42" ht="25.5" customHeight="1">
      <c r="AK196" s="27"/>
      <c r="AL196" s="30"/>
      <c r="AM196" s="30"/>
    </row>
    <row r="197" spans="35:42">
      <c r="AK197" s="27"/>
      <c r="AL197" s="30"/>
      <c r="AM197" s="30"/>
    </row>
    <row r="198" spans="35:42">
      <c r="AK198" s="27"/>
      <c r="AL198" s="30"/>
      <c r="AM198" s="30"/>
    </row>
    <row r="199" spans="35:42">
      <c r="AK199" s="27"/>
      <c r="AL199" s="30"/>
      <c r="AM199" s="30"/>
    </row>
    <row r="200" spans="35:42">
      <c r="AK200" s="27"/>
      <c r="AL200" s="30"/>
      <c r="AM200" s="30"/>
    </row>
    <row r="201" spans="35:42">
      <c r="AL201" s="30"/>
      <c r="AM201" s="30"/>
    </row>
    <row r="202" spans="35:42">
      <c r="AL202" s="30"/>
      <c r="AM202" s="30"/>
    </row>
  </sheetData>
  <autoFilter ref="A2:AY185" xr:uid="{00000000-0009-0000-0000-000004000000}">
    <filterColumn colId="47">
      <filters>
        <filter val="LCL"/>
      </filters>
    </filterColumn>
  </autoFilter>
  <mergeCells count="34">
    <mergeCell ref="F101:F102"/>
    <mergeCell ref="AZ50:AZ51"/>
    <mergeCell ref="BA50:BA51"/>
    <mergeCell ref="AZ61:AZ62"/>
    <mergeCell ref="BA61:BA62"/>
    <mergeCell ref="F76:F77"/>
    <mergeCell ref="F90:F92"/>
    <mergeCell ref="AZ43:AZ45"/>
    <mergeCell ref="BA43:BA45"/>
    <mergeCell ref="AZ46:AZ47"/>
    <mergeCell ref="BA46:BA47"/>
    <mergeCell ref="AZ48:AZ49"/>
    <mergeCell ref="BA48:BA49"/>
    <mergeCell ref="F27:F29"/>
    <mergeCell ref="AZ27:AZ30"/>
    <mergeCell ref="BA27:BA30"/>
    <mergeCell ref="AZ31:AZ32"/>
    <mergeCell ref="BA31:BA32"/>
    <mergeCell ref="AZ33:AZ36"/>
    <mergeCell ref="BA33:BA36"/>
    <mergeCell ref="AZ18:AZ19"/>
    <mergeCell ref="BA18:BA19"/>
    <mergeCell ref="AZ22:AZ24"/>
    <mergeCell ref="BA22:BA24"/>
    <mergeCell ref="F25:F26"/>
    <mergeCell ref="AZ25:AZ26"/>
    <mergeCell ref="BA25:BA26"/>
    <mergeCell ref="A1:AU1"/>
    <mergeCell ref="AZ4:AZ6"/>
    <mergeCell ref="BA4:BA6"/>
    <mergeCell ref="AZ7:AZ10"/>
    <mergeCell ref="BA7:BA10"/>
    <mergeCell ref="AZ11:AZ12"/>
    <mergeCell ref="BA11:BA12"/>
  </mergeCells>
  <phoneticPr fontId="125" type="noConversion"/>
  <conditionalFormatting sqref="A1:A1048576">
    <cfRule type="duplicateValues" dxfId="93" priority="2"/>
  </conditionalFormatting>
  <conditionalFormatting sqref="C1:C1048576">
    <cfRule type="duplicateValues" dxfId="92" priority="1"/>
  </conditionalFormatting>
  <conditionalFormatting sqref="E179:E1048576 E1:E72">
    <cfRule type="duplicateValues" dxfId="91" priority="3"/>
    <cfRule type="duplicateValues" dxfId="90" priority="4"/>
    <cfRule type="duplicateValues" dxfId="89" priority="5"/>
    <cfRule type="duplicateValues" dxfId="88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F0"/>
  </sheetPr>
  <dimension ref="A1:BA202"/>
  <sheetViews>
    <sheetView zoomScale="70" zoomScaleNormal="70" workbookViewId="0">
      <pane xSplit="3" ySplit="2" topLeftCell="P3" activePane="bottomRight" state="frozenSplit"/>
      <selection pane="topRight" activeCell="D1" sqref="D1"/>
      <selection pane="bottomLeft" activeCell="A2" sqref="A2"/>
      <selection pane="bottomRight" activeCell="Q44" sqref="Q44"/>
    </sheetView>
  </sheetViews>
  <sheetFormatPr defaultColWidth="9.140625" defaultRowHeight="19.5"/>
  <cols>
    <col min="1" max="1" width="14.140625" style="109" customWidth="1"/>
    <col min="2" max="2" width="18.7109375" style="100" customWidth="1"/>
    <col min="3" max="3" width="22.140625" style="205" customWidth="1"/>
    <col min="4" max="4" width="15" style="105" customWidth="1"/>
    <col min="5" max="5" width="20.42578125" style="105" customWidth="1"/>
    <col min="6" max="6" width="11.7109375" style="322" customWidth="1"/>
    <col min="7" max="8" width="17.28515625" style="106" customWidth="1"/>
    <col min="9" max="9" width="7.42578125" style="60" customWidth="1"/>
    <col min="10" max="11" width="17.28515625" style="60" hidden="1" customWidth="1"/>
    <col min="12" max="12" width="16.5703125" style="60" customWidth="1"/>
    <col min="13" max="13" width="14.85546875" style="60" customWidth="1"/>
    <col min="14" max="18" width="16" style="60" customWidth="1"/>
    <col min="19" max="19" width="16" style="107" customWidth="1"/>
    <col min="20" max="20" width="9.85546875" style="107" customWidth="1"/>
    <col min="21" max="21" width="16" style="107" hidden="1" customWidth="1"/>
    <col min="22" max="22" width="16.42578125" style="60" hidden="1" customWidth="1"/>
    <col min="23" max="23" width="17.28515625" style="60" hidden="1" customWidth="1"/>
    <col min="24" max="24" width="18.5703125" style="60" hidden="1" customWidth="1"/>
    <col min="25" max="25" width="19" style="60" hidden="1" customWidth="1"/>
    <col min="26" max="26" width="13.42578125" style="376" customWidth="1"/>
    <col min="27" max="27" width="17.85546875" style="60" customWidth="1"/>
    <col min="28" max="28" width="18.140625" style="26" customWidth="1"/>
    <col min="29" max="29" width="24.140625" style="28" customWidth="1"/>
    <col min="30" max="30" width="19.28515625" style="29" customWidth="1"/>
    <col min="31" max="32" width="12" style="26" hidden="1" customWidth="1"/>
    <col min="33" max="34" width="19.5703125" style="26" customWidth="1"/>
    <col min="35" max="35" width="8.7109375" style="26" customWidth="1"/>
    <col min="36" max="36" width="11.85546875" style="27" customWidth="1"/>
    <col min="37" max="43" width="11.85546875" style="26" customWidth="1"/>
    <col min="44" max="45" width="12.5703125" style="26" customWidth="1"/>
    <col min="46" max="46" width="12.5703125" style="27" customWidth="1"/>
    <col min="47" max="47" width="10.7109375" style="26" customWidth="1"/>
    <col min="48" max="48" width="12.140625" style="26" customWidth="1"/>
    <col min="49" max="50" width="4.85546875" style="26" customWidth="1"/>
    <col min="51" max="51" width="15.28515625" style="26" customWidth="1"/>
    <col min="52" max="52" width="9" style="26" customWidth="1"/>
    <col min="53" max="16384" width="9.140625" style="26"/>
  </cols>
  <sheetData>
    <row r="1" spans="1:53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</row>
    <row r="2" spans="1:53" s="21" customFormat="1" ht="45.75" customHeight="1">
      <c r="A2" s="97" t="s">
        <v>1</v>
      </c>
      <c r="B2" s="97" t="s">
        <v>2</v>
      </c>
      <c r="C2" s="97" t="s">
        <v>3</v>
      </c>
      <c r="D2" s="98" t="s">
        <v>3255</v>
      </c>
      <c r="E2" s="98" t="s">
        <v>1286</v>
      </c>
      <c r="F2" s="319" t="s">
        <v>1287</v>
      </c>
      <c r="G2" s="97" t="s">
        <v>5</v>
      </c>
      <c r="H2" s="97" t="s">
        <v>6</v>
      </c>
      <c r="I2" s="97" t="s">
        <v>7</v>
      </c>
      <c r="J2" s="63" t="s">
        <v>8</v>
      </c>
      <c r="K2" s="63" t="s">
        <v>9</v>
      </c>
      <c r="L2" s="97" t="s">
        <v>10</v>
      </c>
      <c r="M2" s="63" t="s">
        <v>11</v>
      </c>
      <c r="N2" s="63" t="s">
        <v>12</v>
      </c>
      <c r="O2" s="63" t="s">
        <v>13</v>
      </c>
      <c r="P2" s="63" t="s">
        <v>14</v>
      </c>
      <c r="Q2" s="63" t="s">
        <v>15</v>
      </c>
      <c r="R2" s="63" t="s">
        <v>16</v>
      </c>
      <c r="S2" s="63" t="s">
        <v>17</v>
      </c>
      <c r="T2" s="63" t="s">
        <v>18</v>
      </c>
      <c r="U2" s="63" t="s">
        <v>1294</v>
      </c>
      <c r="V2" s="99" t="s">
        <v>19</v>
      </c>
      <c r="W2" s="99" t="s">
        <v>20</v>
      </c>
      <c r="X2" s="99" t="s">
        <v>21</v>
      </c>
      <c r="Y2" s="63" t="s">
        <v>22</v>
      </c>
      <c r="Z2" s="63" t="s">
        <v>1278</v>
      </c>
      <c r="AA2" s="63" t="s">
        <v>23</v>
      </c>
      <c r="AB2" s="38" t="s">
        <v>1</v>
      </c>
      <c r="AC2" s="38" t="s">
        <v>2</v>
      </c>
      <c r="AD2" s="39" t="s">
        <v>4</v>
      </c>
      <c r="AE2" s="40" t="s">
        <v>24</v>
      </c>
      <c r="AF2" s="40" t="s">
        <v>25</v>
      </c>
      <c r="AG2" s="40" t="s">
        <v>10</v>
      </c>
      <c r="AH2" s="40" t="s">
        <v>11</v>
      </c>
      <c r="AI2" s="40" t="s">
        <v>26</v>
      </c>
      <c r="AJ2" s="41" t="s">
        <v>13</v>
      </c>
      <c r="AK2" s="40" t="s">
        <v>27</v>
      </c>
      <c r="AL2" s="40" t="s">
        <v>15</v>
      </c>
      <c r="AM2" s="40" t="s">
        <v>16</v>
      </c>
      <c r="AN2" s="40" t="s">
        <v>17</v>
      </c>
      <c r="AO2" s="40" t="s">
        <v>18</v>
      </c>
      <c r="AP2" s="40" t="s">
        <v>1294</v>
      </c>
      <c r="AQ2" s="40" t="s">
        <v>19</v>
      </c>
      <c r="AR2" s="40" t="s">
        <v>20</v>
      </c>
      <c r="AS2" s="40" t="s">
        <v>28</v>
      </c>
      <c r="AT2" s="42" t="s">
        <v>22</v>
      </c>
      <c r="AU2" s="38" t="s">
        <v>23</v>
      </c>
      <c r="AV2" s="73"/>
      <c r="AW2" s="209" t="s">
        <v>1280</v>
      </c>
      <c r="AX2" s="210" t="s">
        <v>685</v>
      </c>
      <c r="AY2" s="209" t="s">
        <v>1282</v>
      </c>
    </row>
    <row r="3" spans="1:53" s="7" customFormat="1" ht="35.25" customHeight="1">
      <c r="A3" s="408" t="s">
        <v>4515</v>
      </c>
      <c r="B3" s="387" t="s">
        <v>4575</v>
      </c>
      <c r="C3" s="388" t="s">
        <v>4635</v>
      </c>
      <c r="D3" s="409">
        <v>46065</v>
      </c>
      <c r="E3" s="409" t="s">
        <v>4692</v>
      </c>
      <c r="F3" s="410">
        <v>1</v>
      </c>
      <c r="G3" s="389">
        <v>63.71</v>
      </c>
      <c r="H3" s="389">
        <v>63.71</v>
      </c>
      <c r="I3" s="390" t="s">
        <v>4755</v>
      </c>
      <c r="J3" s="403"/>
      <c r="K3" s="373"/>
      <c r="L3" s="411" cm="1">
        <f t="array" ref="L3">IF(H3=0, _xleta.T, IF(H3&lt;=1000, 1290000, IF(H3&lt;=2000, 1460000, IF(H3&lt;=3000, 2186000, IF(H3&lt;=5000, 2296000, ff)))))</f>
        <v>1290000</v>
      </c>
      <c r="M3" s="411">
        <v>940500</v>
      </c>
      <c r="N3" s="403"/>
      <c r="O3" s="403"/>
      <c r="P3" s="403"/>
      <c r="Q3" s="403"/>
      <c r="R3" s="403"/>
      <c r="S3" s="403"/>
      <c r="T3" s="411"/>
      <c r="U3" s="403"/>
      <c r="V3" s="403"/>
      <c r="W3" s="403"/>
      <c r="X3" s="373"/>
      <c r="Y3" s="404"/>
      <c r="Z3" s="361" t="s">
        <v>691</v>
      </c>
      <c r="AA3" s="391" t="s">
        <v>74</v>
      </c>
      <c r="AB3" s="447" t="str">
        <f t="shared" ref="AB3:AC72" si="0">A3</f>
        <v>PS261123</v>
      </c>
      <c r="AC3" s="412" t="str">
        <f t="shared" si="0"/>
        <v>DI26B00871</v>
      </c>
      <c r="AD3" s="448">
        <f t="shared" ref="AD3:AD72" si="1">D3</f>
        <v>46065</v>
      </c>
      <c r="AE3" s="404">
        <f t="shared" ref="AE3:AE72" si="2">G3/H3*J3</f>
        <v>0</v>
      </c>
      <c r="AF3" s="404">
        <f t="shared" ref="AF3:AF72" si="3">(G3/H3)*K3</f>
        <v>0</v>
      </c>
      <c r="AG3" s="412">
        <f t="shared" ref="AG3:AG72" si="4">(G3/H3)*L3</f>
        <v>1290000</v>
      </c>
      <c r="AH3" s="412">
        <f t="shared" ref="AH3:AH72" si="5">(G3/H3)*M3</f>
        <v>940500</v>
      </c>
      <c r="AI3" s="412">
        <f t="shared" ref="AI3:AI72" si="6">(G3/H3)*N3</f>
        <v>0</v>
      </c>
      <c r="AJ3" s="404">
        <f t="shared" ref="AJ3:AJ72" si="7">(G3/H3)*O3</f>
        <v>0</v>
      </c>
      <c r="AK3" s="404">
        <f t="shared" ref="AK3:AK72" si="8">(G3/H3)*P3</f>
        <v>0</v>
      </c>
      <c r="AL3" s="404">
        <f t="shared" ref="AL3:AL72" si="9">(G3/H3)*Q3</f>
        <v>0</v>
      </c>
      <c r="AM3" s="404">
        <f t="shared" ref="AM3:AM72" si="10">(G3/H3)*R3</f>
        <v>0</v>
      </c>
      <c r="AN3" s="404">
        <f t="shared" ref="AN3:AN72" si="11">(G3/H3)*S3</f>
        <v>0</v>
      </c>
      <c r="AO3" s="404">
        <f t="shared" ref="AO3:AO72" si="12">(G3/H3)*T3</f>
        <v>0</v>
      </c>
      <c r="AP3" s="404">
        <f>(G3/H3)*U3</f>
        <v>0</v>
      </c>
      <c r="AQ3" s="412">
        <f>(G3/H3)*V3</f>
        <v>0</v>
      </c>
      <c r="AR3" s="412">
        <f>SUM(AG3:AQ3)*0.08</f>
        <v>178440</v>
      </c>
      <c r="AS3" s="412">
        <f>SUM(AG3:AR3)</f>
        <v>2408940</v>
      </c>
      <c r="AT3" s="412">
        <f>AS3</f>
        <v>2408940</v>
      </c>
      <c r="AU3" s="412" t="str">
        <f t="shared" ref="AU3:AU72" si="13">AA3</f>
        <v>CÁT LÁI</v>
      </c>
      <c r="AV3" s="392" t="s">
        <v>80</v>
      </c>
      <c r="AW3" s="7" t="s">
        <v>4764</v>
      </c>
      <c r="AX3" s="7" t="s">
        <v>3614</v>
      </c>
      <c r="AY3" s="413">
        <v>46076</v>
      </c>
      <c r="AZ3" s="449" t="s">
        <v>691</v>
      </c>
      <c r="BA3" s="449" t="s">
        <v>2684</v>
      </c>
    </row>
    <row r="4" spans="1:53" s="7" customFormat="1" ht="35.25" customHeight="1">
      <c r="A4" s="408" t="s">
        <v>4516</v>
      </c>
      <c r="B4" s="387" t="s">
        <v>4576</v>
      </c>
      <c r="C4" s="388" t="s">
        <v>4636</v>
      </c>
      <c r="D4" s="409">
        <v>46064</v>
      </c>
      <c r="E4" s="409" t="s">
        <v>4693</v>
      </c>
      <c r="F4" s="410">
        <v>1</v>
      </c>
      <c r="G4" s="389">
        <v>25</v>
      </c>
      <c r="H4" s="389">
        <v>25</v>
      </c>
      <c r="I4" s="390">
        <v>0.13</v>
      </c>
      <c r="J4" s="403"/>
      <c r="K4" s="373"/>
      <c r="L4" s="411"/>
      <c r="M4" s="411">
        <v>940500</v>
      </c>
      <c r="N4" s="403"/>
      <c r="O4" s="403"/>
      <c r="P4" s="403"/>
      <c r="Q4" s="403"/>
      <c r="R4" s="403"/>
      <c r="S4" s="403"/>
      <c r="T4" s="411"/>
      <c r="U4" s="403"/>
      <c r="V4" s="403"/>
      <c r="W4" s="403"/>
      <c r="X4" s="373"/>
      <c r="Y4" s="404"/>
      <c r="Z4" s="361"/>
      <c r="AA4" s="391" t="s">
        <v>74</v>
      </c>
      <c r="AB4" s="447" t="str">
        <f t="shared" si="0"/>
        <v>PS261104</v>
      </c>
      <c r="AC4" s="412" t="str">
        <f t="shared" si="0"/>
        <v>HN20260205001</v>
      </c>
      <c r="AD4" s="448">
        <f t="shared" si="1"/>
        <v>46064</v>
      </c>
      <c r="AE4" s="404">
        <f t="shared" si="2"/>
        <v>0</v>
      </c>
      <c r="AF4" s="404">
        <f t="shared" si="3"/>
        <v>0</v>
      </c>
      <c r="AG4" s="412">
        <f t="shared" si="4"/>
        <v>0</v>
      </c>
      <c r="AH4" s="412">
        <f t="shared" si="5"/>
        <v>940500</v>
      </c>
      <c r="AI4" s="412">
        <f t="shared" si="6"/>
        <v>0</v>
      </c>
      <c r="AJ4" s="404">
        <f t="shared" si="7"/>
        <v>0</v>
      </c>
      <c r="AK4" s="404">
        <f t="shared" si="8"/>
        <v>0</v>
      </c>
      <c r="AL4" s="404">
        <f t="shared" si="9"/>
        <v>0</v>
      </c>
      <c r="AM4" s="404">
        <f t="shared" si="10"/>
        <v>0</v>
      </c>
      <c r="AN4" s="404">
        <f t="shared" si="11"/>
        <v>0</v>
      </c>
      <c r="AO4" s="404">
        <f t="shared" si="12"/>
        <v>0</v>
      </c>
      <c r="AP4" s="404">
        <f t="shared" ref="AP4:AP72" si="14">(G4/H4)*U4</f>
        <v>0</v>
      </c>
      <c r="AQ4" s="412">
        <f t="shared" ref="AQ4:AQ72" si="15">(G4/H4)*V4</f>
        <v>0</v>
      </c>
      <c r="AR4" s="412">
        <f t="shared" ref="AR4:AR72" si="16">SUM(AG4:AQ4)*0.08</f>
        <v>75240</v>
      </c>
      <c r="AS4" s="412">
        <f t="shared" ref="AS4:AS72" si="17">SUM(AG4:AR4)</f>
        <v>1015740</v>
      </c>
      <c r="AT4" s="412">
        <f t="shared" ref="AT4:AT72" si="18">AS4</f>
        <v>1015740</v>
      </c>
      <c r="AU4" s="412" t="str">
        <f t="shared" si="13"/>
        <v>CÁT LÁI</v>
      </c>
      <c r="AV4" s="392" t="s">
        <v>80</v>
      </c>
      <c r="AW4" s="7" t="s">
        <v>4765</v>
      </c>
      <c r="AX4" s="7" t="s">
        <v>3614</v>
      </c>
      <c r="AY4" s="413">
        <v>46076</v>
      </c>
      <c r="AZ4" s="862" t="s">
        <v>691</v>
      </c>
      <c r="BA4" s="862" t="s">
        <v>2684</v>
      </c>
    </row>
    <row r="5" spans="1:53" s="7" customFormat="1" ht="35.25" customHeight="1">
      <c r="A5" s="408" t="s">
        <v>4517</v>
      </c>
      <c r="B5" s="387" t="s">
        <v>4577</v>
      </c>
      <c r="C5" s="388" t="s">
        <v>4637</v>
      </c>
      <c r="D5" s="409">
        <v>46064</v>
      </c>
      <c r="E5" s="409" t="s">
        <v>4694</v>
      </c>
      <c r="F5" s="410">
        <v>1</v>
      </c>
      <c r="G5" s="389">
        <v>68</v>
      </c>
      <c r="H5" s="389">
        <v>68</v>
      </c>
      <c r="I5" s="390">
        <v>0.193</v>
      </c>
      <c r="J5" s="403"/>
      <c r="K5" s="373"/>
      <c r="L5" s="411"/>
      <c r="M5" s="411">
        <v>940500</v>
      </c>
      <c r="N5" s="403"/>
      <c r="O5" s="403"/>
      <c r="P5" s="403"/>
      <c r="Q5" s="403"/>
      <c r="R5" s="403"/>
      <c r="S5" s="403"/>
      <c r="T5" s="411"/>
      <c r="U5" s="403"/>
      <c r="V5" s="403"/>
      <c r="W5" s="403"/>
      <c r="X5" s="373"/>
      <c r="Y5" s="404"/>
      <c r="Z5" s="361"/>
      <c r="AA5" s="391" t="s">
        <v>74</v>
      </c>
      <c r="AB5" s="447" t="str">
        <f t="shared" si="0"/>
        <v>PS261101</v>
      </c>
      <c r="AC5" s="412" t="str">
        <f t="shared" si="0"/>
        <v>HK20260202</v>
      </c>
      <c r="AD5" s="448">
        <f t="shared" si="1"/>
        <v>46064</v>
      </c>
      <c r="AE5" s="404">
        <f t="shared" si="2"/>
        <v>0</v>
      </c>
      <c r="AF5" s="404">
        <f t="shared" si="3"/>
        <v>0</v>
      </c>
      <c r="AG5" s="412">
        <f t="shared" si="4"/>
        <v>0</v>
      </c>
      <c r="AH5" s="412">
        <f t="shared" si="5"/>
        <v>940500</v>
      </c>
      <c r="AI5" s="412">
        <f t="shared" si="6"/>
        <v>0</v>
      </c>
      <c r="AJ5" s="404">
        <f t="shared" si="7"/>
        <v>0</v>
      </c>
      <c r="AK5" s="404">
        <f t="shared" si="8"/>
        <v>0</v>
      </c>
      <c r="AL5" s="404">
        <f t="shared" si="9"/>
        <v>0</v>
      </c>
      <c r="AM5" s="404">
        <f t="shared" si="10"/>
        <v>0</v>
      </c>
      <c r="AN5" s="404">
        <f t="shared" si="11"/>
        <v>0</v>
      </c>
      <c r="AO5" s="404">
        <f t="shared" si="12"/>
        <v>0</v>
      </c>
      <c r="AP5" s="404">
        <f t="shared" si="14"/>
        <v>0</v>
      </c>
      <c r="AQ5" s="412">
        <f t="shared" si="15"/>
        <v>0</v>
      </c>
      <c r="AR5" s="412">
        <f t="shared" si="16"/>
        <v>75240</v>
      </c>
      <c r="AS5" s="412">
        <f t="shared" si="17"/>
        <v>1015740</v>
      </c>
      <c r="AT5" s="412">
        <f t="shared" si="18"/>
        <v>1015740</v>
      </c>
      <c r="AU5" s="412" t="str">
        <f t="shared" si="13"/>
        <v>CÁT LÁI</v>
      </c>
      <c r="AV5" s="392" t="s">
        <v>80</v>
      </c>
      <c r="AW5" s="7" t="s">
        <v>4766</v>
      </c>
      <c r="AX5" s="7" t="s">
        <v>3614</v>
      </c>
      <c r="AY5" s="413">
        <v>46076</v>
      </c>
      <c r="AZ5" s="863"/>
      <c r="BA5" s="863"/>
    </row>
    <row r="6" spans="1:53" s="7" customFormat="1" ht="35.25" customHeight="1">
      <c r="A6" s="408" t="s">
        <v>4518</v>
      </c>
      <c r="B6" s="387" t="s">
        <v>4578</v>
      </c>
      <c r="C6" s="388" t="s">
        <v>4638</v>
      </c>
      <c r="D6" s="409">
        <v>46064</v>
      </c>
      <c r="E6" s="409" t="s">
        <v>4695</v>
      </c>
      <c r="F6" s="410">
        <v>1</v>
      </c>
      <c r="G6" s="389">
        <v>359.4</v>
      </c>
      <c r="H6" s="389">
        <v>359.4</v>
      </c>
      <c r="I6" s="390">
        <v>3.2</v>
      </c>
      <c r="J6" s="403"/>
      <c r="K6" s="373"/>
      <c r="L6" s="411" cm="1">
        <f t="array" ref="L6">IF(H6=0, _xleta.T, IF(H6&lt;=1000, 1290000, IF(H6&lt;=2000, 1460000, IF(H6&lt;=3000, 2186000, IF(H6&lt;=5000, 2296000, ff)))))</f>
        <v>1290000</v>
      </c>
      <c r="M6" s="411">
        <v>940500</v>
      </c>
      <c r="N6" s="403"/>
      <c r="O6" s="403"/>
      <c r="P6" s="403"/>
      <c r="Q6" s="403"/>
      <c r="R6" s="403"/>
      <c r="S6" s="403"/>
      <c r="T6" s="411"/>
      <c r="U6" s="403"/>
      <c r="V6" s="403"/>
      <c r="W6" s="403"/>
      <c r="X6" s="373"/>
      <c r="Y6" s="404"/>
      <c r="Z6" s="361" t="s">
        <v>691</v>
      </c>
      <c r="AA6" s="391" t="s">
        <v>74</v>
      </c>
      <c r="AB6" s="447" t="str">
        <f t="shared" si="0"/>
        <v>PS261097</v>
      </c>
      <c r="AC6" s="412" t="str">
        <f t="shared" si="0"/>
        <v>GLSC2026110S</v>
      </c>
      <c r="AD6" s="448">
        <f t="shared" si="1"/>
        <v>46064</v>
      </c>
      <c r="AE6" s="404">
        <f t="shared" si="2"/>
        <v>0</v>
      </c>
      <c r="AF6" s="404">
        <f t="shared" si="3"/>
        <v>0</v>
      </c>
      <c r="AG6" s="412">
        <f t="shared" si="4"/>
        <v>1290000</v>
      </c>
      <c r="AH6" s="412">
        <f t="shared" si="5"/>
        <v>940500</v>
      </c>
      <c r="AI6" s="412">
        <f t="shared" si="6"/>
        <v>0</v>
      </c>
      <c r="AJ6" s="404">
        <f t="shared" si="7"/>
        <v>0</v>
      </c>
      <c r="AK6" s="404">
        <f t="shared" si="8"/>
        <v>0</v>
      </c>
      <c r="AL6" s="404">
        <f t="shared" si="9"/>
        <v>0</v>
      </c>
      <c r="AM6" s="404">
        <f t="shared" si="10"/>
        <v>0</v>
      </c>
      <c r="AN6" s="404">
        <f t="shared" si="11"/>
        <v>0</v>
      </c>
      <c r="AO6" s="404">
        <f t="shared" si="12"/>
        <v>0</v>
      </c>
      <c r="AP6" s="404">
        <f t="shared" si="14"/>
        <v>0</v>
      </c>
      <c r="AQ6" s="412">
        <f t="shared" si="15"/>
        <v>0</v>
      </c>
      <c r="AR6" s="412">
        <f t="shared" si="16"/>
        <v>178440</v>
      </c>
      <c r="AS6" s="412">
        <f t="shared" si="17"/>
        <v>2408940</v>
      </c>
      <c r="AT6" s="412">
        <f t="shared" si="18"/>
        <v>2408940</v>
      </c>
      <c r="AU6" s="412" t="str">
        <f t="shared" si="13"/>
        <v>CÁT LÁI</v>
      </c>
      <c r="AV6" s="392" t="s">
        <v>80</v>
      </c>
      <c r="AW6" s="7" t="s">
        <v>4767</v>
      </c>
      <c r="AX6" s="7" t="s">
        <v>3614</v>
      </c>
      <c r="AY6" s="413">
        <v>46076</v>
      </c>
      <c r="AZ6" s="864"/>
      <c r="BA6" s="864"/>
    </row>
    <row r="7" spans="1:53" s="7" customFormat="1" ht="35.25" customHeight="1">
      <c r="A7" s="408" t="s">
        <v>4519</v>
      </c>
      <c r="B7" s="387" t="s">
        <v>4579</v>
      </c>
      <c r="C7" s="388" t="s">
        <v>4639</v>
      </c>
      <c r="D7" s="409">
        <v>46076</v>
      </c>
      <c r="E7" s="409" t="s">
        <v>4696</v>
      </c>
      <c r="F7" s="410">
        <v>1</v>
      </c>
      <c r="G7" s="389">
        <v>1202.5</v>
      </c>
      <c r="H7" s="389">
        <v>1202.5</v>
      </c>
      <c r="I7" s="390">
        <v>6.3840000000000003</v>
      </c>
      <c r="J7" s="403"/>
      <c r="K7" s="373"/>
      <c r="L7" s="411" cm="1">
        <f t="array" ref="L7">IF(H7=0, _xleta.T, IF(H7&lt;=1000, 1290000, IF(H7&lt;=2000, 1460000, IF(H7&lt;=3000, 2186000, IF(H7&lt;=5000, 2296000, ff)))))</f>
        <v>1460000</v>
      </c>
      <c r="M7" s="411">
        <v>940500</v>
      </c>
      <c r="N7" s="403"/>
      <c r="O7" s="403"/>
      <c r="P7" s="403"/>
      <c r="Q7" s="403"/>
      <c r="R7" s="403"/>
      <c r="S7" s="403"/>
      <c r="T7" s="411"/>
      <c r="U7" s="403"/>
      <c r="V7" s="403"/>
      <c r="W7" s="403"/>
      <c r="X7" s="373"/>
      <c r="Y7" s="404"/>
      <c r="Z7" s="361" t="s">
        <v>709</v>
      </c>
      <c r="AA7" s="391" t="s">
        <v>74</v>
      </c>
      <c r="AB7" s="447" t="str">
        <f t="shared" si="0"/>
        <v>PS261119</v>
      </c>
      <c r="AC7" s="412" t="str">
        <f t="shared" si="0"/>
        <v>DL20260202</v>
      </c>
      <c r="AD7" s="448">
        <f t="shared" si="1"/>
        <v>46076</v>
      </c>
      <c r="AE7" s="404">
        <f t="shared" si="2"/>
        <v>0</v>
      </c>
      <c r="AF7" s="404">
        <f t="shared" si="3"/>
        <v>0</v>
      </c>
      <c r="AG7" s="412">
        <f t="shared" si="4"/>
        <v>1460000</v>
      </c>
      <c r="AH7" s="412">
        <f t="shared" si="5"/>
        <v>940500</v>
      </c>
      <c r="AI7" s="412">
        <f t="shared" si="6"/>
        <v>0</v>
      </c>
      <c r="AJ7" s="404">
        <f t="shared" si="7"/>
        <v>0</v>
      </c>
      <c r="AK7" s="404">
        <f t="shared" si="8"/>
        <v>0</v>
      </c>
      <c r="AL7" s="404">
        <f t="shared" si="9"/>
        <v>0</v>
      </c>
      <c r="AM7" s="404">
        <f t="shared" si="10"/>
        <v>0</v>
      </c>
      <c r="AN7" s="404">
        <f t="shared" si="11"/>
        <v>0</v>
      </c>
      <c r="AO7" s="404">
        <f t="shared" si="12"/>
        <v>0</v>
      </c>
      <c r="AP7" s="404">
        <f t="shared" si="14"/>
        <v>0</v>
      </c>
      <c r="AQ7" s="412">
        <f t="shared" si="15"/>
        <v>0</v>
      </c>
      <c r="AR7" s="412">
        <f t="shared" si="16"/>
        <v>192040</v>
      </c>
      <c r="AS7" s="412">
        <f t="shared" si="17"/>
        <v>2592540</v>
      </c>
      <c r="AT7" s="412">
        <f t="shared" si="18"/>
        <v>2592540</v>
      </c>
      <c r="AU7" s="412" t="str">
        <f t="shared" si="13"/>
        <v>CÁT LÁI</v>
      </c>
      <c r="AV7" s="392" t="s">
        <v>80</v>
      </c>
      <c r="AW7" s="7" t="s">
        <v>4768</v>
      </c>
      <c r="AX7" s="7" t="s">
        <v>3614</v>
      </c>
      <c r="AY7" s="413">
        <v>46077</v>
      </c>
      <c r="AZ7" s="793" t="s">
        <v>709</v>
      </c>
      <c r="BA7" s="793" t="s">
        <v>2686</v>
      </c>
    </row>
    <row r="8" spans="1:53" s="7" customFormat="1" ht="35.25" customHeight="1">
      <c r="A8" s="408" t="s">
        <v>4520</v>
      </c>
      <c r="B8" s="387" t="s">
        <v>4580</v>
      </c>
      <c r="C8" s="388" t="s">
        <v>4640</v>
      </c>
      <c r="D8" s="409">
        <v>46076</v>
      </c>
      <c r="E8" s="409" t="s">
        <v>4697</v>
      </c>
      <c r="F8" s="410">
        <v>1</v>
      </c>
      <c r="G8" s="389">
        <v>603</v>
      </c>
      <c r="H8" s="389">
        <v>603</v>
      </c>
      <c r="I8" s="390">
        <v>3.016</v>
      </c>
      <c r="J8" s="403"/>
      <c r="K8" s="373"/>
      <c r="L8" s="411" cm="1">
        <f t="array" ref="L8">IF(H8=0, _xleta.T, IF(H8&lt;=1000, 1290000, IF(H8&lt;=2000, 1460000, IF(H8&lt;=3000, 2186000, IF(H8&lt;=5000, 2296000, ff)))))</f>
        <v>1290000</v>
      </c>
      <c r="M8" s="411">
        <v>940500</v>
      </c>
      <c r="N8" s="403"/>
      <c r="O8" s="403"/>
      <c r="P8" s="403"/>
      <c r="Q8" s="403"/>
      <c r="R8" s="403"/>
      <c r="S8" s="403"/>
      <c r="T8" s="411"/>
      <c r="U8" s="403"/>
      <c r="V8" s="403"/>
      <c r="W8" s="403"/>
      <c r="X8" s="373"/>
      <c r="Y8" s="404"/>
      <c r="Z8" s="361" t="s">
        <v>709</v>
      </c>
      <c r="AA8" s="391" t="s">
        <v>74</v>
      </c>
      <c r="AB8" s="447" t="str">
        <f t="shared" si="0"/>
        <v>PS261120</v>
      </c>
      <c r="AC8" s="412" t="str">
        <f t="shared" si="0"/>
        <v>XR20260202001</v>
      </c>
      <c r="AD8" s="448">
        <f t="shared" si="1"/>
        <v>46076</v>
      </c>
      <c r="AE8" s="404">
        <f t="shared" si="2"/>
        <v>0</v>
      </c>
      <c r="AF8" s="404">
        <f t="shared" si="3"/>
        <v>0</v>
      </c>
      <c r="AG8" s="412">
        <f t="shared" si="4"/>
        <v>1290000</v>
      </c>
      <c r="AH8" s="412">
        <f t="shared" si="5"/>
        <v>940500</v>
      </c>
      <c r="AI8" s="412">
        <f t="shared" si="6"/>
        <v>0</v>
      </c>
      <c r="AJ8" s="404">
        <f t="shared" si="7"/>
        <v>0</v>
      </c>
      <c r="AK8" s="404">
        <f t="shared" si="8"/>
        <v>0</v>
      </c>
      <c r="AL8" s="404">
        <f t="shared" si="9"/>
        <v>0</v>
      </c>
      <c r="AM8" s="404">
        <f t="shared" si="10"/>
        <v>0</v>
      </c>
      <c r="AN8" s="404">
        <f t="shared" si="11"/>
        <v>0</v>
      </c>
      <c r="AO8" s="404">
        <f t="shared" si="12"/>
        <v>0</v>
      </c>
      <c r="AP8" s="404">
        <f t="shared" si="14"/>
        <v>0</v>
      </c>
      <c r="AQ8" s="412">
        <f t="shared" si="15"/>
        <v>0</v>
      </c>
      <c r="AR8" s="412">
        <f t="shared" si="16"/>
        <v>178440</v>
      </c>
      <c r="AS8" s="412">
        <f t="shared" si="17"/>
        <v>2408940</v>
      </c>
      <c r="AT8" s="412">
        <f t="shared" si="18"/>
        <v>2408940</v>
      </c>
      <c r="AU8" s="412" t="str">
        <f t="shared" si="13"/>
        <v>CÁT LÁI</v>
      </c>
      <c r="AV8" s="392" t="s">
        <v>80</v>
      </c>
      <c r="AW8" s="7" t="s">
        <v>4769</v>
      </c>
      <c r="AX8" s="7" t="s">
        <v>3614</v>
      </c>
      <c r="AY8" s="413">
        <v>46077</v>
      </c>
      <c r="AZ8" s="794"/>
      <c r="BA8" s="794"/>
    </row>
    <row r="9" spans="1:53" s="7" customFormat="1" ht="35.25" customHeight="1">
      <c r="A9" s="408" t="s">
        <v>4521</v>
      </c>
      <c r="B9" s="387" t="s">
        <v>4581</v>
      </c>
      <c r="C9" s="388" t="s">
        <v>4641</v>
      </c>
      <c r="D9" s="409">
        <v>46076</v>
      </c>
      <c r="E9" s="409" t="s">
        <v>4698</v>
      </c>
      <c r="F9" s="410">
        <v>1</v>
      </c>
      <c r="G9" s="389">
        <v>24.638000000000002</v>
      </c>
      <c r="H9" s="389">
        <v>24.638000000000002</v>
      </c>
      <c r="I9" s="390">
        <v>9.4E-2</v>
      </c>
      <c r="J9" s="403"/>
      <c r="K9" s="373"/>
      <c r="L9" s="411"/>
      <c r="M9" s="411">
        <v>940500</v>
      </c>
      <c r="N9" s="403"/>
      <c r="O9" s="403"/>
      <c r="P9" s="403"/>
      <c r="Q9" s="403"/>
      <c r="R9" s="403"/>
      <c r="S9" s="403"/>
      <c r="T9" s="411"/>
      <c r="U9" s="403"/>
      <c r="V9" s="403"/>
      <c r="W9" s="403"/>
      <c r="X9" s="373"/>
      <c r="Y9" s="404"/>
      <c r="Z9" s="361"/>
      <c r="AA9" s="391" t="s">
        <v>74</v>
      </c>
      <c r="AB9" s="447" t="str">
        <f t="shared" si="0"/>
        <v>PS261136</v>
      </c>
      <c r="AC9" s="412" t="str">
        <f t="shared" si="0"/>
        <v>1869399020</v>
      </c>
      <c r="AD9" s="448">
        <f t="shared" si="1"/>
        <v>46076</v>
      </c>
      <c r="AE9" s="404">
        <f t="shared" si="2"/>
        <v>0</v>
      </c>
      <c r="AF9" s="404">
        <f t="shared" si="3"/>
        <v>0</v>
      </c>
      <c r="AG9" s="412">
        <f t="shared" si="4"/>
        <v>0</v>
      </c>
      <c r="AH9" s="412">
        <f t="shared" si="5"/>
        <v>940500</v>
      </c>
      <c r="AI9" s="412">
        <f t="shared" si="6"/>
        <v>0</v>
      </c>
      <c r="AJ9" s="404">
        <f t="shared" si="7"/>
        <v>0</v>
      </c>
      <c r="AK9" s="404">
        <f t="shared" si="8"/>
        <v>0</v>
      </c>
      <c r="AL9" s="404">
        <f t="shared" si="9"/>
        <v>0</v>
      </c>
      <c r="AM9" s="404">
        <f t="shared" si="10"/>
        <v>0</v>
      </c>
      <c r="AN9" s="404">
        <f t="shared" si="11"/>
        <v>0</v>
      </c>
      <c r="AO9" s="404">
        <f t="shared" si="12"/>
        <v>0</v>
      </c>
      <c r="AP9" s="404">
        <f t="shared" si="14"/>
        <v>0</v>
      </c>
      <c r="AQ9" s="412">
        <f t="shared" si="15"/>
        <v>0</v>
      </c>
      <c r="AR9" s="412">
        <f t="shared" si="16"/>
        <v>75240</v>
      </c>
      <c r="AS9" s="412">
        <f t="shared" si="17"/>
        <v>1015740</v>
      </c>
      <c r="AT9" s="412">
        <f t="shared" si="18"/>
        <v>1015740</v>
      </c>
      <c r="AU9" s="412" t="str">
        <f t="shared" si="13"/>
        <v>CÁT LÁI</v>
      </c>
      <c r="AV9" s="392" t="s">
        <v>80</v>
      </c>
      <c r="AW9" s="7" t="s">
        <v>4770</v>
      </c>
      <c r="AX9" s="7" t="s">
        <v>3614</v>
      </c>
      <c r="AY9" s="413">
        <v>46077</v>
      </c>
      <c r="AZ9" s="794"/>
      <c r="BA9" s="794"/>
    </row>
    <row r="10" spans="1:53" s="7" customFormat="1" ht="35.25" customHeight="1">
      <c r="A10" s="408" t="s">
        <v>4522</v>
      </c>
      <c r="B10" s="387" t="s">
        <v>4582</v>
      </c>
      <c r="C10" s="388" t="s">
        <v>4642</v>
      </c>
      <c r="D10" s="409">
        <v>46076</v>
      </c>
      <c r="E10" s="409" t="s">
        <v>4699</v>
      </c>
      <c r="F10" s="410">
        <v>1</v>
      </c>
      <c r="G10" s="389">
        <v>483.08</v>
      </c>
      <c r="H10" s="389">
        <v>483.08</v>
      </c>
      <c r="I10" s="390">
        <v>0.91800000000000004</v>
      </c>
      <c r="J10" s="403"/>
      <c r="K10" s="373"/>
      <c r="L10" s="411"/>
      <c r="M10" s="411">
        <v>940500</v>
      </c>
      <c r="N10" s="403"/>
      <c r="O10" s="403"/>
      <c r="P10" s="403"/>
      <c r="Q10" s="403"/>
      <c r="R10" s="403"/>
      <c r="S10" s="403"/>
      <c r="T10" s="411"/>
      <c r="U10" s="403"/>
      <c r="V10" s="403"/>
      <c r="W10" s="403"/>
      <c r="X10" s="373"/>
      <c r="Y10" s="404"/>
      <c r="Z10" s="361"/>
      <c r="AA10" s="391" t="s">
        <v>74</v>
      </c>
      <c r="AB10" s="447" t="str">
        <f t="shared" si="0"/>
        <v>PS261131</v>
      </c>
      <c r="AC10" s="412" t="str">
        <f t="shared" si="0"/>
        <v>184849</v>
      </c>
      <c r="AD10" s="448">
        <f t="shared" si="1"/>
        <v>46076</v>
      </c>
      <c r="AE10" s="404">
        <f t="shared" si="2"/>
        <v>0</v>
      </c>
      <c r="AF10" s="404">
        <f t="shared" si="3"/>
        <v>0</v>
      </c>
      <c r="AG10" s="412">
        <f t="shared" si="4"/>
        <v>0</v>
      </c>
      <c r="AH10" s="412">
        <f t="shared" si="5"/>
        <v>940500</v>
      </c>
      <c r="AI10" s="412">
        <f t="shared" si="6"/>
        <v>0</v>
      </c>
      <c r="AJ10" s="404">
        <f t="shared" si="7"/>
        <v>0</v>
      </c>
      <c r="AK10" s="404">
        <f t="shared" si="8"/>
        <v>0</v>
      </c>
      <c r="AL10" s="404">
        <f t="shared" si="9"/>
        <v>0</v>
      </c>
      <c r="AM10" s="404">
        <f t="shared" si="10"/>
        <v>0</v>
      </c>
      <c r="AN10" s="404">
        <f t="shared" si="11"/>
        <v>0</v>
      </c>
      <c r="AO10" s="404">
        <f t="shared" si="12"/>
        <v>0</v>
      </c>
      <c r="AP10" s="404">
        <f t="shared" si="14"/>
        <v>0</v>
      </c>
      <c r="AQ10" s="412">
        <f t="shared" si="15"/>
        <v>0</v>
      </c>
      <c r="AR10" s="412">
        <f t="shared" si="16"/>
        <v>75240</v>
      </c>
      <c r="AS10" s="412">
        <f t="shared" si="17"/>
        <v>1015740</v>
      </c>
      <c r="AT10" s="412">
        <f t="shared" si="18"/>
        <v>1015740</v>
      </c>
      <c r="AU10" s="412" t="str">
        <f t="shared" si="13"/>
        <v>CÁT LÁI</v>
      </c>
      <c r="AV10" s="392" t="s">
        <v>80</v>
      </c>
      <c r="AW10" s="7" t="s">
        <v>4771</v>
      </c>
      <c r="AX10" s="7" t="s">
        <v>3614</v>
      </c>
      <c r="AY10" s="413">
        <v>46077</v>
      </c>
      <c r="AZ10" s="795"/>
      <c r="BA10" s="795"/>
    </row>
    <row r="11" spans="1:53" s="1" customFormat="1" ht="35.25" hidden="1" customHeight="1">
      <c r="A11" s="400" t="s">
        <v>4523</v>
      </c>
      <c r="B11" s="378" t="s">
        <v>4583</v>
      </c>
      <c r="C11" s="379" t="s">
        <v>4643</v>
      </c>
      <c r="D11" s="401">
        <v>46077</v>
      </c>
      <c r="E11" s="401" t="s">
        <v>4700</v>
      </c>
      <c r="F11" s="402">
        <v>1</v>
      </c>
      <c r="G11" s="380">
        <v>246</v>
      </c>
      <c r="H11" s="380">
        <v>246</v>
      </c>
      <c r="I11" s="381"/>
      <c r="J11" s="403"/>
      <c r="K11" s="373"/>
      <c r="L11" s="403">
        <f>IF(H11&lt;=50,1060000, IF(H11&lt;=200, 1210000, IF(H11&lt;=500, 1230000, IF(H11&lt;=1000, 1440000, IF(H11&lt;=2000, 1990000, IF(H11&gt;2000, 1990000+(H11-2000)*1464))))))</f>
        <v>1230000</v>
      </c>
      <c r="M11" s="403">
        <v>940500</v>
      </c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373"/>
      <c r="Y11" s="404"/>
      <c r="Z11" s="260" t="s">
        <v>2336</v>
      </c>
      <c r="AA11" s="382" t="s">
        <v>76</v>
      </c>
      <c r="AB11" s="405" t="str">
        <f t="shared" si="0"/>
        <v>PS261173</v>
      </c>
      <c r="AC11" s="404" t="str">
        <f t="shared" si="0"/>
        <v>5271023</v>
      </c>
      <c r="AD11" s="406">
        <f t="shared" si="1"/>
        <v>46077</v>
      </c>
      <c r="AE11" s="404">
        <f t="shared" si="2"/>
        <v>0</v>
      </c>
      <c r="AF11" s="404">
        <f t="shared" si="3"/>
        <v>0</v>
      </c>
      <c r="AG11" s="404">
        <f t="shared" si="4"/>
        <v>1230000</v>
      </c>
      <c r="AH11" s="404">
        <f t="shared" si="5"/>
        <v>940500</v>
      </c>
      <c r="AI11" s="404">
        <f t="shared" si="6"/>
        <v>0</v>
      </c>
      <c r="AJ11" s="404">
        <f t="shared" si="7"/>
        <v>0</v>
      </c>
      <c r="AK11" s="404">
        <f t="shared" si="8"/>
        <v>0</v>
      </c>
      <c r="AL11" s="404">
        <f t="shared" si="9"/>
        <v>0</v>
      </c>
      <c r="AM11" s="404">
        <f t="shared" si="10"/>
        <v>0</v>
      </c>
      <c r="AN11" s="404">
        <f t="shared" si="11"/>
        <v>0</v>
      </c>
      <c r="AO11" s="404">
        <f t="shared" si="12"/>
        <v>0</v>
      </c>
      <c r="AP11" s="404">
        <f t="shared" si="14"/>
        <v>0</v>
      </c>
      <c r="AQ11" s="404">
        <f t="shared" si="15"/>
        <v>0</v>
      </c>
      <c r="AR11" s="404">
        <f t="shared" si="16"/>
        <v>173640</v>
      </c>
      <c r="AS11" s="404">
        <f t="shared" si="17"/>
        <v>2344140</v>
      </c>
      <c r="AT11" s="404">
        <f t="shared" si="18"/>
        <v>2344140</v>
      </c>
      <c r="AU11" s="404" t="str">
        <f t="shared" si="13"/>
        <v>SCSC</v>
      </c>
      <c r="AV11" s="383" t="s">
        <v>79</v>
      </c>
      <c r="AW11" s="1" t="s">
        <v>4772</v>
      </c>
      <c r="AX11" s="1" t="s">
        <v>4143</v>
      </c>
      <c r="AY11" s="407">
        <v>46078</v>
      </c>
      <c r="AZ11" s="847" t="s">
        <v>2336</v>
      </c>
      <c r="BA11" s="847" t="s">
        <v>2684</v>
      </c>
    </row>
    <row r="12" spans="1:53" s="1" customFormat="1" ht="35.25" hidden="1" customHeight="1">
      <c r="A12" s="400" t="s">
        <v>4524</v>
      </c>
      <c r="B12" s="378" t="s">
        <v>4584</v>
      </c>
      <c r="C12" s="379" t="s">
        <v>4644</v>
      </c>
      <c r="D12" s="401">
        <v>46077</v>
      </c>
      <c r="E12" s="401" t="s">
        <v>4701</v>
      </c>
      <c r="F12" s="402">
        <v>1</v>
      </c>
      <c r="G12" s="380">
        <v>226</v>
      </c>
      <c r="H12" s="380">
        <v>226</v>
      </c>
      <c r="I12" s="381"/>
      <c r="J12" s="403"/>
      <c r="K12" s="373"/>
      <c r="L12" s="403">
        <f>IF(H12&lt;=50,1060000, IF(H12&lt;=200, 1210000, IF(H12&lt;=500, 1230000, IF(H12&lt;=1000, 1440000, IF(H12&lt;=2000, 1990000, IF(H12&gt;2000, 1990000+(H12-2000)*1464))))))</f>
        <v>1230000</v>
      </c>
      <c r="M12" s="403">
        <v>940500</v>
      </c>
      <c r="N12" s="403"/>
      <c r="O12" s="403"/>
      <c r="P12" s="403"/>
      <c r="Q12" s="403"/>
      <c r="R12" s="403"/>
      <c r="S12" s="403"/>
      <c r="T12" s="403"/>
      <c r="U12" s="403"/>
      <c r="V12" s="403"/>
      <c r="W12" s="403"/>
      <c r="X12" s="373"/>
      <c r="Y12" s="404"/>
      <c r="Z12" s="260" t="s">
        <v>2336</v>
      </c>
      <c r="AA12" s="382" t="s">
        <v>76</v>
      </c>
      <c r="AB12" s="405" t="str">
        <f t="shared" si="0"/>
        <v>PS261193</v>
      </c>
      <c r="AC12" s="404" t="str">
        <f t="shared" si="0"/>
        <v>PS26-1193</v>
      </c>
      <c r="AD12" s="406">
        <f t="shared" si="1"/>
        <v>46077</v>
      </c>
      <c r="AE12" s="404">
        <f t="shared" si="2"/>
        <v>0</v>
      </c>
      <c r="AF12" s="404">
        <f t="shared" si="3"/>
        <v>0</v>
      </c>
      <c r="AG12" s="404">
        <f t="shared" si="4"/>
        <v>1230000</v>
      </c>
      <c r="AH12" s="404">
        <f t="shared" si="5"/>
        <v>940500</v>
      </c>
      <c r="AI12" s="404">
        <f t="shared" si="6"/>
        <v>0</v>
      </c>
      <c r="AJ12" s="404">
        <f t="shared" si="7"/>
        <v>0</v>
      </c>
      <c r="AK12" s="404">
        <f t="shared" si="8"/>
        <v>0</v>
      </c>
      <c r="AL12" s="404">
        <f t="shared" si="9"/>
        <v>0</v>
      </c>
      <c r="AM12" s="404">
        <f t="shared" si="10"/>
        <v>0</v>
      </c>
      <c r="AN12" s="404">
        <f t="shared" si="11"/>
        <v>0</v>
      </c>
      <c r="AO12" s="404">
        <f t="shared" si="12"/>
        <v>0</v>
      </c>
      <c r="AP12" s="404">
        <f t="shared" si="14"/>
        <v>0</v>
      </c>
      <c r="AQ12" s="404">
        <f t="shared" si="15"/>
        <v>0</v>
      </c>
      <c r="AR12" s="404">
        <f t="shared" si="16"/>
        <v>173640</v>
      </c>
      <c r="AS12" s="404">
        <f t="shared" si="17"/>
        <v>2344140</v>
      </c>
      <c r="AT12" s="404">
        <f t="shared" si="18"/>
        <v>2344140</v>
      </c>
      <c r="AU12" s="404" t="str">
        <f t="shared" si="13"/>
        <v>SCSC</v>
      </c>
      <c r="AV12" s="383" t="s">
        <v>79</v>
      </c>
      <c r="AW12" s="1" t="s">
        <v>4773</v>
      </c>
      <c r="AX12" s="1" t="s">
        <v>4143</v>
      </c>
      <c r="AY12" s="407">
        <v>46078</v>
      </c>
      <c r="AZ12" s="848"/>
      <c r="BA12" s="848"/>
    </row>
    <row r="13" spans="1:53" s="1" customFormat="1" ht="35.25" hidden="1" customHeight="1">
      <c r="A13" s="400" t="s">
        <v>4525</v>
      </c>
      <c r="B13" s="378" t="s">
        <v>4585</v>
      </c>
      <c r="C13" s="379" t="s">
        <v>4645</v>
      </c>
      <c r="D13" s="401">
        <v>46065</v>
      </c>
      <c r="E13" s="401" t="s">
        <v>4702</v>
      </c>
      <c r="F13" s="402">
        <v>1</v>
      </c>
      <c r="G13" s="380">
        <v>80</v>
      </c>
      <c r="H13" s="380">
        <v>80</v>
      </c>
      <c r="I13" s="381"/>
      <c r="J13" s="403"/>
      <c r="K13" s="373"/>
      <c r="L13" s="403"/>
      <c r="M13" s="403">
        <v>570000</v>
      </c>
      <c r="N13" s="403"/>
      <c r="O13" s="403"/>
      <c r="P13" s="403"/>
      <c r="Q13" s="403"/>
      <c r="R13" s="403"/>
      <c r="S13" s="403"/>
      <c r="T13" s="403"/>
      <c r="U13" s="403"/>
      <c r="V13" s="403"/>
      <c r="W13" s="403"/>
      <c r="X13" s="373"/>
      <c r="Y13" s="404"/>
      <c r="Z13" s="260"/>
      <c r="AA13" s="382" t="s">
        <v>75</v>
      </c>
      <c r="AB13" s="405" t="str">
        <f t="shared" si="0"/>
        <v>PS261096</v>
      </c>
      <c r="AC13" s="404" t="str">
        <f t="shared" si="0"/>
        <v>LW260207</v>
      </c>
      <c r="AD13" s="406">
        <f t="shared" si="1"/>
        <v>46065</v>
      </c>
      <c r="AE13" s="404">
        <f t="shared" si="2"/>
        <v>0</v>
      </c>
      <c r="AF13" s="404">
        <f t="shared" si="3"/>
        <v>0</v>
      </c>
      <c r="AG13" s="404">
        <f t="shared" si="4"/>
        <v>0</v>
      </c>
      <c r="AH13" s="404">
        <f t="shared" si="5"/>
        <v>570000</v>
      </c>
      <c r="AI13" s="404">
        <f t="shared" si="6"/>
        <v>0</v>
      </c>
      <c r="AJ13" s="404">
        <f t="shared" si="7"/>
        <v>0</v>
      </c>
      <c r="AK13" s="404">
        <f t="shared" si="8"/>
        <v>0</v>
      </c>
      <c r="AL13" s="404">
        <f t="shared" si="9"/>
        <v>0</v>
      </c>
      <c r="AM13" s="404">
        <f t="shared" si="10"/>
        <v>0</v>
      </c>
      <c r="AN13" s="404">
        <f t="shared" si="11"/>
        <v>0</v>
      </c>
      <c r="AO13" s="404">
        <f t="shared" si="12"/>
        <v>0</v>
      </c>
      <c r="AP13" s="404">
        <f t="shared" si="14"/>
        <v>0</v>
      </c>
      <c r="AQ13" s="404">
        <f t="shared" si="15"/>
        <v>0</v>
      </c>
      <c r="AR13" s="404">
        <f t="shared" si="16"/>
        <v>45600</v>
      </c>
      <c r="AS13" s="404">
        <f t="shared" si="17"/>
        <v>615600</v>
      </c>
      <c r="AT13" s="404">
        <f t="shared" si="18"/>
        <v>615600</v>
      </c>
      <c r="AU13" s="404" t="str">
        <f t="shared" si="13"/>
        <v>DHL</v>
      </c>
      <c r="AV13" s="383" t="s">
        <v>82</v>
      </c>
      <c r="AW13" s="1" t="s">
        <v>4774</v>
      </c>
      <c r="AY13" s="407"/>
      <c r="AZ13" s="345"/>
      <c r="BA13" s="345"/>
    </row>
    <row r="14" spans="1:53" s="1" customFormat="1" ht="35.25" hidden="1" customHeight="1">
      <c r="A14" s="400" t="s">
        <v>4526</v>
      </c>
      <c r="B14" s="378" t="s">
        <v>4586</v>
      </c>
      <c r="C14" s="379" t="s">
        <v>4646</v>
      </c>
      <c r="D14" s="401">
        <v>46065</v>
      </c>
      <c r="E14" s="401" t="s">
        <v>4703</v>
      </c>
      <c r="F14" s="402">
        <v>1</v>
      </c>
      <c r="G14" s="380">
        <v>1.7</v>
      </c>
      <c r="H14" s="380">
        <v>1.7</v>
      </c>
      <c r="I14" s="381"/>
      <c r="J14" s="403"/>
      <c r="K14" s="373"/>
      <c r="L14" s="403"/>
      <c r="M14" s="403">
        <v>570000</v>
      </c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373"/>
      <c r="Y14" s="404"/>
      <c r="Z14" s="260"/>
      <c r="AA14" s="382" t="s">
        <v>75</v>
      </c>
      <c r="AB14" s="405" t="str">
        <f t="shared" si="0"/>
        <v>PS261129</v>
      </c>
      <c r="AC14" s="404" t="str">
        <f t="shared" si="0"/>
        <v>OHTY260182</v>
      </c>
      <c r="AD14" s="406">
        <f t="shared" si="1"/>
        <v>46065</v>
      </c>
      <c r="AE14" s="404">
        <f t="shared" si="2"/>
        <v>0</v>
      </c>
      <c r="AF14" s="404">
        <f t="shared" si="3"/>
        <v>0</v>
      </c>
      <c r="AG14" s="404">
        <f t="shared" si="4"/>
        <v>0</v>
      </c>
      <c r="AH14" s="404">
        <f t="shared" si="5"/>
        <v>570000</v>
      </c>
      <c r="AI14" s="404">
        <f t="shared" si="6"/>
        <v>0</v>
      </c>
      <c r="AJ14" s="404">
        <f t="shared" si="7"/>
        <v>0</v>
      </c>
      <c r="AK14" s="404">
        <f t="shared" si="8"/>
        <v>0</v>
      </c>
      <c r="AL14" s="404">
        <f t="shared" si="9"/>
        <v>0</v>
      </c>
      <c r="AM14" s="404">
        <f t="shared" si="10"/>
        <v>0</v>
      </c>
      <c r="AN14" s="404">
        <f t="shared" si="11"/>
        <v>0</v>
      </c>
      <c r="AO14" s="404">
        <f t="shared" si="12"/>
        <v>0</v>
      </c>
      <c r="AP14" s="404">
        <f t="shared" si="14"/>
        <v>0</v>
      </c>
      <c r="AQ14" s="404">
        <f t="shared" si="15"/>
        <v>0</v>
      </c>
      <c r="AR14" s="404">
        <f t="shared" si="16"/>
        <v>45600</v>
      </c>
      <c r="AS14" s="404">
        <f t="shared" si="17"/>
        <v>615600</v>
      </c>
      <c r="AT14" s="404">
        <f t="shared" si="18"/>
        <v>615600</v>
      </c>
      <c r="AU14" s="404" t="str">
        <f t="shared" si="13"/>
        <v>DHL</v>
      </c>
      <c r="AV14" s="383" t="s">
        <v>82</v>
      </c>
      <c r="AW14" s="1" t="s">
        <v>4775</v>
      </c>
      <c r="AY14" s="407"/>
      <c r="AZ14" s="345"/>
      <c r="BA14" s="345"/>
    </row>
    <row r="15" spans="1:53" s="1" customFormat="1" ht="35.25" hidden="1" customHeight="1">
      <c r="A15" s="400" t="s">
        <v>4527</v>
      </c>
      <c r="B15" s="378" t="s">
        <v>4587</v>
      </c>
      <c r="C15" s="379" t="s">
        <v>4647</v>
      </c>
      <c r="D15" s="401">
        <v>46065</v>
      </c>
      <c r="E15" s="401" t="s">
        <v>4704</v>
      </c>
      <c r="F15" s="402">
        <v>1</v>
      </c>
      <c r="G15" s="380">
        <v>21.1</v>
      </c>
      <c r="H15" s="380">
        <v>21.1</v>
      </c>
      <c r="I15" s="381"/>
      <c r="J15" s="403"/>
      <c r="K15" s="373"/>
      <c r="L15" s="403"/>
      <c r="M15" s="403">
        <v>570000</v>
      </c>
      <c r="N15" s="403"/>
      <c r="O15" s="403"/>
      <c r="P15" s="403"/>
      <c r="Q15" s="403"/>
      <c r="R15" s="403"/>
      <c r="S15" s="403"/>
      <c r="T15" s="403"/>
      <c r="U15" s="403"/>
      <c r="V15" s="403"/>
      <c r="W15" s="403"/>
      <c r="X15" s="373"/>
      <c r="Y15" s="404"/>
      <c r="Z15" s="260"/>
      <c r="AA15" s="382" t="s">
        <v>75</v>
      </c>
      <c r="AB15" s="405" t="str">
        <f t="shared" si="0"/>
        <v>PS261130</v>
      </c>
      <c r="AC15" s="404" t="str">
        <f t="shared" si="0"/>
        <v>OHTY260183</v>
      </c>
      <c r="AD15" s="406">
        <f t="shared" si="1"/>
        <v>46065</v>
      </c>
      <c r="AE15" s="404">
        <f t="shared" si="2"/>
        <v>0</v>
      </c>
      <c r="AF15" s="404">
        <f t="shared" si="3"/>
        <v>0</v>
      </c>
      <c r="AG15" s="404">
        <f t="shared" si="4"/>
        <v>0</v>
      </c>
      <c r="AH15" s="404">
        <f t="shared" si="5"/>
        <v>570000</v>
      </c>
      <c r="AI15" s="404">
        <f t="shared" si="6"/>
        <v>0</v>
      </c>
      <c r="AJ15" s="404">
        <f t="shared" si="7"/>
        <v>0</v>
      </c>
      <c r="AK15" s="404">
        <f t="shared" si="8"/>
        <v>0</v>
      </c>
      <c r="AL15" s="404">
        <f t="shared" si="9"/>
        <v>0</v>
      </c>
      <c r="AM15" s="404">
        <f t="shared" si="10"/>
        <v>0</v>
      </c>
      <c r="AN15" s="404">
        <f t="shared" si="11"/>
        <v>0</v>
      </c>
      <c r="AO15" s="404">
        <f t="shared" si="12"/>
        <v>0</v>
      </c>
      <c r="AP15" s="404">
        <f t="shared" si="14"/>
        <v>0</v>
      </c>
      <c r="AQ15" s="404">
        <f t="shared" si="15"/>
        <v>0</v>
      </c>
      <c r="AR15" s="404">
        <f t="shared" si="16"/>
        <v>45600</v>
      </c>
      <c r="AS15" s="404">
        <f t="shared" si="17"/>
        <v>615600</v>
      </c>
      <c r="AT15" s="404">
        <f t="shared" si="18"/>
        <v>615600</v>
      </c>
      <c r="AU15" s="404" t="str">
        <f t="shared" si="13"/>
        <v>DHL</v>
      </c>
      <c r="AV15" s="383" t="s">
        <v>82</v>
      </c>
      <c r="AW15" s="1" t="s">
        <v>4776</v>
      </c>
      <c r="AY15" s="407"/>
      <c r="AZ15" s="345"/>
      <c r="BA15" s="345"/>
    </row>
    <row r="16" spans="1:53" s="1" customFormat="1" ht="35.25" hidden="1" customHeight="1">
      <c r="A16" s="400" t="s">
        <v>4528</v>
      </c>
      <c r="B16" s="378" t="s">
        <v>4588</v>
      </c>
      <c r="C16" s="379" t="s">
        <v>4648</v>
      </c>
      <c r="D16" s="401">
        <v>46076</v>
      </c>
      <c r="E16" s="401" t="s">
        <v>4705</v>
      </c>
      <c r="F16" s="402">
        <v>1</v>
      </c>
      <c r="G16" s="380">
        <v>69</v>
      </c>
      <c r="H16" s="380">
        <v>69</v>
      </c>
      <c r="I16" s="381"/>
      <c r="J16" s="403"/>
      <c r="K16" s="373"/>
      <c r="L16" s="403"/>
      <c r="M16" s="403">
        <v>570000</v>
      </c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373"/>
      <c r="Y16" s="404"/>
      <c r="Z16" s="260"/>
      <c r="AA16" s="382" t="s">
        <v>75</v>
      </c>
      <c r="AB16" s="405" t="str">
        <f t="shared" si="0"/>
        <v>PS261102</v>
      </c>
      <c r="AC16" s="404" t="str">
        <f t="shared" si="0"/>
        <v>D262829</v>
      </c>
      <c r="AD16" s="406">
        <f t="shared" si="1"/>
        <v>46076</v>
      </c>
      <c r="AE16" s="404">
        <f t="shared" si="2"/>
        <v>0</v>
      </c>
      <c r="AF16" s="404">
        <f t="shared" si="3"/>
        <v>0</v>
      </c>
      <c r="AG16" s="404">
        <f t="shared" si="4"/>
        <v>0</v>
      </c>
      <c r="AH16" s="404">
        <f t="shared" si="5"/>
        <v>570000</v>
      </c>
      <c r="AI16" s="404">
        <f t="shared" si="6"/>
        <v>0</v>
      </c>
      <c r="AJ16" s="404">
        <f t="shared" si="7"/>
        <v>0</v>
      </c>
      <c r="AK16" s="404">
        <f t="shared" si="8"/>
        <v>0</v>
      </c>
      <c r="AL16" s="404">
        <f t="shared" si="9"/>
        <v>0</v>
      </c>
      <c r="AM16" s="404">
        <f t="shared" si="10"/>
        <v>0</v>
      </c>
      <c r="AN16" s="404">
        <f t="shared" si="11"/>
        <v>0</v>
      </c>
      <c r="AO16" s="404">
        <f t="shared" si="12"/>
        <v>0</v>
      </c>
      <c r="AP16" s="404">
        <f t="shared" si="14"/>
        <v>0</v>
      </c>
      <c r="AQ16" s="404">
        <f t="shared" si="15"/>
        <v>0</v>
      </c>
      <c r="AR16" s="404">
        <f t="shared" si="16"/>
        <v>45600</v>
      </c>
      <c r="AS16" s="404">
        <f t="shared" si="17"/>
        <v>615600</v>
      </c>
      <c r="AT16" s="404">
        <f t="shared" si="18"/>
        <v>615600</v>
      </c>
      <c r="AU16" s="404" t="str">
        <f t="shared" si="13"/>
        <v>DHL</v>
      </c>
      <c r="AV16" s="383" t="s">
        <v>82</v>
      </c>
      <c r="AW16" s="1" t="s">
        <v>4777</v>
      </c>
      <c r="AY16" s="407"/>
      <c r="AZ16" s="345"/>
      <c r="BA16" s="345"/>
    </row>
    <row r="17" spans="1:53" s="1" customFormat="1" ht="35.25" hidden="1" customHeight="1">
      <c r="A17" s="400" t="s">
        <v>4529</v>
      </c>
      <c r="B17" s="378" t="s">
        <v>4589</v>
      </c>
      <c r="C17" s="379" t="s">
        <v>4649</v>
      </c>
      <c r="D17" s="401">
        <v>46077</v>
      </c>
      <c r="E17" s="401" t="s">
        <v>4706</v>
      </c>
      <c r="F17" s="402">
        <v>1</v>
      </c>
      <c r="G17" s="380">
        <v>2.8</v>
      </c>
      <c r="H17" s="380">
        <v>2.8</v>
      </c>
      <c r="I17" s="381"/>
      <c r="J17" s="403"/>
      <c r="K17" s="373"/>
      <c r="L17" s="403"/>
      <c r="M17" s="403">
        <v>570000</v>
      </c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373"/>
      <c r="Y17" s="404"/>
      <c r="Z17" s="260"/>
      <c r="AA17" s="382" t="s">
        <v>75</v>
      </c>
      <c r="AB17" s="405" t="str">
        <f t="shared" si="0"/>
        <v>PS261191</v>
      </c>
      <c r="AC17" s="404" t="str">
        <f t="shared" si="0"/>
        <v>5271072</v>
      </c>
      <c r="AD17" s="406">
        <f t="shared" si="1"/>
        <v>46077</v>
      </c>
      <c r="AE17" s="404">
        <f t="shared" si="2"/>
        <v>0</v>
      </c>
      <c r="AF17" s="404">
        <f t="shared" si="3"/>
        <v>0</v>
      </c>
      <c r="AG17" s="404">
        <f t="shared" si="4"/>
        <v>0</v>
      </c>
      <c r="AH17" s="404">
        <f t="shared" si="5"/>
        <v>570000</v>
      </c>
      <c r="AI17" s="404">
        <f t="shared" si="6"/>
        <v>0</v>
      </c>
      <c r="AJ17" s="404">
        <f t="shared" si="7"/>
        <v>0</v>
      </c>
      <c r="AK17" s="404">
        <f t="shared" si="8"/>
        <v>0</v>
      </c>
      <c r="AL17" s="404">
        <f t="shared" si="9"/>
        <v>0</v>
      </c>
      <c r="AM17" s="404">
        <f t="shared" si="10"/>
        <v>0</v>
      </c>
      <c r="AN17" s="404">
        <f t="shared" si="11"/>
        <v>0</v>
      </c>
      <c r="AO17" s="404">
        <f t="shared" si="12"/>
        <v>0</v>
      </c>
      <c r="AP17" s="404">
        <f t="shared" si="14"/>
        <v>0</v>
      </c>
      <c r="AQ17" s="404">
        <f t="shared" si="15"/>
        <v>0</v>
      </c>
      <c r="AR17" s="404">
        <f t="shared" si="16"/>
        <v>45600</v>
      </c>
      <c r="AS17" s="404">
        <f t="shared" si="17"/>
        <v>615600</v>
      </c>
      <c r="AT17" s="404">
        <f t="shared" si="18"/>
        <v>615600</v>
      </c>
      <c r="AU17" s="404" t="str">
        <f t="shared" si="13"/>
        <v>DHL</v>
      </c>
      <c r="AV17" s="383" t="s">
        <v>82</v>
      </c>
      <c r="AW17" s="1" t="s">
        <v>4778</v>
      </c>
      <c r="AY17" s="407"/>
      <c r="AZ17" s="345"/>
      <c r="BA17" s="345"/>
    </row>
    <row r="18" spans="1:53" s="1" customFormat="1" ht="35.25" customHeight="1">
      <c r="A18" s="400" t="s">
        <v>4530</v>
      </c>
      <c r="B18" s="378" t="s">
        <v>4590</v>
      </c>
      <c r="C18" s="379" t="s">
        <v>4650</v>
      </c>
      <c r="D18" s="401">
        <v>46077</v>
      </c>
      <c r="E18" s="401" t="s">
        <v>4707</v>
      </c>
      <c r="F18" s="402">
        <v>1</v>
      </c>
      <c r="G18" s="380">
        <v>472.51</v>
      </c>
      <c r="H18" s="380">
        <v>472.51</v>
      </c>
      <c r="I18" s="381" t="s">
        <v>4756</v>
      </c>
      <c r="J18" s="403"/>
      <c r="K18" s="373"/>
      <c r="L18" s="451" cm="1">
        <f t="array" ref="L18">IF(H18=0, _xleta.T, IF(H18&lt;=1000, 1290000, IF(H18&lt;=2000, 1460000, IF(H18&lt;=3000, 2186000, IF(H18&lt;=5000, 2296000, ff)))))</f>
        <v>1290000</v>
      </c>
      <c r="M18" s="403">
        <v>940500</v>
      </c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373"/>
      <c r="Y18" s="404"/>
      <c r="Z18" s="260" t="s">
        <v>709</v>
      </c>
      <c r="AA18" s="382" t="s">
        <v>74</v>
      </c>
      <c r="AB18" s="405" t="str">
        <f t="shared" si="0"/>
        <v>PS261172</v>
      </c>
      <c r="AC18" s="404" t="str">
        <f t="shared" si="0"/>
        <v>262/2026</v>
      </c>
      <c r="AD18" s="406">
        <f t="shared" si="1"/>
        <v>46077</v>
      </c>
      <c r="AE18" s="404">
        <f t="shared" si="2"/>
        <v>0</v>
      </c>
      <c r="AF18" s="404">
        <f t="shared" si="3"/>
        <v>0</v>
      </c>
      <c r="AG18" s="404">
        <f t="shared" si="4"/>
        <v>1290000</v>
      </c>
      <c r="AH18" s="404">
        <f t="shared" si="5"/>
        <v>940500</v>
      </c>
      <c r="AI18" s="404">
        <f t="shared" si="6"/>
        <v>0</v>
      </c>
      <c r="AJ18" s="404">
        <f t="shared" si="7"/>
        <v>0</v>
      </c>
      <c r="AK18" s="404">
        <f t="shared" si="8"/>
        <v>0</v>
      </c>
      <c r="AL18" s="404">
        <f t="shared" si="9"/>
        <v>0</v>
      </c>
      <c r="AM18" s="404">
        <f t="shared" si="10"/>
        <v>0</v>
      </c>
      <c r="AN18" s="404">
        <f t="shared" si="11"/>
        <v>0</v>
      </c>
      <c r="AO18" s="404">
        <f t="shared" si="12"/>
        <v>0</v>
      </c>
      <c r="AP18" s="404">
        <f t="shared" si="14"/>
        <v>0</v>
      </c>
      <c r="AQ18" s="404">
        <f t="shared" si="15"/>
        <v>0</v>
      </c>
      <c r="AR18" s="404">
        <f t="shared" si="16"/>
        <v>178440</v>
      </c>
      <c r="AS18" s="404">
        <f t="shared" si="17"/>
        <v>2408940</v>
      </c>
      <c r="AT18" s="404">
        <f t="shared" si="18"/>
        <v>2408940</v>
      </c>
      <c r="AU18" s="404" t="str">
        <f t="shared" si="13"/>
        <v>CÁT LÁI</v>
      </c>
      <c r="AV18" s="383" t="s">
        <v>80</v>
      </c>
      <c r="AW18" s="1" t="s">
        <v>4779</v>
      </c>
      <c r="AX18" s="1" t="s">
        <v>3614</v>
      </c>
      <c r="AY18" s="407">
        <v>46078</v>
      </c>
      <c r="AZ18" s="847" t="s">
        <v>709</v>
      </c>
      <c r="BA18" s="847" t="s">
        <v>2686</v>
      </c>
    </row>
    <row r="19" spans="1:53" s="1" customFormat="1" ht="35.25" customHeight="1">
      <c r="A19" s="400" t="s">
        <v>4531</v>
      </c>
      <c r="B19" s="378" t="s">
        <v>4591</v>
      </c>
      <c r="C19" s="379" t="s">
        <v>4651</v>
      </c>
      <c r="D19" s="401">
        <v>46076</v>
      </c>
      <c r="E19" s="401" t="s">
        <v>4708</v>
      </c>
      <c r="F19" s="402">
        <v>1</v>
      </c>
      <c r="G19" s="380">
        <v>1656.24</v>
      </c>
      <c r="H19" s="380">
        <v>1656.24</v>
      </c>
      <c r="I19" s="381" t="s">
        <v>4757</v>
      </c>
      <c r="J19" s="403"/>
      <c r="K19" s="373"/>
      <c r="L19" s="451" cm="1">
        <f t="array" ref="L19">IF(H19=0, _xleta.T, IF(H19&lt;=1000, 1290000, IF(H19&lt;=2000, 1460000, IF(H19&lt;=3000, 2186000, IF(H19&lt;=5000, 2296000, ff)))))</f>
        <v>1460000</v>
      </c>
      <c r="M19" s="403">
        <v>940500</v>
      </c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373"/>
      <c r="Y19" s="404"/>
      <c r="Z19" s="260" t="s">
        <v>709</v>
      </c>
      <c r="AA19" s="382" t="s">
        <v>74</v>
      </c>
      <c r="AB19" s="405" t="str">
        <f t="shared" si="0"/>
        <v>PS261140</v>
      </c>
      <c r="AC19" s="404" t="str">
        <f t="shared" si="0"/>
        <v>5240947</v>
      </c>
      <c r="AD19" s="406">
        <f t="shared" si="1"/>
        <v>46076</v>
      </c>
      <c r="AE19" s="404">
        <f t="shared" si="2"/>
        <v>0</v>
      </c>
      <c r="AF19" s="404">
        <f t="shared" si="3"/>
        <v>0</v>
      </c>
      <c r="AG19" s="404">
        <f t="shared" si="4"/>
        <v>1460000</v>
      </c>
      <c r="AH19" s="404">
        <f t="shared" si="5"/>
        <v>940500</v>
      </c>
      <c r="AI19" s="404">
        <f t="shared" si="6"/>
        <v>0</v>
      </c>
      <c r="AJ19" s="404">
        <f t="shared" si="7"/>
        <v>0</v>
      </c>
      <c r="AK19" s="404">
        <f t="shared" si="8"/>
        <v>0</v>
      </c>
      <c r="AL19" s="404">
        <f t="shared" si="9"/>
        <v>0</v>
      </c>
      <c r="AM19" s="404">
        <f t="shared" si="10"/>
        <v>0</v>
      </c>
      <c r="AN19" s="404">
        <f t="shared" si="11"/>
        <v>0</v>
      </c>
      <c r="AO19" s="404">
        <f t="shared" si="12"/>
        <v>0</v>
      </c>
      <c r="AP19" s="404">
        <f t="shared" si="14"/>
        <v>0</v>
      </c>
      <c r="AQ19" s="404">
        <f t="shared" si="15"/>
        <v>0</v>
      </c>
      <c r="AR19" s="404">
        <f t="shared" si="16"/>
        <v>192040</v>
      </c>
      <c r="AS19" s="404">
        <f t="shared" si="17"/>
        <v>2592540</v>
      </c>
      <c r="AT19" s="404">
        <f t="shared" si="18"/>
        <v>2592540</v>
      </c>
      <c r="AU19" s="404" t="str">
        <f t="shared" si="13"/>
        <v>CÁT LÁI</v>
      </c>
      <c r="AV19" s="383" t="s">
        <v>80</v>
      </c>
      <c r="AW19" s="1" t="s">
        <v>4780</v>
      </c>
      <c r="AX19" s="1" t="s">
        <v>3614</v>
      </c>
      <c r="AY19" s="407">
        <v>46078</v>
      </c>
      <c r="AZ19" s="848"/>
      <c r="BA19" s="848"/>
    </row>
    <row r="20" spans="1:53" s="1" customFormat="1" ht="35.25" hidden="1" customHeight="1">
      <c r="A20" s="400" t="s">
        <v>4532</v>
      </c>
      <c r="B20" s="378" t="s">
        <v>4592</v>
      </c>
      <c r="C20" s="379" t="s">
        <v>4652</v>
      </c>
      <c r="D20" s="401">
        <v>46066</v>
      </c>
      <c r="E20" s="401" t="s">
        <v>4709</v>
      </c>
      <c r="F20" s="402">
        <v>1</v>
      </c>
      <c r="G20" s="380">
        <v>68</v>
      </c>
      <c r="H20" s="380">
        <v>68</v>
      </c>
      <c r="I20" s="381"/>
      <c r="J20" s="403"/>
      <c r="K20" s="373"/>
      <c r="L20" s="403"/>
      <c r="M20" s="403">
        <f>410000*95%</f>
        <v>389500</v>
      </c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373"/>
      <c r="Y20" s="404"/>
      <c r="Z20" s="260"/>
      <c r="AA20" s="382" t="s">
        <v>143</v>
      </c>
      <c r="AB20" s="405" t="str">
        <f t="shared" si="0"/>
        <v>PS261017</v>
      </c>
      <c r="AC20" s="404" t="str">
        <f t="shared" si="0"/>
        <v>20363040</v>
      </c>
      <c r="AD20" s="406">
        <f t="shared" si="1"/>
        <v>46066</v>
      </c>
      <c r="AE20" s="404">
        <f t="shared" si="2"/>
        <v>0</v>
      </c>
      <c r="AF20" s="404">
        <f t="shared" si="3"/>
        <v>0</v>
      </c>
      <c r="AG20" s="404">
        <f t="shared" si="4"/>
        <v>0</v>
      </c>
      <c r="AH20" s="404">
        <f t="shared" si="5"/>
        <v>389500</v>
      </c>
      <c r="AI20" s="404">
        <f t="shared" si="6"/>
        <v>0</v>
      </c>
      <c r="AJ20" s="404">
        <f t="shared" si="7"/>
        <v>0</v>
      </c>
      <c r="AK20" s="404">
        <f t="shared" si="8"/>
        <v>0</v>
      </c>
      <c r="AL20" s="404">
        <f t="shared" si="9"/>
        <v>0</v>
      </c>
      <c r="AM20" s="404">
        <f t="shared" si="10"/>
        <v>0</v>
      </c>
      <c r="AN20" s="404">
        <f t="shared" si="11"/>
        <v>0</v>
      </c>
      <c r="AO20" s="404">
        <f t="shared" si="12"/>
        <v>0</v>
      </c>
      <c r="AP20" s="404">
        <f t="shared" si="14"/>
        <v>0</v>
      </c>
      <c r="AQ20" s="404">
        <f t="shared" si="15"/>
        <v>0</v>
      </c>
      <c r="AR20" s="404">
        <f t="shared" si="16"/>
        <v>31160</v>
      </c>
      <c r="AS20" s="404">
        <f t="shared" si="17"/>
        <v>420660</v>
      </c>
      <c r="AT20" s="404">
        <f t="shared" si="18"/>
        <v>420660</v>
      </c>
      <c r="AU20" s="404" t="str">
        <f t="shared" si="13"/>
        <v>KNQ LF LOGISTICS</v>
      </c>
      <c r="AV20" s="383" t="s">
        <v>81</v>
      </c>
      <c r="AW20" s="1" t="s">
        <v>4781</v>
      </c>
      <c r="AY20" s="407"/>
      <c r="AZ20" s="346"/>
      <c r="BA20" s="346"/>
    </row>
    <row r="21" spans="1:53" s="1" customFormat="1" ht="35.25" hidden="1" customHeight="1">
      <c r="A21" s="400" t="s">
        <v>4533</v>
      </c>
      <c r="B21" s="378" t="s">
        <v>4593</v>
      </c>
      <c r="C21" s="379" t="s">
        <v>4653</v>
      </c>
      <c r="D21" s="401">
        <v>46076</v>
      </c>
      <c r="E21" s="401" t="s">
        <v>4710</v>
      </c>
      <c r="F21" s="402">
        <v>1</v>
      </c>
      <c r="G21" s="380">
        <v>222.72</v>
      </c>
      <c r="H21" s="380">
        <v>222.72</v>
      </c>
      <c r="I21" s="381"/>
      <c r="J21" s="403"/>
      <c r="K21" s="373"/>
      <c r="L21" s="403"/>
      <c r="M21" s="403">
        <f>410000*95%</f>
        <v>389500</v>
      </c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373"/>
      <c r="Y21" s="404"/>
      <c r="Z21" s="260"/>
      <c r="AA21" s="382" t="s">
        <v>143</v>
      </c>
      <c r="AB21" s="405" t="str">
        <f t="shared" si="0"/>
        <v>PS261106</v>
      </c>
      <c r="AC21" s="404" t="str">
        <f t="shared" si="0"/>
        <v>20362983</v>
      </c>
      <c r="AD21" s="406">
        <f t="shared" si="1"/>
        <v>46076</v>
      </c>
      <c r="AE21" s="404">
        <f t="shared" si="2"/>
        <v>0</v>
      </c>
      <c r="AF21" s="404">
        <f t="shared" si="3"/>
        <v>0</v>
      </c>
      <c r="AG21" s="404">
        <f t="shared" si="4"/>
        <v>0</v>
      </c>
      <c r="AH21" s="404">
        <f t="shared" si="5"/>
        <v>389500</v>
      </c>
      <c r="AI21" s="404">
        <f t="shared" si="6"/>
        <v>0</v>
      </c>
      <c r="AJ21" s="404">
        <f t="shared" si="7"/>
        <v>0</v>
      </c>
      <c r="AK21" s="404">
        <f t="shared" si="8"/>
        <v>0</v>
      </c>
      <c r="AL21" s="404">
        <f t="shared" si="9"/>
        <v>0</v>
      </c>
      <c r="AM21" s="404">
        <f t="shared" si="10"/>
        <v>0</v>
      </c>
      <c r="AN21" s="404">
        <f t="shared" si="11"/>
        <v>0</v>
      </c>
      <c r="AO21" s="404">
        <f t="shared" si="12"/>
        <v>0</v>
      </c>
      <c r="AP21" s="404">
        <f t="shared" si="14"/>
        <v>0</v>
      </c>
      <c r="AQ21" s="404">
        <f t="shared" si="15"/>
        <v>0</v>
      </c>
      <c r="AR21" s="404">
        <f t="shared" si="16"/>
        <v>31160</v>
      </c>
      <c r="AS21" s="404">
        <f t="shared" si="17"/>
        <v>420660</v>
      </c>
      <c r="AT21" s="404">
        <f t="shared" si="18"/>
        <v>420660</v>
      </c>
      <c r="AU21" s="404" t="str">
        <f t="shared" si="13"/>
        <v>KNQ LF LOGISTICS</v>
      </c>
      <c r="AV21" s="383" t="s">
        <v>81</v>
      </c>
      <c r="AW21" s="1" t="s">
        <v>4782</v>
      </c>
      <c r="AY21" s="407"/>
      <c r="AZ21" s="346"/>
      <c r="BA21" s="346"/>
    </row>
    <row r="22" spans="1:53" s="1" customFormat="1" ht="35.25" hidden="1" customHeight="1">
      <c r="A22" s="400" t="s">
        <v>4534</v>
      </c>
      <c r="B22" s="378" t="s">
        <v>4594</v>
      </c>
      <c r="C22" s="379" t="s">
        <v>4654</v>
      </c>
      <c r="D22" s="401">
        <v>46078</v>
      </c>
      <c r="E22" s="401" t="s">
        <v>4711</v>
      </c>
      <c r="F22" s="402">
        <v>1</v>
      </c>
      <c r="G22" s="380">
        <v>56</v>
      </c>
      <c r="H22" s="380">
        <v>56</v>
      </c>
      <c r="I22" s="381"/>
      <c r="J22" s="403"/>
      <c r="K22" s="373"/>
      <c r="L22" s="403">
        <f t="shared" ref="L22:L26" si="19">IF(H22&lt;=50,1060000, IF(H22&lt;=200, 1210000, IF(H22&lt;=500, 1230000, IF(H22&lt;=1000, 1440000, IF(H22&lt;=2000, 1990000, IF(H22&gt;2000, 1990000+(H22-2000)*1464))))))</f>
        <v>1210000</v>
      </c>
      <c r="M22" s="403">
        <v>940500</v>
      </c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373"/>
      <c r="Y22" s="404"/>
      <c r="Z22" s="260" t="s">
        <v>2336</v>
      </c>
      <c r="AA22" s="382" t="s">
        <v>72</v>
      </c>
      <c r="AB22" s="405" t="str">
        <f t="shared" si="0"/>
        <v>PS261190</v>
      </c>
      <c r="AC22" s="404" t="str">
        <f t="shared" si="0"/>
        <v>T260223-Y2</v>
      </c>
      <c r="AD22" s="406">
        <f t="shared" si="1"/>
        <v>46078</v>
      </c>
      <c r="AE22" s="404">
        <f t="shared" si="2"/>
        <v>0</v>
      </c>
      <c r="AF22" s="404">
        <f t="shared" si="3"/>
        <v>0</v>
      </c>
      <c r="AG22" s="404">
        <f t="shared" si="4"/>
        <v>1210000</v>
      </c>
      <c r="AH22" s="404">
        <f t="shared" si="5"/>
        <v>940500</v>
      </c>
      <c r="AI22" s="404">
        <f t="shared" si="6"/>
        <v>0</v>
      </c>
      <c r="AJ22" s="404">
        <f t="shared" si="7"/>
        <v>0</v>
      </c>
      <c r="AK22" s="404">
        <f t="shared" si="8"/>
        <v>0</v>
      </c>
      <c r="AL22" s="404">
        <f t="shared" si="9"/>
        <v>0</v>
      </c>
      <c r="AM22" s="404">
        <f t="shared" si="10"/>
        <v>0</v>
      </c>
      <c r="AN22" s="404">
        <f t="shared" si="11"/>
        <v>0</v>
      </c>
      <c r="AO22" s="404">
        <f t="shared" si="12"/>
        <v>0</v>
      </c>
      <c r="AP22" s="404">
        <f t="shared" si="14"/>
        <v>0</v>
      </c>
      <c r="AQ22" s="404">
        <f t="shared" si="15"/>
        <v>0</v>
      </c>
      <c r="AR22" s="404">
        <f t="shared" si="16"/>
        <v>172040</v>
      </c>
      <c r="AS22" s="404">
        <f t="shared" si="17"/>
        <v>2322540</v>
      </c>
      <c r="AT22" s="404">
        <f t="shared" si="18"/>
        <v>2322540</v>
      </c>
      <c r="AU22" s="404" t="str">
        <f t="shared" si="13"/>
        <v>TCS</v>
      </c>
      <c r="AV22" s="383" t="s">
        <v>79</v>
      </c>
      <c r="AW22" s="1" t="s">
        <v>4783</v>
      </c>
      <c r="AX22" s="1" t="s">
        <v>1293</v>
      </c>
      <c r="AY22" s="407">
        <v>46079</v>
      </c>
      <c r="AZ22" s="847" t="s">
        <v>2336</v>
      </c>
      <c r="BA22" s="847" t="s">
        <v>2684</v>
      </c>
    </row>
    <row r="23" spans="1:53" s="1" customFormat="1" ht="35.25" hidden="1" customHeight="1">
      <c r="A23" s="400" t="s">
        <v>4535</v>
      </c>
      <c r="B23" s="378" t="s">
        <v>4595</v>
      </c>
      <c r="C23" s="379" t="s">
        <v>4655</v>
      </c>
      <c r="D23" s="401">
        <v>46078</v>
      </c>
      <c r="E23" s="401" t="s">
        <v>4712</v>
      </c>
      <c r="F23" s="402">
        <v>1</v>
      </c>
      <c r="G23" s="380">
        <v>3</v>
      </c>
      <c r="H23" s="380">
        <v>3</v>
      </c>
      <c r="I23" s="381"/>
      <c r="J23" s="403"/>
      <c r="K23" s="373"/>
      <c r="L23" s="403">
        <f t="shared" si="19"/>
        <v>1060000</v>
      </c>
      <c r="M23" s="403">
        <v>940500</v>
      </c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373"/>
      <c r="Y23" s="404"/>
      <c r="Z23" s="260" t="s">
        <v>2336</v>
      </c>
      <c r="AA23" s="382" t="s">
        <v>72</v>
      </c>
      <c r="AB23" s="405" t="str">
        <f t="shared" si="0"/>
        <v>PS261189</v>
      </c>
      <c r="AC23" s="404" t="str">
        <f t="shared" si="0"/>
        <v>T260223-Y4</v>
      </c>
      <c r="AD23" s="406">
        <f t="shared" si="1"/>
        <v>46078</v>
      </c>
      <c r="AE23" s="404">
        <f t="shared" si="2"/>
        <v>0</v>
      </c>
      <c r="AF23" s="404">
        <f t="shared" si="3"/>
        <v>0</v>
      </c>
      <c r="AG23" s="404">
        <f t="shared" si="4"/>
        <v>1060000</v>
      </c>
      <c r="AH23" s="404">
        <f t="shared" si="5"/>
        <v>940500</v>
      </c>
      <c r="AI23" s="404">
        <f t="shared" si="6"/>
        <v>0</v>
      </c>
      <c r="AJ23" s="404">
        <f t="shared" si="7"/>
        <v>0</v>
      </c>
      <c r="AK23" s="404">
        <f t="shared" si="8"/>
        <v>0</v>
      </c>
      <c r="AL23" s="404">
        <f t="shared" si="9"/>
        <v>0</v>
      </c>
      <c r="AM23" s="404">
        <f t="shared" si="10"/>
        <v>0</v>
      </c>
      <c r="AN23" s="404">
        <f t="shared" si="11"/>
        <v>0</v>
      </c>
      <c r="AO23" s="404">
        <f t="shared" si="12"/>
        <v>0</v>
      </c>
      <c r="AP23" s="404">
        <f t="shared" si="14"/>
        <v>0</v>
      </c>
      <c r="AQ23" s="404">
        <f t="shared" si="15"/>
        <v>0</v>
      </c>
      <c r="AR23" s="404">
        <f t="shared" si="16"/>
        <v>160040</v>
      </c>
      <c r="AS23" s="404">
        <f t="shared" si="17"/>
        <v>2160540</v>
      </c>
      <c r="AT23" s="404">
        <f t="shared" si="18"/>
        <v>2160540</v>
      </c>
      <c r="AU23" s="404" t="str">
        <f t="shared" si="13"/>
        <v>TCS</v>
      </c>
      <c r="AV23" s="383" t="s">
        <v>79</v>
      </c>
      <c r="AW23" s="1" t="s">
        <v>4784</v>
      </c>
      <c r="AX23" s="1" t="s">
        <v>1293</v>
      </c>
      <c r="AY23" s="407">
        <v>46079</v>
      </c>
      <c r="AZ23" s="849"/>
      <c r="BA23" s="849"/>
    </row>
    <row r="24" spans="1:53" s="1" customFormat="1" ht="35.25" hidden="1" customHeight="1">
      <c r="A24" s="400" t="s">
        <v>4536</v>
      </c>
      <c r="B24" s="378" t="s">
        <v>4596</v>
      </c>
      <c r="C24" s="379" t="s">
        <v>4656</v>
      </c>
      <c r="D24" s="401">
        <v>46078</v>
      </c>
      <c r="E24" s="401" t="s">
        <v>4713</v>
      </c>
      <c r="F24" s="402">
        <v>1</v>
      </c>
      <c r="G24" s="380">
        <v>28</v>
      </c>
      <c r="H24" s="380">
        <v>28</v>
      </c>
      <c r="I24" s="381"/>
      <c r="J24" s="403"/>
      <c r="K24" s="373"/>
      <c r="L24" s="403">
        <f t="shared" si="19"/>
        <v>1060000</v>
      </c>
      <c r="M24" s="403">
        <v>940500</v>
      </c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373"/>
      <c r="Y24" s="404"/>
      <c r="Z24" s="260" t="s">
        <v>2336</v>
      </c>
      <c r="AA24" s="382" t="s">
        <v>72</v>
      </c>
      <c r="AB24" s="405" t="str">
        <f t="shared" si="0"/>
        <v>PS261233</v>
      </c>
      <c r="AC24" s="404" t="str">
        <f t="shared" si="0"/>
        <v>PC260224VY</v>
      </c>
      <c r="AD24" s="406">
        <f t="shared" si="1"/>
        <v>46078</v>
      </c>
      <c r="AE24" s="404">
        <f t="shared" si="2"/>
        <v>0</v>
      </c>
      <c r="AF24" s="404">
        <f t="shared" si="3"/>
        <v>0</v>
      </c>
      <c r="AG24" s="404">
        <f t="shared" si="4"/>
        <v>1060000</v>
      </c>
      <c r="AH24" s="404">
        <f t="shared" si="5"/>
        <v>940500</v>
      </c>
      <c r="AI24" s="404">
        <f t="shared" si="6"/>
        <v>0</v>
      </c>
      <c r="AJ24" s="404">
        <f t="shared" si="7"/>
        <v>0</v>
      </c>
      <c r="AK24" s="404">
        <f t="shared" si="8"/>
        <v>0</v>
      </c>
      <c r="AL24" s="404">
        <f t="shared" si="9"/>
        <v>0</v>
      </c>
      <c r="AM24" s="404">
        <f t="shared" si="10"/>
        <v>0</v>
      </c>
      <c r="AN24" s="404">
        <f t="shared" si="11"/>
        <v>0</v>
      </c>
      <c r="AO24" s="404">
        <f t="shared" si="12"/>
        <v>0</v>
      </c>
      <c r="AP24" s="404">
        <f t="shared" si="14"/>
        <v>0</v>
      </c>
      <c r="AQ24" s="404">
        <f t="shared" si="15"/>
        <v>0</v>
      </c>
      <c r="AR24" s="404">
        <f t="shared" si="16"/>
        <v>160040</v>
      </c>
      <c r="AS24" s="404">
        <f t="shared" si="17"/>
        <v>2160540</v>
      </c>
      <c r="AT24" s="404">
        <f t="shared" si="18"/>
        <v>2160540</v>
      </c>
      <c r="AU24" s="404" t="str">
        <f t="shared" si="13"/>
        <v>TCS</v>
      </c>
      <c r="AV24" s="383" t="s">
        <v>79</v>
      </c>
      <c r="AW24" s="1" t="s">
        <v>4785</v>
      </c>
      <c r="AX24" s="1" t="s">
        <v>1293</v>
      </c>
      <c r="AY24" s="407">
        <v>46079</v>
      </c>
      <c r="AZ24" s="848"/>
      <c r="BA24" s="848"/>
    </row>
    <row r="25" spans="1:53" s="1" customFormat="1" ht="35.25" hidden="1" customHeight="1">
      <c r="A25" s="400" t="s">
        <v>4537</v>
      </c>
      <c r="B25" s="378" t="s">
        <v>4597</v>
      </c>
      <c r="C25" s="379" t="s">
        <v>4657</v>
      </c>
      <c r="D25" s="401">
        <v>46078</v>
      </c>
      <c r="E25" s="401" t="s">
        <v>4714</v>
      </c>
      <c r="F25" s="823">
        <v>2</v>
      </c>
      <c r="G25" s="380">
        <v>64</v>
      </c>
      <c r="H25" s="380">
        <v>64</v>
      </c>
      <c r="I25" s="381"/>
      <c r="J25" s="403"/>
      <c r="K25" s="373"/>
      <c r="L25" s="403">
        <f t="shared" si="19"/>
        <v>1210000</v>
      </c>
      <c r="M25" s="403">
        <f>940500+70000</f>
        <v>1010500</v>
      </c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373"/>
      <c r="Y25" s="404"/>
      <c r="Z25" s="260" t="s">
        <v>2333</v>
      </c>
      <c r="AA25" s="382" t="s">
        <v>72</v>
      </c>
      <c r="AB25" s="405" t="str">
        <f t="shared" si="0"/>
        <v>PS261234</v>
      </c>
      <c r="AC25" s="404" t="str">
        <f t="shared" si="0"/>
        <v>0885176005</v>
      </c>
      <c r="AD25" s="406">
        <f t="shared" si="1"/>
        <v>46078</v>
      </c>
      <c r="AE25" s="404">
        <f t="shared" si="2"/>
        <v>0</v>
      </c>
      <c r="AF25" s="404">
        <f t="shared" si="3"/>
        <v>0</v>
      </c>
      <c r="AG25" s="404">
        <f t="shared" si="4"/>
        <v>1210000</v>
      </c>
      <c r="AH25" s="404">
        <f t="shared" si="5"/>
        <v>1010500</v>
      </c>
      <c r="AI25" s="404">
        <f t="shared" si="6"/>
        <v>0</v>
      </c>
      <c r="AJ25" s="404">
        <f t="shared" si="7"/>
        <v>0</v>
      </c>
      <c r="AK25" s="404">
        <f t="shared" si="8"/>
        <v>0</v>
      </c>
      <c r="AL25" s="404">
        <f t="shared" si="9"/>
        <v>0</v>
      </c>
      <c r="AM25" s="404">
        <f t="shared" si="10"/>
        <v>0</v>
      </c>
      <c r="AN25" s="404">
        <f t="shared" si="11"/>
        <v>0</v>
      </c>
      <c r="AO25" s="404">
        <f t="shared" si="12"/>
        <v>0</v>
      </c>
      <c r="AP25" s="404">
        <f t="shared" si="14"/>
        <v>0</v>
      </c>
      <c r="AQ25" s="404">
        <f t="shared" si="15"/>
        <v>0</v>
      </c>
      <c r="AR25" s="404">
        <f t="shared" si="16"/>
        <v>177640</v>
      </c>
      <c r="AS25" s="404">
        <f t="shared" si="17"/>
        <v>2398140</v>
      </c>
      <c r="AT25" s="404">
        <f t="shared" si="18"/>
        <v>2398140</v>
      </c>
      <c r="AU25" s="414" t="str">
        <f t="shared" si="13"/>
        <v>TCS</v>
      </c>
      <c r="AV25" s="383" t="s">
        <v>79</v>
      </c>
      <c r="AW25" s="1" t="s">
        <v>4786</v>
      </c>
      <c r="AX25" s="1" t="s">
        <v>1293</v>
      </c>
      <c r="AY25" s="407">
        <v>46079</v>
      </c>
      <c r="AZ25" s="839" t="s">
        <v>2333</v>
      </c>
      <c r="BA25" s="839" t="s">
        <v>2684</v>
      </c>
    </row>
    <row r="26" spans="1:53" s="1" customFormat="1" ht="35.25" hidden="1" customHeight="1">
      <c r="A26" s="400" t="s">
        <v>4537</v>
      </c>
      <c r="B26" s="378" t="s">
        <v>4597</v>
      </c>
      <c r="C26" s="379" t="s">
        <v>4657</v>
      </c>
      <c r="D26" s="401">
        <v>46078</v>
      </c>
      <c r="E26" s="401" t="s">
        <v>4715</v>
      </c>
      <c r="F26" s="824"/>
      <c r="G26" s="380"/>
      <c r="H26" s="380">
        <v>64</v>
      </c>
      <c r="I26" s="381"/>
      <c r="J26" s="403"/>
      <c r="K26" s="373"/>
      <c r="L26" s="403">
        <f t="shared" si="19"/>
        <v>1210000</v>
      </c>
      <c r="M26" s="403">
        <f>940500+70000</f>
        <v>1010500</v>
      </c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373"/>
      <c r="Y26" s="404"/>
      <c r="Z26" s="260" t="s">
        <v>2333</v>
      </c>
      <c r="AA26" s="382" t="s">
        <v>72</v>
      </c>
      <c r="AB26" s="405" t="str">
        <f t="shared" si="0"/>
        <v>PS261234</v>
      </c>
      <c r="AC26" s="404" t="str">
        <f t="shared" si="0"/>
        <v>0885176005</v>
      </c>
      <c r="AD26" s="406">
        <f t="shared" si="1"/>
        <v>46078</v>
      </c>
      <c r="AE26" s="404">
        <f t="shared" si="2"/>
        <v>0</v>
      </c>
      <c r="AF26" s="404">
        <f t="shared" si="3"/>
        <v>0</v>
      </c>
      <c r="AG26" s="404">
        <f t="shared" si="4"/>
        <v>0</v>
      </c>
      <c r="AH26" s="404">
        <f t="shared" si="5"/>
        <v>0</v>
      </c>
      <c r="AI26" s="404">
        <f t="shared" si="6"/>
        <v>0</v>
      </c>
      <c r="AJ26" s="404">
        <f t="shared" si="7"/>
        <v>0</v>
      </c>
      <c r="AK26" s="404">
        <f t="shared" si="8"/>
        <v>0</v>
      </c>
      <c r="AL26" s="404">
        <f t="shared" si="9"/>
        <v>0</v>
      </c>
      <c r="AM26" s="404">
        <f t="shared" si="10"/>
        <v>0</v>
      </c>
      <c r="AN26" s="404">
        <f t="shared" si="11"/>
        <v>0</v>
      </c>
      <c r="AO26" s="404">
        <f t="shared" si="12"/>
        <v>0</v>
      </c>
      <c r="AP26" s="404">
        <f t="shared" si="14"/>
        <v>0</v>
      </c>
      <c r="AQ26" s="404">
        <f t="shared" si="15"/>
        <v>0</v>
      </c>
      <c r="AR26" s="404">
        <f t="shared" si="16"/>
        <v>0</v>
      </c>
      <c r="AS26" s="404">
        <f t="shared" si="17"/>
        <v>0</v>
      </c>
      <c r="AT26" s="404">
        <f t="shared" si="18"/>
        <v>0</v>
      </c>
      <c r="AU26" s="404" t="str">
        <f t="shared" si="13"/>
        <v>TCS</v>
      </c>
      <c r="AV26" s="383" t="s">
        <v>79</v>
      </c>
      <c r="AW26" s="1" t="s">
        <v>4786</v>
      </c>
      <c r="AX26" s="1" t="s">
        <v>1293</v>
      </c>
      <c r="AY26" s="407">
        <v>46079</v>
      </c>
      <c r="AZ26" s="840"/>
      <c r="BA26" s="840"/>
    </row>
    <row r="27" spans="1:53" s="7" customFormat="1" ht="35.25" customHeight="1">
      <c r="A27" s="408" t="s">
        <v>4538</v>
      </c>
      <c r="B27" s="387" t="s">
        <v>4598</v>
      </c>
      <c r="C27" s="388" t="s">
        <v>4658</v>
      </c>
      <c r="D27" s="409">
        <v>46077</v>
      </c>
      <c r="E27" s="409" t="s">
        <v>4716</v>
      </c>
      <c r="F27" s="865">
        <v>3</v>
      </c>
      <c r="G27" s="389">
        <v>1260.69</v>
      </c>
      <c r="H27" s="389">
        <v>1260.69</v>
      </c>
      <c r="I27" s="390" t="s">
        <v>4758</v>
      </c>
      <c r="J27" s="403"/>
      <c r="K27" s="373"/>
      <c r="L27" s="411" cm="1">
        <f t="array" ref="L27">IF(H27=0, _xleta.T, IF(H27&lt;=1000, 1290000, IF(H27&lt;=2000, 1460000, IF(H27&lt;=3000, 2186000, IF(H27&lt;=5000, 2296000, ff)))))</f>
        <v>1460000</v>
      </c>
      <c r="M27" s="411">
        <f>940500+70000*2</f>
        <v>1080500</v>
      </c>
      <c r="N27" s="403"/>
      <c r="O27" s="403"/>
      <c r="P27" s="403"/>
      <c r="Q27" s="403"/>
      <c r="R27" s="403"/>
      <c r="S27" s="403"/>
      <c r="T27" s="411"/>
      <c r="U27" s="403"/>
      <c r="V27" s="403"/>
      <c r="W27" s="403"/>
      <c r="X27" s="373"/>
      <c r="Y27" s="404"/>
      <c r="Z27" s="361" t="s">
        <v>692</v>
      </c>
      <c r="AA27" s="391" t="s">
        <v>74</v>
      </c>
      <c r="AB27" s="447" t="str">
        <f t="shared" si="0"/>
        <v>PS261174</v>
      </c>
      <c r="AC27" s="412" t="str">
        <f t="shared" si="0"/>
        <v>EX-26020035</v>
      </c>
      <c r="AD27" s="448">
        <f t="shared" si="1"/>
        <v>46077</v>
      </c>
      <c r="AE27" s="404">
        <f t="shared" si="2"/>
        <v>0</v>
      </c>
      <c r="AF27" s="404">
        <f t="shared" si="3"/>
        <v>0</v>
      </c>
      <c r="AG27" s="412">
        <f t="shared" si="4"/>
        <v>1460000</v>
      </c>
      <c r="AH27" s="412">
        <f t="shared" si="5"/>
        <v>1080500</v>
      </c>
      <c r="AI27" s="412">
        <f t="shared" si="6"/>
        <v>0</v>
      </c>
      <c r="AJ27" s="404">
        <f t="shared" si="7"/>
        <v>0</v>
      </c>
      <c r="AK27" s="404">
        <f t="shared" si="8"/>
        <v>0</v>
      </c>
      <c r="AL27" s="404">
        <f t="shared" si="9"/>
        <v>0</v>
      </c>
      <c r="AM27" s="404">
        <f t="shared" si="10"/>
        <v>0</v>
      </c>
      <c r="AN27" s="404">
        <f t="shared" si="11"/>
        <v>0</v>
      </c>
      <c r="AO27" s="404">
        <f t="shared" si="12"/>
        <v>0</v>
      </c>
      <c r="AP27" s="404">
        <f t="shared" si="14"/>
        <v>0</v>
      </c>
      <c r="AQ27" s="412">
        <f t="shared" si="15"/>
        <v>0</v>
      </c>
      <c r="AR27" s="412">
        <f t="shared" si="16"/>
        <v>203240</v>
      </c>
      <c r="AS27" s="412">
        <f t="shared" si="17"/>
        <v>2743740</v>
      </c>
      <c r="AT27" s="412">
        <f t="shared" si="18"/>
        <v>2743740</v>
      </c>
      <c r="AU27" s="412" t="str">
        <f t="shared" si="13"/>
        <v>CÁT LÁI</v>
      </c>
      <c r="AV27" s="392" t="s">
        <v>80</v>
      </c>
      <c r="AW27" s="7" t="s">
        <v>4787</v>
      </c>
      <c r="AX27" s="7" t="s">
        <v>3614</v>
      </c>
      <c r="AY27" s="413">
        <v>46079</v>
      </c>
      <c r="AZ27" s="868" t="s">
        <v>692</v>
      </c>
      <c r="BA27" s="868" t="s">
        <v>2685</v>
      </c>
    </row>
    <row r="28" spans="1:53" s="7" customFormat="1" ht="35.25" customHeight="1">
      <c r="A28" s="408" t="s">
        <v>4538</v>
      </c>
      <c r="B28" s="387" t="s">
        <v>4598</v>
      </c>
      <c r="C28" s="388" t="s">
        <v>4658</v>
      </c>
      <c r="D28" s="409">
        <v>46077</v>
      </c>
      <c r="E28" s="409" t="s">
        <v>4717</v>
      </c>
      <c r="F28" s="866"/>
      <c r="G28" s="389"/>
      <c r="H28" s="389">
        <v>1260.69</v>
      </c>
      <c r="I28" s="390"/>
      <c r="J28" s="403"/>
      <c r="K28" s="373"/>
      <c r="L28" s="411" cm="1">
        <f t="array" ref="L28">IF(H28=0, _xleta.T, IF(H28&lt;=1000, 1290000, IF(H28&lt;=2000, 1460000, IF(H28&lt;=3000, 2186000, IF(H28&lt;=5000, 2296000, ff)))))</f>
        <v>1460000</v>
      </c>
      <c r="M28" s="411">
        <f t="shared" ref="M28:M29" si="20">940500+70000*2</f>
        <v>1080500</v>
      </c>
      <c r="N28" s="403"/>
      <c r="O28" s="403"/>
      <c r="P28" s="403"/>
      <c r="Q28" s="403"/>
      <c r="R28" s="403"/>
      <c r="S28" s="403"/>
      <c r="T28" s="411"/>
      <c r="U28" s="403"/>
      <c r="V28" s="403"/>
      <c r="W28" s="403"/>
      <c r="X28" s="373"/>
      <c r="Y28" s="404"/>
      <c r="Z28" s="361"/>
      <c r="AA28" s="391" t="s">
        <v>74</v>
      </c>
      <c r="AB28" s="447" t="str">
        <f t="shared" si="0"/>
        <v>PS261174</v>
      </c>
      <c r="AC28" s="412" t="str">
        <f t="shared" si="0"/>
        <v>EX-26020035</v>
      </c>
      <c r="AD28" s="448">
        <f t="shared" si="1"/>
        <v>46077</v>
      </c>
      <c r="AE28" s="404">
        <f t="shared" si="2"/>
        <v>0</v>
      </c>
      <c r="AF28" s="404">
        <f t="shared" si="3"/>
        <v>0</v>
      </c>
      <c r="AG28" s="412">
        <f t="shared" si="4"/>
        <v>0</v>
      </c>
      <c r="AH28" s="412">
        <f t="shared" si="5"/>
        <v>0</v>
      </c>
      <c r="AI28" s="412">
        <f t="shared" si="6"/>
        <v>0</v>
      </c>
      <c r="AJ28" s="404">
        <f t="shared" si="7"/>
        <v>0</v>
      </c>
      <c r="AK28" s="404">
        <f t="shared" si="8"/>
        <v>0</v>
      </c>
      <c r="AL28" s="404">
        <f t="shared" si="9"/>
        <v>0</v>
      </c>
      <c r="AM28" s="404">
        <f t="shared" si="10"/>
        <v>0</v>
      </c>
      <c r="AN28" s="404">
        <f t="shared" si="11"/>
        <v>0</v>
      </c>
      <c r="AO28" s="404">
        <f t="shared" si="12"/>
        <v>0</v>
      </c>
      <c r="AP28" s="404">
        <f t="shared" si="14"/>
        <v>0</v>
      </c>
      <c r="AQ28" s="412">
        <f t="shared" si="15"/>
        <v>0</v>
      </c>
      <c r="AR28" s="412">
        <f t="shared" si="16"/>
        <v>0</v>
      </c>
      <c r="AS28" s="412">
        <f t="shared" si="17"/>
        <v>0</v>
      </c>
      <c r="AT28" s="412">
        <f t="shared" si="18"/>
        <v>0</v>
      </c>
      <c r="AU28" s="412" t="str">
        <f t="shared" si="13"/>
        <v>CÁT LÁI</v>
      </c>
      <c r="AV28" s="392" t="s">
        <v>80</v>
      </c>
      <c r="AW28" s="7" t="s">
        <v>4787</v>
      </c>
      <c r="AX28" s="7" t="s">
        <v>3614</v>
      </c>
      <c r="AY28" s="413">
        <v>46079</v>
      </c>
      <c r="AZ28" s="869"/>
      <c r="BA28" s="869"/>
    </row>
    <row r="29" spans="1:53" s="7" customFormat="1" ht="35.25" customHeight="1">
      <c r="A29" s="408" t="s">
        <v>4538</v>
      </c>
      <c r="B29" s="387" t="s">
        <v>4598</v>
      </c>
      <c r="C29" s="388" t="s">
        <v>4658</v>
      </c>
      <c r="D29" s="409">
        <v>46077</v>
      </c>
      <c r="E29" s="409" t="s">
        <v>4718</v>
      </c>
      <c r="F29" s="867"/>
      <c r="G29" s="389"/>
      <c r="H29" s="389">
        <v>1260.69</v>
      </c>
      <c r="I29" s="390"/>
      <c r="J29" s="403"/>
      <c r="K29" s="373"/>
      <c r="L29" s="411" cm="1">
        <f t="array" ref="L29">IF(H29=0, _xleta.T, IF(H29&lt;=1000, 1290000, IF(H29&lt;=2000, 1460000, IF(H29&lt;=3000, 2186000, IF(H29&lt;=5000, 2296000, ff)))))</f>
        <v>1460000</v>
      </c>
      <c r="M29" s="411">
        <f t="shared" si="20"/>
        <v>1080500</v>
      </c>
      <c r="N29" s="403"/>
      <c r="O29" s="403"/>
      <c r="P29" s="403"/>
      <c r="Q29" s="403"/>
      <c r="R29" s="403"/>
      <c r="S29" s="403"/>
      <c r="T29" s="411"/>
      <c r="U29" s="403"/>
      <c r="V29" s="403"/>
      <c r="W29" s="403"/>
      <c r="X29" s="373"/>
      <c r="Y29" s="404"/>
      <c r="Z29" s="361"/>
      <c r="AA29" s="391" t="s">
        <v>74</v>
      </c>
      <c r="AB29" s="447" t="str">
        <f t="shared" si="0"/>
        <v>PS261174</v>
      </c>
      <c r="AC29" s="412" t="str">
        <f t="shared" si="0"/>
        <v>EX-26020035</v>
      </c>
      <c r="AD29" s="448">
        <f t="shared" si="1"/>
        <v>46077</v>
      </c>
      <c r="AE29" s="404">
        <f t="shared" si="2"/>
        <v>0</v>
      </c>
      <c r="AF29" s="404">
        <f t="shared" si="3"/>
        <v>0</v>
      </c>
      <c r="AG29" s="412">
        <f t="shared" si="4"/>
        <v>0</v>
      </c>
      <c r="AH29" s="412">
        <f t="shared" si="5"/>
        <v>0</v>
      </c>
      <c r="AI29" s="412">
        <f t="shared" si="6"/>
        <v>0</v>
      </c>
      <c r="AJ29" s="404">
        <f t="shared" si="7"/>
        <v>0</v>
      </c>
      <c r="AK29" s="404">
        <f t="shared" si="8"/>
        <v>0</v>
      </c>
      <c r="AL29" s="404">
        <f t="shared" si="9"/>
        <v>0</v>
      </c>
      <c r="AM29" s="404">
        <f t="shared" si="10"/>
        <v>0</v>
      </c>
      <c r="AN29" s="404">
        <f t="shared" si="11"/>
        <v>0</v>
      </c>
      <c r="AO29" s="404">
        <f t="shared" si="12"/>
        <v>0</v>
      </c>
      <c r="AP29" s="404">
        <f t="shared" si="14"/>
        <v>0</v>
      </c>
      <c r="AQ29" s="412">
        <f t="shared" si="15"/>
        <v>0</v>
      </c>
      <c r="AR29" s="412">
        <f t="shared" si="16"/>
        <v>0</v>
      </c>
      <c r="AS29" s="412">
        <f t="shared" si="17"/>
        <v>0</v>
      </c>
      <c r="AT29" s="412">
        <f t="shared" si="18"/>
        <v>0</v>
      </c>
      <c r="AU29" s="412" t="str">
        <f t="shared" si="13"/>
        <v>CÁT LÁI</v>
      </c>
      <c r="AV29" s="392" t="s">
        <v>80</v>
      </c>
      <c r="AW29" s="7" t="s">
        <v>4787</v>
      </c>
      <c r="AX29" s="7" t="s">
        <v>3614</v>
      </c>
      <c r="AY29" s="413">
        <v>46079</v>
      </c>
      <c r="AZ29" s="869"/>
      <c r="BA29" s="869"/>
    </row>
    <row r="30" spans="1:53" s="7" customFormat="1" ht="35.25" customHeight="1">
      <c r="A30" s="408" t="s">
        <v>4539</v>
      </c>
      <c r="B30" s="387" t="s">
        <v>4599</v>
      </c>
      <c r="C30" s="388" t="s">
        <v>4659</v>
      </c>
      <c r="D30" s="409">
        <v>46078</v>
      </c>
      <c r="E30" s="409" t="s">
        <v>4719</v>
      </c>
      <c r="F30" s="410">
        <v>1</v>
      </c>
      <c r="G30" s="389">
        <v>492.09</v>
      </c>
      <c r="H30" s="389">
        <v>492.09</v>
      </c>
      <c r="I30" s="390" t="s">
        <v>4759</v>
      </c>
      <c r="J30" s="403"/>
      <c r="K30" s="373"/>
      <c r="L30" s="411" cm="1">
        <f t="array" ref="L30">IF(H30=0, _xleta.T, IF(H30&lt;=1000, 1290000, IF(H30&lt;=2000, 1460000, IF(H30&lt;=3000, 2186000, IF(H30&lt;=5000, 2296000, ff)))))</f>
        <v>1290000</v>
      </c>
      <c r="M30" s="411">
        <v>940500</v>
      </c>
      <c r="N30" s="403"/>
      <c r="O30" s="403"/>
      <c r="P30" s="403"/>
      <c r="Q30" s="403"/>
      <c r="R30" s="403"/>
      <c r="S30" s="403"/>
      <c r="T30" s="411"/>
      <c r="U30" s="403"/>
      <c r="V30" s="403"/>
      <c r="W30" s="403"/>
      <c r="X30" s="373"/>
      <c r="Y30" s="404"/>
      <c r="Z30" s="361" t="s">
        <v>692</v>
      </c>
      <c r="AA30" s="391" t="s">
        <v>74</v>
      </c>
      <c r="AB30" s="447" t="str">
        <f t="shared" si="0"/>
        <v>PS261155</v>
      </c>
      <c r="AC30" s="412" t="str">
        <f t="shared" si="0"/>
        <v>PS26-1155</v>
      </c>
      <c r="AD30" s="448">
        <f t="shared" si="1"/>
        <v>46078</v>
      </c>
      <c r="AE30" s="404">
        <f t="shared" si="2"/>
        <v>0</v>
      </c>
      <c r="AF30" s="404">
        <f t="shared" si="3"/>
        <v>0</v>
      </c>
      <c r="AG30" s="412">
        <f t="shared" si="4"/>
        <v>1290000</v>
      </c>
      <c r="AH30" s="412">
        <f t="shared" si="5"/>
        <v>940500</v>
      </c>
      <c r="AI30" s="412">
        <f t="shared" si="6"/>
        <v>0</v>
      </c>
      <c r="AJ30" s="404">
        <f t="shared" si="7"/>
        <v>0</v>
      </c>
      <c r="AK30" s="404">
        <f t="shared" si="8"/>
        <v>0</v>
      </c>
      <c r="AL30" s="404">
        <f t="shared" si="9"/>
        <v>0</v>
      </c>
      <c r="AM30" s="404">
        <f t="shared" si="10"/>
        <v>0</v>
      </c>
      <c r="AN30" s="404">
        <f t="shared" si="11"/>
        <v>0</v>
      </c>
      <c r="AO30" s="404">
        <f t="shared" si="12"/>
        <v>0</v>
      </c>
      <c r="AP30" s="404">
        <f t="shared" si="14"/>
        <v>0</v>
      </c>
      <c r="AQ30" s="412">
        <f t="shared" si="15"/>
        <v>0</v>
      </c>
      <c r="AR30" s="412">
        <f t="shared" si="16"/>
        <v>178440</v>
      </c>
      <c r="AS30" s="412">
        <f t="shared" si="17"/>
        <v>2408940</v>
      </c>
      <c r="AT30" s="412">
        <f t="shared" si="18"/>
        <v>2408940</v>
      </c>
      <c r="AU30" s="412" t="str">
        <f t="shared" si="13"/>
        <v>CÁT LÁI</v>
      </c>
      <c r="AV30" s="392" t="s">
        <v>80</v>
      </c>
      <c r="AW30" s="7" t="s">
        <v>4788</v>
      </c>
      <c r="AX30" s="7" t="s">
        <v>3614</v>
      </c>
      <c r="AY30" s="413">
        <v>46079</v>
      </c>
      <c r="AZ30" s="870"/>
      <c r="BA30" s="870"/>
    </row>
    <row r="31" spans="1:53" s="7" customFormat="1" ht="35.25" customHeight="1">
      <c r="A31" s="408" t="s">
        <v>4540</v>
      </c>
      <c r="B31" s="387" t="s">
        <v>4600</v>
      </c>
      <c r="C31" s="388" t="s">
        <v>4660</v>
      </c>
      <c r="D31" s="409">
        <v>46077</v>
      </c>
      <c r="E31" s="409" t="s">
        <v>4720</v>
      </c>
      <c r="F31" s="410">
        <v>1</v>
      </c>
      <c r="G31" s="389">
        <v>663.5</v>
      </c>
      <c r="H31" s="389">
        <v>663.5</v>
      </c>
      <c r="I31" s="390">
        <v>2.2999999999999998</v>
      </c>
      <c r="J31" s="403"/>
      <c r="K31" s="373"/>
      <c r="L31" s="450" cm="1">
        <f t="array" ref="L31">IF(H31=0, _xleta.T, IF(H31&lt;=1000, 1290000, IF(H31&lt;=2000, 1460000, IF(H31&lt;=3000, 2186000, IF(H31&lt;=5000, 2296000, ff)))))</f>
        <v>1290000</v>
      </c>
      <c r="M31" s="411">
        <v>940500</v>
      </c>
      <c r="N31" s="403"/>
      <c r="O31" s="403"/>
      <c r="P31" s="403"/>
      <c r="Q31" s="403"/>
      <c r="R31" s="403"/>
      <c r="S31" s="403"/>
      <c r="T31" s="411"/>
      <c r="U31" s="403"/>
      <c r="V31" s="403"/>
      <c r="W31" s="403"/>
      <c r="X31" s="373"/>
      <c r="Y31" s="404"/>
      <c r="Z31" s="361" t="s">
        <v>2332</v>
      </c>
      <c r="AA31" s="391" t="s">
        <v>74</v>
      </c>
      <c r="AB31" s="447" t="str">
        <f t="shared" si="0"/>
        <v>PS261180</v>
      </c>
      <c r="AC31" s="412" t="str">
        <f t="shared" si="0"/>
        <v>TS20260129</v>
      </c>
      <c r="AD31" s="448">
        <f t="shared" si="1"/>
        <v>46077</v>
      </c>
      <c r="AE31" s="404">
        <f t="shared" si="2"/>
        <v>0</v>
      </c>
      <c r="AF31" s="404">
        <f t="shared" si="3"/>
        <v>0</v>
      </c>
      <c r="AG31" s="412">
        <f t="shared" si="4"/>
        <v>1290000</v>
      </c>
      <c r="AH31" s="412">
        <f t="shared" si="5"/>
        <v>940500</v>
      </c>
      <c r="AI31" s="412">
        <f t="shared" si="6"/>
        <v>0</v>
      </c>
      <c r="AJ31" s="404">
        <f t="shared" si="7"/>
        <v>0</v>
      </c>
      <c r="AK31" s="404">
        <f t="shared" si="8"/>
        <v>0</v>
      </c>
      <c r="AL31" s="404">
        <f t="shared" si="9"/>
        <v>0</v>
      </c>
      <c r="AM31" s="404">
        <f t="shared" si="10"/>
        <v>0</v>
      </c>
      <c r="AN31" s="404">
        <f t="shared" si="11"/>
        <v>0</v>
      </c>
      <c r="AO31" s="404">
        <f t="shared" si="12"/>
        <v>0</v>
      </c>
      <c r="AP31" s="404">
        <f t="shared" si="14"/>
        <v>0</v>
      </c>
      <c r="AQ31" s="412">
        <f t="shared" si="15"/>
        <v>0</v>
      </c>
      <c r="AR31" s="412">
        <f t="shared" si="16"/>
        <v>178440</v>
      </c>
      <c r="AS31" s="412">
        <f t="shared" si="17"/>
        <v>2408940</v>
      </c>
      <c r="AT31" s="412">
        <f t="shared" si="18"/>
        <v>2408940</v>
      </c>
      <c r="AU31" s="412" t="str">
        <f t="shared" si="13"/>
        <v>CÁT LÁI</v>
      </c>
      <c r="AV31" s="392" t="s">
        <v>80</v>
      </c>
      <c r="AW31" s="7" t="s">
        <v>4789</v>
      </c>
      <c r="AX31" s="7" t="s">
        <v>3614</v>
      </c>
      <c r="AY31" s="413">
        <v>46079</v>
      </c>
      <c r="AZ31" s="793" t="s">
        <v>2332</v>
      </c>
      <c r="BA31" s="793" t="s">
        <v>2685</v>
      </c>
    </row>
    <row r="32" spans="1:53" s="7" customFormat="1" ht="35.25" customHeight="1">
      <c r="A32" s="408" t="s">
        <v>4541</v>
      </c>
      <c r="B32" s="387" t="s">
        <v>4601</v>
      </c>
      <c r="C32" s="388" t="s">
        <v>4661</v>
      </c>
      <c r="D32" s="409">
        <v>46077</v>
      </c>
      <c r="E32" s="409" t="s">
        <v>4721</v>
      </c>
      <c r="F32" s="410">
        <v>1</v>
      </c>
      <c r="G32" s="389">
        <v>1149</v>
      </c>
      <c r="H32" s="389">
        <v>1149</v>
      </c>
      <c r="I32" s="390">
        <v>4.2</v>
      </c>
      <c r="J32" s="403"/>
      <c r="K32" s="373"/>
      <c r="L32" s="450" cm="1">
        <f t="array" ref="L32">IF(H32=0, _xleta.T, IF(H32&lt;=1000, 1290000, IF(H32&lt;=2000, 1460000, IF(H32&lt;=3000, 2186000, IF(H32&lt;=5000, 2296000, ff)))))</f>
        <v>1460000</v>
      </c>
      <c r="M32" s="411">
        <v>940500</v>
      </c>
      <c r="N32" s="403"/>
      <c r="O32" s="403"/>
      <c r="P32" s="403"/>
      <c r="Q32" s="403"/>
      <c r="R32" s="403"/>
      <c r="S32" s="403"/>
      <c r="T32" s="411"/>
      <c r="U32" s="403"/>
      <c r="V32" s="403"/>
      <c r="W32" s="403"/>
      <c r="X32" s="373"/>
      <c r="Y32" s="404"/>
      <c r="Z32" s="361" t="s">
        <v>2332</v>
      </c>
      <c r="AA32" s="391" t="s">
        <v>74</v>
      </c>
      <c r="AB32" s="447" t="str">
        <f t="shared" si="0"/>
        <v>PS261175</v>
      </c>
      <c r="AC32" s="412" t="str">
        <f t="shared" si="0"/>
        <v>D261618</v>
      </c>
      <c r="AD32" s="448">
        <f t="shared" si="1"/>
        <v>46077</v>
      </c>
      <c r="AE32" s="404">
        <f t="shared" si="2"/>
        <v>0</v>
      </c>
      <c r="AF32" s="404">
        <f t="shared" si="3"/>
        <v>0</v>
      </c>
      <c r="AG32" s="412">
        <f t="shared" si="4"/>
        <v>1460000</v>
      </c>
      <c r="AH32" s="412">
        <f t="shared" si="5"/>
        <v>940500</v>
      </c>
      <c r="AI32" s="412">
        <f t="shared" si="6"/>
        <v>0</v>
      </c>
      <c r="AJ32" s="404">
        <f t="shared" si="7"/>
        <v>0</v>
      </c>
      <c r="AK32" s="404">
        <f t="shared" si="8"/>
        <v>0</v>
      </c>
      <c r="AL32" s="404">
        <f t="shared" si="9"/>
        <v>0</v>
      </c>
      <c r="AM32" s="404">
        <f t="shared" si="10"/>
        <v>0</v>
      </c>
      <c r="AN32" s="404">
        <f t="shared" si="11"/>
        <v>0</v>
      </c>
      <c r="AO32" s="404">
        <f t="shared" si="12"/>
        <v>0</v>
      </c>
      <c r="AP32" s="404">
        <f t="shared" si="14"/>
        <v>0</v>
      </c>
      <c r="AQ32" s="412">
        <f t="shared" si="15"/>
        <v>0</v>
      </c>
      <c r="AR32" s="412">
        <f t="shared" si="16"/>
        <v>192040</v>
      </c>
      <c r="AS32" s="412">
        <f t="shared" si="17"/>
        <v>2592540</v>
      </c>
      <c r="AT32" s="412">
        <f t="shared" si="18"/>
        <v>2592540</v>
      </c>
      <c r="AU32" s="412" t="str">
        <f t="shared" si="13"/>
        <v>CÁT LÁI</v>
      </c>
      <c r="AV32" s="392" t="s">
        <v>80</v>
      </c>
      <c r="AW32" s="7" t="s">
        <v>4790</v>
      </c>
      <c r="AX32" s="7" t="s">
        <v>3614</v>
      </c>
      <c r="AY32" s="413">
        <v>46079</v>
      </c>
      <c r="AZ32" s="795"/>
      <c r="BA32" s="795"/>
    </row>
    <row r="33" spans="1:53" s="1" customFormat="1" ht="35.25" hidden="1" customHeight="1">
      <c r="A33" s="400" t="s">
        <v>4542</v>
      </c>
      <c r="B33" s="378" t="s">
        <v>4602</v>
      </c>
      <c r="C33" s="379" t="s">
        <v>4662</v>
      </c>
      <c r="D33" s="401">
        <v>46079</v>
      </c>
      <c r="E33" s="401" t="s">
        <v>4722</v>
      </c>
      <c r="F33" s="402">
        <v>1</v>
      </c>
      <c r="G33" s="380">
        <v>2</v>
      </c>
      <c r="H33" s="380">
        <v>2</v>
      </c>
      <c r="I33" s="381"/>
      <c r="J33" s="403"/>
      <c r="K33" s="373"/>
      <c r="L33" s="403">
        <f t="shared" ref="L33:L36" si="21">IF(H33&lt;=50,1060000, IF(H33&lt;=200, 1210000, IF(H33&lt;=500, 1230000, IF(H33&lt;=1000, 1440000, IF(H33&lt;=2000, 1990000, IF(H33&gt;2000, 1990000+(H33-2000)*1464))))))</f>
        <v>1060000</v>
      </c>
      <c r="M33" s="403">
        <v>940500</v>
      </c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373"/>
      <c r="Y33" s="404"/>
      <c r="Z33" s="260" t="s">
        <v>2333</v>
      </c>
      <c r="AA33" s="382" t="s">
        <v>72</v>
      </c>
      <c r="AB33" s="405" t="str">
        <f t="shared" si="0"/>
        <v>PS261272</v>
      </c>
      <c r="AC33" s="404" t="str">
        <f t="shared" si="0"/>
        <v>G8-20260225 VY (B)</v>
      </c>
      <c r="AD33" s="406">
        <f t="shared" si="1"/>
        <v>46079</v>
      </c>
      <c r="AE33" s="404">
        <f t="shared" si="2"/>
        <v>0</v>
      </c>
      <c r="AF33" s="404">
        <f t="shared" si="3"/>
        <v>0</v>
      </c>
      <c r="AG33" s="404">
        <f t="shared" si="4"/>
        <v>1060000</v>
      </c>
      <c r="AH33" s="404">
        <f t="shared" si="5"/>
        <v>940500</v>
      </c>
      <c r="AI33" s="404">
        <f t="shared" si="6"/>
        <v>0</v>
      </c>
      <c r="AJ33" s="404">
        <f t="shared" si="7"/>
        <v>0</v>
      </c>
      <c r="AK33" s="404">
        <f t="shared" si="8"/>
        <v>0</v>
      </c>
      <c r="AL33" s="404">
        <f t="shared" si="9"/>
        <v>0</v>
      </c>
      <c r="AM33" s="404">
        <f t="shared" si="10"/>
        <v>0</v>
      </c>
      <c r="AN33" s="404">
        <f t="shared" si="11"/>
        <v>0</v>
      </c>
      <c r="AO33" s="404">
        <f t="shared" si="12"/>
        <v>0</v>
      </c>
      <c r="AP33" s="404">
        <f t="shared" si="14"/>
        <v>0</v>
      </c>
      <c r="AQ33" s="404">
        <f t="shared" si="15"/>
        <v>0</v>
      </c>
      <c r="AR33" s="404">
        <f t="shared" si="16"/>
        <v>160040</v>
      </c>
      <c r="AS33" s="404">
        <f t="shared" si="17"/>
        <v>2160540</v>
      </c>
      <c r="AT33" s="404">
        <f t="shared" si="18"/>
        <v>2160540</v>
      </c>
      <c r="AU33" s="404" t="str">
        <f t="shared" si="13"/>
        <v>TCS</v>
      </c>
      <c r="AV33" s="383" t="s">
        <v>79</v>
      </c>
      <c r="AW33" s="1" t="s">
        <v>4791</v>
      </c>
      <c r="AX33" s="1" t="s">
        <v>1293</v>
      </c>
      <c r="AY33" s="407">
        <v>46080</v>
      </c>
      <c r="AZ33" s="841" t="s">
        <v>2333</v>
      </c>
      <c r="BA33" s="841" t="s">
        <v>2684</v>
      </c>
    </row>
    <row r="34" spans="1:53" s="1" customFormat="1" ht="35.25" hidden="1" customHeight="1">
      <c r="A34" s="400" t="s">
        <v>4543</v>
      </c>
      <c r="B34" s="378" t="s">
        <v>4603</v>
      </c>
      <c r="C34" s="379" t="s">
        <v>4663</v>
      </c>
      <c r="D34" s="401">
        <v>46079</v>
      </c>
      <c r="E34" s="401" t="s">
        <v>4723</v>
      </c>
      <c r="F34" s="402">
        <v>1</v>
      </c>
      <c r="G34" s="380">
        <v>33</v>
      </c>
      <c r="H34" s="380">
        <v>33</v>
      </c>
      <c r="I34" s="381"/>
      <c r="J34" s="403"/>
      <c r="K34" s="373"/>
      <c r="L34" s="403">
        <f t="shared" si="21"/>
        <v>1060000</v>
      </c>
      <c r="M34" s="403">
        <v>940500</v>
      </c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373"/>
      <c r="Y34" s="404"/>
      <c r="Z34" s="260" t="s">
        <v>2333</v>
      </c>
      <c r="AA34" s="382" t="s">
        <v>72</v>
      </c>
      <c r="AB34" s="405" t="str">
        <f t="shared" si="0"/>
        <v>PS261271</v>
      </c>
      <c r="AC34" s="404" t="str">
        <f t="shared" si="0"/>
        <v>PC260225VY</v>
      </c>
      <c r="AD34" s="406">
        <f t="shared" si="1"/>
        <v>46079</v>
      </c>
      <c r="AE34" s="404">
        <f t="shared" si="2"/>
        <v>0</v>
      </c>
      <c r="AF34" s="404">
        <f t="shared" si="3"/>
        <v>0</v>
      </c>
      <c r="AG34" s="404">
        <f t="shared" si="4"/>
        <v>1060000</v>
      </c>
      <c r="AH34" s="404">
        <f t="shared" si="5"/>
        <v>940500</v>
      </c>
      <c r="AI34" s="404">
        <f t="shared" si="6"/>
        <v>0</v>
      </c>
      <c r="AJ34" s="404">
        <f t="shared" si="7"/>
        <v>0</v>
      </c>
      <c r="AK34" s="404">
        <f t="shared" si="8"/>
        <v>0</v>
      </c>
      <c r="AL34" s="404">
        <f t="shared" si="9"/>
        <v>0</v>
      </c>
      <c r="AM34" s="404">
        <f t="shared" si="10"/>
        <v>0</v>
      </c>
      <c r="AN34" s="404">
        <f t="shared" si="11"/>
        <v>0</v>
      </c>
      <c r="AO34" s="404">
        <f t="shared" si="12"/>
        <v>0</v>
      </c>
      <c r="AP34" s="404">
        <f t="shared" si="14"/>
        <v>0</v>
      </c>
      <c r="AQ34" s="404">
        <f t="shared" si="15"/>
        <v>0</v>
      </c>
      <c r="AR34" s="404">
        <f t="shared" si="16"/>
        <v>160040</v>
      </c>
      <c r="AS34" s="404">
        <f t="shared" si="17"/>
        <v>2160540</v>
      </c>
      <c r="AT34" s="404">
        <f t="shared" si="18"/>
        <v>2160540</v>
      </c>
      <c r="AU34" s="404" t="str">
        <f t="shared" si="13"/>
        <v>TCS</v>
      </c>
      <c r="AV34" s="383" t="s">
        <v>79</v>
      </c>
      <c r="AW34" s="1" t="s">
        <v>4792</v>
      </c>
      <c r="AX34" s="1" t="s">
        <v>1293</v>
      </c>
      <c r="AY34" s="407">
        <v>46080</v>
      </c>
      <c r="AZ34" s="842"/>
      <c r="BA34" s="842"/>
    </row>
    <row r="35" spans="1:53" s="1" customFormat="1" ht="35.25" hidden="1" customHeight="1">
      <c r="A35" s="400" t="s">
        <v>4544</v>
      </c>
      <c r="B35" s="378" t="s">
        <v>4604</v>
      </c>
      <c r="C35" s="379" t="s">
        <v>4664</v>
      </c>
      <c r="D35" s="401">
        <v>46079</v>
      </c>
      <c r="E35" s="401" t="s">
        <v>4724</v>
      </c>
      <c r="F35" s="402">
        <v>1</v>
      </c>
      <c r="G35" s="380">
        <v>22</v>
      </c>
      <c r="H35" s="380">
        <v>22</v>
      </c>
      <c r="I35" s="381"/>
      <c r="J35" s="403"/>
      <c r="K35" s="373"/>
      <c r="L35" s="403">
        <f t="shared" si="21"/>
        <v>1060000</v>
      </c>
      <c r="M35" s="403">
        <v>940500</v>
      </c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373"/>
      <c r="Y35" s="404"/>
      <c r="Z35" s="260" t="s">
        <v>2333</v>
      </c>
      <c r="AA35" s="382" t="s">
        <v>72</v>
      </c>
      <c r="AB35" s="405" t="str">
        <f t="shared" si="0"/>
        <v>PS261269</v>
      </c>
      <c r="AC35" s="404" t="str">
        <f t="shared" si="0"/>
        <v>PC2602253VY</v>
      </c>
      <c r="AD35" s="406">
        <f t="shared" si="1"/>
        <v>46079</v>
      </c>
      <c r="AE35" s="404">
        <f t="shared" si="2"/>
        <v>0</v>
      </c>
      <c r="AF35" s="404">
        <f t="shared" si="3"/>
        <v>0</v>
      </c>
      <c r="AG35" s="404">
        <f t="shared" si="4"/>
        <v>1060000</v>
      </c>
      <c r="AH35" s="404">
        <f t="shared" si="5"/>
        <v>940500</v>
      </c>
      <c r="AI35" s="404">
        <f t="shared" si="6"/>
        <v>0</v>
      </c>
      <c r="AJ35" s="404">
        <f t="shared" si="7"/>
        <v>0</v>
      </c>
      <c r="AK35" s="404">
        <f t="shared" si="8"/>
        <v>0</v>
      </c>
      <c r="AL35" s="404">
        <f t="shared" si="9"/>
        <v>0</v>
      </c>
      <c r="AM35" s="404">
        <f t="shared" si="10"/>
        <v>0</v>
      </c>
      <c r="AN35" s="404">
        <f t="shared" si="11"/>
        <v>0</v>
      </c>
      <c r="AO35" s="404">
        <f t="shared" si="12"/>
        <v>0</v>
      </c>
      <c r="AP35" s="404">
        <f t="shared" si="14"/>
        <v>0</v>
      </c>
      <c r="AQ35" s="404">
        <f t="shared" si="15"/>
        <v>0</v>
      </c>
      <c r="AR35" s="404">
        <f t="shared" si="16"/>
        <v>160040</v>
      </c>
      <c r="AS35" s="404">
        <f t="shared" si="17"/>
        <v>2160540</v>
      </c>
      <c r="AT35" s="404">
        <f t="shared" si="18"/>
        <v>2160540</v>
      </c>
      <c r="AU35" s="404" t="str">
        <f t="shared" si="13"/>
        <v>TCS</v>
      </c>
      <c r="AV35" s="383" t="s">
        <v>79</v>
      </c>
      <c r="AW35" s="1" t="s">
        <v>4793</v>
      </c>
      <c r="AX35" s="1" t="s">
        <v>1293</v>
      </c>
      <c r="AY35" s="407">
        <v>46080</v>
      </c>
      <c r="AZ35" s="842"/>
      <c r="BA35" s="842"/>
    </row>
    <row r="36" spans="1:53" s="1" customFormat="1" ht="35.25" hidden="1" customHeight="1">
      <c r="A36" s="400" t="s">
        <v>4545</v>
      </c>
      <c r="B36" s="378" t="s">
        <v>4605</v>
      </c>
      <c r="C36" s="379" t="s">
        <v>4665</v>
      </c>
      <c r="D36" s="401">
        <v>46079</v>
      </c>
      <c r="E36" s="401" t="s">
        <v>4725</v>
      </c>
      <c r="F36" s="402">
        <v>1</v>
      </c>
      <c r="G36" s="380">
        <v>1</v>
      </c>
      <c r="H36" s="380">
        <v>1</v>
      </c>
      <c r="I36" s="381"/>
      <c r="J36" s="403"/>
      <c r="K36" s="373"/>
      <c r="L36" s="403">
        <f t="shared" si="21"/>
        <v>1060000</v>
      </c>
      <c r="M36" s="403">
        <v>940500</v>
      </c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373"/>
      <c r="Y36" s="404"/>
      <c r="Z36" s="260" t="s">
        <v>2333</v>
      </c>
      <c r="AA36" s="382" t="s">
        <v>72</v>
      </c>
      <c r="AB36" s="405" t="str">
        <f t="shared" si="0"/>
        <v>PS261270</v>
      </c>
      <c r="AC36" s="404" t="str">
        <f t="shared" si="0"/>
        <v>PC2602252VY</v>
      </c>
      <c r="AD36" s="406">
        <f t="shared" si="1"/>
        <v>46079</v>
      </c>
      <c r="AE36" s="404">
        <f t="shared" si="2"/>
        <v>0</v>
      </c>
      <c r="AF36" s="404">
        <f t="shared" si="3"/>
        <v>0</v>
      </c>
      <c r="AG36" s="404">
        <f t="shared" si="4"/>
        <v>1060000</v>
      </c>
      <c r="AH36" s="404">
        <f t="shared" si="5"/>
        <v>940500</v>
      </c>
      <c r="AI36" s="404">
        <f t="shared" si="6"/>
        <v>0</v>
      </c>
      <c r="AJ36" s="404">
        <f t="shared" si="7"/>
        <v>0</v>
      </c>
      <c r="AK36" s="404">
        <f t="shared" si="8"/>
        <v>0</v>
      </c>
      <c r="AL36" s="404">
        <f t="shared" si="9"/>
        <v>0</v>
      </c>
      <c r="AM36" s="404">
        <f t="shared" si="10"/>
        <v>0</v>
      </c>
      <c r="AN36" s="404">
        <f t="shared" si="11"/>
        <v>0</v>
      </c>
      <c r="AO36" s="404">
        <f t="shared" si="12"/>
        <v>0</v>
      </c>
      <c r="AP36" s="404">
        <f t="shared" si="14"/>
        <v>0</v>
      </c>
      <c r="AQ36" s="404">
        <f t="shared" si="15"/>
        <v>0</v>
      </c>
      <c r="AR36" s="404">
        <f t="shared" si="16"/>
        <v>160040</v>
      </c>
      <c r="AS36" s="404">
        <f t="shared" si="17"/>
        <v>2160540</v>
      </c>
      <c r="AT36" s="404">
        <f t="shared" si="18"/>
        <v>2160540</v>
      </c>
      <c r="AU36" s="404" t="str">
        <f t="shared" si="13"/>
        <v>TCS</v>
      </c>
      <c r="AV36" s="383" t="s">
        <v>79</v>
      </c>
      <c r="AW36" s="1" t="s">
        <v>4794</v>
      </c>
      <c r="AX36" s="1" t="s">
        <v>1293</v>
      </c>
      <c r="AY36" s="407">
        <v>46080</v>
      </c>
      <c r="AZ36" s="843"/>
      <c r="BA36" s="843"/>
    </row>
    <row r="37" spans="1:53" s="1" customFormat="1" ht="35.25" hidden="1" customHeight="1">
      <c r="A37" s="400" t="s">
        <v>4546</v>
      </c>
      <c r="B37" s="378" t="s">
        <v>4606</v>
      </c>
      <c r="C37" s="379" t="s">
        <v>4666</v>
      </c>
      <c r="D37" s="401">
        <v>46078</v>
      </c>
      <c r="E37" s="401" t="s">
        <v>4726</v>
      </c>
      <c r="F37" s="402">
        <v>1</v>
      </c>
      <c r="G37" s="380">
        <v>12.2</v>
      </c>
      <c r="H37" s="380">
        <v>12.2</v>
      </c>
      <c r="I37" s="381"/>
      <c r="J37" s="403"/>
      <c r="K37" s="373"/>
      <c r="L37" s="403"/>
      <c r="M37" s="403">
        <v>570000</v>
      </c>
      <c r="N37" s="403"/>
      <c r="O37" s="403"/>
      <c r="P37" s="403"/>
      <c r="Q37" s="403"/>
      <c r="R37" s="403"/>
      <c r="S37" s="403"/>
      <c r="T37" s="403"/>
      <c r="U37" s="403"/>
      <c r="V37" s="403"/>
      <c r="W37" s="403"/>
      <c r="X37" s="373"/>
      <c r="Y37" s="404"/>
      <c r="Z37" s="260"/>
      <c r="AA37" s="382" t="s">
        <v>75</v>
      </c>
      <c r="AB37" s="405" t="str">
        <f t="shared" si="0"/>
        <v>PS261223</v>
      </c>
      <c r="AC37" s="404" t="str">
        <f t="shared" si="0"/>
        <v>GTM-CI-260211-01</v>
      </c>
      <c r="AD37" s="406">
        <f t="shared" si="1"/>
        <v>46078</v>
      </c>
      <c r="AE37" s="404">
        <f t="shared" si="2"/>
        <v>0</v>
      </c>
      <c r="AF37" s="404">
        <f t="shared" si="3"/>
        <v>0</v>
      </c>
      <c r="AG37" s="404">
        <f t="shared" si="4"/>
        <v>0</v>
      </c>
      <c r="AH37" s="404">
        <f t="shared" si="5"/>
        <v>570000</v>
      </c>
      <c r="AI37" s="404">
        <f t="shared" si="6"/>
        <v>0</v>
      </c>
      <c r="AJ37" s="404">
        <f t="shared" si="7"/>
        <v>0</v>
      </c>
      <c r="AK37" s="404">
        <f t="shared" si="8"/>
        <v>0</v>
      </c>
      <c r="AL37" s="404">
        <f t="shared" si="9"/>
        <v>0</v>
      </c>
      <c r="AM37" s="404">
        <f t="shared" si="10"/>
        <v>0</v>
      </c>
      <c r="AN37" s="404">
        <f t="shared" si="11"/>
        <v>0</v>
      </c>
      <c r="AO37" s="404">
        <f t="shared" si="12"/>
        <v>0</v>
      </c>
      <c r="AP37" s="404">
        <f t="shared" si="14"/>
        <v>0</v>
      </c>
      <c r="AQ37" s="404">
        <f t="shared" si="15"/>
        <v>0</v>
      </c>
      <c r="AR37" s="404">
        <f t="shared" si="16"/>
        <v>45600</v>
      </c>
      <c r="AS37" s="404">
        <f t="shared" si="17"/>
        <v>615600</v>
      </c>
      <c r="AT37" s="404">
        <f t="shared" si="18"/>
        <v>615600</v>
      </c>
      <c r="AU37" s="404" t="str">
        <f t="shared" si="13"/>
        <v>DHL</v>
      </c>
      <c r="AV37" s="383" t="s">
        <v>82</v>
      </c>
      <c r="AW37" s="1" t="s">
        <v>4795</v>
      </c>
      <c r="AY37" s="407"/>
      <c r="AZ37" s="345"/>
      <c r="BA37" s="345"/>
    </row>
    <row r="38" spans="1:53" s="1" customFormat="1" ht="35.25" hidden="1" customHeight="1">
      <c r="A38" s="400" t="s">
        <v>4547</v>
      </c>
      <c r="B38" s="378" t="s">
        <v>4607</v>
      </c>
      <c r="C38" s="379" t="s">
        <v>4667</v>
      </c>
      <c r="D38" s="401">
        <v>46078</v>
      </c>
      <c r="E38" s="401" t="s">
        <v>4727</v>
      </c>
      <c r="F38" s="402">
        <v>1</v>
      </c>
      <c r="G38" s="380">
        <v>3</v>
      </c>
      <c r="H38" s="380">
        <v>3</v>
      </c>
      <c r="I38" s="381"/>
      <c r="J38" s="403"/>
      <c r="K38" s="373"/>
      <c r="L38" s="403"/>
      <c r="M38" s="403">
        <v>570000</v>
      </c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373"/>
      <c r="Y38" s="404"/>
      <c r="Z38" s="260"/>
      <c r="AA38" s="382" t="s">
        <v>75</v>
      </c>
      <c r="AB38" s="405" t="str">
        <f t="shared" si="0"/>
        <v>PS261228</v>
      </c>
      <c r="AC38" s="404" t="str">
        <f t="shared" si="0"/>
        <v>00013-00133583</v>
      </c>
      <c r="AD38" s="406">
        <f t="shared" si="1"/>
        <v>46078</v>
      </c>
      <c r="AE38" s="404">
        <f t="shared" si="2"/>
        <v>0</v>
      </c>
      <c r="AF38" s="404">
        <f t="shared" si="3"/>
        <v>0</v>
      </c>
      <c r="AG38" s="404">
        <f t="shared" si="4"/>
        <v>0</v>
      </c>
      <c r="AH38" s="404">
        <f t="shared" si="5"/>
        <v>570000</v>
      </c>
      <c r="AI38" s="404">
        <f t="shared" si="6"/>
        <v>0</v>
      </c>
      <c r="AJ38" s="404">
        <f t="shared" si="7"/>
        <v>0</v>
      </c>
      <c r="AK38" s="404">
        <f t="shared" si="8"/>
        <v>0</v>
      </c>
      <c r="AL38" s="404">
        <f t="shared" si="9"/>
        <v>0</v>
      </c>
      <c r="AM38" s="404">
        <f t="shared" si="10"/>
        <v>0</v>
      </c>
      <c r="AN38" s="404">
        <f t="shared" si="11"/>
        <v>0</v>
      </c>
      <c r="AO38" s="404">
        <f t="shared" si="12"/>
        <v>0</v>
      </c>
      <c r="AP38" s="404">
        <f t="shared" si="14"/>
        <v>0</v>
      </c>
      <c r="AQ38" s="404">
        <f t="shared" si="15"/>
        <v>0</v>
      </c>
      <c r="AR38" s="404">
        <f t="shared" si="16"/>
        <v>45600</v>
      </c>
      <c r="AS38" s="404">
        <f t="shared" si="17"/>
        <v>615600</v>
      </c>
      <c r="AT38" s="404">
        <f t="shared" si="18"/>
        <v>615600</v>
      </c>
      <c r="AU38" s="404" t="str">
        <f t="shared" si="13"/>
        <v>DHL</v>
      </c>
      <c r="AV38" s="383" t="s">
        <v>82</v>
      </c>
      <c r="AW38" s="1" t="s">
        <v>4796</v>
      </c>
      <c r="AY38" s="407"/>
      <c r="AZ38" s="345"/>
      <c r="BA38" s="345"/>
    </row>
    <row r="39" spans="1:53" s="1" customFormat="1" ht="35.25" hidden="1" customHeight="1">
      <c r="A39" s="400" t="s">
        <v>4548</v>
      </c>
      <c r="B39" s="378" t="s">
        <v>4608</v>
      </c>
      <c r="C39" s="379" t="s">
        <v>4668</v>
      </c>
      <c r="D39" s="401">
        <v>46078</v>
      </c>
      <c r="E39" s="401" t="s">
        <v>4728</v>
      </c>
      <c r="F39" s="402">
        <v>1</v>
      </c>
      <c r="G39" s="380">
        <v>6.1</v>
      </c>
      <c r="H39" s="380">
        <v>6.1</v>
      </c>
      <c r="I39" s="381"/>
      <c r="J39" s="403"/>
      <c r="K39" s="373"/>
      <c r="L39" s="403"/>
      <c r="M39" s="403">
        <v>570000</v>
      </c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373"/>
      <c r="Y39" s="404"/>
      <c r="Z39" s="260"/>
      <c r="AA39" s="382" t="s">
        <v>75</v>
      </c>
      <c r="AB39" s="405" t="str">
        <f t="shared" si="0"/>
        <v>PS261229</v>
      </c>
      <c r="AC39" s="404" t="str">
        <f t="shared" si="0"/>
        <v>AT26020162</v>
      </c>
      <c r="AD39" s="406">
        <f t="shared" si="1"/>
        <v>46078</v>
      </c>
      <c r="AE39" s="404">
        <f t="shared" si="2"/>
        <v>0</v>
      </c>
      <c r="AF39" s="404">
        <f t="shared" si="3"/>
        <v>0</v>
      </c>
      <c r="AG39" s="404">
        <f t="shared" si="4"/>
        <v>0</v>
      </c>
      <c r="AH39" s="404">
        <f t="shared" si="5"/>
        <v>570000</v>
      </c>
      <c r="AI39" s="404">
        <f t="shared" si="6"/>
        <v>0</v>
      </c>
      <c r="AJ39" s="404">
        <f t="shared" si="7"/>
        <v>0</v>
      </c>
      <c r="AK39" s="404">
        <f t="shared" si="8"/>
        <v>0</v>
      </c>
      <c r="AL39" s="404">
        <f t="shared" si="9"/>
        <v>0</v>
      </c>
      <c r="AM39" s="404">
        <f t="shared" si="10"/>
        <v>0</v>
      </c>
      <c r="AN39" s="404">
        <f t="shared" si="11"/>
        <v>0</v>
      </c>
      <c r="AO39" s="404">
        <f t="shared" si="12"/>
        <v>0</v>
      </c>
      <c r="AP39" s="404">
        <f t="shared" si="14"/>
        <v>0</v>
      </c>
      <c r="AQ39" s="404">
        <f t="shared" si="15"/>
        <v>0</v>
      </c>
      <c r="AR39" s="404">
        <f t="shared" si="16"/>
        <v>45600</v>
      </c>
      <c r="AS39" s="404">
        <f t="shared" si="17"/>
        <v>615600</v>
      </c>
      <c r="AT39" s="404">
        <f t="shared" si="18"/>
        <v>615600</v>
      </c>
      <c r="AU39" s="404" t="str">
        <f t="shared" si="13"/>
        <v>DHL</v>
      </c>
      <c r="AV39" s="383" t="s">
        <v>82</v>
      </c>
      <c r="AW39" s="1" t="s">
        <v>4797</v>
      </c>
      <c r="AY39" s="407"/>
      <c r="AZ39" s="345"/>
      <c r="BA39" s="345"/>
    </row>
    <row r="40" spans="1:53" s="1" customFormat="1" ht="35.25" hidden="1" customHeight="1">
      <c r="A40" s="400" t="s">
        <v>4549</v>
      </c>
      <c r="B40" s="378" t="s">
        <v>4609</v>
      </c>
      <c r="C40" s="379" t="s">
        <v>4669</v>
      </c>
      <c r="D40" s="401">
        <v>46078</v>
      </c>
      <c r="E40" s="401" t="s">
        <v>4729</v>
      </c>
      <c r="F40" s="402">
        <v>1</v>
      </c>
      <c r="G40" s="380">
        <v>4</v>
      </c>
      <c r="H40" s="380">
        <v>4</v>
      </c>
      <c r="I40" s="381"/>
      <c r="J40" s="403"/>
      <c r="K40" s="373"/>
      <c r="L40" s="403"/>
      <c r="M40" s="403">
        <v>570000</v>
      </c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373"/>
      <c r="Y40" s="404"/>
      <c r="Z40" s="260"/>
      <c r="AA40" s="382" t="s">
        <v>75</v>
      </c>
      <c r="AB40" s="405" t="str">
        <f t="shared" si="0"/>
        <v>PS261237</v>
      </c>
      <c r="AC40" s="404" t="str">
        <f t="shared" si="0"/>
        <v>5273851</v>
      </c>
      <c r="AD40" s="406">
        <f t="shared" si="1"/>
        <v>46078</v>
      </c>
      <c r="AE40" s="404">
        <f t="shared" si="2"/>
        <v>0</v>
      </c>
      <c r="AF40" s="404">
        <f t="shared" si="3"/>
        <v>0</v>
      </c>
      <c r="AG40" s="404">
        <f t="shared" si="4"/>
        <v>0</v>
      </c>
      <c r="AH40" s="404">
        <f t="shared" si="5"/>
        <v>570000</v>
      </c>
      <c r="AI40" s="404">
        <f t="shared" si="6"/>
        <v>0</v>
      </c>
      <c r="AJ40" s="404">
        <f t="shared" si="7"/>
        <v>0</v>
      </c>
      <c r="AK40" s="404">
        <f t="shared" si="8"/>
        <v>0</v>
      </c>
      <c r="AL40" s="404">
        <f t="shared" si="9"/>
        <v>0</v>
      </c>
      <c r="AM40" s="404">
        <f t="shared" si="10"/>
        <v>0</v>
      </c>
      <c r="AN40" s="404">
        <f t="shared" si="11"/>
        <v>0</v>
      </c>
      <c r="AO40" s="404">
        <f t="shared" si="12"/>
        <v>0</v>
      </c>
      <c r="AP40" s="404">
        <f t="shared" si="14"/>
        <v>0</v>
      </c>
      <c r="AQ40" s="404">
        <f t="shared" si="15"/>
        <v>0</v>
      </c>
      <c r="AR40" s="404">
        <f t="shared" si="16"/>
        <v>45600</v>
      </c>
      <c r="AS40" s="404">
        <f t="shared" si="17"/>
        <v>615600</v>
      </c>
      <c r="AT40" s="404">
        <f t="shared" si="18"/>
        <v>615600</v>
      </c>
      <c r="AU40" s="404" t="str">
        <f t="shared" si="13"/>
        <v>DHL</v>
      </c>
      <c r="AV40" s="383" t="s">
        <v>82</v>
      </c>
      <c r="AW40" s="1" t="s">
        <v>4798</v>
      </c>
      <c r="AY40" s="407"/>
      <c r="AZ40" s="345"/>
      <c r="BA40" s="345"/>
    </row>
    <row r="41" spans="1:53" s="1" customFormat="1" ht="35.25" hidden="1" customHeight="1">
      <c r="A41" s="400" t="s">
        <v>4550</v>
      </c>
      <c r="B41" s="378" t="s">
        <v>4610</v>
      </c>
      <c r="C41" s="379" t="s">
        <v>4670</v>
      </c>
      <c r="D41" s="401">
        <v>46079</v>
      </c>
      <c r="E41" s="401" t="s">
        <v>4730</v>
      </c>
      <c r="F41" s="402">
        <v>1</v>
      </c>
      <c r="G41" s="380">
        <v>4</v>
      </c>
      <c r="H41" s="380">
        <v>4</v>
      </c>
      <c r="I41" s="381"/>
      <c r="J41" s="403"/>
      <c r="K41" s="373"/>
      <c r="L41" s="403"/>
      <c r="M41" s="403">
        <v>570000</v>
      </c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373"/>
      <c r="Y41" s="404"/>
      <c r="Z41" s="260"/>
      <c r="AA41" s="382" t="s">
        <v>75</v>
      </c>
      <c r="AB41" s="405" t="str">
        <f t="shared" si="0"/>
        <v>PS261278</v>
      </c>
      <c r="AC41" s="404" t="str">
        <f t="shared" si="0"/>
        <v>5275745</v>
      </c>
      <c r="AD41" s="406">
        <f t="shared" si="1"/>
        <v>46079</v>
      </c>
      <c r="AE41" s="404">
        <f t="shared" si="2"/>
        <v>0</v>
      </c>
      <c r="AF41" s="404">
        <f t="shared" si="3"/>
        <v>0</v>
      </c>
      <c r="AG41" s="404">
        <f t="shared" si="4"/>
        <v>0</v>
      </c>
      <c r="AH41" s="404">
        <f t="shared" si="5"/>
        <v>570000</v>
      </c>
      <c r="AI41" s="404">
        <f t="shared" si="6"/>
        <v>0</v>
      </c>
      <c r="AJ41" s="404">
        <f t="shared" si="7"/>
        <v>0</v>
      </c>
      <c r="AK41" s="404">
        <f t="shared" si="8"/>
        <v>0</v>
      </c>
      <c r="AL41" s="404">
        <f t="shared" si="9"/>
        <v>0</v>
      </c>
      <c r="AM41" s="404">
        <f t="shared" si="10"/>
        <v>0</v>
      </c>
      <c r="AN41" s="404">
        <f t="shared" si="11"/>
        <v>0</v>
      </c>
      <c r="AO41" s="404">
        <f t="shared" si="12"/>
        <v>0</v>
      </c>
      <c r="AP41" s="404">
        <f t="shared" si="14"/>
        <v>0</v>
      </c>
      <c r="AQ41" s="404">
        <f t="shared" si="15"/>
        <v>0</v>
      </c>
      <c r="AR41" s="404">
        <f t="shared" si="16"/>
        <v>45600</v>
      </c>
      <c r="AS41" s="404">
        <f t="shared" si="17"/>
        <v>615600</v>
      </c>
      <c r="AT41" s="404">
        <f t="shared" si="18"/>
        <v>615600</v>
      </c>
      <c r="AU41" s="404" t="str">
        <f t="shared" si="13"/>
        <v>DHL</v>
      </c>
      <c r="AV41" s="383" t="s">
        <v>82</v>
      </c>
      <c r="AW41" s="1" t="s">
        <v>4799</v>
      </c>
      <c r="AY41" s="407"/>
      <c r="AZ41" s="345"/>
      <c r="BA41" s="345"/>
    </row>
    <row r="42" spans="1:53" s="1" customFormat="1" ht="35.25" hidden="1" customHeight="1">
      <c r="A42" s="400" t="s">
        <v>4551</v>
      </c>
      <c r="B42" s="378" t="s">
        <v>4611</v>
      </c>
      <c r="C42" s="379" t="s">
        <v>4671</v>
      </c>
      <c r="D42" s="401">
        <v>46079</v>
      </c>
      <c r="E42" s="401" t="s">
        <v>4731</v>
      </c>
      <c r="F42" s="402">
        <v>1</v>
      </c>
      <c r="G42" s="380">
        <v>8</v>
      </c>
      <c r="H42" s="380">
        <v>8</v>
      </c>
      <c r="I42" s="381"/>
      <c r="J42" s="403"/>
      <c r="K42" s="373"/>
      <c r="L42" s="403"/>
      <c r="M42" s="403">
        <v>570000</v>
      </c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373"/>
      <c r="Y42" s="404"/>
      <c r="Z42" s="260"/>
      <c r="AA42" s="382" t="s">
        <v>75</v>
      </c>
      <c r="AB42" s="405" t="str">
        <f t="shared" si="0"/>
        <v>PS261261</v>
      </c>
      <c r="AC42" s="404" t="str">
        <f t="shared" si="0"/>
        <v>00013-00133800</v>
      </c>
      <c r="AD42" s="406">
        <f t="shared" si="1"/>
        <v>46079</v>
      </c>
      <c r="AE42" s="404">
        <f t="shared" si="2"/>
        <v>0</v>
      </c>
      <c r="AF42" s="404">
        <f t="shared" si="3"/>
        <v>0</v>
      </c>
      <c r="AG42" s="404">
        <f t="shared" si="4"/>
        <v>0</v>
      </c>
      <c r="AH42" s="404">
        <f t="shared" si="5"/>
        <v>570000</v>
      </c>
      <c r="AI42" s="404">
        <f t="shared" si="6"/>
        <v>0</v>
      </c>
      <c r="AJ42" s="404">
        <f t="shared" si="7"/>
        <v>0</v>
      </c>
      <c r="AK42" s="404">
        <f t="shared" si="8"/>
        <v>0</v>
      </c>
      <c r="AL42" s="404">
        <f t="shared" si="9"/>
        <v>0</v>
      </c>
      <c r="AM42" s="404">
        <f t="shared" si="10"/>
        <v>0</v>
      </c>
      <c r="AN42" s="404">
        <f t="shared" si="11"/>
        <v>0</v>
      </c>
      <c r="AO42" s="404">
        <f t="shared" si="12"/>
        <v>0</v>
      </c>
      <c r="AP42" s="404">
        <f t="shared" si="14"/>
        <v>0</v>
      </c>
      <c r="AQ42" s="404">
        <f t="shared" si="15"/>
        <v>0</v>
      </c>
      <c r="AR42" s="404">
        <f t="shared" si="16"/>
        <v>45600</v>
      </c>
      <c r="AS42" s="404">
        <f t="shared" si="17"/>
        <v>615600</v>
      </c>
      <c r="AT42" s="404">
        <f t="shared" si="18"/>
        <v>615600</v>
      </c>
      <c r="AU42" s="404" t="str">
        <f t="shared" si="13"/>
        <v>DHL</v>
      </c>
      <c r="AV42" s="383" t="s">
        <v>82</v>
      </c>
      <c r="AW42" s="1" t="s">
        <v>4800</v>
      </c>
      <c r="AY42" s="407"/>
      <c r="AZ42" s="345"/>
      <c r="BA42" s="345"/>
    </row>
    <row r="43" spans="1:53" s="1" customFormat="1" ht="35.25" customHeight="1">
      <c r="A43" s="400" t="s">
        <v>4552</v>
      </c>
      <c r="B43" s="378" t="s">
        <v>4612</v>
      </c>
      <c r="C43" s="379">
        <v>112600037589307</v>
      </c>
      <c r="D43" s="401">
        <v>46079</v>
      </c>
      <c r="E43" s="401" t="s">
        <v>4732</v>
      </c>
      <c r="F43" s="402">
        <v>1</v>
      </c>
      <c r="G43" s="380">
        <v>1402.5</v>
      </c>
      <c r="H43" s="380">
        <v>1402.5</v>
      </c>
      <c r="I43" s="381"/>
      <c r="J43" s="403"/>
      <c r="K43" s="373"/>
      <c r="L43" s="451" cm="1">
        <f t="array" ref="L43">IF(H43=0, _xleta.T, IF(H43&lt;=1000, 1290000, IF(H43&lt;=2000, 1460000, IF(H43&lt;=3000, 2186000, IF(H43&lt;=5000, 2296000, ff)))))</f>
        <v>1460000</v>
      </c>
      <c r="M43" s="403">
        <v>940500</v>
      </c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373"/>
      <c r="Y43" s="404"/>
      <c r="Z43" s="260" t="s">
        <v>2337</v>
      </c>
      <c r="AA43" s="382" t="s">
        <v>1271</v>
      </c>
      <c r="AB43" s="405" t="str">
        <f t="shared" si="0"/>
        <v>PS261262</v>
      </c>
      <c r="AC43" s="404" t="str">
        <f t="shared" si="0"/>
        <v>5274267</v>
      </c>
      <c r="AD43" s="406">
        <f t="shared" si="1"/>
        <v>46079</v>
      </c>
      <c r="AE43" s="404">
        <f t="shared" si="2"/>
        <v>0</v>
      </c>
      <c r="AF43" s="404">
        <f t="shared" si="3"/>
        <v>0</v>
      </c>
      <c r="AG43" s="404">
        <f t="shared" si="4"/>
        <v>1460000</v>
      </c>
      <c r="AH43" s="404">
        <f t="shared" si="5"/>
        <v>940500</v>
      </c>
      <c r="AI43" s="404">
        <f t="shared" si="6"/>
        <v>0</v>
      </c>
      <c r="AJ43" s="404">
        <f t="shared" si="7"/>
        <v>0</v>
      </c>
      <c r="AK43" s="404">
        <f t="shared" si="8"/>
        <v>0</v>
      </c>
      <c r="AL43" s="404">
        <f t="shared" si="9"/>
        <v>0</v>
      </c>
      <c r="AM43" s="404">
        <f t="shared" si="10"/>
        <v>0</v>
      </c>
      <c r="AN43" s="404">
        <f t="shared" si="11"/>
        <v>0</v>
      </c>
      <c r="AO43" s="404">
        <f t="shared" si="12"/>
        <v>0</v>
      </c>
      <c r="AP43" s="404">
        <f t="shared" si="14"/>
        <v>0</v>
      </c>
      <c r="AQ43" s="404">
        <f t="shared" si="15"/>
        <v>0</v>
      </c>
      <c r="AR43" s="404">
        <f t="shared" si="16"/>
        <v>192040</v>
      </c>
      <c r="AS43" s="404">
        <f t="shared" si="17"/>
        <v>2592540</v>
      </c>
      <c r="AT43" s="404">
        <f t="shared" si="18"/>
        <v>2592540</v>
      </c>
      <c r="AU43" s="404" t="str">
        <f t="shared" si="13"/>
        <v>THÀNH LONG</v>
      </c>
      <c r="AV43" s="383" t="s">
        <v>80</v>
      </c>
      <c r="AW43" s="1" t="s">
        <v>4801</v>
      </c>
      <c r="AX43" s="1" t="s">
        <v>4824</v>
      </c>
      <c r="AY43" s="407">
        <v>46080</v>
      </c>
      <c r="AZ43" s="841" t="s">
        <v>2337</v>
      </c>
      <c r="BA43" s="841" t="s">
        <v>4825</v>
      </c>
    </row>
    <row r="44" spans="1:53" s="1" customFormat="1" ht="35.25" customHeight="1">
      <c r="A44" s="400" t="s">
        <v>4553</v>
      </c>
      <c r="B44" s="378" t="s">
        <v>4613</v>
      </c>
      <c r="C44" s="379">
        <v>112600037588517</v>
      </c>
      <c r="D44" s="401">
        <v>46079</v>
      </c>
      <c r="E44" s="401" t="s">
        <v>4733</v>
      </c>
      <c r="F44" s="402">
        <v>1</v>
      </c>
      <c r="G44" s="380">
        <v>2360.8000000000002</v>
      </c>
      <c r="H44" s="380">
        <v>2360.8000000000002</v>
      </c>
      <c r="I44" s="381"/>
      <c r="J44" s="403"/>
      <c r="K44" s="373"/>
      <c r="L44" s="451" cm="1">
        <f t="array" ref="L44">IF(H44=0, _xleta.T, IF(H44&lt;=1000, 1290000, IF(H44&lt;=2000, 1460000, IF(H44&lt;=3000, 2186000, IF(H44&lt;=5000, 2296000, ff)))))</f>
        <v>2186000</v>
      </c>
      <c r="M44" s="403">
        <v>940500</v>
      </c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373"/>
      <c r="Y44" s="404"/>
      <c r="Z44" s="260" t="s">
        <v>2337</v>
      </c>
      <c r="AA44" s="382" t="s">
        <v>1271</v>
      </c>
      <c r="AB44" s="405" t="str">
        <f t="shared" si="0"/>
        <v>PS261263</v>
      </c>
      <c r="AC44" s="404" t="str">
        <f t="shared" si="0"/>
        <v>5274269</v>
      </c>
      <c r="AD44" s="406">
        <f t="shared" si="1"/>
        <v>46079</v>
      </c>
      <c r="AE44" s="404">
        <f t="shared" si="2"/>
        <v>0</v>
      </c>
      <c r="AF44" s="404">
        <f t="shared" si="3"/>
        <v>0</v>
      </c>
      <c r="AG44" s="404">
        <f t="shared" si="4"/>
        <v>2186000</v>
      </c>
      <c r="AH44" s="404">
        <f t="shared" si="5"/>
        <v>940500</v>
      </c>
      <c r="AI44" s="404">
        <f t="shared" si="6"/>
        <v>0</v>
      </c>
      <c r="AJ44" s="404">
        <f t="shared" si="7"/>
        <v>0</v>
      </c>
      <c r="AK44" s="404">
        <f t="shared" si="8"/>
        <v>0</v>
      </c>
      <c r="AL44" s="404">
        <f t="shared" si="9"/>
        <v>0</v>
      </c>
      <c r="AM44" s="404">
        <f t="shared" si="10"/>
        <v>0</v>
      </c>
      <c r="AN44" s="404">
        <f t="shared" si="11"/>
        <v>0</v>
      </c>
      <c r="AO44" s="404">
        <f t="shared" si="12"/>
        <v>0</v>
      </c>
      <c r="AP44" s="404">
        <f t="shared" si="14"/>
        <v>0</v>
      </c>
      <c r="AQ44" s="404">
        <f t="shared" si="15"/>
        <v>0</v>
      </c>
      <c r="AR44" s="404">
        <f t="shared" si="16"/>
        <v>250120</v>
      </c>
      <c r="AS44" s="404">
        <f t="shared" si="17"/>
        <v>3376620</v>
      </c>
      <c r="AT44" s="404">
        <f t="shared" si="18"/>
        <v>3376620</v>
      </c>
      <c r="AU44" s="414" t="str">
        <f t="shared" si="13"/>
        <v>THÀNH LONG</v>
      </c>
      <c r="AV44" s="383" t="s">
        <v>80</v>
      </c>
      <c r="AW44" s="1" t="s">
        <v>4802</v>
      </c>
      <c r="AX44" s="1" t="s">
        <v>4824</v>
      </c>
      <c r="AY44" s="407">
        <v>46080</v>
      </c>
      <c r="AZ44" s="842"/>
      <c r="BA44" s="842"/>
    </row>
    <row r="45" spans="1:53" s="1" customFormat="1" ht="35.25" customHeight="1">
      <c r="A45" s="400" t="s">
        <v>4554</v>
      </c>
      <c r="B45" s="378" t="s">
        <v>4614</v>
      </c>
      <c r="C45" s="379">
        <v>112600037588890</v>
      </c>
      <c r="D45" s="401">
        <v>46079</v>
      </c>
      <c r="E45" s="401" t="s">
        <v>4734</v>
      </c>
      <c r="F45" s="402">
        <v>1</v>
      </c>
      <c r="G45" s="380">
        <v>1452.8</v>
      </c>
      <c r="H45" s="380">
        <v>1452.8</v>
      </c>
      <c r="I45" s="381"/>
      <c r="J45" s="403"/>
      <c r="K45" s="373"/>
      <c r="L45" s="451" cm="1">
        <f t="array" ref="L45">IF(H45=0, _xleta.T, IF(H45&lt;=1000, 1290000, IF(H45&lt;=2000, 1460000, IF(H45&lt;=3000, 2186000, IF(H45&lt;=5000, 2296000, ff)))))</f>
        <v>1460000</v>
      </c>
      <c r="M45" s="403">
        <v>940500</v>
      </c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373"/>
      <c r="Y45" s="404"/>
      <c r="Z45" s="260" t="s">
        <v>2337</v>
      </c>
      <c r="AA45" s="382" t="s">
        <v>1271</v>
      </c>
      <c r="AB45" s="405" t="str">
        <f t="shared" si="0"/>
        <v>PS261264</v>
      </c>
      <c r="AC45" s="404" t="str">
        <f t="shared" si="0"/>
        <v>5274268</v>
      </c>
      <c r="AD45" s="406">
        <f t="shared" si="1"/>
        <v>46079</v>
      </c>
      <c r="AE45" s="404">
        <f t="shared" si="2"/>
        <v>0</v>
      </c>
      <c r="AF45" s="404">
        <f t="shared" si="3"/>
        <v>0</v>
      </c>
      <c r="AG45" s="404">
        <f t="shared" si="4"/>
        <v>1460000</v>
      </c>
      <c r="AH45" s="404">
        <f t="shared" si="5"/>
        <v>940500</v>
      </c>
      <c r="AI45" s="404">
        <f t="shared" si="6"/>
        <v>0</v>
      </c>
      <c r="AJ45" s="404">
        <f t="shared" si="7"/>
        <v>0</v>
      </c>
      <c r="AK45" s="404">
        <f t="shared" si="8"/>
        <v>0</v>
      </c>
      <c r="AL45" s="404">
        <f t="shared" si="9"/>
        <v>0</v>
      </c>
      <c r="AM45" s="404">
        <f t="shared" si="10"/>
        <v>0</v>
      </c>
      <c r="AN45" s="404">
        <f t="shared" si="11"/>
        <v>0</v>
      </c>
      <c r="AO45" s="404">
        <f t="shared" si="12"/>
        <v>0</v>
      </c>
      <c r="AP45" s="404">
        <f t="shared" si="14"/>
        <v>0</v>
      </c>
      <c r="AQ45" s="404">
        <f t="shared" si="15"/>
        <v>0</v>
      </c>
      <c r="AR45" s="404">
        <f t="shared" si="16"/>
        <v>192040</v>
      </c>
      <c r="AS45" s="404">
        <f t="shared" si="17"/>
        <v>2592540</v>
      </c>
      <c r="AT45" s="404">
        <f t="shared" si="18"/>
        <v>2592540</v>
      </c>
      <c r="AU45" s="404" t="str">
        <f t="shared" si="13"/>
        <v>THÀNH LONG</v>
      </c>
      <c r="AV45" s="383" t="s">
        <v>80</v>
      </c>
      <c r="AW45" s="1" t="s">
        <v>4803</v>
      </c>
      <c r="AX45" s="1" t="s">
        <v>4824</v>
      </c>
      <c r="AY45" s="407">
        <v>46080</v>
      </c>
      <c r="AZ45" s="843"/>
      <c r="BA45" s="843"/>
    </row>
    <row r="46" spans="1:53" s="1" customFormat="1" ht="35.25" customHeight="1">
      <c r="A46" s="400" t="s">
        <v>4555</v>
      </c>
      <c r="B46" s="378" t="s">
        <v>4615</v>
      </c>
      <c r="C46" s="379" t="s">
        <v>4672</v>
      </c>
      <c r="D46" s="401">
        <v>46078</v>
      </c>
      <c r="E46" s="401" t="s">
        <v>4735</v>
      </c>
      <c r="F46" s="402">
        <v>1</v>
      </c>
      <c r="G46" s="380">
        <v>73.099999999999994</v>
      </c>
      <c r="H46" s="380">
        <v>73.099999999999994</v>
      </c>
      <c r="I46" s="381" t="s">
        <v>4760</v>
      </c>
      <c r="J46" s="403"/>
      <c r="K46" s="373"/>
      <c r="L46" s="403" cm="1">
        <f t="array" ref="L46">IF(H46=0, _xleta.T, IF(H46&lt;=1000, 1290000, IF(H46&lt;=2000, 1460000, IF(H46&lt;=3000, 2186000, IF(H46&lt;=5000, 2296000, ff)))))</f>
        <v>1290000</v>
      </c>
      <c r="M46" s="403">
        <v>940500</v>
      </c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373"/>
      <c r="Y46" s="404"/>
      <c r="Z46" s="871" t="s">
        <v>2336</v>
      </c>
      <c r="AA46" s="382" t="s">
        <v>74</v>
      </c>
      <c r="AB46" s="405" t="str">
        <f t="shared" si="0"/>
        <v>PS261157</v>
      </c>
      <c r="AC46" s="404" t="str">
        <f t="shared" si="0"/>
        <v>DSHK2026020602</v>
      </c>
      <c r="AD46" s="406">
        <f t="shared" si="1"/>
        <v>46078</v>
      </c>
      <c r="AE46" s="404">
        <f t="shared" si="2"/>
        <v>0</v>
      </c>
      <c r="AF46" s="404">
        <f t="shared" si="3"/>
        <v>0</v>
      </c>
      <c r="AG46" s="404">
        <f t="shared" si="4"/>
        <v>1290000</v>
      </c>
      <c r="AH46" s="404">
        <f t="shared" si="5"/>
        <v>940500</v>
      </c>
      <c r="AI46" s="404">
        <f t="shared" si="6"/>
        <v>0</v>
      </c>
      <c r="AJ46" s="404">
        <f t="shared" si="7"/>
        <v>0</v>
      </c>
      <c r="AK46" s="404">
        <f t="shared" si="8"/>
        <v>0</v>
      </c>
      <c r="AL46" s="404">
        <f t="shared" si="9"/>
        <v>0</v>
      </c>
      <c r="AM46" s="404">
        <f t="shared" si="10"/>
        <v>0</v>
      </c>
      <c r="AN46" s="404">
        <f t="shared" si="11"/>
        <v>0</v>
      </c>
      <c r="AO46" s="404">
        <f t="shared" si="12"/>
        <v>0</v>
      </c>
      <c r="AP46" s="404">
        <f t="shared" si="14"/>
        <v>0</v>
      </c>
      <c r="AQ46" s="404">
        <f t="shared" si="15"/>
        <v>0</v>
      </c>
      <c r="AR46" s="404">
        <f t="shared" si="16"/>
        <v>178440</v>
      </c>
      <c r="AS46" s="404">
        <f t="shared" si="17"/>
        <v>2408940</v>
      </c>
      <c r="AT46" s="404">
        <f t="shared" si="18"/>
        <v>2408940</v>
      </c>
      <c r="AU46" s="404" t="str">
        <f t="shared" si="13"/>
        <v>CÁT LÁI</v>
      </c>
      <c r="AV46" s="383" t="s">
        <v>80</v>
      </c>
      <c r="AW46" s="1" t="s">
        <v>4804</v>
      </c>
      <c r="AX46" s="1" t="s">
        <v>3614</v>
      </c>
      <c r="AY46" s="407">
        <v>46080</v>
      </c>
      <c r="AZ46" s="854" t="s">
        <v>2336</v>
      </c>
      <c r="BA46" s="785" t="s">
        <v>2684</v>
      </c>
    </row>
    <row r="47" spans="1:53" s="1" customFormat="1" ht="35.25" customHeight="1">
      <c r="A47" s="400" t="s">
        <v>4556</v>
      </c>
      <c r="B47" s="378" t="s">
        <v>4616</v>
      </c>
      <c r="C47" s="379" t="s">
        <v>4673</v>
      </c>
      <c r="D47" s="401">
        <v>46079</v>
      </c>
      <c r="E47" s="401" t="s">
        <v>4736</v>
      </c>
      <c r="F47" s="402">
        <v>1</v>
      </c>
      <c r="G47" s="380">
        <v>43</v>
      </c>
      <c r="H47" s="380">
        <v>43</v>
      </c>
      <c r="I47" s="381" t="s">
        <v>4761</v>
      </c>
      <c r="J47" s="403"/>
      <c r="K47" s="373"/>
      <c r="L47" s="403"/>
      <c r="M47" s="403">
        <v>940500</v>
      </c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373"/>
      <c r="Y47" s="404"/>
      <c r="Z47" s="872"/>
      <c r="AA47" s="382" t="s">
        <v>74</v>
      </c>
      <c r="AB47" s="405" t="str">
        <f t="shared" si="0"/>
        <v>PS261154</v>
      </c>
      <c r="AC47" s="404" t="str">
        <f t="shared" si="0"/>
        <v>IE26020151</v>
      </c>
      <c r="AD47" s="406">
        <f t="shared" si="1"/>
        <v>46079</v>
      </c>
      <c r="AE47" s="404">
        <f t="shared" si="2"/>
        <v>0</v>
      </c>
      <c r="AF47" s="404">
        <f t="shared" si="3"/>
        <v>0</v>
      </c>
      <c r="AG47" s="404">
        <f t="shared" si="4"/>
        <v>0</v>
      </c>
      <c r="AH47" s="404">
        <f t="shared" si="5"/>
        <v>940500</v>
      </c>
      <c r="AI47" s="404">
        <f t="shared" si="6"/>
        <v>0</v>
      </c>
      <c r="AJ47" s="404">
        <f t="shared" si="7"/>
        <v>0</v>
      </c>
      <c r="AK47" s="404">
        <f t="shared" si="8"/>
        <v>0</v>
      </c>
      <c r="AL47" s="404">
        <f t="shared" si="9"/>
        <v>0</v>
      </c>
      <c r="AM47" s="404">
        <f t="shared" si="10"/>
        <v>0</v>
      </c>
      <c r="AN47" s="404">
        <f t="shared" si="11"/>
        <v>0</v>
      </c>
      <c r="AO47" s="404">
        <f t="shared" si="12"/>
        <v>0</v>
      </c>
      <c r="AP47" s="404">
        <f t="shared" si="14"/>
        <v>0</v>
      </c>
      <c r="AQ47" s="404">
        <f t="shared" si="15"/>
        <v>0</v>
      </c>
      <c r="AR47" s="404">
        <f t="shared" si="16"/>
        <v>75240</v>
      </c>
      <c r="AS47" s="404">
        <f t="shared" si="17"/>
        <v>1015740</v>
      </c>
      <c r="AT47" s="404">
        <f t="shared" si="18"/>
        <v>1015740</v>
      </c>
      <c r="AU47" s="404" t="str">
        <f t="shared" si="13"/>
        <v>CÁT LÁI</v>
      </c>
      <c r="AV47" s="383" t="s">
        <v>80</v>
      </c>
      <c r="AW47" s="1" t="s">
        <v>4805</v>
      </c>
      <c r="AX47" s="1" t="s">
        <v>3614</v>
      </c>
      <c r="AY47" s="407">
        <v>46080</v>
      </c>
      <c r="AZ47" s="855"/>
      <c r="BA47" s="787"/>
    </row>
    <row r="48" spans="1:53" s="1" customFormat="1" ht="35.25" customHeight="1">
      <c r="A48" s="400" t="s">
        <v>4557</v>
      </c>
      <c r="B48" s="378" t="s">
        <v>4617</v>
      </c>
      <c r="C48" s="379" t="s">
        <v>4674</v>
      </c>
      <c r="D48" s="401">
        <v>46077</v>
      </c>
      <c r="E48" s="401" t="s">
        <v>4737</v>
      </c>
      <c r="F48" s="402">
        <v>1</v>
      </c>
      <c r="G48" s="380">
        <v>535.34</v>
      </c>
      <c r="H48" s="380">
        <v>535.34</v>
      </c>
      <c r="I48" s="381">
        <v>2.42</v>
      </c>
      <c r="J48" s="403"/>
      <c r="K48" s="373"/>
      <c r="L48" s="451" cm="1">
        <f t="array" ref="L48">IF(H48=0, _xleta.T, IF(H48&lt;=1000, 1290000, IF(H48&lt;=2000, 1460000, IF(H48&lt;=3000, 2186000, IF(H48&lt;=5000, 2296000, ff)))))</f>
        <v>1290000</v>
      </c>
      <c r="M48" s="403">
        <v>940500</v>
      </c>
      <c r="N48" s="403"/>
      <c r="O48" s="403"/>
      <c r="P48" s="403"/>
      <c r="Q48" s="403"/>
      <c r="R48" s="403"/>
      <c r="S48" s="403"/>
      <c r="T48" s="403"/>
      <c r="U48" s="403"/>
      <c r="V48" s="403"/>
      <c r="W48" s="403"/>
      <c r="X48" s="373"/>
      <c r="Y48" s="404"/>
      <c r="Z48" s="260" t="s">
        <v>691</v>
      </c>
      <c r="AA48" s="382" t="s">
        <v>74</v>
      </c>
      <c r="AB48" s="405" t="str">
        <f t="shared" si="0"/>
        <v>PS261185</v>
      </c>
      <c r="AC48" s="404" t="str">
        <f t="shared" si="0"/>
        <v>IV260201140</v>
      </c>
      <c r="AD48" s="406">
        <f t="shared" si="1"/>
        <v>46077</v>
      </c>
      <c r="AE48" s="404">
        <f t="shared" si="2"/>
        <v>0</v>
      </c>
      <c r="AF48" s="404">
        <f t="shared" si="3"/>
        <v>0</v>
      </c>
      <c r="AG48" s="404">
        <f t="shared" si="4"/>
        <v>1290000</v>
      </c>
      <c r="AH48" s="404">
        <f t="shared" si="5"/>
        <v>940500</v>
      </c>
      <c r="AI48" s="404">
        <f t="shared" si="6"/>
        <v>0</v>
      </c>
      <c r="AJ48" s="404">
        <f t="shared" si="7"/>
        <v>0</v>
      </c>
      <c r="AK48" s="404">
        <f t="shared" si="8"/>
        <v>0</v>
      </c>
      <c r="AL48" s="404">
        <f t="shared" si="9"/>
        <v>0</v>
      </c>
      <c r="AM48" s="404">
        <f t="shared" si="10"/>
        <v>0</v>
      </c>
      <c r="AN48" s="404">
        <f t="shared" si="11"/>
        <v>0</v>
      </c>
      <c r="AO48" s="404">
        <f t="shared" si="12"/>
        <v>0</v>
      </c>
      <c r="AP48" s="404">
        <f t="shared" si="14"/>
        <v>0</v>
      </c>
      <c r="AQ48" s="404">
        <f t="shared" si="15"/>
        <v>0</v>
      </c>
      <c r="AR48" s="404">
        <f t="shared" si="16"/>
        <v>178440</v>
      </c>
      <c r="AS48" s="404">
        <f t="shared" si="17"/>
        <v>2408940</v>
      </c>
      <c r="AT48" s="404">
        <f t="shared" si="18"/>
        <v>2408940</v>
      </c>
      <c r="AU48" s="404" t="str">
        <f t="shared" si="13"/>
        <v>CÁT LÁI</v>
      </c>
      <c r="AV48" s="383" t="s">
        <v>80</v>
      </c>
      <c r="AW48" s="1" t="s">
        <v>4806</v>
      </c>
      <c r="AX48" s="1" t="s">
        <v>3614</v>
      </c>
      <c r="AY48" s="407">
        <v>46080</v>
      </c>
      <c r="AZ48" s="856" t="s">
        <v>691</v>
      </c>
      <c r="BA48" s="844" t="s">
        <v>2685</v>
      </c>
    </row>
    <row r="49" spans="1:53" s="420" customFormat="1" ht="40.5" customHeight="1">
      <c r="A49" s="416" t="s">
        <v>4558</v>
      </c>
      <c r="B49" s="378" t="s">
        <v>4618</v>
      </c>
      <c r="C49" s="379" t="s">
        <v>4675</v>
      </c>
      <c r="D49" s="417">
        <v>46077</v>
      </c>
      <c r="E49" s="417" t="s">
        <v>4738</v>
      </c>
      <c r="F49" s="402">
        <v>1</v>
      </c>
      <c r="G49" s="380">
        <v>885.9</v>
      </c>
      <c r="H49" s="380">
        <v>885.9</v>
      </c>
      <c r="I49" s="381">
        <v>3.5</v>
      </c>
      <c r="J49" s="403"/>
      <c r="K49" s="373"/>
      <c r="L49" s="451" cm="1">
        <f t="array" ref="L49">IF(H49=0, _xleta.T, IF(H49&lt;=1000, 1290000, IF(H49&lt;=2000, 1460000, IF(H49&lt;=3000, 2186000, IF(H49&lt;=5000, 2296000, ff)))))</f>
        <v>1290000</v>
      </c>
      <c r="M49" s="403">
        <v>940500</v>
      </c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373"/>
      <c r="Y49" s="404"/>
      <c r="Z49" s="260" t="s">
        <v>691</v>
      </c>
      <c r="AA49" s="382" t="s">
        <v>74</v>
      </c>
      <c r="AB49" s="374" t="str">
        <f t="shared" si="0"/>
        <v>PS261181</v>
      </c>
      <c r="AC49" s="418" t="str">
        <f t="shared" si="0"/>
        <v>SL2026020501</v>
      </c>
      <c r="AD49" s="419">
        <f t="shared" si="1"/>
        <v>46077</v>
      </c>
      <c r="AE49" s="404">
        <f t="shared" si="2"/>
        <v>0</v>
      </c>
      <c r="AF49" s="404">
        <f t="shared" si="3"/>
        <v>0</v>
      </c>
      <c r="AG49" s="373">
        <f t="shared" si="4"/>
        <v>1290000</v>
      </c>
      <c r="AH49" s="373">
        <f t="shared" si="5"/>
        <v>940500</v>
      </c>
      <c r="AI49" s="373">
        <f t="shared" si="6"/>
        <v>0</v>
      </c>
      <c r="AJ49" s="373">
        <f t="shared" si="7"/>
        <v>0</v>
      </c>
      <c r="AK49" s="373">
        <f t="shared" si="8"/>
        <v>0</v>
      </c>
      <c r="AL49" s="373">
        <f t="shared" si="9"/>
        <v>0</v>
      </c>
      <c r="AM49" s="373">
        <f t="shared" si="10"/>
        <v>0</v>
      </c>
      <c r="AN49" s="373">
        <f t="shared" si="11"/>
        <v>0</v>
      </c>
      <c r="AO49" s="373">
        <f t="shared" si="12"/>
        <v>0</v>
      </c>
      <c r="AP49" s="404">
        <f t="shared" si="14"/>
        <v>0</v>
      </c>
      <c r="AQ49" s="373">
        <f t="shared" si="15"/>
        <v>0</v>
      </c>
      <c r="AR49" s="373">
        <f t="shared" si="16"/>
        <v>178440</v>
      </c>
      <c r="AS49" s="373">
        <f t="shared" si="17"/>
        <v>2408940</v>
      </c>
      <c r="AT49" s="373">
        <f t="shared" si="18"/>
        <v>2408940</v>
      </c>
      <c r="AU49" s="373" t="str">
        <f t="shared" si="13"/>
        <v>CÁT LÁI</v>
      </c>
      <c r="AV49" s="383" t="s">
        <v>80</v>
      </c>
      <c r="AW49" s="1" t="s">
        <v>4807</v>
      </c>
      <c r="AX49" s="1" t="s">
        <v>3614</v>
      </c>
      <c r="AY49" s="407">
        <v>46080</v>
      </c>
      <c r="AZ49" s="856"/>
      <c r="BA49" s="846"/>
    </row>
    <row r="50" spans="1:53" s="1" customFormat="1" ht="35.25" hidden="1" customHeight="1">
      <c r="A50" s="400" t="s">
        <v>4559</v>
      </c>
      <c r="B50" s="378" t="s">
        <v>4619</v>
      </c>
      <c r="C50" s="379" t="s">
        <v>4676</v>
      </c>
      <c r="D50" s="401">
        <v>46080</v>
      </c>
      <c r="E50" s="401" t="s">
        <v>4739</v>
      </c>
      <c r="F50" s="402">
        <v>1</v>
      </c>
      <c r="G50" s="380">
        <v>8</v>
      </c>
      <c r="H50" s="380">
        <v>8</v>
      </c>
      <c r="I50" s="381"/>
      <c r="J50" s="403"/>
      <c r="K50" s="373"/>
      <c r="L50" s="403">
        <f t="shared" ref="L50:L51" si="22">IF(H50&lt;=50,1060000, IF(H50&lt;=200, 1210000, IF(H50&lt;=500, 1230000, IF(H50&lt;=1000, 1440000, IF(H50&lt;=2000, 1990000, IF(H50&gt;2000, 1990000+(H50-2000)*1464))))))</f>
        <v>1060000</v>
      </c>
      <c r="M50" s="403">
        <v>940500</v>
      </c>
      <c r="N50" s="403"/>
      <c r="O50" s="403"/>
      <c r="P50" s="403"/>
      <c r="Q50" s="403"/>
      <c r="R50" s="403"/>
      <c r="S50" s="403"/>
      <c r="T50" s="403"/>
      <c r="U50" s="403"/>
      <c r="V50" s="403"/>
      <c r="W50" s="403"/>
      <c r="X50" s="373"/>
      <c r="Y50" s="404"/>
      <c r="Z50" s="260" t="s">
        <v>704</v>
      </c>
      <c r="AA50" s="382" t="s">
        <v>72</v>
      </c>
      <c r="AB50" s="405" t="str">
        <f t="shared" si="0"/>
        <v>PS261319</v>
      </c>
      <c r="AC50" s="404" t="str">
        <f t="shared" si="0"/>
        <v>PC260226VY</v>
      </c>
      <c r="AD50" s="406">
        <f t="shared" si="1"/>
        <v>46080</v>
      </c>
      <c r="AE50" s="404">
        <f t="shared" si="2"/>
        <v>0</v>
      </c>
      <c r="AF50" s="404">
        <f t="shared" si="3"/>
        <v>0</v>
      </c>
      <c r="AG50" s="404">
        <f t="shared" si="4"/>
        <v>1060000</v>
      </c>
      <c r="AH50" s="404">
        <f t="shared" si="5"/>
        <v>940500</v>
      </c>
      <c r="AI50" s="404">
        <f t="shared" si="6"/>
        <v>0</v>
      </c>
      <c r="AJ50" s="404">
        <f t="shared" si="7"/>
        <v>0</v>
      </c>
      <c r="AK50" s="404">
        <f t="shared" si="8"/>
        <v>0</v>
      </c>
      <c r="AL50" s="404">
        <f t="shared" si="9"/>
        <v>0</v>
      </c>
      <c r="AM50" s="404">
        <f t="shared" si="10"/>
        <v>0</v>
      </c>
      <c r="AN50" s="404">
        <f t="shared" si="11"/>
        <v>0</v>
      </c>
      <c r="AO50" s="404">
        <f t="shared" si="12"/>
        <v>0</v>
      </c>
      <c r="AP50" s="404">
        <f t="shared" si="14"/>
        <v>0</v>
      </c>
      <c r="AQ50" s="404">
        <f t="shared" si="15"/>
        <v>0</v>
      </c>
      <c r="AR50" s="404">
        <f t="shared" si="16"/>
        <v>160040</v>
      </c>
      <c r="AS50" s="404">
        <f t="shared" si="17"/>
        <v>2160540</v>
      </c>
      <c r="AT50" s="404">
        <f t="shared" si="18"/>
        <v>2160540</v>
      </c>
      <c r="AU50" s="404" t="str">
        <f t="shared" si="13"/>
        <v>TCS</v>
      </c>
      <c r="AV50" s="383" t="s">
        <v>79</v>
      </c>
      <c r="AW50" s="1" t="s">
        <v>4808</v>
      </c>
      <c r="AX50" s="1" t="s">
        <v>1293</v>
      </c>
      <c r="AY50" s="407">
        <v>46081</v>
      </c>
      <c r="AZ50" s="857" t="s">
        <v>704</v>
      </c>
      <c r="BA50" s="857" t="s">
        <v>2684</v>
      </c>
    </row>
    <row r="51" spans="1:53" s="1" customFormat="1" ht="35.25" hidden="1" customHeight="1">
      <c r="A51" s="400" t="s">
        <v>4560</v>
      </c>
      <c r="B51" s="378" t="s">
        <v>4620</v>
      </c>
      <c r="C51" s="379" t="s">
        <v>4677</v>
      </c>
      <c r="D51" s="401">
        <v>46080</v>
      </c>
      <c r="E51" s="401" t="s">
        <v>4740</v>
      </c>
      <c r="F51" s="402">
        <v>1</v>
      </c>
      <c r="G51" s="380">
        <v>46</v>
      </c>
      <c r="H51" s="380">
        <v>46</v>
      </c>
      <c r="I51" s="381"/>
      <c r="J51" s="403"/>
      <c r="K51" s="373"/>
      <c r="L51" s="403">
        <f t="shared" si="22"/>
        <v>1060000</v>
      </c>
      <c r="M51" s="403">
        <v>940500</v>
      </c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373"/>
      <c r="Y51" s="404"/>
      <c r="Z51" s="260" t="s">
        <v>704</v>
      </c>
      <c r="AA51" s="382" t="s">
        <v>72</v>
      </c>
      <c r="AB51" s="405" t="str">
        <f t="shared" si="0"/>
        <v>PS261323</v>
      </c>
      <c r="AC51" s="404" t="str">
        <f t="shared" si="0"/>
        <v>T260225-Y2</v>
      </c>
      <c r="AD51" s="406">
        <f t="shared" si="1"/>
        <v>46080</v>
      </c>
      <c r="AE51" s="404">
        <f t="shared" si="2"/>
        <v>0</v>
      </c>
      <c r="AF51" s="404">
        <f t="shared" si="3"/>
        <v>0</v>
      </c>
      <c r="AG51" s="404">
        <f t="shared" si="4"/>
        <v>1060000</v>
      </c>
      <c r="AH51" s="404">
        <f t="shared" si="5"/>
        <v>940500</v>
      </c>
      <c r="AI51" s="404">
        <f t="shared" si="6"/>
        <v>0</v>
      </c>
      <c r="AJ51" s="404">
        <f t="shared" si="7"/>
        <v>0</v>
      </c>
      <c r="AK51" s="404">
        <f t="shared" si="8"/>
        <v>0</v>
      </c>
      <c r="AL51" s="404">
        <f t="shared" si="9"/>
        <v>0</v>
      </c>
      <c r="AM51" s="404">
        <f t="shared" si="10"/>
        <v>0</v>
      </c>
      <c r="AN51" s="404">
        <f t="shared" si="11"/>
        <v>0</v>
      </c>
      <c r="AO51" s="404">
        <f t="shared" si="12"/>
        <v>0</v>
      </c>
      <c r="AP51" s="404">
        <f t="shared" si="14"/>
        <v>0</v>
      </c>
      <c r="AQ51" s="404">
        <f t="shared" si="15"/>
        <v>0</v>
      </c>
      <c r="AR51" s="404">
        <f t="shared" si="16"/>
        <v>160040</v>
      </c>
      <c r="AS51" s="404">
        <f t="shared" si="17"/>
        <v>2160540</v>
      </c>
      <c r="AT51" s="404">
        <f t="shared" si="18"/>
        <v>2160540</v>
      </c>
      <c r="AU51" s="404" t="str">
        <f t="shared" si="13"/>
        <v>TCS</v>
      </c>
      <c r="AV51" s="383" t="s">
        <v>79</v>
      </c>
      <c r="AW51" s="1" t="s">
        <v>4809</v>
      </c>
      <c r="AX51" s="1" t="s">
        <v>1293</v>
      </c>
      <c r="AY51" s="407">
        <v>46081</v>
      </c>
      <c r="AZ51" s="858"/>
      <c r="BA51" s="858"/>
    </row>
    <row r="52" spans="1:53" s="1" customFormat="1" ht="35.25" hidden="1" customHeight="1">
      <c r="A52" s="400" t="s">
        <v>4561</v>
      </c>
      <c r="B52" s="378" t="s">
        <v>4621</v>
      </c>
      <c r="C52" s="379" t="s">
        <v>4678</v>
      </c>
      <c r="D52" s="401">
        <v>46080</v>
      </c>
      <c r="E52" s="401" t="s">
        <v>4741</v>
      </c>
      <c r="F52" s="402">
        <v>1</v>
      </c>
      <c r="G52" s="380">
        <v>3.1</v>
      </c>
      <c r="H52" s="380">
        <v>3.1</v>
      </c>
      <c r="I52" s="381"/>
      <c r="J52" s="403"/>
      <c r="K52" s="373"/>
      <c r="L52" s="403"/>
      <c r="M52" s="403">
        <v>570000</v>
      </c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373"/>
      <c r="Y52" s="404"/>
      <c r="Z52" s="260"/>
      <c r="AA52" s="382" t="s">
        <v>75</v>
      </c>
      <c r="AB52" s="405" t="str">
        <f t="shared" si="0"/>
        <v>PS261277</v>
      </c>
      <c r="AC52" s="404" t="str">
        <f t="shared" si="0"/>
        <v xml:space="preserve"> 004/IEM/II/26</v>
      </c>
      <c r="AD52" s="406">
        <f t="shared" si="1"/>
        <v>46080</v>
      </c>
      <c r="AE52" s="404">
        <f t="shared" si="2"/>
        <v>0</v>
      </c>
      <c r="AF52" s="404">
        <f t="shared" si="3"/>
        <v>0</v>
      </c>
      <c r="AG52" s="404">
        <f t="shared" si="4"/>
        <v>0</v>
      </c>
      <c r="AH52" s="404">
        <f t="shared" si="5"/>
        <v>570000</v>
      </c>
      <c r="AI52" s="404">
        <f t="shared" si="6"/>
        <v>0</v>
      </c>
      <c r="AJ52" s="404">
        <f t="shared" si="7"/>
        <v>0</v>
      </c>
      <c r="AK52" s="404">
        <f t="shared" si="8"/>
        <v>0</v>
      </c>
      <c r="AL52" s="404">
        <f t="shared" si="9"/>
        <v>0</v>
      </c>
      <c r="AM52" s="404">
        <f t="shared" si="10"/>
        <v>0</v>
      </c>
      <c r="AN52" s="404">
        <f t="shared" si="11"/>
        <v>0</v>
      </c>
      <c r="AO52" s="404">
        <f t="shared" si="12"/>
        <v>0</v>
      </c>
      <c r="AP52" s="404">
        <f t="shared" si="14"/>
        <v>0</v>
      </c>
      <c r="AQ52" s="404">
        <f t="shared" si="15"/>
        <v>0</v>
      </c>
      <c r="AR52" s="404">
        <f t="shared" si="16"/>
        <v>45600</v>
      </c>
      <c r="AS52" s="404">
        <f t="shared" si="17"/>
        <v>615600</v>
      </c>
      <c r="AT52" s="404">
        <f t="shared" si="18"/>
        <v>615600</v>
      </c>
      <c r="AU52" s="404" t="str">
        <f t="shared" si="13"/>
        <v>DHL</v>
      </c>
      <c r="AV52" s="383" t="s">
        <v>82</v>
      </c>
      <c r="AW52" s="1" t="s">
        <v>4810</v>
      </c>
      <c r="AY52" s="407"/>
      <c r="AZ52" s="345"/>
      <c r="BA52" s="345"/>
    </row>
    <row r="53" spans="1:53" s="1" customFormat="1" ht="35.25" hidden="1" customHeight="1">
      <c r="A53" s="400" t="s">
        <v>4562</v>
      </c>
      <c r="B53" s="378" t="s">
        <v>4622</v>
      </c>
      <c r="C53" s="379" t="s">
        <v>4679</v>
      </c>
      <c r="D53" s="401">
        <v>46080</v>
      </c>
      <c r="E53" s="401" t="s">
        <v>4742</v>
      </c>
      <c r="F53" s="402">
        <v>1</v>
      </c>
      <c r="G53" s="380">
        <v>0.3</v>
      </c>
      <c r="H53" s="380">
        <v>0.3</v>
      </c>
      <c r="I53" s="381"/>
      <c r="J53" s="403"/>
      <c r="K53" s="373"/>
      <c r="L53" s="403"/>
      <c r="M53" s="403">
        <v>570000</v>
      </c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373"/>
      <c r="Y53" s="404"/>
      <c r="Z53" s="260"/>
      <c r="AA53" s="382" t="s">
        <v>75</v>
      </c>
      <c r="AB53" s="405" t="str">
        <f t="shared" si="0"/>
        <v>PS261329</v>
      </c>
      <c r="AC53" s="404" t="str">
        <f t="shared" si="0"/>
        <v>SO43638</v>
      </c>
      <c r="AD53" s="406">
        <f t="shared" si="1"/>
        <v>46080</v>
      </c>
      <c r="AE53" s="404">
        <f t="shared" si="2"/>
        <v>0</v>
      </c>
      <c r="AF53" s="404">
        <f t="shared" si="3"/>
        <v>0</v>
      </c>
      <c r="AG53" s="404">
        <f t="shared" si="4"/>
        <v>0</v>
      </c>
      <c r="AH53" s="404">
        <f t="shared" si="5"/>
        <v>570000</v>
      </c>
      <c r="AI53" s="404">
        <f t="shared" si="6"/>
        <v>0</v>
      </c>
      <c r="AJ53" s="404">
        <f t="shared" si="7"/>
        <v>0</v>
      </c>
      <c r="AK53" s="404">
        <f t="shared" si="8"/>
        <v>0</v>
      </c>
      <c r="AL53" s="404">
        <f t="shared" si="9"/>
        <v>0</v>
      </c>
      <c r="AM53" s="404">
        <f t="shared" si="10"/>
        <v>0</v>
      </c>
      <c r="AN53" s="404">
        <f t="shared" si="11"/>
        <v>0</v>
      </c>
      <c r="AO53" s="404">
        <f t="shared" si="12"/>
        <v>0</v>
      </c>
      <c r="AP53" s="404">
        <f t="shared" si="14"/>
        <v>0</v>
      </c>
      <c r="AQ53" s="404">
        <f t="shared" si="15"/>
        <v>0</v>
      </c>
      <c r="AR53" s="404">
        <f t="shared" si="16"/>
        <v>45600</v>
      </c>
      <c r="AS53" s="404">
        <f t="shared" si="17"/>
        <v>615600</v>
      </c>
      <c r="AT53" s="404">
        <f t="shared" si="18"/>
        <v>615600</v>
      </c>
      <c r="AU53" s="404" t="str">
        <f t="shared" si="13"/>
        <v>DHL</v>
      </c>
      <c r="AV53" s="383" t="s">
        <v>82</v>
      </c>
      <c r="AW53" s="1" t="s">
        <v>4811</v>
      </c>
      <c r="AY53" s="407"/>
      <c r="AZ53" s="345"/>
      <c r="BA53" s="345"/>
    </row>
    <row r="54" spans="1:53" s="1" customFormat="1" ht="35.25" hidden="1" customHeight="1">
      <c r="A54" s="400" t="s">
        <v>4563</v>
      </c>
      <c r="B54" s="378" t="s">
        <v>4623</v>
      </c>
      <c r="C54" s="379" t="s">
        <v>4680</v>
      </c>
      <c r="D54" s="401">
        <v>46080</v>
      </c>
      <c r="E54" s="401" t="s">
        <v>4743</v>
      </c>
      <c r="F54" s="402">
        <v>1</v>
      </c>
      <c r="G54" s="380">
        <v>1.2</v>
      </c>
      <c r="H54" s="380">
        <v>1.2</v>
      </c>
      <c r="I54" s="381"/>
      <c r="J54" s="403"/>
      <c r="K54" s="373"/>
      <c r="L54" s="403"/>
      <c r="M54" s="403">
        <v>570000</v>
      </c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373"/>
      <c r="Y54" s="404"/>
      <c r="Z54" s="260"/>
      <c r="AA54" s="382" t="s">
        <v>75</v>
      </c>
      <c r="AB54" s="405" t="str">
        <f t="shared" si="0"/>
        <v>PS261330</v>
      </c>
      <c r="AC54" s="404" t="str">
        <f t="shared" si="0"/>
        <v>260227-02</v>
      </c>
      <c r="AD54" s="406">
        <f t="shared" si="1"/>
        <v>46080</v>
      </c>
      <c r="AE54" s="404">
        <f t="shared" si="2"/>
        <v>0</v>
      </c>
      <c r="AF54" s="404">
        <f t="shared" si="3"/>
        <v>0</v>
      </c>
      <c r="AG54" s="404">
        <f t="shared" si="4"/>
        <v>0</v>
      </c>
      <c r="AH54" s="404">
        <f t="shared" si="5"/>
        <v>570000</v>
      </c>
      <c r="AI54" s="404">
        <f t="shared" si="6"/>
        <v>0</v>
      </c>
      <c r="AJ54" s="404">
        <f t="shared" si="7"/>
        <v>0</v>
      </c>
      <c r="AK54" s="404">
        <f t="shared" si="8"/>
        <v>0</v>
      </c>
      <c r="AL54" s="404">
        <f t="shared" si="9"/>
        <v>0</v>
      </c>
      <c r="AM54" s="404">
        <f t="shared" si="10"/>
        <v>0</v>
      </c>
      <c r="AN54" s="404">
        <f t="shared" si="11"/>
        <v>0</v>
      </c>
      <c r="AO54" s="404">
        <f t="shared" si="12"/>
        <v>0</v>
      </c>
      <c r="AP54" s="404">
        <f t="shared" si="14"/>
        <v>0</v>
      </c>
      <c r="AQ54" s="404">
        <f t="shared" si="15"/>
        <v>0</v>
      </c>
      <c r="AR54" s="404">
        <f t="shared" si="16"/>
        <v>45600</v>
      </c>
      <c r="AS54" s="404">
        <f t="shared" si="17"/>
        <v>615600</v>
      </c>
      <c r="AT54" s="404">
        <f t="shared" si="18"/>
        <v>615600</v>
      </c>
      <c r="AU54" s="404" t="str">
        <f t="shared" si="13"/>
        <v>DHL</v>
      </c>
      <c r="AV54" s="383" t="s">
        <v>82</v>
      </c>
      <c r="AW54" s="1" t="s">
        <v>4812</v>
      </c>
      <c r="AY54" s="407"/>
      <c r="AZ54" s="345"/>
      <c r="BA54" s="345"/>
    </row>
    <row r="55" spans="1:53" s="1" customFormat="1" ht="35.25" hidden="1" customHeight="1">
      <c r="A55" s="400" t="s">
        <v>4564</v>
      </c>
      <c r="B55" s="378" t="s">
        <v>4624</v>
      </c>
      <c r="C55" s="379" t="s">
        <v>4681</v>
      </c>
      <c r="D55" s="401">
        <v>46080</v>
      </c>
      <c r="E55" s="401" t="s">
        <v>4744</v>
      </c>
      <c r="F55" s="402">
        <v>1</v>
      </c>
      <c r="G55" s="380">
        <v>29</v>
      </c>
      <c r="H55" s="380">
        <v>29</v>
      </c>
      <c r="I55" s="381"/>
      <c r="J55" s="403"/>
      <c r="K55" s="373"/>
      <c r="L55" s="403"/>
      <c r="M55" s="403">
        <v>570000</v>
      </c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373"/>
      <c r="Y55" s="404"/>
      <c r="Z55" s="260"/>
      <c r="AA55" s="382" t="s">
        <v>75</v>
      </c>
      <c r="AB55" s="405" t="str">
        <f t="shared" si="0"/>
        <v>PS261331</v>
      </c>
      <c r="AC55" s="404" t="str">
        <f t="shared" si="0"/>
        <v>IV260201733</v>
      </c>
      <c r="AD55" s="406">
        <f t="shared" si="1"/>
        <v>46080</v>
      </c>
      <c r="AE55" s="404">
        <f t="shared" si="2"/>
        <v>0</v>
      </c>
      <c r="AF55" s="404">
        <f t="shared" si="3"/>
        <v>0</v>
      </c>
      <c r="AG55" s="404">
        <f t="shared" si="4"/>
        <v>0</v>
      </c>
      <c r="AH55" s="404">
        <f t="shared" si="5"/>
        <v>570000</v>
      </c>
      <c r="AI55" s="404">
        <f t="shared" si="6"/>
        <v>0</v>
      </c>
      <c r="AJ55" s="404">
        <f t="shared" si="7"/>
        <v>0</v>
      </c>
      <c r="AK55" s="404">
        <f t="shared" si="8"/>
        <v>0</v>
      </c>
      <c r="AL55" s="404">
        <f t="shared" si="9"/>
        <v>0</v>
      </c>
      <c r="AM55" s="404">
        <f t="shared" si="10"/>
        <v>0</v>
      </c>
      <c r="AN55" s="404">
        <f t="shared" si="11"/>
        <v>0</v>
      </c>
      <c r="AO55" s="404">
        <f t="shared" si="12"/>
        <v>0</v>
      </c>
      <c r="AP55" s="404">
        <f t="shared" si="14"/>
        <v>0</v>
      </c>
      <c r="AQ55" s="404">
        <f t="shared" si="15"/>
        <v>0</v>
      </c>
      <c r="AR55" s="404">
        <f t="shared" si="16"/>
        <v>45600</v>
      </c>
      <c r="AS55" s="404">
        <f t="shared" si="17"/>
        <v>615600</v>
      </c>
      <c r="AT55" s="404">
        <f t="shared" si="18"/>
        <v>615600</v>
      </c>
      <c r="AU55" s="404" t="str">
        <f t="shared" si="13"/>
        <v>DHL</v>
      </c>
      <c r="AV55" s="383" t="s">
        <v>82</v>
      </c>
      <c r="AW55" s="1" t="s">
        <v>4813</v>
      </c>
      <c r="AY55" s="407"/>
      <c r="AZ55" s="345"/>
      <c r="BA55" s="345"/>
    </row>
    <row r="56" spans="1:53" s="1" customFormat="1" ht="35.25" hidden="1" customHeight="1">
      <c r="A56" s="400" t="s">
        <v>4565</v>
      </c>
      <c r="B56" s="378" t="s">
        <v>4625</v>
      </c>
      <c r="C56" s="379" t="s">
        <v>4682</v>
      </c>
      <c r="D56" s="401">
        <v>46080</v>
      </c>
      <c r="E56" s="401" t="s">
        <v>4745</v>
      </c>
      <c r="F56" s="402">
        <v>1</v>
      </c>
      <c r="G56" s="380">
        <v>3</v>
      </c>
      <c r="H56" s="380">
        <v>3</v>
      </c>
      <c r="I56" s="381"/>
      <c r="J56" s="403"/>
      <c r="K56" s="373"/>
      <c r="L56" s="403"/>
      <c r="M56" s="403">
        <v>570000</v>
      </c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373"/>
      <c r="Y56" s="404"/>
      <c r="Z56" s="260"/>
      <c r="AA56" s="382" t="s">
        <v>75</v>
      </c>
      <c r="AB56" s="405" t="str">
        <f t="shared" si="0"/>
        <v>PS261347</v>
      </c>
      <c r="AC56" s="404" t="str">
        <f t="shared" si="0"/>
        <v>INV-26020350R1</v>
      </c>
      <c r="AD56" s="406">
        <f t="shared" si="1"/>
        <v>46080</v>
      </c>
      <c r="AE56" s="404">
        <f t="shared" si="2"/>
        <v>0</v>
      </c>
      <c r="AF56" s="404">
        <f t="shared" si="3"/>
        <v>0</v>
      </c>
      <c r="AG56" s="404">
        <f t="shared" si="4"/>
        <v>0</v>
      </c>
      <c r="AH56" s="404">
        <f t="shared" si="5"/>
        <v>570000</v>
      </c>
      <c r="AI56" s="404">
        <f t="shared" si="6"/>
        <v>0</v>
      </c>
      <c r="AJ56" s="404">
        <f t="shared" si="7"/>
        <v>0</v>
      </c>
      <c r="AK56" s="404">
        <f t="shared" si="8"/>
        <v>0</v>
      </c>
      <c r="AL56" s="404">
        <f t="shared" si="9"/>
        <v>0</v>
      </c>
      <c r="AM56" s="404">
        <f t="shared" si="10"/>
        <v>0</v>
      </c>
      <c r="AN56" s="404">
        <f t="shared" si="11"/>
        <v>0</v>
      </c>
      <c r="AO56" s="404">
        <f t="shared" si="12"/>
        <v>0</v>
      </c>
      <c r="AP56" s="404">
        <f t="shared" si="14"/>
        <v>0</v>
      </c>
      <c r="AQ56" s="404">
        <f t="shared" si="15"/>
        <v>0</v>
      </c>
      <c r="AR56" s="404">
        <f t="shared" si="16"/>
        <v>45600</v>
      </c>
      <c r="AS56" s="404">
        <f t="shared" si="17"/>
        <v>615600</v>
      </c>
      <c r="AT56" s="404">
        <f t="shared" si="18"/>
        <v>615600</v>
      </c>
      <c r="AU56" s="404" t="str">
        <f t="shared" si="13"/>
        <v>DHL</v>
      </c>
      <c r="AV56" s="383" t="s">
        <v>82</v>
      </c>
      <c r="AW56" s="1" t="s">
        <v>4814</v>
      </c>
      <c r="AY56" s="407"/>
      <c r="AZ56" s="345"/>
      <c r="BA56" s="345"/>
    </row>
    <row r="57" spans="1:53" s="1" customFormat="1" ht="35.25" hidden="1" customHeight="1">
      <c r="A57" s="400" t="s">
        <v>4566</v>
      </c>
      <c r="B57" s="378" t="s">
        <v>4626</v>
      </c>
      <c r="C57" s="379" t="s">
        <v>4683</v>
      </c>
      <c r="D57" s="401">
        <v>46080</v>
      </c>
      <c r="E57" s="401" t="s">
        <v>4746</v>
      </c>
      <c r="F57" s="402">
        <v>1</v>
      </c>
      <c r="G57" s="380">
        <v>14.8</v>
      </c>
      <c r="H57" s="380">
        <v>14.8</v>
      </c>
      <c r="I57" s="381"/>
      <c r="J57" s="403"/>
      <c r="K57" s="373"/>
      <c r="L57" s="403"/>
      <c r="M57" s="403">
        <v>570000</v>
      </c>
      <c r="N57" s="403"/>
      <c r="O57" s="403"/>
      <c r="P57" s="403"/>
      <c r="Q57" s="403"/>
      <c r="R57" s="403"/>
      <c r="S57" s="403"/>
      <c r="T57" s="403"/>
      <c r="U57" s="403"/>
      <c r="V57" s="403"/>
      <c r="W57" s="403"/>
      <c r="X57" s="373"/>
      <c r="Y57" s="404"/>
      <c r="Z57" s="260"/>
      <c r="AA57" s="382" t="s">
        <v>75</v>
      </c>
      <c r="AB57" s="405" t="str">
        <f t="shared" si="0"/>
        <v>PS261348</v>
      </c>
      <c r="AC57" s="404" t="str">
        <f t="shared" si="0"/>
        <v>INV-26020900</v>
      </c>
      <c r="AD57" s="406">
        <f t="shared" si="1"/>
        <v>46080</v>
      </c>
      <c r="AE57" s="404">
        <f t="shared" si="2"/>
        <v>0</v>
      </c>
      <c r="AF57" s="404">
        <f t="shared" si="3"/>
        <v>0</v>
      </c>
      <c r="AG57" s="404">
        <f t="shared" si="4"/>
        <v>0</v>
      </c>
      <c r="AH57" s="404">
        <f t="shared" si="5"/>
        <v>570000</v>
      </c>
      <c r="AI57" s="404">
        <f t="shared" si="6"/>
        <v>0</v>
      </c>
      <c r="AJ57" s="404">
        <f t="shared" si="7"/>
        <v>0</v>
      </c>
      <c r="AK57" s="404">
        <f t="shared" si="8"/>
        <v>0</v>
      </c>
      <c r="AL57" s="404">
        <f t="shared" si="9"/>
        <v>0</v>
      </c>
      <c r="AM57" s="404">
        <f t="shared" si="10"/>
        <v>0</v>
      </c>
      <c r="AN57" s="404">
        <f t="shared" si="11"/>
        <v>0</v>
      </c>
      <c r="AO57" s="404">
        <f t="shared" si="12"/>
        <v>0</v>
      </c>
      <c r="AP57" s="404">
        <f t="shared" si="14"/>
        <v>0</v>
      </c>
      <c r="AQ57" s="404">
        <f t="shared" si="15"/>
        <v>0</v>
      </c>
      <c r="AR57" s="404">
        <f t="shared" si="16"/>
        <v>45600</v>
      </c>
      <c r="AS57" s="404">
        <f t="shared" si="17"/>
        <v>615600</v>
      </c>
      <c r="AT57" s="404">
        <f t="shared" si="18"/>
        <v>615600</v>
      </c>
      <c r="AU57" s="404" t="str">
        <f t="shared" si="13"/>
        <v>DHL</v>
      </c>
      <c r="AV57" s="383" t="s">
        <v>82</v>
      </c>
      <c r="AW57" s="1" t="s">
        <v>4815</v>
      </c>
      <c r="AY57" s="407"/>
      <c r="AZ57" s="345"/>
      <c r="BA57" s="345"/>
    </row>
    <row r="58" spans="1:53" s="1" customFormat="1" ht="35.25" hidden="1" customHeight="1">
      <c r="A58" s="400" t="s">
        <v>4567</v>
      </c>
      <c r="B58" s="378" t="s">
        <v>4627</v>
      </c>
      <c r="C58" s="379" t="s">
        <v>4684</v>
      </c>
      <c r="D58" s="401">
        <v>46080</v>
      </c>
      <c r="E58" s="401" t="s">
        <v>4747</v>
      </c>
      <c r="F58" s="402">
        <v>1</v>
      </c>
      <c r="G58" s="380">
        <v>3.8</v>
      </c>
      <c r="H58" s="380">
        <v>3.8</v>
      </c>
      <c r="I58" s="381"/>
      <c r="J58" s="403"/>
      <c r="K58" s="373"/>
      <c r="L58" s="403"/>
      <c r="M58" s="403">
        <v>570000</v>
      </c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373"/>
      <c r="Y58" s="404"/>
      <c r="Z58" s="260"/>
      <c r="AA58" s="382" t="s">
        <v>75</v>
      </c>
      <c r="AB58" s="405" t="str">
        <f t="shared" si="0"/>
        <v>PS261349</v>
      </c>
      <c r="AC58" s="404" t="str">
        <f t="shared" si="0"/>
        <v>OHTY260234</v>
      </c>
      <c r="AD58" s="406">
        <f t="shared" si="1"/>
        <v>46080</v>
      </c>
      <c r="AE58" s="404">
        <f t="shared" si="2"/>
        <v>0</v>
      </c>
      <c r="AF58" s="404">
        <f t="shared" si="3"/>
        <v>0</v>
      </c>
      <c r="AG58" s="404">
        <f t="shared" si="4"/>
        <v>0</v>
      </c>
      <c r="AH58" s="404">
        <f t="shared" si="5"/>
        <v>570000</v>
      </c>
      <c r="AI58" s="404">
        <f t="shared" si="6"/>
        <v>0</v>
      </c>
      <c r="AJ58" s="404">
        <f t="shared" si="7"/>
        <v>0</v>
      </c>
      <c r="AK58" s="404">
        <f t="shared" si="8"/>
        <v>0</v>
      </c>
      <c r="AL58" s="404">
        <f t="shared" si="9"/>
        <v>0</v>
      </c>
      <c r="AM58" s="404">
        <f t="shared" si="10"/>
        <v>0</v>
      </c>
      <c r="AN58" s="404">
        <f t="shared" si="11"/>
        <v>0</v>
      </c>
      <c r="AO58" s="404">
        <f t="shared" si="12"/>
        <v>0</v>
      </c>
      <c r="AP58" s="404">
        <f t="shared" si="14"/>
        <v>0</v>
      </c>
      <c r="AQ58" s="404">
        <f t="shared" si="15"/>
        <v>0</v>
      </c>
      <c r="AR58" s="404">
        <f t="shared" si="16"/>
        <v>45600</v>
      </c>
      <c r="AS58" s="404">
        <f t="shared" si="17"/>
        <v>615600</v>
      </c>
      <c r="AT58" s="404">
        <f t="shared" si="18"/>
        <v>615600</v>
      </c>
      <c r="AU58" s="404" t="str">
        <f t="shared" si="13"/>
        <v>DHL</v>
      </c>
      <c r="AV58" s="383" t="s">
        <v>82</v>
      </c>
      <c r="AW58" s="1" t="s">
        <v>4816</v>
      </c>
      <c r="AY58" s="407"/>
      <c r="AZ58" s="345"/>
      <c r="BA58" s="345"/>
    </row>
    <row r="59" spans="1:53" s="1" customFormat="1" ht="35.25" customHeight="1">
      <c r="A59" s="400" t="s">
        <v>4568</v>
      </c>
      <c r="B59" s="378" t="s">
        <v>4628</v>
      </c>
      <c r="C59" s="379" t="s">
        <v>4685</v>
      </c>
      <c r="D59" s="401">
        <v>46079</v>
      </c>
      <c r="E59" s="401" t="s">
        <v>4748</v>
      </c>
      <c r="F59" s="402">
        <v>1</v>
      </c>
      <c r="G59" s="380">
        <v>143</v>
      </c>
      <c r="H59" s="380">
        <v>143</v>
      </c>
      <c r="I59" s="381"/>
      <c r="J59" s="403"/>
      <c r="K59" s="373"/>
      <c r="L59" s="403" cm="1">
        <f t="array" ref="L59">IF(H59=0, _xleta.T, IF(H59&lt;=1000, 1590000, IF(H59&lt;=2000, 1760000, IF(H59&lt;=3000, 2486000, IF(H59&lt;=5000, 2596000, ff)))))</f>
        <v>1590000</v>
      </c>
      <c r="M59" s="403">
        <v>940500</v>
      </c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373"/>
      <c r="Y59" s="404"/>
      <c r="Z59" s="260" t="s">
        <v>1285</v>
      </c>
      <c r="AA59" s="382" t="s">
        <v>78</v>
      </c>
      <c r="AB59" s="405" t="str">
        <f t="shared" si="0"/>
        <v>PS261297</v>
      </c>
      <c r="AC59" s="404" t="str">
        <f t="shared" si="0"/>
        <v>X0130</v>
      </c>
      <c r="AD59" s="406">
        <f t="shared" si="1"/>
        <v>46079</v>
      </c>
      <c r="AE59" s="404">
        <f t="shared" si="2"/>
        <v>0</v>
      </c>
      <c r="AF59" s="404">
        <f t="shared" si="3"/>
        <v>0</v>
      </c>
      <c r="AG59" s="404">
        <f t="shared" si="4"/>
        <v>1590000</v>
      </c>
      <c r="AH59" s="404">
        <f t="shared" si="5"/>
        <v>940500</v>
      </c>
      <c r="AI59" s="404">
        <f t="shared" si="6"/>
        <v>0</v>
      </c>
      <c r="AJ59" s="404">
        <f t="shared" si="7"/>
        <v>0</v>
      </c>
      <c r="AK59" s="404">
        <f t="shared" si="8"/>
        <v>0</v>
      </c>
      <c r="AL59" s="404">
        <f t="shared" si="9"/>
        <v>0</v>
      </c>
      <c r="AM59" s="404">
        <f t="shared" si="10"/>
        <v>0</v>
      </c>
      <c r="AN59" s="404">
        <f t="shared" si="11"/>
        <v>0</v>
      </c>
      <c r="AO59" s="404">
        <f t="shared" si="12"/>
        <v>0</v>
      </c>
      <c r="AP59" s="404">
        <f t="shared" si="14"/>
        <v>0</v>
      </c>
      <c r="AQ59" s="404">
        <f t="shared" si="15"/>
        <v>0</v>
      </c>
      <c r="AR59" s="404">
        <f t="shared" si="16"/>
        <v>202440</v>
      </c>
      <c r="AS59" s="404">
        <f t="shared" si="17"/>
        <v>2732940</v>
      </c>
      <c r="AT59" s="404">
        <f t="shared" si="18"/>
        <v>2732940</v>
      </c>
      <c r="AU59" s="404" t="str">
        <f t="shared" si="13"/>
        <v>KNQ TÂN THUẬN</v>
      </c>
      <c r="AV59" s="383" t="s">
        <v>80</v>
      </c>
      <c r="AW59" s="1" t="s">
        <v>4817</v>
      </c>
      <c r="AX59" s="1" t="s">
        <v>2327</v>
      </c>
      <c r="AY59" s="407">
        <v>46081</v>
      </c>
      <c r="AZ59" s="444" t="s">
        <v>1285</v>
      </c>
      <c r="BA59" s="338" t="s">
        <v>2684</v>
      </c>
    </row>
    <row r="60" spans="1:53" s="1" customFormat="1" ht="35.25" customHeight="1">
      <c r="A60" s="400" t="s">
        <v>4569</v>
      </c>
      <c r="B60" s="378" t="s">
        <v>4629</v>
      </c>
      <c r="C60" s="379" t="s">
        <v>4686</v>
      </c>
      <c r="D60" s="401">
        <v>46076</v>
      </c>
      <c r="E60" s="401" t="s">
        <v>4749</v>
      </c>
      <c r="F60" s="402">
        <v>1</v>
      </c>
      <c r="G60" s="380">
        <v>104</v>
      </c>
      <c r="H60" s="380">
        <v>104</v>
      </c>
      <c r="I60" s="381" t="s">
        <v>1289</v>
      </c>
      <c r="J60" s="403"/>
      <c r="K60" s="373"/>
      <c r="L60" s="403" cm="1">
        <f t="array" ref="L60">IF(H60=0, _xleta.T, IF(H60&lt;=1000, 1290000, IF(H60&lt;=2000, 1460000, IF(H60&lt;=3000, 2186000, IF(H60&lt;=5000, 2296000, ff)))))</f>
        <v>1290000</v>
      </c>
      <c r="M60" s="403">
        <v>940500</v>
      </c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373"/>
      <c r="Y60" s="404"/>
      <c r="Z60" s="260" t="s">
        <v>691</v>
      </c>
      <c r="AA60" s="382" t="s">
        <v>74</v>
      </c>
      <c r="AB60" s="405" t="str">
        <f t="shared" si="0"/>
        <v>PS261171</v>
      </c>
      <c r="AC60" s="404" t="str">
        <f t="shared" si="0"/>
        <v>260212JHJ03A</v>
      </c>
      <c r="AD60" s="406">
        <f t="shared" si="1"/>
        <v>46076</v>
      </c>
      <c r="AE60" s="404">
        <f t="shared" si="2"/>
        <v>0</v>
      </c>
      <c r="AF60" s="404">
        <f t="shared" si="3"/>
        <v>0</v>
      </c>
      <c r="AG60" s="404">
        <f t="shared" si="4"/>
        <v>1290000</v>
      </c>
      <c r="AH60" s="404">
        <f t="shared" si="5"/>
        <v>940500</v>
      </c>
      <c r="AI60" s="404">
        <f t="shared" si="6"/>
        <v>0</v>
      </c>
      <c r="AJ60" s="404">
        <f t="shared" si="7"/>
        <v>0</v>
      </c>
      <c r="AK60" s="404">
        <f t="shared" si="8"/>
        <v>0</v>
      </c>
      <c r="AL60" s="404">
        <f t="shared" si="9"/>
        <v>0</v>
      </c>
      <c r="AM60" s="404">
        <f t="shared" si="10"/>
        <v>0</v>
      </c>
      <c r="AN60" s="404">
        <f t="shared" si="11"/>
        <v>0</v>
      </c>
      <c r="AO60" s="404">
        <f t="shared" si="12"/>
        <v>0</v>
      </c>
      <c r="AP60" s="404">
        <f t="shared" si="14"/>
        <v>0</v>
      </c>
      <c r="AQ60" s="404">
        <f t="shared" si="15"/>
        <v>0</v>
      </c>
      <c r="AR60" s="404">
        <f t="shared" si="16"/>
        <v>178440</v>
      </c>
      <c r="AS60" s="404">
        <f t="shared" si="17"/>
        <v>2408940</v>
      </c>
      <c r="AT60" s="404">
        <f t="shared" si="18"/>
        <v>2408940</v>
      </c>
      <c r="AU60" s="404" t="str">
        <f t="shared" si="13"/>
        <v>CÁT LÁI</v>
      </c>
      <c r="AV60" s="383" t="s">
        <v>80</v>
      </c>
      <c r="AW60" s="1" t="s">
        <v>4818</v>
      </c>
      <c r="AX60" s="1" t="s">
        <v>3614</v>
      </c>
      <c r="AY60" s="407">
        <v>46081</v>
      </c>
      <c r="AZ60" s="352" t="s">
        <v>691</v>
      </c>
      <c r="BA60" s="352" t="s">
        <v>2684</v>
      </c>
    </row>
    <row r="61" spans="1:53" s="1" customFormat="1" ht="35.25" customHeight="1">
      <c r="A61" s="400" t="s">
        <v>4570</v>
      </c>
      <c r="B61" s="378" t="s">
        <v>4630</v>
      </c>
      <c r="C61" s="379" t="s">
        <v>4687</v>
      </c>
      <c r="D61" s="401">
        <v>46078</v>
      </c>
      <c r="E61" s="401" t="s">
        <v>4750</v>
      </c>
      <c r="F61" s="402">
        <v>1</v>
      </c>
      <c r="G61" s="380">
        <v>4305</v>
      </c>
      <c r="H61" s="380">
        <v>4305</v>
      </c>
      <c r="I61" s="381" t="s">
        <v>4762</v>
      </c>
      <c r="J61" s="403"/>
      <c r="K61" s="373"/>
      <c r="L61" s="403" cm="1">
        <f t="array" ref="L61">IF(H61=0, _xleta.T, IF(H61&lt;=1000, 1290000, IF(H61&lt;=2000, 1460000, IF(H61&lt;=3000, 2186000, IF(H61&lt;=5000, 2296000, ff)))))</f>
        <v>2296000</v>
      </c>
      <c r="M61" s="403">
        <v>940500</v>
      </c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373"/>
      <c r="Y61" s="404"/>
      <c r="Z61" s="871" t="s">
        <v>691</v>
      </c>
      <c r="AA61" s="382" t="s">
        <v>74</v>
      </c>
      <c r="AB61" s="405" t="str">
        <f t="shared" si="0"/>
        <v>PS261165</v>
      </c>
      <c r="AC61" s="404" t="str">
        <f t="shared" si="0"/>
        <v>260212JHJ01A</v>
      </c>
      <c r="AD61" s="406">
        <f t="shared" si="1"/>
        <v>46078</v>
      </c>
      <c r="AE61" s="404">
        <f t="shared" si="2"/>
        <v>0</v>
      </c>
      <c r="AF61" s="404">
        <f t="shared" si="3"/>
        <v>0</v>
      </c>
      <c r="AG61" s="404">
        <f t="shared" si="4"/>
        <v>2296000</v>
      </c>
      <c r="AH61" s="404">
        <f t="shared" si="5"/>
        <v>940500</v>
      </c>
      <c r="AI61" s="404">
        <f t="shared" si="6"/>
        <v>0</v>
      </c>
      <c r="AJ61" s="404">
        <f t="shared" si="7"/>
        <v>0</v>
      </c>
      <c r="AK61" s="404">
        <f t="shared" si="8"/>
        <v>0</v>
      </c>
      <c r="AL61" s="404">
        <f t="shared" si="9"/>
        <v>0</v>
      </c>
      <c r="AM61" s="404">
        <f t="shared" si="10"/>
        <v>0</v>
      </c>
      <c r="AN61" s="404">
        <f t="shared" si="11"/>
        <v>0</v>
      </c>
      <c r="AO61" s="404">
        <f t="shared" si="12"/>
        <v>0</v>
      </c>
      <c r="AP61" s="404">
        <f t="shared" si="14"/>
        <v>0</v>
      </c>
      <c r="AQ61" s="404">
        <f t="shared" si="15"/>
        <v>0</v>
      </c>
      <c r="AR61" s="404">
        <f t="shared" si="16"/>
        <v>258920</v>
      </c>
      <c r="AS61" s="404">
        <f t="shared" si="17"/>
        <v>3495420</v>
      </c>
      <c r="AT61" s="404">
        <f t="shared" si="18"/>
        <v>3495420</v>
      </c>
      <c r="AU61" s="414" t="str">
        <f t="shared" si="13"/>
        <v>CÁT LÁI</v>
      </c>
      <c r="AV61" s="383" t="s">
        <v>80</v>
      </c>
      <c r="AW61" s="1" t="s">
        <v>4819</v>
      </c>
      <c r="AX61" s="1" t="s">
        <v>3614</v>
      </c>
      <c r="AY61" s="407">
        <v>46081</v>
      </c>
      <c r="AZ61" s="859" t="s">
        <v>691</v>
      </c>
      <c r="BA61" s="859" t="s">
        <v>2686</v>
      </c>
    </row>
    <row r="62" spans="1:53" s="1" customFormat="1" ht="35.25" customHeight="1">
      <c r="A62" s="400" t="s">
        <v>4571</v>
      </c>
      <c r="B62" s="378" t="s">
        <v>4631</v>
      </c>
      <c r="C62" s="379" t="s">
        <v>4688</v>
      </c>
      <c r="D62" s="401">
        <v>46078</v>
      </c>
      <c r="E62" s="401" t="s">
        <v>4751</v>
      </c>
      <c r="F62" s="402">
        <v>1</v>
      </c>
      <c r="G62" s="380">
        <v>195</v>
      </c>
      <c r="H62" s="380">
        <v>195</v>
      </c>
      <c r="I62" s="381" t="s">
        <v>4763</v>
      </c>
      <c r="J62" s="403"/>
      <c r="K62" s="373"/>
      <c r="L62" s="403"/>
      <c r="M62" s="403">
        <v>940500</v>
      </c>
      <c r="N62" s="403"/>
      <c r="O62" s="403"/>
      <c r="P62" s="403"/>
      <c r="Q62" s="403"/>
      <c r="R62" s="403"/>
      <c r="S62" s="403"/>
      <c r="T62" s="403"/>
      <c r="U62" s="403"/>
      <c r="V62" s="403"/>
      <c r="W62" s="403"/>
      <c r="X62" s="373"/>
      <c r="Y62" s="404"/>
      <c r="Z62" s="872"/>
      <c r="AA62" s="382" t="s">
        <v>74</v>
      </c>
      <c r="AB62" s="405" t="str">
        <f t="shared" si="0"/>
        <v>PS261144</v>
      </c>
      <c r="AC62" s="404" t="str">
        <f t="shared" si="0"/>
        <v>YCT260213-60</v>
      </c>
      <c r="AD62" s="406">
        <f t="shared" si="1"/>
        <v>46078</v>
      </c>
      <c r="AE62" s="404">
        <f t="shared" si="2"/>
        <v>0</v>
      </c>
      <c r="AF62" s="404">
        <f t="shared" si="3"/>
        <v>0</v>
      </c>
      <c r="AG62" s="404">
        <f t="shared" si="4"/>
        <v>0</v>
      </c>
      <c r="AH62" s="404">
        <f t="shared" si="5"/>
        <v>940500</v>
      </c>
      <c r="AI62" s="404">
        <f t="shared" si="6"/>
        <v>0</v>
      </c>
      <c r="AJ62" s="404">
        <f t="shared" si="7"/>
        <v>0</v>
      </c>
      <c r="AK62" s="404">
        <f t="shared" si="8"/>
        <v>0</v>
      </c>
      <c r="AL62" s="404">
        <f t="shared" si="9"/>
        <v>0</v>
      </c>
      <c r="AM62" s="404">
        <f t="shared" si="10"/>
        <v>0</v>
      </c>
      <c r="AN62" s="404">
        <f t="shared" si="11"/>
        <v>0</v>
      </c>
      <c r="AO62" s="404">
        <f t="shared" si="12"/>
        <v>0</v>
      </c>
      <c r="AP62" s="404">
        <f t="shared" si="14"/>
        <v>0</v>
      </c>
      <c r="AQ62" s="404">
        <f t="shared" si="15"/>
        <v>0</v>
      </c>
      <c r="AR62" s="404">
        <f t="shared" si="16"/>
        <v>75240</v>
      </c>
      <c r="AS62" s="404">
        <f t="shared" si="17"/>
        <v>1015740</v>
      </c>
      <c r="AT62" s="404">
        <f t="shared" si="18"/>
        <v>1015740</v>
      </c>
      <c r="AU62" s="414" t="str">
        <f t="shared" si="13"/>
        <v>CÁT LÁI</v>
      </c>
      <c r="AV62" s="383" t="s">
        <v>80</v>
      </c>
      <c r="AW62" s="1" t="s">
        <v>4820</v>
      </c>
      <c r="AX62" s="1" t="s">
        <v>3614</v>
      </c>
      <c r="AY62" s="407">
        <v>46081</v>
      </c>
      <c r="AZ62" s="860"/>
      <c r="BA62" s="860"/>
    </row>
    <row r="63" spans="1:53" s="1" customFormat="1" ht="35.25" hidden="1" customHeight="1">
      <c r="A63" s="400" t="s">
        <v>4572</v>
      </c>
      <c r="B63" s="378" t="s">
        <v>4632</v>
      </c>
      <c r="C63" s="379" t="s">
        <v>4689</v>
      </c>
      <c r="D63" s="401">
        <v>46079</v>
      </c>
      <c r="E63" s="401" t="s">
        <v>4752</v>
      </c>
      <c r="F63" s="402">
        <v>1</v>
      </c>
      <c r="G63" s="380">
        <v>2870.21</v>
      </c>
      <c r="H63" s="380">
        <v>2870.21</v>
      </c>
      <c r="I63" s="381"/>
      <c r="J63" s="403"/>
      <c r="K63" s="373"/>
      <c r="L63" s="403"/>
      <c r="M63" s="403">
        <f>410000*95%</f>
        <v>389500</v>
      </c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373"/>
      <c r="Y63" s="404"/>
      <c r="Z63" s="260"/>
      <c r="AA63" s="382" t="s">
        <v>143</v>
      </c>
      <c r="AB63" s="405" t="str">
        <f t="shared" si="0"/>
        <v>PS261231</v>
      </c>
      <c r="AC63" s="404" t="str">
        <f t="shared" si="0"/>
        <v>PS26-1231</v>
      </c>
      <c r="AD63" s="406">
        <f t="shared" si="1"/>
        <v>46079</v>
      </c>
      <c r="AE63" s="404">
        <f t="shared" si="2"/>
        <v>0</v>
      </c>
      <c r="AF63" s="404">
        <f t="shared" si="3"/>
        <v>0</v>
      </c>
      <c r="AG63" s="404">
        <f t="shared" si="4"/>
        <v>0</v>
      </c>
      <c r="AH63" s="404">
        <f t="shared" si="5"/>
        <v>389500</v>
      </c>
      <c r="AI63" s="404">
        <f t="shared" si="6"/>
        <v>0</v>
      </c>
      <c r="AJ63" s="404">
        <f t="shared" si="7"/>
        <v>0</v>
      </c>
      <c r="AK63" s="404">
        <f t="shared" si="8"/>
        <v>0</v>
      </c>
      <c r="AL63" s="404">
        <f t="shared" si="9"/>
        <v>0</v>
      </c>
      <c r="AM63" s="404">
        <f t="shared" si="10"/>
        <v>0</v>
      </c>
      <c r="AN63" s="404">
        <f t="shared" si="11"/>
        <v>0</v>
      </c>
      <c r="AO63" s="404">
        <f t="shared" si="12"/>
        <v>0</v>
      </c>
      <c r="AP63" s="404">
        <f t="shared" si="14"/>
        <v>0</v>
      </c>
      <c r="AQ63" s="404">
        <f t="shared" si="15"/>
        <v>0</v>
      </c>
      <c r="AR63" s="404">
        <f t="shared" si="16"/>
        <v>31160</v>
      </c>
      <c r="AS63" s="404">
        <f t="shared" si="17"/>
        <v>420660</v>
      </c>
      <c r="AT63" s="404">
        <f t="shared" si="18"/>
        <v>420660</v>
      </c>
      <c r="AU63" s="404" t="str">
        <f t="shared" si="13"/>
        <v>KNQ LF LOGISTICS</v>
      </c>
      <c r="AV63" s="383" t="s">
        <v>81</v>
      </c>
      <c r="AW63" s="1" t="s">
        <v>4821</v>
      </c>
      <c r="AY63" s="407"/>
      <c r="AZ63" s="346"/>
      <c r="BA63" s="346"/>
    </row>
    <row r="64" spans="1:53" s="1" customFormat="1" ht="35.25" hidden="1" customHeight="1">
      <c r="A64" s="400" t="s">
        <v>4573</v>
      </c>
      <c r="B64" s="378" t="s">
        <v>4633</v>
      </c>
      <c r="C64" s="379" t="s">
        <v>4690</v>
      </c>
      <c r="D64" s="401">
        <v>46081</v>
      </c>
      <c r="E64" s="401" t="s">
        <v>4753</v>
      </c>
      <c r="F64" s="402">
        <v>1</v>
      </c>
      <c r="G64" s="380">
        <v>1</v>
      </c>
      <c r="H64" s="380">
        <v>1</v>
      </c>
      <c r="I64" s="381"/>
      <c r="J64" s="403"/>
      <c r="K64" s="373"/>
      <c r="L64" s="403">
        <f>IF(H64&lt;=50,1060000, IF(H64&lt;=200, 1210000, IF(H64&lt;=500, 1230000, IF(H64&lt;=1000, 1440000, IF(H64&lt;=2000, 1990000, IF(H64&gt;2000, 1990000+(H64-2000)*1464))))))</f>
        <v>1060000</v>
      </c>
      <c r="M64" s="403">
        <v>940500</v>
      </c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373"/>
      <c r="Y64" s="404"/>
      <c r="Z64" s="260" t="s">
        <v>2336</v>
      </c>
      <c r="AA64" s="382" t="s">
        <v>72</v>
      </c>
      <c r="AB64" s="405" t="str">
        <f t="shared" si="0"/>
        <v>PS261360</v>
      </c>
      <c r="AC64" s="404" t="str">
        <f t="shared" si="0"/>
        <v>SO43637</v>
      </c>
      <c r="AD64" s="406">
        <f t="shared" si="1"/>
        <v>46081</v>
      </c>
      <c r="AE64" s="404">
        <f t="shared" si="2"/>
        <v>0</v>
      </c>
      <c r="AF64" s="404">
        <f t="shared" si="3"/>
        <v>0</v>
      </c>
      <c r="AG64" s="404">
        <f t="shared" si="4"/>
        <v>1060000</v>
      </c>
      <c r="AH64" s="404">
        <f t="shared" si="5"/>
        <v>940500</v>
      </c>
      <c r="AI64" s="404">
        <f t="shared" si="6"/>
        <v>0</v>
      </c>
      <c r="AJ64" s="404">
        <f t="shared" si="7"/>
        <v>0</v>
      </c>
      <c r="AK64" s="404">
        <f t="shared" si="8"/>
        <v>0</v>
      </c>
      <c r="AL64" s="404">
        <f t="shared" si="9"/>
        <v>0</v>
      </c>
      <c r="AM64" s="404">
        <f t="shared" si="10"/>
        <v>0</v>
      </c>
      <c r="AN64" s="404">
        <f t="shared" si="11"/>
        <v>0</v>
      </c>
      <c r="AO64" s="404">
        <f t="shared" si="12"/>
        <v>0</v>
      </c>
      <c r="AP64" s="404">
        <f t="shared" si="14"/>
        <v>0</v>
      </c>
      <c r="AQ64" s="404">
        <f t="shared" si="15"/>
        <v>0</v>
      </c>
      <c r="AR64" s="404">
        <f t="shared" si="16"/>
        <v>160040</v>
      </c>
      <c r="AS64" s="404">
        <f t="shared" si="17"/>
        <v>2160540</v>
      </c>
      <c r="AT64" s="404">
        <f t="shared" si="18"/>
        <v>2160540</v>
      </c>
      <c r="AU64" s="404" t="str">
        <f t="shared" si="13"/>
        <v>TCS</v>
      </c>
      <c r="AV64" s="383" t="s">
        <v>79</v>
      </c>
      <c r="AW64" s="1" t="s">
        <v>4822</v>
      </c>
      <c r="AX64" s="1" t="s">
        <v>1293</v>
      </c>
      <c r="AY64" s="407">
        <v>46083</v>
      </c>
      <c r="AZ64" s="445" t="s">
        <v>2336</v>
      </c>
      <c r="BA64" s="445" t="s">
        <v>2684</v>
      </c>
    </row>
    <row r="65" spans="1:53" s="1" customFormat="1" ht="35.25" hidden="1" customHeight="1">
      <c r="A65" s="400" t="s">
        <v>4574</v>
      </c>
      <c r="B65" s="378" t="s">
        <v>4634</v>
      </c>
      <c r="C65" s="379" t="s">
        <v>4691</v>
      </c>
      <c r="D65" s="401">
        <v>46058</v>
      </c>
      <c r="E65" s="401" t="s">
        <v>4754</v>
      </c>
      <c r="F65" s="402">
        <v>1</v>
      </c>
      <c r="G65" s="380">
        <v>248.74</v>
      </c>
      <c r="H65" s="380">
        <v>248.74</v>
      </c>
      <c r="I65" s="381"/>
      <c r="J65" s="403"/>
      <c r="K65" s="373"/>
      <c r="L65" s="403"/>
      <c r="M65" s="403">
        <f>410000*95%</f>
        <v>389500</v>
      </c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373"/>
      <c r="Y65" s="404"/>
      <c r="Z65" s="260"/>
      <c r="AA65" s="382" t="s">
        <v>143</v>
      </c>
      <c r="AB65" s="405" t="str">
        <f t="shared" si="0"/>
        <v>PS260913</v>
      </c>
      <c r="AC65" s="404" t="str">
        <f t="shared" si="0"/>
        <v>20362668</v>
      </c>
      <c r="AD65" s="406">
        <f t="shared" si="1"/>
        <v>46058</v>
      </c>
      <c r="AE65" s="404">
        <f t="shared" si="2"/>
        <v>0</v>
      </c>
      <c r="AF65" s="404">
        <f t="shared" si="3"/>
        <v>0</v>
      </c>
      <c r="AG65" s="404">
        <f t="shared" si="4"/>
        <v>0</v>
      </c>
      <c r="AH65" s="404">
        <f t="shared" si="5"/>
        <v>389500</v>
      </c>
      <c r="AI65" s="404">
        <f t="shared" si="6"/>
        <v>0</v>
      </c>
      <c r="AJ65" s="404">
        <f t="shared" si="7"/>
        <v>0</v>
      </c>
      <c r="AK65" s="404">
        <f t="shared" si="8"/>
        <v>0</v>
      </c>
      <c r="AL65" s="404">
        <f t="shared" si="9"/>
        <v>0</v>
      </c>
      <c r="AM65" s="404">
        <f t="shared" si="10"/>
        <v>0</v>
      </c>
      <c r="AN65" s="404">
        <f t="shared" si="11"/>
        <v>0</v>
      </c>
      <c r="AO65" s="404">
        <f t="shared" si="12"/>
        <v>0</v>
      </c>
      <c r="AP65" s="404">
        <f t="shared" si="14"/>
        <v>0</v>
      </c>
      <c r="AQ65" s="404">
        <f t="shared" si="15"/>
        <v>0</v>
      </c>
      <c r="AR65" s="404">
        <f t="shared" si="16"/>
        <v>31160</v>
      </c>
      <c r="AS65" s="404">
        <f t="shared" si="17"/>
        <v>420660</v>
      </c>
      <c r="AT65" s="404">
        <f t="shared" si="18"/>
        <v>420660</v>
      </c>
      <c r="AU65" s="404" t="str">
        <f t="shared" si="13"/>
        <v>KNQ LF LOGISTICS</v>
      </c>
      <c r="AV65" s="383" t="s">
        <v>81</v>
      </c>
      <c r="AW65" s="1" t="s">
        <v>4823</v>
      </c>
      <c r="AY65" s="407"/>
      <c r="AZ65" s="346"/>
      <c r="BA65" s="446"/>
    </row>
    <row r="66" spans="1:53" s="1" customFormat="1" ht="35.25" hidden="1" customHeight="1">
      <c r="A66" s="400"/>
      <c r="B66" s="378"/>
      <c r="C66" s="379"/>
      <c r="D66" s="401"/>
      <c r="E66" s="401"/>
      <c r="F66" s="402"/>
      <c r="G66" s="380"/>
      <c r="H66" s="380"/>
      <c r="I66" s="381"/>
      <c r="J66" s="403"/>
      <c r="K66" s="373"/>
      <c r="L66" s="403"/>
      <c r="M66" s="403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373"/>
      <c r="Y66" s="404"/>
      <c r="Z66" s="260"/>
      <c r="AA66" s="382"/>
      <c r="AB66" s="405">
        <f t="shared" si="0"/>
        <v>0</v>
      </c>
      <c r="AC66" s="404">
        <f t="shared" si="0"/>
        <v>0</v>
      </c>
      <c r="AD66" s="406">
        <f t="shared" si="1"/>
        <v>0</v>
      </c>
      <c r="AE66" s="404" t="e">
        <f t="shared" si="2"/>
        <v>#DIV/0!</v>
      </c>
      <c r="AF66" s="404" t="e">
        <f t="shared" si="3"/>
        <v>#DIV/0!</v>
      </c>
      <c r="AG66" s="404" t="e">
        <f t="shared" si="4"/>
        <v>#DIV/0!</v>
      </c>
      <c r="AH66" s="404" t="e">
        <f t="shared" si="5"/>
        <v>#DIV/0!</v>
      </c>
      <c r="AI66" s="404" t="e">
        <f t="shared" si="6"/>
        <v>#DIV/0!</v>
      </c>
      <c r="AJ66" s="404" t="e">
        <f t="shared" si="7"/>
        <v>#DIV/0!</v>
      </c>
      <c r="AK66" s="404" t="e">
        <f t="shared" si="8"/>
        <v>#DIV/0!</v>
      </c>
      <c r="AL66" s="404" t="e">
        <f t="shared" si="9"/>
        <v>#DIV/0!</v>
      </c>
      <c r="AM66" s="404" t="e">
        <f t="shared" si="10"/>
        <v>#DIV/0!</v>
      </c>
      <c r="AN66" s="404" t="e">
        <f t="shared" si="11"/>
        <v>#DIV/0!</v>
      </c>
      <c r="AO66" s="404" t="e">
        <f t="shared" si="12"/>
        <v>#DIV/0!</v>
      </c>
      <c r="AP66" s="404" t="e">
        <f t="shared" si="14"/>
        <v>#DIV/0!</v>
      </c>
      <c r="AQ66" s="404" t="e">
        <f t="shared" si="15"/>
        <v>#DIV/0!</v>
      </c>
      <c r="AR66" s="404" t="e">
        <f t="shared" si="16"/>
        <v>#DIV/0!</v>
      </c>
      <c r="AS66" s="404" t="e">
        <f t="shared" si="17"/>
        <v>#DIV/0!</v>
      </c>
      <c r="AT66" s="404" t="e">
        <f t="shared" si="18"/>
        <v>#DIV/0!</v>
      </c>
      <c r="AU66" s="404">
        <f t="shared" si="13"/>
        <v>0</v>
      </c>
      <c r="AV66" s="383"/>
      <c r="AY66" s="407"/>
    </row>
    <row r="67" spans="1:53" s="1" customFormat="1" ht="35.25" hidden="1" customHeight="1">
      <c r="A67" s="400"/>
      <c r="B67" s="378"/>
      <c r="C67" s="379"/>
      <c r="D67" s="401"/>
      <c r="E67" s="401"/>
      <c r="F67" s="402"/>
      <c r="G67" s="380"/>
      <c r="H67" s="380"/>
      <c r="I67" s="381"/>
      <c r="J67" s="403"/>
      <c r="K67" s="373"/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373"/>
      <c r="Y67" s="404"/>
      <c r="Z67" s="260"/>
      <c r="AA67" s="382"/>
      <c r="AB67" s="405">
        <f t="shared" si="0"/>
        <v>0</v>
      </c>
      <c r="AC67" s="404">
        <f t="shared" si="0"/>
        <v>0</v>
      </c>
      <c r="AD67" s="406">
        <f t="shared" si="1"/>
        <v>0</v>
      </c>
      <c r="AE67" s="404" t="e">
        <f t="shared" si="2"/>
        <v>#DIV/0!</v>
      </c>
      <c r="AF67" s="404" t="e">
        <f t="shared" si="3"/>
        <v>#DIV/0!</v>
      </c>
      <c r="AG67" s="404" t="e">
        <f t="shared" si="4"/>
        <v>#DIV/0!</v>
      </c>
      <c r="AH67" s="404" t="e">
        <f t="shared" si="5"/>
        <v>#DIV/0!</v>
      </c>
      <c r="AI67" s="404" t="e">
        <f t="shared" si="6"/>
        <v>#DIV/0!</v>
      </c>
      <c r="AJ67" s="404" t="e">
        <f t="shared" si="7"/>
        <v>#DIV/0!</v>
      </c>
      <c r="AK67" s="404" t="e">
        <f t="shared" si="8"/>
        <v>#DIV/0!</v>
      </c>
      <c r="AL67" s="404" t="e">
        <f t="shared" si="9"/>
        <v>#DIV/0!</v>
      </c>
      <c r="AM67" s="404" t="e">
        <f t="shared" si="10"/>
        <v>#DIV/0!</v>
      </c>
      <c r="AN67" s="404" t="e">
        <f t="shared" si="11"/>
        <v>#DIV/0!</v>
      </c>
      <c r="AO67" s="404" t="e">
        <f t="shared" si="12"/>
        <v>#DIV/0!</v>
      </c>
      <c r="AP67" s="404" t="e">
        <f t="shared" si="14"/>
        <v>#DIV/0!</v>
      </c>
      <c r="AQ67" s="404" t="e">
        <f t="shared" si="15"/>
        <v>#DIV/0!</v>
      </c>
      <c r="AR67" s="404" t="e">
        <f t="shared" si="16"/>
        <v>#DIV/0!</v>
      </c>
      <c r="AS67" s="404" t="e">
        <f t="shared" si="17"/>
        <v>#DIV/0!</v>
      </c>
      <c r="AT67" s="404" t="e">
        <f t="shared" si="18"/>
        <v>#DIV/0!</v>
      </c>
      <c r="AU67" s="404">
        <f t="shared" si="13"/>
        <v>0</v>
      </c>
      <c r="AV67" s="383"/>
      <c r="AY67" s="407"/>
    </row>
    <row r="68" spans="1:53" s="1" customFormat="1" ht="35.25" hidden="1" customHeight="1">
      <c r="A68" s="400"/>
      <c r="B68" s="378"/>
      <c r="C68" s="379"/>
      <c r="D68" s="401"/>
      <c r="E68" s="401"/>
      <c r="F68" s="402"/>
      <c r="G68" s="380"/>
      <c r="H68" s="380"/>
      <c r="I68" s="381"/>
      <c r="J68" s="403"/>
      <c r="K68" s="37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373"/>
      <c r="Y68" s="404"/>
      <c r="Z68" s="260"/>
      <c r="AA68" s="382"/>
      <c r="AB68" s="405">
        <f t="shared" si="0"/>
        <v>0</v>
      </c>
      <c r="AC68" s="404">
        <f t="shared" si="0"/>
        <v>0</v>
      </c>
      <c r="AD68" s="406">
        <f t="shared" si="1"/>
        <v>0</v>
      </c>
      <c r="AE68" s="404" t="e">
        <f t="shared" si="2"/>
        <v>#DIV/0!</v>
      </c>
      <c r="AF68" s="404" t="e">
        <f t="shared" si="3"/>
        <v>#DIV/0!</v>
      </c>
      <c r="AG68" s="404" t="e">
        <f t="shared" si="4"/>
        <v>#DIV/0!</v>
      </c>
      <c r="AH68" s="404" t="e">
        <f t="shared" si="5"/>
        <v>#DIV/0!</v>
      </c>
      <c r="AI68" s="404" t="e">
        <f t="shared" si="6"/>
        <v>#DIV/0!</v>
      </c>
      <c r="AJ68" s="404" t="e">
        <f t="shared" si="7"/>
        <v>#DIV/0!</v>
      </c>
      <c r="AK68" s="404" t="e">
        <f t="shared" si="8"/>
        <v>#DIV/0!</v>
      </c>
      <c r="AL68" s="404" t="e">
        <f t="shared" si="9"/>
        <v>#DIV/0!</v>
      </c>
      <c r="AM68" s="404" t="e">
        <f t="shared" si="10"/>
        <v>#DIV/0!</v>
      </c>
      <c r="AN68" s="404" t="e">
        <f t="shared" si="11"/>
        <v>#DIV/0!</v>
      </c>
      <c r="AO68" s="404" t="e">
        <f t="shared" si="12"/>
        <v>#DIV/0!</v>
      </c>
      <c r="AP68" s="404" t="e">
        <f t="shared" si="14"/>
        <v>#DIV/0!</v>
      </c>
      <c r="AQ68" s="404" t="e">
        <f t="shared" si="15"/>
        <v>#DIV/0!</v>
      </c>
      <c r="AR68" s="404" t="e">
        <f t="shared" si="16"/>
        <v>#DIV/0!</v>
      </c>
      <c r="AS68" s="404" t="e">
        <f t="shared" si="17"/>
        <v>#DIV/0!</v>
      </c>
      <c r="AT68" s="404" t="e">
        <f t="shared" si="18"/>
        <v>#DIV/0!</v>
      </c>
      <c r="AU68" s="404">
        <f t="shared" si="13"/>
        <v>0</v>
      </c>
      <c r="AV68" s="383"/>
      <c r="AY68" s="407"/>
    </row>
    <row r="69" spans="1:53" s="1" customFormat="1" ht="35.25" hidden="1" customHeight="1">
      <c r="A69" s="400"/>
      <c r="B69" s="378"/>
      <c r="C69" s="379"/>
      <c r="D69" s="401"/>
      <c r="E69" s="401"/>
      <c r="F69" s="402"/>
      <c r="G69" s="380"/>
      <c r="H69" s="380"/>
      <c r="I69" s="381"/>
      <c r="J69" s="403"/>
      <c r="K69" s="373"/>
      <c r="L69" s="403"/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373"/>
      <c r="Y69" s="404"/>
      <c r="Z69" s="260"/>
      <c r="AA69" s="382"/>
      <c r="AB69" s="405">
        <f t="shared" si="0"/>
        <v>0</v>
      </c>
      <c r="AC69" s="404">
        <f t="shared" si="0"/>
        <v>0</v>
      </c>
      <c r="AD69" s="406">
        <f t="shared" si="1"/>
        <v>0</v>
      </c>
      <c r="AE69" s="404" t="e">
        <f t="shared" si="2"/>
        <v>#DIV/0!</v>
      </c>
      <c r="AF69" s="404" t="e">
        <f t="shared" si="3"/>
        <v>#DIV/0!</v>
      </c>
      <c r="AG69" s="404" t="e">
        <f t="shared" si="4"/>
        <v>#DIV/0!</v>
      </c>
      <c r="AH69" s="404" t="e">
        <f t="shared" si="5"/>
        <v>#DIV/0!</v>
      </c>
      <c r="AI69" s="404" t="e">
        <f t="shared" si="6"/>
        <v>#DIV/0!</v>
      </c>
      <c r="AJ69" s="404" t="e">
        <f t="shared" si="7"/>
        <v>#DIV/0!</v>
      </c>
      <c r="AK69" s="404" t="e">
        <f t="shared" si="8"/>
        <v>#DIV/0!</v>
      </c>
      <c r="AL69" s="404" t="e">
        <f t="shared" si="9"/>
        <v>#DIV/0!</v>
      </c>
      <c r="AM69" s="404" t="e">
        <f t="shared" si="10"/>
        <v>#DIV/0!</v>
      </c>
      <c r="AN69" s="404" t="e">
        <f t="shared" si="11"/>
        <v>#DIV/0!</v>
      </c>
      <c r="AO69" s="404" t="e">
        <f t="shared" si="12"/>
        <v>#DIV/0!</v>
      </c>
      <c r="AP69" s="404" t="e">
        <f t="shared" si="14"/>
        <v>#DIV/0!</v>
      </c>
      <c r="AQ69" s="404" t="e">
        <f t="shared" si="15"/>
        <v>#DIV/0!</v>
      </c>
      <c r="AR69" s="404" t="e">
        <f t="shared" si="16"/>
        <v>#DIV/0!</v>
      </c>
      <c r="AS69" s="404" t="e">
        <f t="shared" si="17"/>
        <v>#DIV/0!</v>
      </c>
      <c r="AT69" s="404" t="e">
        <f t="shared" si="18"/>
        <v>#DIV/0!</v>
      </c>
      <c r="AU69" s="404">
        <f t="shared" si="13"/>
        <v>0</v>
      </c>
      <c r="AV69" s="383"/>
      <c r="AY69" s="407"/>
    </row>
    <row r="70" spans="1:53" s="1" customFormat="1" ht="35.25" hidden="1" customHeight="1">
      <c r="A70" s="400"/>
      <c r="B70" s="378"/>
      <c r="C70" s="379"/>
      <c r="D70" s="401"/>
      <c r="E70" s="401"/>
      <c r="F70" s="402"/>
      <c r="G70" s="380"/>
      <c r="H70" s="380"/>
      <c r="I70" s="381"/>
      <c r="J70" s="403"/>
      <c r="K70" s="373"/>
      <c r="L70" s="403"/>
      <c r="M70" s="403"/>
      <c r="N70" s="403"/>
      <c r="O70" s="403"/>
      <c r="P70" s="403"/>
      <c r="Q70" s="403"/>
      <c r="R70" s="403"/>
      <c r="S70" s="403"/>
      <c r="T70" s="403"/>
      <c r="U70" s="403"/>
      <c r="V70" s="403"/>
      <c r="W70" s="403"/>
      <c r="X70" s="373"/>
      <c r="Y70" s="404"/>
      <c r="Z70" s="260"/>
      <c r="AA70" s="382"/>
      <c r="AB70" s="405">
        <f t="shared" si="0"/>
        <v>0</v>
      </c>
      <c r="AC70" s="404">
        <f t="shared" si="0"/>
        <v>0</v>
      </c>
      <c r="AD70" s="406">
        <f t="shared" si="1"/>
        <v>0</v>
      </c>
      <c r="AE70" s="404" t="e">
        <f t="shared" si="2"/>
        <v>#DIV/0!</v>
      </c>
      <c r="AF70" s="404" t="e">
        <f t="shared" si="3"/>
        <v>#DIV/0!</v>
      </c>
      <c r="AG70" s="404" t="e">
        <f t="shared" si="4"/>
        <v>#DIV/0!</v>
      </c>
      <c r="AH70" s="404" t="e">
        <f t="shared" si="5"/>
        <v>#DIV/0!</v>
      </c>
      <c r="AI70" s="404" t="e">
        <f t="shared" si="6"/>
        <v>#DIV/0!</v>
      </c>
      <c r="AJ70" s="404" t="e">
        <f t="shared" si="7"/>
        <v>#DIV/0!</v>
      </c>
      <c r="AK70" s="404" t="e">
        <f t="shared" si="8"/>
        <v>#DIV/0!</v>
      </c>
      <c r="AL70" s="404" t="e">
        <f t="shared" si="9"/>
        <v>#DIV/0!</v>
      </c>
      <c r="AM70" s="404" t="e">
        <f t="shared" si="10"/>
        <v>#DIV/0!</v>
      </c>
      <c r="AN70" s="404" t="e">
        <f t="shared" si="11"/>
        <v>#DIV/0!</v>
      </c>
      <c r="AO70" s="404" t="e">
        <f t="shared" si="12"/>
        <v>#DIV/0!</v>
      </c>
      <c r="AP70" s="404" t="e">
        <f t="shared" si="14"/>
        <v>#DIV/0!</v>
      </c>
      <c r="AQ70" s="404" t="e">
        <f t="shared" si="15"/>
        <v>#DIV/0!</v>
      </c>
      <c r="AR70" s="404" t="e">
        <f t="shared" si="16"/>
        <v>#DIV/0!</v>
      </c>
      <c r="AS70" s="404" t="e">
        <f t="shared" si="17"/>
        <v>#DIV/0!</v>
      </c>
      <c r="AT70" s="404" t="e">
        <f t="shared" si="18"/>
        <v>#DIV/0!</v>
      </c>
      <c r="AU70" s="404">
        <f t="shared" si="13"/>
        <v>0</v>
      </c>
      <c r="AV70" s="383"/>
      <c r="AY70" s="407"/>
    </row>
    <row r="71" spans="1:53" s="1" customFormat="1" ht="35.25" hidden="1" customHeight="1">
      <c r="A71" s="400"/>
      <c r="B71" s="378"/>
      <c r="C71" s="379"/>
      <c r="D71" s="401"/>
      <c r="E71" s="401"/>
      <c r="F71" s="402"/>
      <c r="G71" s="380"/>
      <c r="H71" s="380"/>
      <c r="I71" s="381"/>
      <c r="J71" s="403"/>
      <c r="K71" s="373"/>
      <c r="L71" s="403"/>
      <c r="M71" s="403"/>
      <c r="N71" s="403"/>
      <c r="O71" s="403"/>
      <c r="P71" s="403"/>
      <c r="Q71" s="403"/>
      <c r="R71" s="403"/>
      <c r="S71" s="403"/>
      <c r="T71" s="403"/>
      <c r="U71" s="403"/>
      <c r="V71" s="403"/>
      <c r="W71" s="403"/>
      <c r="X71" s="373"/>
      <c r="Y71" s="404"/>
      <c r="Z71" s="260"/>
      <c r="AA71" s="382"/>
      <c r="AB71" s="405">
        <f t="shared" si="0"/>
        <v>0</v>
      </c>
      <c r="AC71" s="404">
        <f t="shared" si="0"/>
        <v>0</v>
      </c>
      <c r="AD71" s="406">
        <f t="shared" si="1"/>
        <v>0</v>
      </c>
      <c r="AE71" s="404" t="e">
        <f t="shared" si="2"/>
        <v>#DIV/0!</v>
      </c>
      <c r="AF71" s="404" t="e">
        <f t="shared" si="3"/>
        <v>#DIV/0!</v>
      </c>
      <c r="AG71" s="404" t="e">
        <f t="shared" si="4"/>
        <v>#DIV/0!</v>
      </c>
      <c r="AH71" s="404" t="e">
        <f t="shared" si="5"/>
        <v>#DIV/0!</v>
      </c>
      <c r="AI71" s="404" t="e">
        <f t="shared" si="6"/>
        <v>#DIV/0!</v>
      </c>
      <c r="AJ71" s="404" t="e">
        <f t="shared" si="7"/>
        <v>#DIV/0!</v>
      </c>
      <c r="AK71" s="404" t="e">
        <f t="shared" si="8"/>
        <v>#DIV/0!</v>
      </c>
      <c r="AL71" s="404" t="e">
        <f t="shared" si="9"/>
        <v>#DIV/0!</v>
      </c>
      <c r="AM71" s="404" t="e">
        <f t="shared" si="10"/>
        <v>#DIV/0!</v>
      </c>
      <c r="AN71" s="404" t="e">
        <f t="shared" si="11"/>
        <v>#DIV/0!</v>
      </c>
      <c r="AO71" s="404" t="e">
        <f t="shared" si="12"/>
        <v>#DIV/0!</v>
      </c>
      <c r="AP71" s="404" t="e">
        <f t="shared" si="14"/>
        <v>#DIV/0!</v>
      </c>
      <c r="AQ71" s="404" t="e">
        <f t="shared" si="15"/>
        <v>#DIV/0!</v>
      </c>
      <c r="AR71" s="404" t="e">
        <f t="shared" si="16"/>
        <v>#DIV/0!</v>
      </c>
      <c r="AS71" s="404" t="e">
        <f t="shared" si="17"/>
        <v>#DIV/0!</v>
      </c>
      <c r="AT71" s="404" t="e">
        <f t="shared" si="18"/>
        <v>#DIV/0!</v>
      </c>
      <c r="AU71" s="404">
        <f t="shared" si="13"/>
        <v>0</v>
      </c>
      <c r="AV71" s="383"/>
      <c r="AY71" s="407"/>
    </row>
    <row r="72" spans="1:53" s="1" customFormat="1" ht="35.25" hidden="1" customHeight="1">
      <c r="A72" s="400"/>
      <c r="B72" s="378"/>
      <c r="C72" s="379"/>
      <c r="D72" s="401"/>
      <c r="E72" s="401"/>
      <c r="F72" s="402"/>
      <c r="G72" s="380"/>
      <c r="H72" s="380"/>
      <c r="I72" s="381"/>
      <c r="J72" s="403"/>
      <c r="K72" s="373"/>
      <c r="L72" s="403"/>
      <c r="M72" s="403"/>
      <c r="N72" s="403"/>
      <c r="O72" s="403"/>
      <c r="P72" s="403"/>
      <c r="Q72" s="403"/>
      <c r="R72" s="403"/>
      <c r="S72" s="403"/>
      <c r="T72" s="403"/>
      <c r="U72" s="403"/>
      <c r="V72" s="403"/>
      <c r="W72" s="403"/>
      <c r="X72" s="373"/>
      <c r="Y72" s="404"/>
      <c r="Z72" s="260"/>
      <c r="AA72" s="382"/>
      <c r="AB72" s="405">
        <f t="shared" si="0"/>
        <v>0</v>
      </c>
      <c r="AC72" s="404">
        <f t="shared" si="0"/>
        <v>0</v>
      </c>
      <c r="AD72" s="406">
        <f t="shared" si="1"/>
        <v>0</v>
      </c>
      <c r="AE72" s="404" t="e">
        <f t="shared" si="2"/>
        <v>#DIV/0!</v>
      </c>
      <c r="AF72" s="404" t="e">
        <f t="shared" si="3"/>
        <v>#DIV/0!</v>
      </c>
      <c r="AG72" s="404" t="e">
        <f t="shared" si="4"/>
        <v>#DIV/0!</v>
      </c>
      <c r="AH72" s="404" t="e">
        <f t="shared" si="5"/>
        <v>#DIV/0!</v>
      </c>
      <c r="AI72" s="404" t="e">
        <f t="shared" si="6"/>
        <v>#DIV/0!</v>
      </c>
      <c r="AJ72" s="404" t="e">
        <f t="shared" si="7"/>
        <v>#DIV/0!</v>
      </c>
      <c r="AK72" s="404" t="e">
        <f t="shared" si="8"/>
        <v>#DIV/0!</v>
      </c>
      <c r="AL72" s="404" t="e">
        <f t="shared" si="9"/>
        <v>#DIV/0!</v>
      </c>
      <c r="AM72" s="404" t="e">
        <f t="shared" si="10"/>
        <v>#DIV/0!</v>
      </c>
      <c r="AN72" s="404" t="e">
        <f t="shared" si="11"/>
        <v>#DIV/0!</v>
      </c>
      <c r="AO72" s="404" t="e">
        <f t="shared" si="12"/>
        <v>#DIV/0!</v>
      </c>
      <c r="AP72" s="404" t="e">
        <f t="shared" si="14"/>
        <v>#DIV/0!</v>
      </c>
      <c r="AQ72" s="404" t="e">
        <f t="shared" si="15"/>
        <v>#DIV/0!</v>
      </c>
      <c r="AR72" s="404" t="e">
        <f t="shared" si="16"/>
        <v>#DIV/0!</v>
      </c>
      <c r="AS72" s="404" t="e">
        <f t="shared" si="17"/>
        <v>#DIV/0!</v>
      </c>
      <c r="AT72" s="404" t="e">
        <f t="shared" si="18"/>
        <v>#DIV/0!</v>
      </c>
      <c r="AU72" s="404">
        <f t="shared" si="13"/>
        <v>0</v>
      </c>
      <c r="AV72" s="383"/>
      <c r="AY72" s="407"/>
    </row>
    <row r="73" spans="1:53" s="441" customFormat="1" ht="32.25" hidden="1" customHeight="1">
      <c r="A73" s="426" t="s">
        <v>4312</v>
      </c>
      <c r="B73" s="427" t="s">
        <v>4414</v>
      </c>
      <c r="C73" s="428" t="s">
        <v>3245</v>
      </c>
      <c r="D73" s="429">
        <v>46076</v>
      </c>
      <c r="E73" s="430">
        <v>107989987450</v>
      </c>
      <c r="F73" s="431">
        <v>1</v>
      </c>
      <c r="G73" s="432"/>
      <c r="H73" s="432"/>
      <c r="I73" s="433"/>
      <c r="J73" s="434"/>
      <c r="K73" s="435"/>
      <c r="L73" s="436"/>
      <c r="M73" s="443">
        <v>389500</v>
      </c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5"/>
      <c r="Y73" s="437"/>
      <c r="Z73" s="437"/>
      <c r="AA73" s="428" t="s">
        <v>3245</v>
      </c>
      <c r="AB73" s="438" t="str">
        <f t="shared" ref="AB73:AC88" si="23">A73</f>
        <v>PS261138</v>
      </c>
      <c r="AC73" s="437" t="str">
        <f t="shared" si="23"/>
        <v>EBD-PSSP260204</v>
      </c>
      <c r="AD73" s="439">
        <f t="shared" ref="AD73:AD136" si="24">D73</f>
        <v>46076</v>
      </c>
      <c r="AE73" s="437"/>
      <c r="AF73" s="437"/>
      <c r="AG73" s="437"/>
      <c r="AH73" s="437">
        <f t="shared" ref="AH73:AH136" si="25">+M73</f>
        <v>389500</v>
      </c>
      <c r="AI73" s="437"/>
      <c r="AJ73" s="437"/>
      <c r="AK73" s="437"/>
      <c r="AL73" s="437"/>
      <c r="AM73" s="437"/>
      <c r="AN73" s="437"/>
      <c r="AO73" s="437"/>
      <c r="AP73" s="437"/>
      <c r="AQ73" s="437"/>
      <c r="AR73" s="437">
        <f t="shared" ref="AR73:AR178" si="26">SUM(AG73:AQ73)*0.08</f>
        <v>31160</v>
      </c>
      <c r="AS73" s="437">
        <f t="shared" ref="AS73:AS178" si="27">SUM(AG73:AR73)</f>
        <v>420660</v>
      </c>
      <c r="AT73" s="437">
        <f t="shared" ref="AT73:AT136" si="28">AS73</f>
        <v>420660</v>
      </c>
      <c r="AU73" s="437" t="str">
        <f t="shared" ref="AU73:AU178" si="29">AA73</f>
        <v>Local</v>
      </c>
      <c r="AV73" s="440"/>
      <c r="AY73" s="442"/>
    </row>
    <row r="74" spans="1:53" s="1" customFormat="1" ht="32.25" hidden="1" customHeight="1">
      <c r="A74" s="400" t="s">
        <v>4313</v>
      </c>
      <c r="B74" s="395" t="s">
        <v>4415</v>
      </c>
      <c r="C74" s="379" t="s">
        <v>3245</v>
      </c>
      <c r="D74" s="396">
        <v>46076</v>
      </c>
      <c r="E74" s="397">
        <v>107989991910</v>
      </c>
      <c r="F74" s="398">
        <v>1</v>
      </c>
      <c r="G74" s="372"/>
      <c r="H74" s="372"/>
      <c r="I74" s="422"/>
      <c r="J74" s="423"/>
      <c r="K74" s="373"/>
      <c r="L74" s="403"/>
      <c r="M74" s="443">
        <v>389500</v>
      </c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373"/>
      <c r="Y74" s="404"/>
      <c r="Z74" s="404"/>
      <c r="AA74" s="379" t="s">
        <v>3245</v>
      </c>
      <c r="AB74" s="405" t="str">
        <f t="shared" si="23"/>
        <v>PS261139</v>
      </c>
      <c r="AC74" s="404" t="str">
        <f t="shared" si="23"/>
        <v>850C260200737</v>
      </c>
      <c r="AD74" s="406">
        <f t="shared" si="24"/>
        <v>46076</v>
      </c>
      <c r="AE74" s="404"/>
      <c r="AF74" s="404"/>
      <c r="AG74" s="404"/>
      <c r="AH74" s="404">
        <f t="shared" si="25"/>
        <v>389500</v>
      </c>
      <c r="AI74" s="404"/>
      <c r="AJ74" s="404"/>
      <c r="AK74" s="404"/>
      <c r="AL74" s="404"/>
      <c r="AM74" s="404"/>
      <c r="AN74" s="404"/>
      <c r="AO74" s="404"/>
      <c r="AP74" s="404"/>
      <c r="AQ74" s="404"/>
      <c r="AR74" s="404">
        <f t="shared" si="26"/>
        <v>31160</v>
      </c>
      <c r="AS74" s="404">
        <f t="shared" si="27"/>
        <v>420660</v>
      </c>
      <c r="AT74" s="404">
        <f t="shared" si="28"/>
        <v>420660</v>
      </c>
      <c r="AU74" s="404" t="str">
        <f t="shared" si="29"/>
        <v>Local</v>
      </c>
      <c r="AV74" s="20"/>
      <c r="AY74" s="13"/>
    </row>
    <row r="75" spans="1:53" s="1" customFormat="1" ht="32.25" hidden="1" customHeight="1">
      <c r="A75" s="400" t="s">
        <v>4314</v>
      </c>
      <c r="B75" s="395" t="s">
        <v>4416</v>
      </c>
      <c r="C75" s="379" t="s">
        <v>3245</v>
      </c>
      <c r="D75" s="396">
        <v>46076</v>
      </c>
      <c r="E75" s="397">
        <v>107990027240</v>
      </c>
      <c r="F75" s="398">
        <v>1</v>
      </c>
      <c r="G75" s="372"/>
      <c r="H75" s="372"/>
      <c r="I75" s="422"/>
      <c r="J75" s="423"/>
      <c r="K75" s="373"/>
      <c r="L75" s="403"/>
      <c r="M75" s="443">
        <v>389500</v>
      </c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373"/>
      <c r="Y75" s="404"/>
      <c r="Z75" s="404"/>
      <c r="AA75" s="379" t="s">
        <v>3245</v>
      </c>
      <c r="AB75" s="405" t="str">
        <f t="shared" si="23"/>
        <v>PS261133</v>
      </c>
      <c r="AC75" s="404" t="str">
        <f t="shared" si="23"/>
        <v>5239257</v>
      </c>
      <c r="AD75" s="406">
        <f t="shared" si="24"/>
        <v>46076</v>
      </c>
      <c r="AE75" s="404"/>
      <c r="AF75" s="404"/>
      <c r="AG75" s="404"/>
      <c r="AH75" s="404">
        <f t="shared" si="25"/>
        <v>389500</v>
      </c>
      <c r="AI75" s="404"/>
      <c r="AJ75" s="404"/>
      <c r="AK75" s="404"/>
      <c r="AL75" s="404"/>
      <c r="AM75" s="404"/>
      <c r="AN75" s="404"/>
      <c r="AO75" s="404"/>
      <c r="AP75" s="404"/>
      <c r="AQ75" s="404"/>
      <c r="AR75" s="404">
        <f t="shared" si="26"/>
        <v>31160</v>
      </c>
      <c r="AS75" s="404">
        <f t="shared" si="27"/>
        <v>420660</v>
      </c>
      <c r="AT75" s="404">
        <f t="shared" si="28"/>
        <v>420660</v>
      </c>
      <c r="AU75" s="404" t="str">
        <f t="shared" si="29"/>
        <v>Local</v>
      </c>
      <c r="AV75" s="20"/>
      <c r="AY75" s="13"/>
    </row>
    <row r="76" spans="1:53" s="1" customFormat="1" ht="32.25" hidden="1" customHeight="1">
      <c r="A76" s="400" t="s">
        <v>4315</v>
      </c>
      <c r="B76" s="395" t="s">
        <v>4417</v>
      </c>
      <c r="C76" s="379" t="s">
        <v>3245</v>
      </c>
      <c r="D76" s="396">
        <v>46076</v>
      </c>
      <c r="E76" s="397">
        <v>107990015930</v>
      </c>
      <c r="F76" s="815">
        <v>2</v>
      </c>
      <c r="G76" s="372"/>
      <c r="H76" s="372"/>
      <c r="I76" s="422"/>
      <c r="J76" s="423"/>
      <c r="K76" s="373"/>
      <c r="L76" s="403"/>
      <c r="M76" s="443">
        <v>389500</v>
      </c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373"/>
      <c r="Y76" s="404"/>
      <c r="Z76" s="404"/>
      <c r="AA76" s="379" t="s">
        <v>3245</v>
      </c>
      <c r="AB76" s="405" t="str">
        <f t="shared" si="23"/>
        <v>PS261132</v>
      </c>
      <c r="AC76" s="404" t="str">
        <f t="shared" si="23"/>
        <v>VY/031-2026</v>
      </c>
      <c r="AD76" s="406">
        <f t="shared" si="24"/>
        <v>46076</v>
      </c>
      <c r="AE76" s="404"/>
      <c r="AF76" s="404"/>
      <c r="AG76" s="404"/>
      <c r="AH76" s="404">
        <f t="shared" si="25"/>
        <v>389500</v>
      </c>
      <c r="AI76" s="404"/>
      <c r="AJ76" s="404"/>
      <c r="AK76" s="404"/>
      <c r="AL76" s="404"/>
      <c r="AM76" s="404"/>
      <c r="AN76" s="404"/>
      <c r="AO76" s="404"/>
      <c r="AP76" s="404"/>
      <c r="AQ76" s="404"/>
      <c r="AR76" s="404">
        <f t="shared" si="26"/>
        <v>31160</v>
      </c>
      <c r="AS76" s="404">
        <f t="shared" si="27"/>
        <v>420660</v>
      </c>
      <c r="AT76" s="404">
        <f t="shared" si="28"/>
        <v>420660</v>
      </c>
      <c r="AU76" s="404" t="str">
        <f t="shared" si="29"/>
        <v>Local</v>
      </c>
      <c r="AV76" s="20"/>
      <c r="AY76" s="13"/>
    </row>
    <row r="77" spans="1:53" s="1" customFormat="1" ht="32.25" hidden="1" customHeight="1">
      <c r="A77" s="400" t="s">
        <v>4315</v>
      </c>
      <c r="B77" s="395" t="s">
        <v>4417</v>
      </c>
      <c r="C77" s="379" t="s">
        <v>3245</v>
      </c>
      <c r="D77" s="396">
        <v>46076</v>
      </c>
      <c r="E77" s="397">
        <v>107990022600</v>
      </c>
      <c r="F77" s="816"/>
      <c r="G77" s="372"/>
      <c r="H77" s="372"/>
      <c r="I77" s="422"/>
      <c r="J77" s="423"/>
      <c r="K77" s="373"/>
      <c r="L77" s="403"/>
      <c r="M77" s="443">
        <v>70000</v>
      </c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373"/>
      <c r="Y77" s="404"/>
      <c r="Z77" s="404"/>
      <c r="AA77" s="379" t="s">
        <v>3245</v>
      </c>
      <c r="AB77" s="405" t="str">
        <f t="shared" si="23"/>
        <v>PS261132</v>
      </c>
      <c r="AC77" s="404" t="str">
        <f t="shared" si="23"/>
        <v>VY/031-2026</v>
      </c>
      <c r="AD77" s="406">
        <f t="shared" si="24"/>
        <v>46076</v>
      </c>
      <c r="AE77" s="404"/>
      <c r="AF77" s="404"/>
      <c r="AG77" s="404"/>
      <c r="AH77" s="404">
        <f t="shared" si="25"/>
        <v>70000</v>
      </c>
      <c r="AI77" s="404"/>
      <c r="AJ77" s="404"/>
      <c r="AK77" s="404"/>
      <c r="AL77" s="404"/>
      <c r="AM77" s="404"/>
      <c r="AN77" s="404"/>
      <c r="AO77" s="404"/>
      <c r="AP77" s="404"/>
      <c r="AQ77" s="404"/>
      <c r="AR77" s="404">
        <f t="shared" si="26"/>
        <v>5600</v>
      </c>
      <c r="AS77" s="404">
        <f t="shared" si="27"/>
        <v>75600</v>
      </c>
      <c r="AT77" s="404">
        <f t="shared" si="28"/>
        <v>75600</v>
      </c>
      <c r="AU77" s="404" t="str">
        <f t="shared" si="29"/>
        <v>Local</v>
      </c>
      <c r="AV77" s="20"/>
      <c r="AY77" s="13"/>
    </row>
    <row r="78" spans="1:53" s="1" customFormat="1" ht="32.25" hidden="1" customHeight="1">
      <c r="A78" s="400" t="s">
        <v>4316</v>
      </c>
      <c r="B78" s="395" t="s">
        <v>4418</v>
      </c>
      <c r="C78" s="379" t="s">
        <v>3245</v>
      </c>
      <c r="D78" s="396">
        <v>46076</v>
      </c>
      <c r="E78" s="397">
        <v>107990025360</v>
      </c>
      <c r="F78" s="398">
        <v>1</v>
      </c>
      <c r="G78" s="372"/>
      <c r="H78" s="372"/>
      <c r="I78" s="422"/>
      <c r="J78" s="423"/>
      <c r="K78" s="373"/>
      <c r="L78" s="403"/>
      <c r="M78" s="443">
        <v>389500</v>
      </c>
      <c r="N78" s="403"/>
      <c r="O78" s="403"/>
      <c r="P78" s="403"/>
      <c r="Q78" s="403"/>
      <c r="R78" s="403"/>
      <c r="S78" s="403"/>
      <c r="T78" s="403"/>
      <c r="U78" s="403"/>
      <c r="V78" s="403"/>
      <c r="W78" s="403"/>
      <c r="X78" s="373"/>
      <c r="Y78" s="404"/>
      <c r="Z78" s="404"/>
      <c r="AA78" s="379" t="s">
        <v>3245</v>
      </c>
      <c r="AB78" s="405" t="str">
        <f t="shared" si="23"/>
        <v>PS261134</v>
      </c>
      <c r="AC78" s="404" t="str">
        <f t="shared" si="23"/>
        <v>5239276</v>
      </c>
      <c r="AD78" s="406">
        <f t="shared" si="24"/>
        <v>46076</v>
      </c>
      <c r="AE78" s="404"/>
      <c r="AF78" s="404"/>
      <c r="AG78" s="404"/>
      <c r="AH78" s="404">
        <f t="shared" si="25"/>
        <v>389500</v>
      </c>
      <c r="AI78" s="404"/>
      <c r="AJ78" s="404"/>
      <c r="AK78" s="404"/>
      <c r="AL78" s="404"/>
      <c r="AM78" s="404"/>
      <c r="AN78" s="404"/>
      <c r="AO78" s="404"/>
      <c r="AP78" s="404"/>
      <c r="AQ78" s="404"/>
      <c r="AR78" s="404">
        <f t="shared" si="26"/>
        <v>31160</v>
      </c>
      <c r="AS78" s="404">
        <f t="shared" si="27"/>
        <v>420660</v>
      </c>
      <c r="AT78" s="404">
        <f t="shared" si="28"/>
        <v>420660</v>
      </c>
      <c r="AU78" s="404" t="str">
        <f t="shared" si="29"/>
        <v>Local</v>
      </c>
      <c r="AV78" s="20"/>
      <c r="AY78" s="13"/>
    </row>
    <row r="79" spans="1:53" s="1" customFormat="1" ht="32.25" hidden="1" customHeight="1">
      <c r="A79" s="400" t="s">
        <v>4317</v>
      </c>
      <c r="B79" s="395" t="s">
        <v>4419</v>
      </c>
      <c r="C79" s="379" t="s">
        <v>3245</v>
      </c>
      <c r="D79" s="396">
        <v>46076</v>
      </c>
      <c r="E79" s="397">
        <v>107990041500</v>
      </c>
      <c r="F79" s="398">
        <v>1</v>
      </c>
      <c r="G79" s="372"/>
      <c r="H79" s="372"/>
      <c r="I79" s="422"/>
      <c r="J79" s="423"/>
      <c r="K79" s="373"/>
      <c r="L79" s="403"/>
      <c r="M79" s="443">
        <v>389500</v>
      </c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373"/>
      <c r="Y79" s="404"/>
      <c r="Z79" s="404"/>
      <c r="AA79" s="379" t="s">
        <v>3245</v>
      </c>
      <c r="AB79" s="405" t="str">
        <f t="shared" si="23"/>
        <v>PS261137</v>
      </c>
      <c r="AC79" s="404" t="str">
        <f t="shared" si="23"/>
        <v>VY/032-2026</v>
      </c>
      <c r="AD79" s="406">
        <f t="shared" si="24"/>
        <v>46076</v>
      </c>
      <c r="AE79" s="404"/>
      <c r="AF79" s="404"/>
      <c r="AG79" s="404"/>
      <c r="AH79" s="404">
        <f t="shared" si="25"/>
        <v>389500</v>
      </c>
      <c r="AI79" s="404"/>
      <c r="AJ79" s="404"/>
      <c r="AK79" s="404"/>
      <c r="AL79" s="404"/>
      <c r="AM79" s="404"/>
      <c r="AN79" s="404"/>
      <c r="AO79" s="404"/>
      <c r="AP79" s="404"/>
      <c r="AQ79" s="404"/>
      <c r="AR79" s="404">
        <f t="shared" si="26"/>
        <v>31160</v>
      </c>
      <c r="AS79" s="404">
        <f t="shared" si="27"/>
        <v>420660</v>
      </c>
      <c r="AT79" s="404">
        <f t="shared" si="28"/>
        <v>420660</v>
      </c>
      <c r="AU79" s="404" t="str">
        <f t="shared" si="29"/>
        <v>Local</v>
      </c>
      <c r="AV79" s="20"/>
      <c r="AY79" s="13"/>
    </row>
    <row r="80" spans="1:53" s="1" customFormat="1" ht="32.25" hidden="1" customHeight="1">
      <c r="A80" s="400" t="s">
        <v>4318</v>
      </c>
      <c r="B80" s="395" t="s">
        <v>4420</v>
      </c>
      <c r="C80" s="379" t="s">
        <v>3245</v>
      </c>
      <c r="D80" s="396">
        <v>46076</v>
      </c>
      <c r="E80" s="397">
        <v>107993104110</v>
      </c>
      <c r="F80" s="398">
        <v>1</v>
      </c>
      <c r="G80" s="372"/>
      <c r="H80" s="372"/>
      <c r="I80" s="422"/>
      <c r="J80" s="423"/>
      <c r="K80" s="373"/>
      <c r="L80" s="403"/>
      <c r="M80" s="443">
        <v>389500</v>
      </c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373"/>
      <c r="Y80" s="404"/>
      <c r="Z80" s="404"/>
      <c r="AA80" s="379" t="s">
        <v>3245</v>
      </c>
      <c r="AB80" s="405" t="str">
        <f t="shared" si="23"/>
        <v>PS261176</v>
      </c>
      <c r="AC80" s="404" t="str">
        <f t="shared" si="23"/>
        <v>BSV260212-221931</v>
      </c>
      <c r="AD80" s="406">
        <f t="shared" si="24"/>
        <v>46076</v>
      </c>
      <c r="AE80" s="404"/>
      <c r="AF80" s="404"/>
      <c r="AG80" s="404"/>
      <c r="AH80" s="404">
        <f t="shared" si="25"/>
        <v>389500</v>
      </c>
      <c r="AI80" s="404"/>
      <c r="AJ80" s="404"/>
      <c r="AK80" s="404"/>
      <c r="AL80" s="404"/>
      <c r="AM80" s="404"/>
      <c r="AN80" s="404"/>
      <c r="AO80" s="404"/>
      <c r="AP80" s="404"/>
      <c r="AQ80" s="404"/>
      <c r="AR80" s="404">
        <f t="shared" si="26"/>
        <v>31160</v>
      </c>
      <c r="AS80" s="404">
        <f t="shared" si="27"/>
        <v>420660</v>
      </c>
      <c r="AT80" s="404">
        <f t="shared" si="28"/>
        <v>420660</v>
      </c>
      <c r="AU80" s="404" t="str">
        <f t="shared" si="29"/>
        <v>Local</v>
      </c>
      <c r="AV80" s="20"/>
      <c r="AY80" s="13"/>
    </row>
    <row r="81" spans="1:51" s="1" customFormat="1" ht="32.25" hidden="1" customHeight="1">
      <c r="A81" s="400" t="s">
        <v>4319</v>
      </c>
      <c r="B81" s="395" t="s">
        <v>4421</v>
      </c>
      <c r="C81" s="379" t="s">
        <v>3245</v>
      </c>
      <c r="D81" s="396">
        <v>46077</v>
      </c>
      <c r="E81" s="397">
        <v>107992489840</v>
      </c>
      <c r="F81" s="398">
        <v>1</v>
      </c>
      <c r="G81" s="372"/>
      <c r="H81" s="372"/>
      <c r="I81" s="422"/>
      <c r="J81" s="423"/>
      <c r="K81" s="373"/>
      <c r="L81" s="403"/>
      <c r="M81" s="443">
        <v>389500</v>
      </c>
      <c r="N81" s="403"/>
      <c r="O81" s="403"/>
      <c r="P81" s="403"/>
      <c r="Q81" s="403"/>
      <c r="R81" s="403"/>
      <c r="S81" s="403"/>
      <c r="T81" s="403"/>
      <c r="U81" s="403"/>
      <c r="V81" s="403"/>
      <c r="W81" s="403"/>
      <c r="X81" s="373"/>
      <c r="Y81" s="404"/>
      <c r="Z81" s="404"/>
      <c r="AA81" s="379" t="s">
        <v>3245</v>
      </c>
      <c r="AB81" s="405" t="str">
        <f t="shared" si="23"/>
        <v>PS261160</v>
      </c>
      <c r="AC81" s="404" t="str">
        <f t="shared" si="23"/>
        <v>5229908</v>
      </c>
      <c r="AD81" s="406">
        <f t="shared" si="24"/>
        <v>46077</v>
      </c>
      <c r="AE81" s="404"/>
      <c r="AF81" s="404"/>
      <c r="AG81" s="404"/>
      <c r="AH81" s="404">
        <f t="shared" si="25"/>
        <v>389500</v>
      </c>
      <c r="AI81" s="404"/>
      <c r="AJ81" s="404"/>
      <c r="AK81" s="404"/>
      <c r="AL81" s="404"/>
      <c r="AM81" s="404"/>
      <c r="AN81" s="404"/>
      <c r="AO81" s="404"/>
      <c r="AP81" s="404"/>
      <c r="AQ81" s="404"/>
      <c r="AR81" s="404">
        <f t="shared" si="26"/>
        <v>31160</v>
      </c>
      <c r="AS81" s="404">
        <f t="shared" si="27"/>
        <v>420660</v>
      </c>
      <c r="AT81" s="404">
        <f t="shared" si="28"/>
        <v>420660</v>
      </c>
      <c r="AU81" s="404" t="str">
        <f t="shared" si="29"/>
        <v>Local</v>
      </c>
      <c r="AV81" s="20"/>
      <c r="AY81" s="13"/>
    </row>
    <row r="82" spans="1:51" s="1" customFormat="1" ht="32.25" hidden="1" customHeight="1">
      <c r="A82" s="400" t="s">
        <v>4320</v>
      </c>
      <c r="B82" s="395" t="s">
        <v>4422</v>
      </c>
      <c r="C82" s="379" t="s">
        <v>3245</v>
      </c>
      <c r="D82" s="396">
        <v>46077</v>
      </c>
      <c r="E82" s="397">
        <v>107992509000</v>
      </c>
      <c r="F82" s="398">
        <v>1</v>
      </c>
      <c r="G82" s="372"/>
      <c r="H82" s="372"/>
      <c r="I82" s="422"/>
      <c r="J82" s="423"/>
      <c r="K82" s="373"/>
      <c r="L82" s="403"/>
      <c r="M82" s="443">
        <v>389500</v>
      </c>
      <c r="N82" s="403"/>
      <c r="O82" s="403"/>
      <c r="P82" s="403"/>
      <c r="Q82" s="403"/>
      <c r="R82" s="403"/>
      <c r="S82" s="403"/>
      <c r="T82" s="403"/>
      <c r="U82" s="403"/>
      <c r="V82" s="403"/>
      <c r="W82" s="403"/>
      <c r="X82" s="373"/>
      <c r="Y82" s="404"/>
      <c r="Z82" s="404"/>
      <c r="AA82" s="379" t="s">
        <v>3245</v>
      </c>
      <c r="AB82" s="405" t="str">
        <f t="shared" si="23"/>
        <v>PS261149</v>
      </c>
      <c r="AC82" s="404" t="str">
        <f t="shared" si="23"/>
        <v>5233469</v>
      </c>
      <c r="AD82" s="406">
        <f t="shared" si="24"/>
        <v>46077</v>
      </c>
      <c r="AE82" s="404"/>
      <c r="AF82" s="404"/>
      <c r="AG82" s="404"/>
      <c r="AH82" s="404">
        <f t="shared" si="25"/>
        <v>389500</v>
      </c>
      <c r="AI82" s="404"/>
      <c r="AJ82" s="404"/>
      <c r="AK82" s="404"/>
      <c r="AL82" s="404"/>
      <c r="AM82" s="404"/>
      <c r="AN82" s="404"/>
      <c r="AO82" s="404"/>
      <c r="AP82" s="404"/>
      <c r="AQ82" s="404"/>
      <c r="AR82" s="404">
        <f t="shared" si="26"/>
        <v>31160</v>
      </c>
      <c r="AS82" s="404">
        <f t="shared" si="27"/>
        <v>420660</v>
      </c>
      <c r="AT82" s="404">
        <f t="shared" si="28"/>
        <v>420660</v>
      </c>
      <c r="AU82" s="404" t="str">
        <f t="shared" si="29"/>
        <v>Local</v>
      </c>
      <c r="AV82" s="20"/>
      <c r="AY82" s="13"/>
    </row>
    <row r="83" spans="1:51" s="1" customFormat="1" ht="32.25" hidden="1" customHeight="1">
      <c r="A83" s="400" t="s">
        <v>4321</v>
      </c>
      <c r="B83" s="395" t="s">
        <v>4423</v>
      </c>
      <c r="C83" s="379" t="s">
        <v>3245</v>
      </c>
      <c r="D83" s="396">
        <v>46077</v>
      </c>
      <c r="E83" s="397">
        <v>107992547500</v>
      </c>
      <c r="F83" s="398">
        <v>1</v>
      </c>
      <c r="G83" s="372"/>
      <c r="H83" s="372"/>
      <c r="I83" s="422"/>
      <c r="J83" s="423"/>
      <c r="K83" s="373"/>
      <c r="L83" s="403"/>
      <c r="M83" s="443">
        <v>389500</v>
      </c>
      <c r="N83" s="403"/>
      <c r="O83" s="403"/>
      <c r="P83" s="403"/>
      <c r="Q83" s="403"/>
      <c r="R83" s="403"/>
      <c r="S83" s="403"/>
      <c r="T83" s="403"/>
      <c r="U83" s="403"/>
      <c r="V83" s="403"/>
      <c r="W83" s="403"/>
      <c r="X83" s="373"/>
      <c r="Y83" s="404"/>
      <c r="Z83" s="404"/>
      <c r="AA83" s="379" t="s">
        <v>3245</v>
      </c>
      <c r="AB83" s="405" t="str">
        <f t="shared" si="23"/>
        <v>PS261159</v>
      </c>
      <c r="AC83" s="404" t="str">
        <f t="shared" si="23"/>
        <v>EBD-PSINJ260208</v>
      </c>
      <c r="AD83" s="406">
        <f t="shared" si="24"/>
        <v>46077</v>
      </c>
      <c r="AE83" s="404"/>
      <c r="AF83" s="404"/>
      <c r="AG83" s="404"/>
      <c r="AH83" s="404">
        <f t="shared" si="25"/>
        <v>389500</v>
      </c>
      <c r="AI83" s="404"/>
      <c r="AJ83" s="404"/>
      <c r="AK83" s="404"/>
      <c r="AL83" s="404"/>
      <c r="AM83" s="404"/>
      <c r="AN83" s="404"/>
      <c r="AO83" s="404"/>
      <c r="AP83" s="404"/>
      <c r="AQ83" s="404"/>
      <c r="AR83" s="404">
        <f t="shared" si="26"/>
        <v>31160</v>
      </c>
      <c r="AS83" s="404">
        <f t="shared" si="27"/>
        <v>420660</v>
      </c>
      <c r="AT83" s="404">
        <f t="shared" si="28"/>
        <v>420660</v>
      </c>
      <c r="AU83" s="404" t="str">
        <f t="shared" si="29"/>
        <v>Local</v>
      </c>
      <c r="AV83" s="20"/>
      <c r="AY83" s="13"/>
    </row>
    <row r="84" spans="1:51" s="1" customFormat="1" ht="32.25" hidden="1" customHeight="1">
      <c r="A84" s="400" t="s">
        <v>4322</v>
      </c>
      <c r="B84" s="395" t="s">
        <v>4424</v>
      </c>
      <c r="C84" s="379" t="s">
        <v>3245</v>
      </c>
      <c r="D84" s="396">
        <v>46077</v>
      </c>
      <c r="E84" s="397">
        <v>107992613410</v>
      </c>
      <c r="F84" s="398">
        <v>1</v>
      </c>
      <c r="G84" s="372"/>
      <c r="H84" s="372"/>
      <c r="I84" s="422"/>
      <c r="J84" s="423"/>
      <c r="K84" s="373"/>
      <c r="L84" s="403"/>
      <c r="M84" s="443">
        <v>389500</v>
      </c>
      <c r="N84" s="403"/>
      <c r="O84" s="403"/>
      <c r="P84" s="403"/>
      <c r="Q84" s="403"/>
      <c r="R84" s="403"/>
      <c r="S84" s="403"/>
      <c r="T84" s="403"/>
      <c r="U84" s="403"/>
      <c r="V84" s="403"/>
      <c r="W84" s="403"/>
      <c r="X84" s="373"/>
      <c r="Y84" s="404"/>
      <c r="Z84" s="404"/>
      <c r="AA84" s="379" t="s">
        <v>3245</v>
      </c>
      <c r="AB84" s="405" t="str">
        <f t="shared" si="23"/>
        <v>PS261170</v>
      </c>
      <c r="AC84" s="404" t="str">
        <f t="shared" si="23"/>
        <v>EBD-PSTPU260223</v>
      </c>
      <c r="AD84" s="406">
        <f t="shared" si="24"/>
        <v>46077</v>
      </c>
      <c r="AE84" s="404"/>
      <c r="AF84" s="404"/>
      <c r="AG84" s="404"/>
      <c r="AH84" s="404">
        <f t="shared" si="25"/>
        <v>389500</v>
      </c>
      <c r="AI84" s="404"/>
      <c r="AJ84" s="404"/>
      <c r="AK84" s="404"/>
      <c r="AL84" s="404"/>
      <c r="AM84" s="404"/>
      <c r="AN84" s="404"/>
      <c r="AO84" s="404"/>
      <c r="AP84" s="404"/>
      <c r="AQ84" s="404"/>
      <c r="AR84" s="404">
        <f t="shared" si="26"/>
        <v>31160</v>
      </c>
      <c r="AS84" s="404">
        <f t="shared" si="27"/>
        <v>420660</v>
      </c>
      <c r="AT84" s="404">
        <f t="shared" si="28"/>
        <v>420660</v>
      </c>
      <c r="AU84" s="404" t="str">
        <f t="shared" si="29"/>
        <v>Local</v>
      </c>
      <c r="AV84" s="20"/>
      <c r="AY84" s="13"/>
    </row>
    <row r="85" spans="1:51" s="1" customFormat="1" ht="32.25" hidden="1" customHeight="1">
      <c r="A85" s="400" t="s">
        <v>4323</v>
      </c>
      <c r="B85" s="395" t="s">
        <v>4425</v>
      </c>
      <c r="C85" s="379" t="s">
        <v>3245</v>
      </c>
      <c r="D85" s="396">
        <v>46077</v>
      </c>
      <c r="E85" s="397">
        <v>107992633230</v>
      </c>
      <c r="F85" s="398">
        <v>1</v>
      </c>
      <c r="G85" s="372"/>
      <c r="H85" s="372"/>
      <c r="I85" s="422"/>
      <c r="J85" s="423"/>
      <c r="K85" s="373"/>
      <c r="L85" s="403"/>
      <c r="M85" s="443">
        <v>389500</v>
      </c>
      <c r="N85" s="403"/>
      <c r="O85" s="403"/>
      <c r="P85" s="403"/>
      <c r="Q85" s="403"/>
      <c r="R85" s="403"/>
      <c r="S85" s="403"/>
      <c r="T85" s="403"/>
      <c r="U85" s="403"/>
      <c r="V85" s="403"/>
      <c r="W85" s="403"/>
      <c r="X85" s="373"/>
      <c r="Y85" s="404"/>
      <c r="Z85" s="404"/>
      <c r="AA85" s="379" t="s">
        <v>3245</v>
      </c>
      <c r="AB85" s="405" t="str">
        <f t="shared" si="23"/>
        <v>PS261169</v>
      </c>
      <c r="AC85" s="404" t="str">
        <f t="shared" si="23"/>
        <v>35/PSHK/26</v>
      </c>
      <c r="AD85" s="406">
        <f t="shared" si="24"/>
        <v>46077</v>
      </c>
      <c r="AE85" s="404"/>
      <c r="AF85" s="404"/>
      <c r="AG85" s="404"/>
      <c r="AH85" s="404">
        <f t="shared" si="25"/>
        <v>389500</v>
      </c>
      <c r="AI85" s="404"/>
      <c r="AJ85" s="404"/>
      <c r="AK85" s="404"/>
      <c r="AL85" s="404"/>
      <c r="AM85" s="404"/>
      <c r="AN85" s="404"/>
      <c r="AO85" s="404"/>
      <c r="AP85" s="404"/>
      <c r="AQ85" s="404"/>
      <c r="AR85" s="404">
        <f t="shared" si="26"/>
        <v>31160</v>
      </c>
      <c r="AS85" s="404">
        <f t="shared" si="27"/>
        <v>420660</v>
      </c>
      <c r="AT85" s="404">
        <f t="shared" si="28"/>
        <v>420660</v>
      </c>
      <c r="AU85" s="404" t="str">
        <f t="shared" si="29"/>
        <v>Local</v>
      </c>
      <c r="AV85" s="20"/>
      <c r="AY85" s="13"/>
    </row>
    <row r="86" spans="1:51" s="1" customFormat="1" ht="32.25" hidden="1" customHeight="1">
      <c r="A86" s="400" t="s">
        <v>4324</v>
      </c>
      <c r="B86" s="395" t="s">
        <v>4426</v>
      </c>
      <c r="C86" s="379" t="s">
        <v>3245</v>
      </c>
      <c r="D86" s="396">
        <v>46077</v>
      </c>
      <c r="E86" s="397">
        <v>107993856350</v>
      </c>
      <c r="F86" s="398">
        <v>1</v>
      </c>
      <c r="G86" s="372"/>
      <c r="H86" s="372"/>
      <c r="I86" s="422"/>
      <c r="J86" s="423"/>
      <c r="K86" s="373"/>
      <c r="L86" s="403"/>
      <c r="M86" s="443">
        <v>389500</v>
      </c>
      <c r="N86" s="403"/>
      <c r="O86" s="403"/>
      <c r="P86" s="403"/>
      <c r="Q86" s="403"/>
      <c r="R86" s="403"/>
      <c r="S86" s="403"/>
      <c r="T86" s="403"/>
      <c r="U86" s="403"/>
      <c r="V86" s="403"/>
      <c r="W86" s="403"/>
      <c r="X86" s="373"/>
      <c r="Y86" s="404"/>
      <c r="Z86" s="404"/>
      <c r="AA86" s="379" t="s">
        <v>3245</v>
      </c>
      <c r="AB86" s="405" t="str">
        <f t="shared" si="23"/>
        <v>PS261177</v>
      </c>
      <c r="AC86" s="404" t="str">
        <f t="shared" si="23"/>
        <v>HT-PS26021336</v>
      </c>
      <c r="AD86" s="406">
        <f t="shared" si="24"/>
        <v>46077</v>
      </c>
      <c r="AE86" s="404"/>
      <c r="AF86" s="404"/>
      <c r="AG86" s="404"/>
      <c r="AH86" s="404">
        <f t="shared" si="25"/>
        <v>389500</v>
      </c>
      <c r="AI86" s="404"/>
      <c r="AJ86" s="404"/>
      <c r="AK86" s="404"/>
      <c r="AL86" s="404"/>
      <c r="AM86" s="404"/>
      <c r="AN86" s="404"/>
      <c r="AO86" s="404"/>
      <c r="AP86" s="404"/>
      <c r="AQ86" s="404"/>
      <c r="AR86" s="404">
        <f t="shared" si="26"/>
        <v>31160</v>
      </c>
      <c r="AS86" s="404">
        <f t="shared" si="27"/>
        <v>420660</v>
      </c>
      <c r="AT86" s="404">
        <f t="shared" si="28"/>
        <v>420660</v>
      </c>
      <c r="AU86" s="404" t="str">
        <f t="shared" si="29"/>
        <v>Local</v>
      </c>
      <c r="AV86" s="20"/>
      <c r="AY86" s="13"/>
    </row>
    <row r="87" spans="1:51" s="1" customFormat="1" ht="32.25" hidden="1" customHeight="1">
      <c r="A87" s="400" t="s">
        <v>4325</v>
      </c>
      <c r="B87" s="395" t="s">
        <v>4427</v>
      </c>
      <c r="C87" s="379" t="s">
        <v>3245</v>
      </c>
      <c r="D87" s="396">
        <v>46077</v>
      </c>
      <c r="E87" s="397">
        <v>107993864750</v>
      </c>
      <c r="F87" s="398">
        <v>1</v>
      </c>
      <c r="G87" s="372"/>
      <c r="H87" s="372"/>
      <c r="I87" s="422"/>
      <c r="J87" s="423"/>
      <c r="K87" s="373"/>
      <c r="L87" s="403"/>
      <c r="M87" s="443">
        <v>389500</v>
      </c>
      <c r="N87" s="403"/>
      <c r="O87" s="403"/>
      <c r="P87" s="403"/>
      <c r="Q87" s="403"/>
      <c r="R87" s="403"/>
      <c r="S87" s="403"/>
      <c r="T87" s="403"/>
      <c r="U87" s="403"/>
      <c r="V87" s="403"/>
      <c r="W87" s="403"/>
      <c r="X87" s="373"/>
      <c r="Y87" s="404"/>
      <c r="Z87" s="404"/>
      <c r="AA87" s="379" t="s">
        <v>3245</v>
      </c>
      <c r="AB87" s="405" t="str">
        <f t="shared" si="23"/>
        <v>PS261168</v>
      </c>
      <c r="AC87" s="404" t="str">
        <f t="shared" si="23"/>
        <v>B33X26022307</v>
      </c>
      <c r="AD87" s="406">
        <f t="shared" si="24"/>
        <v>46077</v>
      </c>
      <c r="AE87" s="404"/>
      <c r="AF87" s="404"/>
      <c r="AG87" s="404"/>
      <c r="AH87" s="404">
        <f t="shared" si="25"/>
        <v>389500</v>
      </c>
      <c r="AI87" s="404"/>
      <c r="AJ87" s="404"/>
      <c r="AK87" s="404"/>
      <c r="AL87" s="404"/>
      <c r="AM87" s="404"/>
      <c r="AN87" s="404"/>
      <c r="AO87" s="404"/>
      <c r="AP87" s="404"/>
      <c r="AQ87" s="404"/>
      <c r="AR87" s="404">
        <f t="shared" si="26"/>
        <v>31160</v>
      </c>
      <c r="AS87" s="404">
        <f t="shared" si="27"/>
        <v>420660</v>
      </c>
      <c r="AT87" s="404">
        <f t="shared" si="28"/>
        <v>420660</v>
      </c>
      <c r="AU87" s="404" t="str">
        <f t="shared" si="29"/>
        <v>Local</v>
      </c>
      <c r="AV87" s="20"/>
      <c r="AY87" s="13"/>
    </row>
    <row r="88" spans="1:51" s="1" customFormat="1" ht="32.25" hidden="1" customHeight="1">
      <c r="A88" s="400" t="s">
        <v>4326</v>
      </c>
      <c r="B88" s="395" t="s">
        <v>4428</v>
      </c>
      <c r="C88" s="379" t="s">
        <v>3245</v>
      </c>
      <c r="D88" s="396">
        <v>46077</v>
      </c>
      <c r="E88" s="397">
        <v>107993869430</v>
      </c>
      <c r="F88" s="398">
        <v>1</v>
      </c>
      <c r="G88" s="372"/>
      <c r="H88" s="372"/>
      <c r="I88" s="422"/>
      <c r="J88" s="423"/>
      <c r="K88" s="373"/>
      <c r="L88" s="403"/>
      <c r="M88" s="443">
        <v>389500</v>
      </c>
      <c r="N88" s="403"/>
      <c r="O88" s="403"/>
      <c r="P88" s="403"/>
      <c r="Q88" s="403"/>
      <c r="R88" s="403"/>
      <c r="S88" s="403"/>
      <c r="T88" s="403"/>
      <c r="U88" s="403"/>
      <c r="V88" s="403"/>
      <c r="W88" s="403"/>
      <c r="X88" s="373"/>
      <c r="Y88" s="404"/>
      <c r="Z88" s="404"/>
      <c r="AA88" s="379" t="s">
        <v>3245</v>
      </c>
      <c r="AB88" s="405" t="str">
        <f t="shared" si="23"/>
        <v>PS261186</v>
      </c>
      <c r="AC88" s="404" t="str">
        <f t="shared" si="23"/>
        <v>B34X26022302VY</v>
      </c>
      <c r="AD88" s="406">
        <f t="shared" si="24"/>
        <v>46077</v>
      </c>
      <c r="AE88" s="404"/>
      <c r="AF88" s="404"/>
      <c r="AG88" s="404"/>
      <c r="AH88" s="404">
        <f t="shared" si="25"/>
        <v>389500</v>
      </c>
      <c r="AI88" s="404"/>
      <c r="AJ88" s="404"/>
      <c r="AK88" s="404"/>
      <c r="AL88" s="404"/>
      <c r="AM88" s="404"/>
      <c r="AN88" s="404"/>
      <c r="AO88" s="404"/>
      <c r="AP88" s="404"/>
      <c r="AQ88" s="404"/>
      <c r="AR88" s="404">
        <f t="shared" si="26"/>
        <v>31160</v>
      </c>
      <c r="AS88" s="404">
        <f t="shared" si="27"/>
        <v>420660</v>
      </c>
      <c r="AT88" s="404">
        <f t="shared" si="28"/>
        <v>420660</v>
      </c>
      <c r="AU88" s="404" t="str">
        <f t="shared" si="29"/>
        <v>Local</v>
      </c>
      <c r="AV88" s="20"/>
      <c r="AY88" s="13"/>
    </row>
    <row r="89" spans="1:51" s="1" customFormat="1" ht="32.25" hidden="1" customHeight="1">
      <c r="A89" s="400" t="s">
        <v>4327</v>
      </c>
      <c r="B89" s="395" t="s">
        <v>4429</v>
      </c>
      <c r="C89" s="379" t="s">
        <v>3245</v>
      </c>
      <c r="D89" s="396">
        <v>46077</v>
      </c>
      <c r="E89" s="397">
        <v>107993914600</v>
      </c>
      <c r="F89" s="398">
        <v>1</v>
      </c>
      <c r="G89" s="372"/>
      <c r="H89" s="372"/>
      <c r="I89" s="422"/>
      <c r="J89" s="423"/>
      <c r="K89" s="373"/>
      <c r="L89" s="403"/>
      <c r="M89" s="443">
        <v>389500</v>
      </c>
      <c r="N89" s="403"/>
      <c r="O89" s="403"/>
      <c r="P89" s="403"/>
      <c r="Q89" s="403"/>
      <c r="R89" s="403"/>
      <c r="S89" s="403"/>
      <c r="T89" s="403"/>
      <c r="U89" s="403"/>
      <c r="V89" s="403"/>
      <c r="W89" s="403"/>
      <c r="X89" s="373"/>
      <c r="Y89" s="404"/>
      <c r="Z89" s="404"/>
      <c r="AA89" s="379" t="s">
        <v>3245</v>
      </c>
      <c r="AB89" s="405" t="str">
        <f t="shared" ref="AB89:AC152" si="30">A89</f>
        <v>PS261179</v>
      </c>
      <c r="AC89" s="404" t="str">
        <f t="shared" si="30"/>
        <v>EBD-PSINJ260209</v>
      </c>
      <c r="AD89" s="406">
        <f t="shared" si="24"/>
        <v>46077</v>
      </c>
      <c r="AE89" s="404"/>
      <c r="AF89" s="404"/>
      <c r="AG89" s="404"/>
      <c r="AH89" s="404">
        <f t="shared" si="25"/>
        <v>389500</v>
      </c>
      <c r="AI89" s="404"/>
      <c r="AJ89" s="404"/>
      <c r="AK89" s="404"/>
      <c r="AL89" s="404"/>
      <c r="AM89" s="404"/>
      <c r="AN89" s="404"/>
      <c r="AO89" s="404"/>
      <c r="AP89" s="404"/>
      <c r="AQ89" s="404"/>
      <c r="AR89" s="404">
        <f t="shared" si="26"/>
        <v>31160</v>
      </c>
      <c r="AS89" s="404">
        <f t="shared" si="27"/>
        <v>420660</v>
      </c>
      <c r="AT89" s="404">
        <f t="shared" si="28"/>
        <v>420660</v>
      </c>
      <c r="AU89" s="404" t="str">
        <f t="shared" si="29"/>
        <v>Local</v>
      </c>
      <c r="AV89" s="20"/>
      <c r="AY89" s="13"/>
    </row>
    <row r="90" spans="1:51" s="1" customFormat="1" ht="32.25" hidden="1" customHeight="1">
      <c r="A90" s="400" t="s">
        <v>4328</v>
      </c>
      <c r="B90" s="395" t="s">
        <v>4430</v>
      </c>
      <c r="C90" s="379" t="s">
        <v>3245</v>
      </c>
      <c r="D90" s="396">
        <v>46077</v>
      </c>
      <c r="E90" s="397">
        <v>107993980250</v>
      </c>
      <c r="F90" s="815">
        <v>3</v>
      </c>
      <c r="G90" s="372"/>
      <c r="H90" s="372"/>
      <c r="I90" s="422"/>
      <c r="J90" s="423"/>
      <c r="K90" s="373"/>
      <c r="L90" s="403"/>
      <c r="M90" s="443">
        <v>389500</v>
      </c>
      <c r="N90" s="403"/>
      <c r="O90" s="403"/>
      <c r="P90" s="403"/>
      <c r="Q90" s="403"/>
      <c r="R90" s="403"/>
      <c r="S90" s="403"/>
      <c r="T90" s="403"/>
      <c r="U90" s="403"/>
      <c r="V90" s="403"/>
      <c r="W90" s="403"/>
      <c r="X90" s="373"/>
      <c r="Y90" s="404"/>
      <c r="Z90" s="404"/>
      <c r="AA90" s="379" t="s">
        <v>3245</v>
      </c>
      <c r="AB90" s="405" t="str">
        <f t="shared" si="30"/>
        <v>PS261178</v>
      </c>
      <c r="AC90" s="404" t="str">
        <f t="shared" si="30"/>
        <v>VY/033-2026</v>
      </c>
      <c r="AD90" s="406">
        <f t="shared" si="24"/>
        <v>46077</v>
      </c>
      <c r="AE90" s="404"/>
      <c r="AF90" s="404"/>
      <c r="AG90" s="404"/>
      <c r="AH90" s="404">
        <f t="shared" si="25"/>
        <v>389500</v>
      </c>
      <c r="AI90" s="404"/>
      <c r="AJ90" s="404"/>
      <c r="AK90" s="404"/>
      <c r="AL90" s="404"/>
      <c r="AM90" s="404"/>
      <c r="AN90" s="404"/>
      <c r="AO90" s="404"/>
      <c r="AP90" s="404"/>
      <c r="AQ90" s="404"/>
      <c r="AR90" s="404">
        <f t="shared" si="26"/>
        <v>31160</v>
      </c>
      <c r="AS90" s="404">
        <f t="shared" si="27"/>
        <v>420660</v>
      </c>
      <c r="AT90" s="404">
        <f t="shared" si="28"/>
        <v>420660</v>
      </c>
      <c r="AU90" s="404" t="str">
        <f t="shared" si="29"/>
        <v>Local</v>
      </c>
      <c r="AV90" s="20"/>
      <c r="AY90" s="13"/>
    </row>
    <row r="91" spans="1:51" s="1" customFormat="1" ht="32.25" hidden="1" customHeight="1">
      <c r="A91" s="400" t="s">
        <v>4328</v>
      </c>
      <c r="B91" s="395" t="s">
        <v>4430</v>
      </c>
      <c r="C91" s="379" t="s">
        <v>3245</v>
      </c>
      <c r="D91" s="396">
        <v>46077</v>
      </c>
      <c r="E91" s="397">
        <v>107993992630</v>
      </c>
      <c r="F91" s="861"/>
      <c r="G91" s="372"/>
      <c r="H91" s="372"/>
      <c r="I91" s="422"/>
      <c r="J91" s="423"/>
      <c r="K91" s="373"/>
      <c r="L91" s="403"/>
      <c r="M91" s="443">
        <v>70000</v>
      </c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373"/>
      <c r="Y91" s="404"/>
      <c r="Z91" s="404"/>
      <c r="AA91" s="379" t="s">
        <v>3245</v>
      </c>
      <c r="AB91" s="405" t="str">
        <f t="shared" si="30"/>
        <v>PS261178</v>
      </c>
      <c r="AC91" s="404" t="str">
        <f t="shared" si="30"/>
        <v>VY/033-2026</v>
      </c>
      <c r="AD91" s="406">
        <f t="shared" si="24"/>
        <v>46077</v>
      </c>
      <c r="AE91" s="404"/>
      <c r="AF91" s="404"/>
      <c r="AG91" s="404"/>
      <c r="AH91" s="404">
        <f t="shared" si="25"/>
        <v>70000</v>
      </c>
      <c r="AI91" s="404"/>
      <c r="AJ91" s="404"/>
      <c r="AK91" s="404"/>
      <c r="AL91" s="404"/>
      <c r="AM91" s="404"/>
      <c r="AN91" s="404"/>
      <c r="AO91" s="404"/>
      <c r="AP91" s="404"/>
      <c r="AQ91" s="404"/>
      <c r="AR91" s="404">
        <f t="shared" si="26"/>
        <v>5600</v>
      </c>
      <c r="AS91" s="404">
        <f t="shared" si="27"/>
        <v>75600</v>
      </c>
      <c r="AT91" s="404">
        <f t="shared" si="28"/>
        <v>75600</v>
      </c>
      <c r="AU91" s="404" t="str">
        <f t="shared" si="29"/>
        <v>Local</v>
      </c>
      <c r="AV91" s="20"/>
      <c r="AY91" s="13"/>
    </row>
    <row r="92" spans="1:51" s="1" customFormat="1" ht="32.25" hidden="1" customHeight="1">
      <c r="A92" s="400" t="s">
        <v>4328</v>
      </c>
      <c r="B92" s="395" t="s">
        <v>4430</v>
      </c>
      <c r="C92" s="379" t="s">
        <v>3245</v>
      </c>
      <c r="D92" s="396">
        <v>46077</v>
      </c>
      <c r="E92" s="397">
        <v>107993994400</v>
      </c>
      <c r="F92" s="816"/>
      <c r="G92" s="372"/>
      <c r="H92" s="372"/>
      <c r="I92" s="422"/>
      <c r="J92" s="423"/>
      <c r="K92" s="373"/>
      <c r="L92" s="403"/>
      <c r="M92" s="443">
        <v>70000</v>
      </c>
      <c r="N92" s="403"/>
      <c r="O92" s="403"/>
      <c r="P92" s="403"/>
      <c r="Q92" s="403"/>
      <c r="R92" s="403"/>
      <c r="S92" s="403"/>
      <c r="T92" s="403"/>
      <c r="U92" s="403"/>
      <c r="V92" s="403"/>
      <c r="W92" s="403"/>
      <c r="X92" s="373"/>
      <c r="Y92" s="404"/>
      <c r="Z92" s="404"/>
      <c r="AA92" s="379" t="s">
        <v>3245</v>
      </c>
      <c r="AB92" s="405" t="str">
        <f t="shared" si="30"/>
        <v>PS261178</v>
      </c>
      <c r="AC92" s="404" t="str">
        <f t="shared" si="30"/>
        <v>VY/033-2026</v>
      </c>
      <c r="AD92" s="406">
        <f t="shared" si="24"/>
        <v>46077</v>
      </c>
      <c r="AE92" s="404"/>
      <c r="AF92" s="404"/>
      <c r="AG92" s="404"/>
      <c r="AH92" s="404">
        <f t="shared" si="25"/>
        <v>70000</v>
      </c>
      <c r="AI92" s="404"/>
      <c r="AJ92" s="404"/>
      <c r="AK92" s="404"/>
      <c r="AL92" s="404"/>
      <c r="AM92" s="404"/>
      <c r="AN92" s="404"/>
      <c r="AO92" s="404"/>
      <c r="AP92" s="404"/>
      <c r="AQ92" s="404"/>
      <c r="AR92" s="404">
        <f t="shared" si="26"/>
        <v>5600</v>
      </c>
      <c r="AS92" s="404">
        <f t="shared" si="27"/>
        <v>75600</v>
      </c>
      <c r="AT92" s="404">
        <f t="shared" si="28"/>
        <v>75600</v>
      </c>
      <c r="AU92" s="404" t="str">
        <f t="shared" si="29"/>
        <v>Local</v>
      </c>
      <c r="AV92" s="20"/>
      <c r="AY92" s="13"/>
    </row>
    <row r="93" spans="1:51" s="1" customFormat="1" ht="32.25" hidden="1" customHeight="1">
      <c r="A93" s="400" t="s">
        <v>4329</v>
      </c>
      <c r="B93" s="395" t="s">
        <v>4431</v>
      </c>
      <c r="C93" s="379" t="s">
        <v>3245</v>
      </c>
      <c r="D93" s="396">
        <v>46077</v>
      </c>
      <c r="E93" s="397">
        <v>107994444020</v>
      </c>
      <c r="F93" s="398">
        <v>1</v>
      </c>
      <c r="G93" s="372"/>
      <c r="H93" s="372"/>
      <c r="I93" s="422"/>
      <c r="J93" s="423"/>
      <c r="K93" s="373"/>
      <c r="L93" s="403"/>
      <c r="M93" s="443">
        <v>389500</v>
      </c>
      <c r="N93" s="403"/>
      <c r="O93" s="403"/>
      <c r="P93" s="403"/>
      <c r="Q93" s="403"/>
      <c r="R93" s="403"/>
      <c r="S93" s="403"/>
      <c r="T93" s="403"/>
      <c r="U93" s="403"/>
      <c r="V93" s="403"/>
      <c r="W93" s="403"/>
      <c r="X93" s="373"/>
      <c r="Y93" s="404"/>
      <c r="Z93" s="404"/>
      <c r="AA93" s="379" t="s">
        <v>3245</v>
      </c>
      <c r="AB93" s="405" t="str">
        <f t="shared" si="30"/>
        <v>PS261161</v>
      </c>
      <c r="AC93" s="404" t="str">
        <f t="shared" si="30"/>
        <v>MTCVY-R2602-002</v>
      </c>
      <c r="AD93" s="406">
        <f t="shared" si="24"/>
        <v>46077</v>
      </c>
      <c r="AE93" s="404"/>
      <c r="AF93" s="404"/>
      <c r="AG93" s="404"/>
      <c r="AH93" s="404">
        <f t="shared" si="25"/>
        <v>389500</v>
      </c>
      <c r="AI93" s="404"/>
      <c r="AJ93" s="404"/>
      <c r="AK93" s="404"/>
      <c r="AL93" s="404"/>
      <c r="AM93" s="404"/>
      <c r="AN93" s="404"/>
      <c r="AO93" s="404"/>
      <c r="AP93" s="404"/>
      <c r="AQ93" s="404"/>
      <c r="AR93" s="404">
        <f t="shared" si="26"/>
        <v>31160</v>
      </c>
      <c r="AS93" s="404">
        <f t="shared" si="27"/>
        <v>420660</v>
      </c>
      <c r="AT93" s="404">
        <f t="shared" si="28"/>
        <v>420660</v>
      </c>
      <c r="AU93" s="404" t="str">
        <f t="shared" si="29"/>
        <v>Local</v>
      </c>
      <c r="AV93" s="20"/>
      <c r="AY93" s="13"/>
    </row>
    <row r="94" spans="1:51" s="1" customFormat="1" ht="32.25" hidden="1" customHeight="1">
      <c r="A94" s="400" t="s">
        <v>4330</v>
      </c>
      <c r="B94" s="395" t="s">
        <v>4432</v>
      </c>
      <c r="C94" s="379" t="s">
        <v>3245</v>
      </c>
      <c r="D94" s="396">
        <v>46078</v>
      </c>
      <c r="E94" s="397">
        <v>107995051140</v>
      </c>
      <c r="F94" s="398">
        <v>1</v>
      </c>
      <c r="G94" s="372"/>
      <c r="H94" s="372"/>
      <c r="I94" s="422"/>
      <c r="J94" s="423"/>
      <c r="K94" s="373"/>
      <c r="L94" s="403"/>
      <c r="M94" s="443">
        <v>389500</v>
      </c>
      <c r="N94" s="403"/>
      <c r="O94" s="403"/>
      <c r="P94" s="403"/>
      <c r="Q94" s="403"/>
      <c r="R94" s="403"/>
      <c r="S94" s="403"/>
      <c r="T94" s="403"/>
      <c r="U94" s="403"/>
      <c r="V94" s="403"/>
      <c r="W94" s="403"/>
      <c r="X94" s="373"/>
      <c r="Y94" s="404"/>
      <c r="Z94" s="404"/>
      <c r="AA94" s="379" t="s">
        <v>3245</v>
      </c>
      <c r="AB94" s="405" t="str">
        <f t="shared" si="30"/>
        <v>PS261187</v>
      </c>
      <c r="AC94" s="404" t="str">
        <f t="shared" si="30"/>
        <v>5270571</v>
      </c>
      <c r="AD94" s="406">
        <f t="shared" si="24"/>
        <v>46078</v>
      </c>
      <c r="AE94" s="404"/>
      <c r="AF94" s="404"/>
      <c r="AG94" s="404"/>
      <c r="AH94" s="404">
        <f t="shared" si="25"/>
        <v>389500</v>
      </c>
      <c r="AI94" s="404"/>
      <c r="AJ94" s="404"/>
      <c r="AK94" s="404"/>
      <c r="AL94" s="404"/>
      <c r="AM94" s="404"/>
      <c r="AN94" s="404"/>
      <c r="AO94" s="404"/>
      <c r="AP94" s="404"/>
      <c r="AQ94" s="404"/>
      <c r="AR94" s="404">
        <f t="shared" si="26"/>
        <v>31160</v>
      </c>
      <c r="AS94" s="404">
        <f t="shared" si="27"/>
        <v>420660</v>
      </c>
      <c r="AT94" s="404">
        <f t="shared" si="28"/>
        <v>420660</v>
      </c>
      <c r="AU94" s="404" t="str">
        <f t="shared" si="29"/>
        <v>Local</v>
      </c>
      <c r="AV94" s="20"/>
      <c r="AY94" s="13"/>
    </row>
    <row r="95" spans="1:51" s="1" customFormat="1" ht="32.25" hidden="1" customHeight="1">
      <c r="A95" s="400" t="s">
        <v>4331</v>
      </c>
      <c r="B95" s="395" t="s">
        <v>4433</v>
      </c>
      <c r="C95" s="379" t="s">
        <v>3245</v>
      </c>
      <c r="D95" s="396">
        <v>46078</v>
      </c>
      <c r="E95" s="397">
        <v>107996371600</v>
      </c>
      <c r="F95" s="398">
        <v>1</v>
      </c>
      <c r="G95" s="372"/>
      <c r="H95" s="372"/>
      <c r="I95" s="422"/>
      <c r="J95" s="423"/>
      <c r="K95" s="373"/>
      <c r="L95" s="403"/>
      <c r="M95" s="443">
        <v>389500</v>
      </c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373"/>
      <c r="Y95" s="404"/>
      <c r="Z95" s="404"/>
      <c r="AA95" s="379" t="s">
        <v>3245</v>
      </c>
      <c r="AB95" s="405" t="str">
        <f t="shared" si="30"/>
        <v>PS261196</v>
      </c>
      <c r="AC95" s="404" t="str">
        <f t="shared" si="30"/>
        <v>2602064-CH</v>
      </c>
      <c r="AD95" s="406">
        <f t="shared" si="24"/>
        <v>46078</v>
      </c>
      <c r="AE95" s="404"/>
      <c r="AF95" s="404"/>
      <c r="AG95" s="404"/>
      <c r="AH95" s="404">
        <f t="shared" si="25"/>
        <v>389500</v>
      </c>
      <c r="AI95" s="404"/>
      <c r="AJ95" s="404"/>
      <c r="AK95" s="404"/>
      <c r="AL95" s="404"/>
      <c r="AM95" s="404"/>
      <c r="AN95" s="404"/>
      <c r="AO95" s="404"/>
      <c r="AP95" s="404"/>
      <c r="AQ95" s="404"/>
      <c r="AR95" s="404">
        <f t="shared" si="26"/>
        <v>31160</v>
      </c>
      <c r="AS95" s="404">
        <f t="shared" si="27"/>
        <v>420660</v>
      </c>
      <c r="AT95" s="404">
        <f t="shared" si="28"/>
        <v>420660</v>
      </c>
      <c r="AU95" s="404" t="str">
        <f t="shared" si="29"/>
        <v>Local</v>
      </c>
      <c r="AV95" s="20"/>
      <c r="AY95" s="13"/>
    </row>
    <row r="96" spans="1:51" s="1" customFormat="1" ht="32.25" hidden="1" customHeight="1">
      <c r="A96" s="400" t="s">
        <v>4332</v>
      </c>
      <c r="B96" s="395" t="s">
        <v>4434</v>
      </c>
      <c r="C96" s="379" t="s">
        <v>3245</v>
      </c>
      <c r="D96" s="396">
        <v>46078</v>
      </c>
      <c r="E96" s="397">
        <v>107996413560</v>
      </c>
      <c r="F96" s="398">
        <v>1</v>
      </c>
      <c r="G96" s="372"/>
      <c r="H96" s="372"/>
      <c r="I96" s="422"/>
      <c r="J96" s="423"/>
      <c r="K96" s="373"/>
      <c r="L96" s="403"/>
      <c r="M96" s="443">
        <v>389500</v>
      </c>
      <c r="N96" s="403"/>
      <c r="O96" s="403"/>
      <c r="P96" s="403"/>
      <c r="Q96" s="403"/>
      <c r="R96" s="403"/>
      <c r="S96" s="403"/>
      <c r="T96" s="403"/>
      <c r="U96" s="403"/>
      <c r="V96" s="403"/>
      <c r="W96" s="403"/>
      <c r="X96" s="373"/>
      <c r="Y96" s="404"/>
      <c r="Z96" s="404"/>
      <c r="AA96" s="379" t="s">
        <v>3245</v>
      </c>
      <c r="AB96" s="405" t="str">
        <f t="shared" si="30"/>
        <v>PS261195</v>
      </c>
      <c r="AC96" s="404" t="str">
        <f t="shared" si="30"/>
        <v>2602063-CH</v>
      </c>
      <c r="AD96" s="406">
        <f t="shared" si="24"/>
        <v>46078</v>
      </c>
      <c r="AE96" s="404"/>
      <c r="AF96" s="404"/>
      <c r="AG96" s="404"/>
      <c r="AH96" s="404">
        <f t="shared" si="25"/>
        <v>389500</v>
      </c>
      <c r="AI96" s="404"/>
      <c r="AJ96" s="404"/>
      <c r="AK96" s="404"/>
      <c r="AL96" s="404"/>
      <c r="AM96" s="404"/>
      <c r="AN96" s="404"/>
      <c r="AO96" s="404"/>
      <c r="AP96" s="404"/>
      <c r="AQ96" s="404"/>
      <c r="AR96" s="404">
        <f t="shared" si="26"/>
        <v>31160</v>
      </c>
      <c r="AS96" s="404">
        <f t="shared" si="27"/>
        <v>420660</v>
      </c>
      <c r="AT96" s="404">
        <f t="shared" si="28"/>
        <v>420660</v>
      </c>
      <c r="AU96" s="404" t="str">
        <f t="shared" si="29"/>
        <v>Local</v>
      </c>
      <c r="AV96" s="20"/>
      <c r="AY96" s="13"/>
    </row>
    <row r="97" spans="1:51" s="1" customFormat="1" ht="32.25" hidden="1" customHeight="1">
      <c r="A97" s="400" t="s">
        <v>4333</v>
      </c>
      <c r="B97" s="395" t="s">
        <v>4435</v>
      </c>
      <c r="C97" s="379" t="s">
        <v>3245</v>
      </c>
      <c r="D97" s="396">
        <v>46078</v>
      </c>
      <c r="E97" s="397">
        <v>107996424910</v>
      </c>
      <c r="F97" s="398">
        <v>1</v>
      </c>
      <c r="G97" s="372"/>
      <c r="H97" s="372"/>
      <c r="I97" s="422"/>
      <c r="J97" s="423"/>
      <c r="K97" s="373"/>
      <c r="L97" s="403"/>
      <c r="M97" s="443">
        <v>389500</v>
      </c>
      <c r="N97" s="403"/>
      <c r="O97" s="403"/>
      <c r="P97" s="403"/>
      <c r="Q97" s="403"/>
      <c r="R97" s="403"/>
      <c r="S97" s="403"/>
      <c r="T97" s="403"/>
      <c r="U97" s="403"/>
      <c r="V97" s="403"/>
      <c r="W97" s="403"/>
      <c r="X97" s="373"/>
      <c r="Y97" s="404"/>
      <c r="Z97" s="404"/>
      <c r="AA97" s="379" t="s">
        <v>3245</v>
      </c>
      <c r="AB97" s="405" t="str">
        <f t="shared" si="30"/>
        <v>PS261211</v>
      </c>
      <c r="AC97" s="404" t="str">
        <f t="shared" si="30"/>
        <v>5213378</v>
      </c>
      <c r="AD97" s="406">
        <f t="shared" si="24"/>
        <v>46078</v>
      </c>
      <c r="AE97" s="404"/>
      <c r="AF97" s="404"/>
      <c r="AG97" s="404"/>
      <c r="AH97" s="404">
        <f t="shared" si="25"/>
        <v>389500</v>
      </c>
      <c r="AI97" s="404"/>
      <c r="AJ97" s="404"/>
      <c r="AK97" s="404"/>
      <c r="AL97" s="404"/>
      <c r="AM97" s="404"/>
      <c r="AN97" s="404"/>
      <c r="AO97" s="404"/>
      <c r="AP97" s="404"/>
      <c r="AQ97" s="404"/>
      <c r="AR97" s="404">
        <f t="shared" si="26"/>
        <v>31160</v>
      </c>
      <c r="AS97" s="404">
        <f t="shared" si="27"/>
        <v>420660</v>
      </c>
      <c r="AT97" s="404">
        <f t="shared" si="28"/>
        <v>420660</v>
      </c>
      <c r="AU97" s="404" t="str">
        <f t="shared" si="29"/>
        <v>Local</v>
      </c>
      <c r="AV97" s="20"/>
      <c r="AY97" s="13"/>
    </row>
    <row r="98" spans="1:51" s="1" customFormat="1" ht="32.25" hidden="1" customHeight="1">
      <c r="A98" s="400" t="s">
        <v>4334</v>
      </c>
      <c r="B98" s="395" t="s">
        <v>4436</v>
      </c>
      <c r="C98" s="379" t="s">
        <v>3245</v>
      </c>
      <c r="D98" s="396">
        <v>46078</v>
      </c>
      <c r="E98" s="397">
        <v>107996531530</v>
      </c>
      <c r="F98" s="398">
        <v>1</v>
      </c>
      <c r="G98" s="372"/>
      <c r="H98" s="372"/>
      <c r="I98" s="422"/>
      <c r="J98" s="423"/>
      <c r="K98" s="373"/>
      <c r="L98" s="403"/>
      <c r="M98" s="443">
        <v>389500</v>
      </c>
      <c r="N98" s="403"/>
      <c r="O98" s="403"/>
      <c r="P98" s="403"/>
      <c r="Q98" s="403"/>
      <c r="R98" s="403"/>
      <c r="S98" s="403"/>
      <c r="T98" s="403"/>
      <c r="U98" s="403"/>
      <c r="V98" s="403"/>
      <c r="W98" s="403"/>
      <c r="X98" s="373"/>
      <c r="Y98" s="404"/>
      <c r="Z98" s="404"/>
      <c r="AA98" s="379" t="s">
        <v>3245</v>
      </c>
      <c r="AB98" s="405" t="str">
        <f t="shared" si="30"/>
        <v>PS261188</v>
      </c>
      <c r="AC98" s="404" t="str">
        <f t="shared" si="30"/>
        <v>VY-260223</v>
      </c>
      <c r="AD98" s="406">
        <f t="shared" si="24"/>
        <v>46078</v>
      </c>
      <c r="AE98" s="404"/>
      <c r="AF98" s="404"/>
      <c r="AG98" s="404"/>
      <c r="AH98" s="404">
        <f t="shared" si="25"/>
        <v>389500</v>
      </c>
      <c r="AI98" s="404"/>
      <c r="AJ98" s="404"/>
      <c r="AK98" s="404"/>
      <c r="AL98" s="404"/>
      <c r="AM98" s="404"/>
      <c r="AN98" s="404"/>
      <c r="AO98" s="404"/>
      <c r="AP98" s="404"/>
      <c r="AQ98" s="404"/>
      <c r="AR98" s="404">
        <f t="shared" si="26"/>
        <v>31160</v>
      </c>
      <c r="AS98" s="404">
        <f t="shared" si="27"/>
        <v>420660</v>
      </c>
      <c r="AT98" s="404">
        <f t="shared" si="28"/>
        <v>420660</v>
      </c>
      <c r="AU98" s="404" t="str">
        <f t="shared" si="29"/>
        <v>Local</v>
      </c>
      <c r="AV98" s="20"/>
      <c r="AY98" s="13"/>
    </row>
    <row r="99" spans="1:51" s="1" customFormat="1" ht="32.25" hidden="1" customHeight="1">
      <c r="A99" s="400" t="s">
        <v>4335</v>
      </c>
      <c r="B99" s="395" t="s">
        <v>4437</v>
      </c>
      <c r="C99" s="379" t="s">
        <v>3245</v>
      </c>
      <c r="D99" s="396">
        <v>46078</v>
      </c>
      <c r="E99" s="397">
        <v>107996559900</v>
      </c>
      <c r="F99" s="398">
        <v>1</v>
      </c>
      <c r="G99" s="372"/>
      <c r="H99" s="372"/>
      <c r="I99" s="422"/>
      <c r="J99" s="423"/>
      <c r="K99" s="373"/>
      <c r="L99" s="403"/>
      <c r="M99" s="443">
        <v>389500</v>
      </c>
      <c r="N99" s="403"/>
      <c r="O99" s="403"/>
      <c r="P99" s="403"/>
      <c r="Q99" s="403"/>
      <c r="R99" s="403"/>
      <c r="S99" s="403"/>
      <c r="T99" s="403"/>
      <c r="U99" s="403"/>
      <c r="V99" s="403"/>
      <c r="W99" s="403"/>
      <c r="X99" s="373"/>
      <c r="Y99" s="404"/>
      <c r="Z99" s="404"/>
      <c r="AA99" s="379" t="s">
        <v>3245</v>
      </c>
      <c r="AB99" s="405" t="str">
        <f t="shared" si="30"/>
        <v>PS261214</v>
      </c>
      <c r="AC99" s="404" t="str">
        <f t="shared" si="30"/>
        <v>36/PSHK/26</v>
      </c>
      <c r="AD99" s="406">
        <f t="shared" si="24"/>
        <v>46078</v>
      </c>
      <c r="AE99" s="404"/>
      <c r="AF99" s="404"/>
      <c r="AG99" s="404"/>
      <c r="AH99" s="404">
        <f t="shared" si="25"/>
        <v>389500</v>
      </c>
      <c r="AI99" s="404"/>
      <c r="AJ99" s="404"/>
      <c r="AK99" s="404"/>
      <c r="AL99" s="404"/>
      <c r="AM99" s="404"/>
      <c r="AN99" s="404"/>
      <c r="AO99" s="404"/>
      <c r="AP99" s="404"/>
      <c r="AQ99" s="404"/>
      <c r="AR99" s="404">
        <f t="shared" si="26"/>
        <v>31160</v>
      </c>
      <c r="AS99" s="404">
        <f t="shared" si="27"/>
        <v>420660</v>
      </c>
      <c r="AT99" s="404">
        <f t="shared" si="28"/>
        <v>420660</v>
      </c>
      <c r="AU99" s="404" t="str">
        <f t="shared" si="29"/>
        <v>Local</v>
      </c>
      <c r="AV99" s="20"/>
      <c r="AY99" s="13"/>
    </row>
    <row r="100" spans="1:51" s="1" customFormat="1" ht="32.25" hidden="1" customHeight="1">
      <c r="A100" s="400" t="s">
        <v>4336</v>
      </c>
      <c r="B100" s="395" t="s">
        <v>4438</v>
      </c>
      <c r="C100" s="379" t="s">
        <v>3245</v>
      </c>
      <c r="D100" s="396">
        <v>46078</v>
      </c>
      <c r="E100" s="397">
        <v>107996647250</v>
      </c>
      <c r="F100" s="398">
        <v>1</v>
      </c>
      <c r="G100" s="372"/>
      <c r="H100" s="372"/>
      <c r="I100" s="422"/>
      <c r="J100" s="423"/>
      <c r="K100" s="373"/>
      <c r="L100" s="403"/>
      <c r="M100" s="443">
        <v>389500</v>
      </c>
      <c r="N100" s="403"/>
      <c r="O100" s="403"/>
      <c r="P100" s="403"/>
      <c r="Q100" s="403"/>
      <c r="R100" s="403"/>
      <c r="S100" s="403"/>
      <c r="T100" s="403"/>
      <c r="U100" s="403"/>
      <c r="V100" s="403"/>
      <c r="W100" s="403"/>
      <c r="X100" s="373"/>
      <c r="Y100" s="404"/>
      <c r="Z100" s="404"/>
      <c r="AA100" s="379" t="s">
        <v>3245</v>
      </c>
      <c r="AB100" s="405" t="str">
        <f t="shared" si="30"/>
        <v>PS261215</v>
      </c>
      <c r="AC100" s="404" t="str">
        <f t="shared" si="30"/>
        <v>2026/PAL-VY 026</v>
      </c>
      <c r="AD100" s="406">
        <f t="shared" si="24"/>
        <v>46078</v>
      </c>
      <c r="AE100" s="404"/>
      <c r="AF100" s="404"/>
      <c r="AG100" s="404"/>
      <c r="AH100" s="404">
        <f t="shared" si="25"/>
        <v>389500</v>
      </c>
      <c r="AI100" s="404"/>
      <c r="AJ100" s="404"/>
      <c r="AK100" s="404"/>
      <c r="AL100" s="404"/>
      <c r="AM100" s="404"/>
      <c r="AN100" s="404"/>
      <c r="AO100" s="404"/>
      <c r="AP100" s="404"/>
      <c r="AQ100" s="404"/>
      <c r="AR100" s="404">
        <f t="shared" si="26"/>
        <v>31160</v>
      </c>
      <c r="AS100" s="404">
        <f t="shared" si="27"/>
        <v>420660</v>
      </c>
      <c r="AT100" s="404">
        <f t="shared" si="28"/>
        <v>420660</v>
      </c>
      <c r="AU100" s="404" t="str">
        <f t="shared" si="29"/>
        <v>Local</v>
      </c>
      <c r="AV100" s="20"/>
      <c r="AY100" s="13"/>
    </row>
    <row r="101" spans="1:51" s="1" customFormat="1" ht="32.25" hidden="1" customHeight="1">
      <c r="A101" s="400" t="s">
        <v>4337</v>
      </c>
      <c r="B101" s="395" t="s">
        <v>4439</v>
      </c>
      <c r="C101" s="379" t="s">
        <v>3245</v>
      </c>
      <c r="D101" s="396">
        <v>46078</v>
      </c>
      <c r="E101" s="397">
        <v>107996683800</v>
      </c>
      <c r="F101" s="815">
        <v>2</v>
      </c>
      <c r="G101" s="372"/>
      <c r="H101" s="372"/>
      <c r="I101" s="422"/>
      <c r="J101" s="423"/>
      <c r="K101" s="373"/>
      <c r="L101" s="403"/>
      <c r="M101" s="443">
        <v>389500</v>
      </c>
      <c r="N101" s="403"/>
      <c r="O101" s="403"/>
      <c r="P101" s="403"/>
      <c r="Q101" s="403"/>
      <c r="R101" s="403"/>
      <c r="S101" s="403"/>
      <c r="T101" s="403"/>
      <c r="U101" s="403"/>
      <c r="V101" s="403"/>
      <c r="W101" s="403"/>
      <c r="X101" s="373"/>
      <c r="Y101" s="404"/>
      <c r="Z101" s="404"/>
      <c r="AA101" s="379" t="s">
        <v>3245</v>
      </c>
      <c r="AB101" s="405" t="str">
        <f t="shared" si="30"/>
        <v>PS261216</v>
      </c>
      <c r="AC101" s="404" t="str">
        <f t="shared" si="30"/>
        <v>VY/034-2026</v>
      </c>
      <c r="AD101" s="406">
        <f t="shared" si="24"/>
        <v>46078</v>
      </c>
      <c r="AE101" s="404"/>
      <c r="AF101" s="404"/>
      <c r="AG101" s="404"/>
      <c r="AH101" s="404">
        <f t="shared" si="25"/>
        <v>389500</v>
      </c>
      <c r="AI101" s="404"/>
      <c r="AJ101" s="404"/>
      <c r="AK101" s="404"/>
      <c r="AL101" s="404"/>
      <c r="AM101" s="404"/>
      <c r="AN101" s="404"/>
      <c r="AO101" s="404"/>
      <c r="AP101" s="404"/>
      <c r="AQ101" s="404"/>
      <c r="AR101" s="404">
        <f t="shared" si="26"/>
        <v>31160</v>
      </c>
      <c r="AS101" s="404">
        <f t="shared" si="27"/>
        <v>420660</v>
      </c>
      <c r="AT101" s="404">
        <f t="shared" si="28"/>
        <v>420660</v>
      </c>
      <c r="AU101" s="404" t="str">
        <f t="shared" si="29"/>
        <v>Local</v>
      </c>
      <c r="AV101" s="20"/>
      <c r="AY101" s="13"/>
    </row>
    <row r="102" spans="1:51" s="1" customFormat="1" ht="32.25" hidden="1" customHeight="1">
      <c r="A102" s="400" t="s">
        <v>4337</v>
      </c>
      <c r="B102" s="395" t="s">
        <v>4439</v>
      </c>
      <c r="C102" s="379" t="s">
        <v>3245</v>
      </c>
      <c r="D102" s="396">
        <v>46078</v>
      </c>
      <c r="E102" s="397">
        <v>107996692310</v>
      </c>
      <c r="F102" s="816"/>
      <c r="G102" s="372"/>
      <c r="H102" s="372"/>
      <c r="I102" s="422"/>
      <c r="J102" s="423"/>
      <c r="K102" s="373"/>
      <c r="L102" s="403"/>
      <c r="M102" s="443">
        <v>70000</v>
      </c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373"/>
      <c r="Y102" s="404"/>
      <c r="Z102" s="404"/>
      <c r="AA102" s="379" t="s">
        <v>3245</v>
      </c>
      <c r="AB102" s="405" t="str">
        <f t="shared" si="30"/>
        <v>PS261216</v>
      </c>
      <c r="AC102" s="404" t="str">
        <f t="shared" si="30"/>
        <v>VY/034-2026</v>
      </c>
      <c r="AD102" s="406">
        <f t="shared" si="24"/>
        <v>46078</v>
      </c>
      <c r="AE102" s="404"/>
      <c r="AF102" s="404"/>
      <c r="AG102" s="404"/>
      <c r="AH102" s="404">
        <f t="shared" si="25"/>
        <v>70000</v>
      </c>
      <c r="AI102" s="404"/>
      <c r="AJ102" s="404"/>
      <c r="AK102" s="404"/>
      <c r="AL102" s="404"/>
      <c r="AM102" s="404"/>
      <c r="AN102" s="404"/>
      <c r="AO102" s="404"/>
      <c r="AP102" s="404"/>
      <c r="AQ102" s="404"/>
      <c r="AR102" s="404">
        <f t="shared" si="26"/>
        <v>5600</v>
      </c>
      <c r="AS102" s="404">
        <f t="shared" si="27"/>
        <v>75600</v>
      </c>
      <c r="AT102" s="404">
        <f t="shared" si="28"/>
        <v>75600</v>
      </c>
      <c r="AU102" s="404" t="str">
        <f t="shared" si="29"/>
        <v>Local</v>
      </c>
      <c r="AV102" s="20"/>
      <c r="AY102" s="13"/>
    </row>
    <row r="103" spans="1:51" s="1" customFormat="1" ht="32.25" hidden="1" customHeight="1">
      <c r="A103" s="400" t="s">
        <v>4338</v>
      </c>
      <c r="B103" s="395" t="s">
        <v>4440</v>
      </c>
      <c r="C103" s="379" t="s">
        <v>3245</v>
      </c>
      <c r="D103" s="396">
        <v>46078</v>
      </c>
      <c r="E103" s="397">
        <v>107997068060</v>
      </c>
      <c r="F103" s="398">
        <v>1</v>
      </c>
      <c r="G103" s="372"/>
      <c r="H103" s="372"/>
      <c r="I103" s="422"/>
      <c r="J103" s="423"/>
      <c r="K103" s="373"/>
      <c r="L103" s="403"/>
      <c r="M103" s="443">
        <v>389500</v>
      </c>
      <c r="N103" s="403"/>
      <c r="O103" s="403"/>
      <c r="P103" s="403"/>
      <c r="Q103" s="403"/>
      <c r="R103" s="403"/>
      <c r="S103" s="403"/>
      <c r="T103" s="403"/>
      <c r="U103" s="403"/>
      <c r="V103" s="403"/>
      <c r="W103" s="403"/>
      <c r="X103" s="373"/>
      <c r="Y103" s="404"/>
      <c r="Z103" s="404"/>
      <c r="AA103" s="379" t="s">
        <v>3245</v>
      </c>
      <c r="AB103" s="405" t="str">
        <f t="shared" si="30"/>
        <v>PS261202</v>
      </c>
      <c r="AC103" s="404" t="str">
        <f t="shared" si="30"/>
        <v>B34X26022301VY</v>
      </c>
      <c r="AD103" s="406">
        <f t="shared" si="24"/>
        <v>46078</v>
      </c>
      <c r="AE103" s="404"/>
      <c r="AF103" s="404"/>
      <c r="AG103" s="404"/>
      <c r="AH103" s="404">
        <f t="shared" si="25"/>
        <v>389500</v>
      </c>
      <c r="AI103" s="404"/>
      <c r="AJ103" s="404"/>
      <c r="AK103" s="404"/>
      <c r="AL103" s="404"/>
      <c r="AM103" s="404"/>
      <c r="AN103" s="404"/>
      <c r="AO103" s="404"/>
      <c r="AP103" s="404"/>
      <c r="AQ103" s="404"/>
      <c r="AR103" s="404">
        <f t="shared" si="26"/>
        <v>31160</v>
      </c>
      <c r="AS103" s="404">
        <f t="shared" si="27"/>
        <v>420660</v>
      </c>
      <c r="AT103" s="404">
        <f t="shared" si="28"/>
        <v>420660</v>
      </c>
      <c r="AU103" s="404" t="str">
        <f t="shared" si="29"/>
        <v>Local</v>
      </c>
      <c r="AV103" s="20"/>
      <c r="AY103" s="13"/>
    </row>
    <row r="104" spans="1:51" s="1" customFormat="1" ht="32.25" hidden="1" customHeight="1">
      <c r="A104" s="400" t="s">
        <v>4339</v>
      </c>
      <c r="B104" s="395" t="s">
        <v>4441</v>
      </c>
      <c r="C104" s="379" t="s">
        <v>3245</v>
      </c>
      <c r="D104" s="396">
        <v>46078</v>
      </c>
      <c r="E104" s="397">
        <v>107997080440</v>
      </c>
      <c r="F104" s="398">
        <v>1</v>
      </c>
      <c r="G104" s="372"/>
      <c r="H104" s="372"/>
      <c r="I104" s="422"/>
      <c r="J104" s="423"/>
      <c r="K104" s="373"/>
      <c r="L104" s="403"/>
      <c r="M104" s="443">
        <v>389500</v>
      </c>
      <c r="N104" s="403"/>
      <c r="O104" s="403"/>
      <c r="P104" s="403"/>
      <c r="Q104" s="403"/>
      <c r="R104" s="403"/>
      <c r="S104" s="403"/>
      <c r="T104" s="403"/>
      <c r="U104" s="403"/>
      <c r="V104" s="403"/>
      <c r="W104" s="403"/>
      <c r="X104" s="373"/>
      <c r="Y104" s="404"/>
      <c r="Z104" s="404"/>
      <c r="AA104" s="379" t="s">
        <v>3245</v>
      </c>
      <c r="AB104" s="405" t="str">
        <f t="shared" si="30"/>
        <v>PS261203</v>
      </c>
      <c r="AC104" s="404" t="str">
        <f t="shared" si="30"/>
        <v>B34X26022303VY</v>
      </c>
      <c r="AD104" s="406">
        <f t="shared" si="24"/>
        <v>46078</v>
      </c>
      <c r="AE104" s="404"/>
      <c r="AF104" s="404"/>
      <c r="AG104" s="404"/>
      <c r="AH104" s="404">
        <f t="shared" si="25"/>
        <v>389500</v>
      </c>
      <c r="AI104" s="404"/>
      <c r="AJ104" s="404"/>
      <c r="AK104" s="404"/>
      <c r="AL104" s="404"/>
      <c r="AM104" s="404"/>
      <c r="AN104" s="404"/>
      <c r="AO104" s="404"/>
      <c r="AP104" s="404"/>
      <c r="AQ104" s="404"/>
      <c r="AR104" s="404">
        <f t="shared" si="26"/>
        <v>31160</v>
      </c>
      <c r="AS104" s="404">
        <f t="shared" si="27"/>
        <v>420660</v>
      </c>
      <c r="AT104" s="404">
        <f t="shared" si="28"/>
        <v>420660</v>
      </c>
      <c r="AU104" s="404" t="str">
        <f t="shared" si="29"/>
        <v>Local</v>
      </c>
      <c r="AV104" s="20"/>
      <c r="AY104" s="13"/>
    </row>
    <row r="105" spans="1:51" s="1" customFormat="1" ht="32.25" hidden="1" customHeight="1">
      <c r="A105" s="400" t="s">
        <v>4340</v>
      </c>
      <c r="B105" s="395" t="s">
        <v>4442</v>
      </c>
      <c r="C105" s="379" t="s">
        <v>3245</v>
      </c>
      <c r="D105" s="396">
        <v>46078</v>
      </c>
      <c r="E105" s="397">
        <v>107997093520</v>
      </c>
      <c r="F105" s="398">
        <v>1</v>
      </c>
      <c r="G105" s="372"/>
      <c r="H105" s="372"/>
      <c r="I105" s="422"/>
      <c r="J105" s="423"/>
      <c r="K105" s="373"/>
      <c r="L105" s="403"/>
      <c r="M105" s="443">
        <v>389500</v>
      </c>
      <c r="N105" s="403"/>
      <c r="O105" s="403"/>
      <c r="P105" s="403"/>
      <c r="Q105" s="403"/>
      <c r="R105" s="403"/>
      <c r="S105" s="403"/>
      <c r="T105" s="403"/>
      <c r="U105" s="403"/>
      <c r="V105" s="403"/>
      <c r="W105" s="403"/>
      <c r="X105" s="373"/>
      <c r="Y105" s="404"/>
      <c r="Z105" s="404"/>
      <c r="AA105" s="379" t="s">
        <v>3245</v>
      </c>
      <c r="AB105" s="405" t="str">
        <f t="shared" si="30"/>
        <v>PS261204</v>
      </c>
      <c r="AC105" s="404" t="str">
        <f t="shared" si="30"/>
        <v>B34X26022304VY</v>
      </c>
      <c r="AD105" s="406">
        <f t="shared" si="24"/>
        <v>46078</v>
      </c>
      <c r="AE105" s="404"/>
      <c r="AF105" s="404"/>
      <c r="AG105" s="404"/>
      <c r="AH105" s="404">
        <f t="shared" si="25"/>
        <v>389500</v>
      </c>
      <c r="AI105" s="404"/>
      <c r="AJ105" s="404"/>
      <c r="AK105" s="404"/>
      <c r="AL105" s="404"/>
      <c r="AM105" s="404"/>
      <c r="AN105" s="404"/>
      <c r="AO105" s="404"/>
      <c r="AP105" s="404"/>
      <c r="AQ105" s="404"/>
      <c r="AR105" s="404">
        <f t="shared" si="26"/>
        <v>31160</v>
      </c>
      <c r="AS105" s="404">
        <f t="shared" si="27"/>
        <v>420660</v>
      </c>
      <c r="AT105" s="404">
        <f t="shared" si="28"/>
        <v>420660</v>
      </c>
      <c r="AU105" s="404" t="str">
        <f t="shared" si="29"/>
        <v>Local</v>
      </c>
      <c r="AV105" s="20"/>
      <c r="AY105" s="13"/>
    </row>
    <row r="106" spans="1:51" s="1" customFormat="1" ht="32.25" hidden="1" customHeight="1">
      <c r="A106" s="400" t="s">
        <v>4341</v>
      </c>
      <c r="B106" s="395" t="s">
        <v>4443</v>
      </c>
      <c r="C106" s="379" t="s">
        <v>3245</v>
      </c>
      <c r="D106" s="396">
        <v>46078</v>
      </c>
      <c r="E106" s="397">
        <v>107997127820</v>
      </c>
      <c r="F106" s="398">
        <v>1</v>
      </c>
      <c r="G106" s="372"/>
      <c r="H106" s="372"/>
      <c r="I106" s="422"/>
      <c r="J106" s="423"/>
      <c r="K106" s="373"/>
      <c r="L106" s="403"/>
      <c r="M106" s="443">
        <v>389500</v>
      </c>
      <c r="N106" s="403"/>
      <c r="O106" s="403"/>
      <c r="P106" s="403"/>
      <c r="Q106" s="403"/>
      <c r="R106" s="403"/>
      <c r="S106" s="403"/>
      <c r="T106" s="403"/>
      <c r="U106" s="403"/>
      <c r="V106" s="403"/>
      <c r="W106" s="403"/>
      <c r="X106" s="373"/>
      <c r="Y106" s="404"/>
      <c r="Z106" s="404"/>
      <c r="AA106" s="379" t="s">
        <v>3245</v>
      </c>
      <c r="AB106" s="405" t="str">
        <f t="shared" si="30"/>
        <v>PS261205</v>
      </c>
      <c r="AC106" s="404" t="str">
        <f t="shared" si="30"/>
        <v>B34X26022305VY</v>
      </c>
      <c r="AD106" s="406">
        <f t="shared" si="24"/>
        <v>46078</v>
      </c>
      <c r="AE106" s="404"/>
      <c r="AF106" s="404"/>
      <c r="AG106" s="404"/>
      <c r="AH106" s="404">
        <f t="shared" si="25"/>
        <v>389500</v>
      </c>
      <c r="AI106" s="404"/>
      <c r="AJ106" s="404"/>
      <c r="AK106" s="404"/>
      <c r="AL106" s="404"/>
      <c r="AM106" s="404"/>
      <c r="AN106" s="404"/>
      <c r="AO106" s="404"/>
      <c r="AP106" s="404"/>
      <c r="AQ106" s="404"/>
      <c r="AR106" s="404">
        <f t="shared" si="26"/>
        <v>31160</v>
      </c>
      <c r="AS106" s="404">
        <f t="shared" si="27"/>
        <v>420660</v>
      </c>
      <c r="AT106" s="404">
        <f t="shared" si="28"/>
        <v>420660</v>
      </c>
      <c r="AU106" s="404" t="str">
        <f t="shared" si="29"/>
        <v>Local</v>
      </c>
      <c r="AV106" s="20"/>
      <c r="AY106" s="13"/>
    </row>
    <row r="107" spans="1:51" s="1" customFormat="1" ht="32.25" hidden="1" customHeight="1">
      <c r="A107" s="400" t="s">
        <v>4342</v>
      </c>
      <c r="B107" s="395" t="s">
        <v>4444</v>
      </c>
      <c r="C107" s="379" t="s">
        <v>3245</v>
      </c>
      <c r="D107" s="396">
        <v>46078</v>
      </c>
      <c r="E107" s="397">
        <v>107997917640</v>
      </c>
      <c r="F107" s="398">
        <v>1</v>
      </c>
      <c r="G107" s="372"/>
      <c r="H107" s="372"/>
      <c r="I107" s="422"/>
      <c r="J107" s="423"/>
      <c r="K107" s="373"/>
      <c r="L107" s="403"/>
      <c r="M107" s="443">
        <v>389500</v>
      </c>
      <c r="N107" s="403"/>
      <c r="O107" s="403"/>
      <c r="P107" s="403"/>
      <c r="Q107" s="403"/>
      <c r="R107" s="403"/>
      <c r="S107" s="403"/>
      <c r="T107" s="403"/>
      <c r="U107" s="403"/>
      <c r="V107" s="403"/>
      <c r="W107" s="403"/>
      <c r="X107" s="373"/>
      <c r="Y107" s="404"/>
      <c r="Z107" s="404"/>
      <c r="AA107" s="379" t="s">
        <v>3245</v>
      </c>
      <c r="AB107" s="405" t="str">
        <f t="shared" si="30"/>
        <v>PS261213</v>
      </c>
      <c r="AC107" s="404" t="str">
        <f t="shared" si="30"/>
        <v>IFHVN-2602240002</v>
      </c>
      <c r="AD107" s="406">
        <f t="shared" si="24"/>
        <v>46078</v>
      </c>
      <c r="AE107" s="404"/>
      <c r="AF107" s="404"/>
      <c r="AG107" s="404"/>
      <c r="AH107" s="404">
        <f t="shared" si="25"/>
        <v>389500</v>
      </c>
      <c r="AI107" s="404"/>
      <c r="AJ107" s="404"/>
      <c r="AK107" s="404"/>
      <c r="AL107" s="404"/>
      <c r="AM107" s="404"/>
      <c r="AN107" s="404"/>
      <c r="AO107" s="404"/>
      <c r="AP107" s="404"/>
      <c r="AQ107" s="404"/>
      <c r="AR107" s="404">
        <f t="shared" si="26"/>
        <v>31160</v>
      </c>
      <c r="AS107" s="404">
        <f t="shared" si="27"/>
        <v>420660</v>
      </c>
      <c r="AT107" s="404">
        <f t="shared" si="28"/>
        <v>420660</v>
      </c>
      <c r="AU107" s="404" t="str">
        <f t="shared" si="29"/>
        <v>Local</v>
      </c>
      <c r="AV107" s="20"/>
      <c r="AY107" s="13"/>
    </row>
    <row r="108" spans="1:51" s="1" customFormat="1" ht="32.25" hidden="1" customHeight="1">
      <c r="A108" s="400" t="s">
        <v>4343</v>
      </c>
      <c r="B108" s="395" t="s">
        <v>4445</v>
      </c>
      <c r="C108" s="379" t="s">
        <v>3245</v>
      </c>
      <c r="D108" s="396">
        <v>46078</v>
      </c>
      <c r="E108" s="397">
        <v>107997915800</v>
      </c>
      <c r="F108" s="398">
        <v>1</v>
      </c>
      <c r="G108" s="372"/>
      <c r="H108" s="372"/>
      <c r="I108" s="422"/>
      <c r="J108" s="423"/>
      <c r="K108" s="373"/>
      <c r="L108" s="403"/>
      <c r="M108" s="443">
        <v>389500</v>
      </c>
      <c r="N108" s="403"/>
      <c r="O108" s="403"/>
      <c r="P108" s="403"/>
      <c r="Q108" s="403"/>
      <c r="R108" s="403"/>
      <c r="S108" s="403"/>
      <c r="T108" s="403"/>
      <c r="U108" s="403"/>
      <c r="V108" s="403"/>
      <c r="W108" s="403"/>
      <c r="X108" s="373"/>
      <c r="Y108" s="404"/>
      <c r="Z108" s="404"/>
      <c r="AA108" s="379" t="s">
        <v>3245</v>
      </c>
      <c r="AB108" s="405" t="str">
        <f t="shared" si="30"/>
        <v>PS261200</v>
      </c>
      <c r="AC108" s="404" t="str">
        <f t="shared" si="30"/>
        <v>THVN-MIN2602015</v>
      </c>
      <c r="AD108" s="406">
        <f t="shared" si="24"/>
        <v>46078</v>
      </c>
      <c r="AE108" s="404"/>
      <c r="AF108" s="404"/>
      <c r="AG108" s="404"/>
      <c r="AH108" s="404">
        <f t="shared" si="25"/>
        <v>389500</v>
      </c>
      <c r="AI108" s="404"/>
      <c r="AJ108" s="404"/>
      <c r="AK108" s="404"/>
      <c r="AL108" s="404"/>
      <c r="AM108" s="404"/>
      <c r="AN108" s="404"/>
      <c r="AO108" s="404"/>
      <c r="AP108" s="404"/>
      <c r="AQ108" s="404"/>
      <c r="AR108" s="404">
        <f t="shared" si="26"/>
        <v>31160</v>
      </c>
      <c r="AS108" s="404">
        <f t="shared" si="27"/>
        <v>420660</v>
      </c>
      <c r="AT108" s="404">
        <f t="shared" si="28"/>
        <v>420660</v>
      </c>
      <c r="AU108" s="404" t="str">
        <f t="shared" si="29"/>
        <v>Local</v>
      </c>
      <c r="AV108" s="20"/>
      <c r="AY108" s="13"/>
    </row>
    <row r="109" spans="1:51" s="1" customFormat="1" ht="32.25" hidden="1" customHeight="1">
      <c r="A109" s="400" t="s">
        <v>4344</v>
      </c>
      <c r="B109" s="395" t="s">
        <v>4446</v>
      </c>
      <c r="C109" s="379" t="s">
        <v>3245</v>
      </c>
      <c r="D109" s="396">
        <v>46078</v>
      </c>
      <c r="E109" s="397">
        <v>107997914400</v>
      </c>
      <c r="F109" s="398">
        <v>1</v>
      </c>
      <c r="G109" s="372"/>
      <c r="H109" s="372"/>
      <c r="I109" s="422"/>
      <c r="J109" s="423"/>
      <c r="K109" s="373"/>
      <c r="L109" s="403"/>
      <c r="M109" s="443">
        <v>389500</v>
      </c>
      <c r="N109" s="403"/>
      <c r="O109" s="403"/>
      <c r="P109" s="403"/>
      <c r="Q109" s="403"/>
      <c r="R109" s="403"/>
      <c r="S109" s="403"/>
      <c r="T109" s="403"/>
      <c r="U109" s="403"/>
      <c r="V109" s="403"/>
      <c r="W109" s="403"/>
      <c r="X109" s="373"/>
      <c r="Y109" s="404"/>
      <c r="Z109" s="404"/>
      <c r="AA109" s="379" t="s">
        <v>3245</v>
      </c>
      <c r="AB109" s="405" t="str">
        <f t="shared" si="30"/>
        <v>PS261212</v>
      </c>
      <c r="AC109" s="404" t="str">
        <f t="shared" si="30"/>
        <v>187/BG-PS-34</v>
      </c>
      <c r="AD109" s="406">
        <f t="shared" si="24"/>
        <v>46078</v>
      </c>
      <c r="AE109" s="404"/>
      <c r="AF109" s="404"/>
      <c r="AG109" s="404"/>
      <c r="AH109" s="404">
        <f t="shared" si="25"/>
        <v>389500</v>
      </c>
      <c r="AI109" s="404"/>
      <c r="AJ109" s="404"/>
      <c r="AK109" s="404"/>
      <c r="AL109" s="404"/>
      <c r="AM109" s="404"/>
      <c r="AN109" s="404"/>
      <c r="AO109" s="404"/>
      <c r="AP109" s="404"/>
      <c r="AQ109" s="404"/>
      <c r="AR109" s="404">
        <f t="shared" si="26"/>
        <v>31160</v>
      </c>
      <c r="AS109" s="404">
        <f t="shared" si="27"/>
        <v>420660</v>
      </c>
      <c r="AT109" s="404">
        <f t="shared" si="28"/>
        <v>420660</v>
      </c>
      <c r="AU109" s="404" t="str">
        <f t="shared" si="29"/>
        <v>Local</v>
      </c>
      <c r="AV109" s="20"/>
      <c r="AY109" s="13"/>
    </row>
    <row r="110" spans="1:51" s="1" customFormat="1" ht="32.25" hidden="1" customHeight="1">
      <c r="A110" s="400" t="s">
        <v>4345</v>
      </c>
      <c r="B110" s="395" t="s">
        <v>4447</v>
      </c>
      <c r="C110" s="379" t="s">
        <v>3245</v>
      </c>
      <c r="D110" s="396">
        <v>46078</v>
      </c>
      <c r="E110" s="397">
        <v>107997913920</v>
      </c>
      <c r="F110" s="425">
        <v>1</v>
      </c>
      <c r="G110" s="424"/>
      <c r="H110" s="424"/>
      <c r="I110" s="422"/>
      <c r="J110" s="423"/>
      <c r="K110" s="373"/>
      <c r="L110" s="403"/>
      <c r="M110" s="443">
        <v>389500</v>
      </c>
      <c r="N110" s="403"/>
      <c r="O110" s="403"/>
      <c r="P110" s="403"/>
      <c r="Q110" s="403"/>
      <c r="R110" s="403"/>
      <c r="S110" s="403"/>
      <c r="T110" s="403"/>
      <c r="U110" s="403"/>
      <c r="V110" s="403"/>
      <c r="W110" s="403"/>
      <c r="X110" s="373"/>
      <c r="Y110" s="404"/>
      <c r="Z110" s="404"/>
      <c r="AA110" s="379" t="s">
        <v>3245</v>
      </c>
      <c r="AB110" s="405" t="str">
        <f t="shared" si="30"/>
        <v>PS261219</v>
      </c>
      <c r="AC110" s="404" t="str">
        <f t="shared" si="30"/>
        <v>188/BG-PS-34</v>
      </c>
      <c r="AD110" s="406">
        <f t="shared" si="24"/>
        <v>46078</v>
      </c>
      <c r="AE110" s="404"/>
      <c r="AF110" s="404"/>
      <c r="AG110" s="404"/>
      <c r="AH110" s="404">
        <f t="shared" si="25"/>
        <v>389500</v>
      </c>
      <c r="AI110" s="404"/>
      <c r="AJ110" s="404"/>
      <c r="AK110" s="404"/>
      <c r="AL110" s="404"/>
      <c r="AM110" s="404"/>
      <c r="AN110" s="404"/>
      <c r="AO110" s="404"/>
      <c r="AP110" s="404"/>
      <c r="AQ110" s="404"/>
      <c r="AR110" s="404">
        <f t="shared" si="26"/>
        <v>31160</v>
      </c>
      <c r="AS110" s="404">
        <f t="shared" si="27"/>
        <v>420660</v>
      </c>
      <c r="AT110" s="404">
        <f t="shared" si="28"/>
        <v>420660</v>
      </c>
      <c r="AU110" s="404" t="str">
        <f t="shared" si="29"/>
        <v>Local</v>
      </c>
      <c r="AV110" s="20"/>
      <c r="AY110" s="13"/>
    </row>
    <row r="111" spans="1:51" s="1" customFormat="1" ht="32.25" hidden="1" customHeight="1">
      <c r="A111" s="400" t="s">
        <v>4346</v>
      </c>
      <c r="B111" s="395" t="s">
        <v>4448</v>
      </c>
      <c r="C111" s="379" t="s">
        <v>3245</v>
      </c>
      <c r="D111" s="396">
        <v>46078</v>
      </c>
      <c r="E111" s="397">
        <v>107997924640</v>
      </c>
      <c r="F111" s="425">
        <v>1</v>
      </c>
      <c r="G111" s="424"/>
      <c r="H111" s="424"/>
      <c r="I111" s="422"/>
      <c r="J111" s="423"/>
      <c r="K111" s="373"/>
      <c r="L111" s="403"/>
      <c r="M111" s="443">
        <v>389500</v>
      </c>
      <c r="N111" s="403"/>
      <c r="O111" s="403"/>
      <c r="P111" s="403"/>
      <c r="Q111" s="403"/>
      <c r="R111" s="403"/>
      <c r="S111" s="403"/>
      <c r="T111" s="403"/>
      <c r="U111" s="403"/>
      <c r="V111" s="403"/>
      <c r="W111" s="403"/>
      <c r="X111" s="373"/>
      <c r="Y111" s="404"/>
      <c r="Z111" s="404"/>
      <c r="AA111" s="379" t="s">
        <v>3245</v>
      </c>
      <c r="AB111" s="405" t="str">
        <f t="shared" si="30"/>
        <v>PS261220</v>
      </c>
      <c r="AC111" s="404" t="str">
        <f t="shared" si="30"/>
        <v>5272448</v>
      </c>
      <c r="AD111" s="406">
        <f t="shared" si="24"/>
        <v>46078</v>
      </c>
      <c r="AE111" s="404"/>
      <c r="AF111" s="404"/>
      <c r="AG111" s="404"/>
      <c r="AH111" s="404">
        <f t="shared" si="25"/>
        <v>389500</v>
      </c>
      <c r="AI111" s="404"/>
      <c r="AJ111" s="404"/>
      <c r="AK111" s="404"/>
      <c r="AL111" s="404"/>
      <c r="AM111" s="404"/>
      <c r="AN111" s="404"/>
      <c r="AO111" s="404"/>
      <c r="AP111" s="404"/>
      <c r="AQ111" s="404"/>
      <c r="AR111" s="404">
        <f t="shared" si="26"/>
        <v>31160</v>
      </c>
      <c r="AS111" s="404">
        <f t="shared" si="27"/>
        <v>420660</v>
      </c>
      <c r="AT111" s="404">
        <f t="shared" si="28"/>
        <v>420660</v>
      </c>
      <c r="AU111" s="404" t="str">
        <f t="shared" si="29"/>
        <v>Local</v>
      </c>
      <c r="AV111" s="20"/>
      <c r="AY111" s="13"/>
    </row>
    <row r="112" spans="1:51" s="1" customFormat="1" ht="32.25" hidden="1" customHeight="1">
      <c r="A112" s="400" t="s">
        <v>4347</v>
      </c>
      <c r="B112" s="395" t="s">
        <v>4449</v>
      </c>
      <c r="C112" s="379" t="s">
        <v>3245</v>
      </c>
      <c r="D112" s="396">
        <v>46078</v>
      </c>
      <c r="E112" s="397">
        <v>107997958720</v>
      </c>
      <c r="F112" s="398">
        <v>1</v>
      </c>
      <c r="G112" s="372"/>
      <c r="H112" s="372"/>
      <c r="I112" s="422"/>
      <c r="J112" s="423"/>
      <c r="K112" s="373"/>
      <c r="L112" s="403"/>
      <c r="M112" s="443">
        <v>389500</v>
      </c>
      <c r="N112" s="403"/>
      <c r="O112" s="403"/>
      <c r="P112" s="403"/>
      <c r="Q112" s="403"/>
      <c r="R112" s="403"/>
      <c r="S112" s="403"/>
      <c r="T112" s="403"/>
      <c r="U112" s="403"/>
      <c r="V112" s="403"/>
      <c r="W112" s="403"/>
      <c r="X112" s="373"/>
      <c r="Y112" s="404"/>
      <c r="Z112" s="404"/>
      <c r="AA112" s="379" t="s">
        <v>3245</v>
      </c>
      <c r="AB112" s="405" t="str">
        <f t="shared" si="30"/>
        <v>PS261221</v>
      </c>
      <c r="AC112" s="404" t="str">
        <f t="shared" si="30"/>
        <v>VY/035-2026</v>
      </c>
      <c r="AD112" s="406">
        <f t="shared" si="24"/>
        <v>46078</v>
      </c>
      <c r="AE112" s="404"/>
      <c r="AF112" s="404"/>
      <c r="AG112" s="404"/>
      <c r="AH112" s="404">
        <f t="shared" si="25"/>
        <v>389500</v>
      </c>
      <c r="AI112" s="404"/>
      <c r="AJ112" s="404"/>
      <c r="AK112" s="404"/>
      <c r="AL112" s="404"/>
      <c r="AM112" s="404"/>
      <c r="AN112" s="404"/>
      <c r="AO112" s="404"/>
      <c r="AP112" s="404"/>
      <c r="AQ112" s="404"/>
      <c r="AR112" s="404">
        <f t="shared" si="26"/>
        <v>31160</v>
      </c>
      <c r="AS112" s="404">
        <f t="shared" si="27"/>
        <v>420660</v>
      </c>
      <c r="AT112" s="404">
        <f t="shared" si="28"/>
        <v>420660</v>
      </c>
      <c r="AU112" s="404" t="str">
        <f t="shared" si="29"/>
        <v>Local</v>
      </c>
      <c r="AV112" s="20"/>
      <c r="AY112" s="13"/>
    </row>
    <row r="113" spans="1:51" s="1" customFormat="1" ht="32.25" hidden="1" customHeight="1">
      <c r="A113" s="400" t="s">
        <v>4348</v>
      </c>
      <c r="B113" s="395" t="s">
        <v>4450</v>
      </c>
      <c r="C113" s="379" t="s">
        <v>3245</v>
      </c>
      <c r="D113" s="396">
        <v>46078</v>
      </c>
      <c r="E113" s="397">
        <v>107997968740</v>
      </c>
      <c r="F113" s="398">
        <v>1</v>
      </c>
      <c r="G113" s="372"/>
      <c r="H113" s="372"/>
      <c r="I113" s="422"/>
      <c r="J113" s="423"/>
      <c r="K113" s="373"/>
      <c r="L113" s="403"/>
      <c r="M113" s="443">
        <v>389500</v>
      </c>
      <c r="N113" s="403"/>
      <c r="O113" s="403"/>
      <c r="P113" s="403"/>
      <c r="Q113" s="403"/>
      <c r="R113" s="403"/>
      <c r="S113" s="403"/>
      <c r="T113" s="403"/>
      <c r="U113" s="403"/>
      <c r="V113" s="403"/>
      <c r="W113" s="403"/>
      <c r="X113" s="373"/>
      <c r="Y113" s="404"/>
      <c r="Z113" s="404"/>
      <c r="AA113" s="379" t="s">
        <v>3245</v>
      </c>
      <c r="AB113" s="405" t="str">
        <f t="shared" si="30"/>
        <v>PS261222</v>
      </c>
      <c r="AC113" s="404" t="str">
        <f t="shared" si="30"/>
        <v>EBD-PSINJ260210</v>
      </c>
      <c r="AD113" s="406">
        <f t="shared" si="24"/>
        <v>46078</v>
      </c>
      <c r="AE113" s="404"/>
      <c r="AF113" s="404"/>
      <c r="AG113" s="404"/>
      <c r="AH113" s="404">
        <f t="shared" si="25"/>
        <v>389500</v>
      </c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>
        <f t="shared" si="26"/>
        <v>31160</v>
      </c>
      <c r="AS113" s="404">
        <f t="shared" si="27"/>
        <v>420660</v>
      </c>
      <c r="AT113" s="404">
        <f t="shared" si="28"/>
        <v>420660</v>
      </c>
      <c r="AU113" s="404" t="str">
        <f t="shared" si="29"/>
        <v>Local</v>
      </c>
      <c r="AV113" s="20"/>
      <c r="AY113" s="13"/>
    </row>
    <row r="114" spans="1:51" s="1" customFormat="1" ht="32.25" hidden="1" customHeight="1">
      <c r="A114" s="400" t="s">
        <v>4349</v>
      </c>
      <c r="B114" s="395" t="s">
        <v>4451</v>
      </c>
      <c r="C114" s="379" t="s">
        <v>3245</v>
      </c>
      <c r="D114" s="396">
        <v>46078</v>
      </c>
      <c r="E114" s="397">
        <v>107998523030</v>
      </c>
      <c r="F114" s="398">
        <v>1</v>
      </c>
      <c r="G114" s="372"/>
      <c r="H114" s="372"/>
      <c r="I114" s="422"/>
      <c r="J114" s="423"/>
      <c r="K114" s="373"/>
      <c r="L114" s="403"/>
      <c r="M114" s="443">
        <v>389500</v>
      </c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  <c r="X114" s="373"/>
      <c r="Y114" s="404"/>
      <c r="Z114" s="404"/>
      <c r="AA114" s="379" t="s">
        <v>3245</v>
      </c>
      <c r="AB114" s="405" t="str">
        <f t="shared" si="30"/>
        <v>PS261201</v>
      </c>
      <c r="AC114" s="404" t="str">
        <f t="shared" si="30"/>
        <v>20363602</v>
      </c>
      <c r="AD114" s="406">
        <f t="shared" si="24"/>
        <v>46078</v>
      </c>
      <c r="AE114" s="404"/>
      <c r="AF114" s="404"/>
      <c r="AG114" s="404"/>
      <c r="AH114" s="404">
        <f t="shared" si="25"/>
        <v>389500</v>
      </c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>
        <f t="shared" si="26"/>
        <v>31160</v>
      </c>
      <c r="AS114" s="404">
        <f t="shared" si="27"/>
        <v>420660</v>
      </c>
      <c r="AT114" s="404">
        <f t="shared" si="28"/>
        <v>420660</v>
      </c>
      <c r="AU114" s="404" t="str">
        <f t="shared" si="29"/>
        <v>Local</v>
      </c>
      <c r="AV114" s="20"/>
      <c r="AY114" s="13"/>
    </row>
    <row r="115" spans="1:51" s="1" customFormat="1" ht="32.25" hidden="1" customHeight="1">
      <c r="A115" s="400" t="s">
        <v>4350</v>
      </c>
      <c r="B115" s="395" t="s">
        <v>4452</v>
      </c>
      <c r="C115" s="379" t="s">
        <v>3245</v>
      </c>
      <c r="D115" s="396">
        <v>46078</v>
      </c>
      <c r="E115" s="397">
        <v>107998533420</v>
      </c>
      <c r="F115" s="398">
        <v>1</v>
      </c>
      <c r="G115" s="372"/>
      <c r="H115" s="372"/>
      <c r="I115" s="422"/>
      <c r="J115" s="423"/>
      <c r="K115" s="373"/>
      <c r="L115" s="403"/>
      <c r="M115" s="443">
        <v>389500</v>
      </c>
      <c r="N115" s="403"/>
      <c r="O115" s="403"/>
      <c r="P115" s="403"/>
      <c r="Q115" s="403"/>
      <c r="R115" s="403"/>
      <c r="S115" s="403"/>
      <c r="T115" s="403"/>
      <c r="U115" s="403"/>
      <c r="V115" s="403"/>
      <c r="W115" s="403"/>
      <c r="X115" s="373"/>
      <c r="Y115" s="404"/>
      <c r="Z115" s="404"/>
      <c r="AA115" s="379" t="s">
        <v>3245</v>
      </c>
      <c r="AB115" s="405" t="str">
        <f t="shared" si="30"/>
        <v>PS261121</v>
      </c>
      <c r="AC115" s="404" t="str">
        <f t="shared" si="30"/>
        <v>5242511</v>
      </c>
      <c r="AD115" s="406">
        <f t="shared" si="24"/>
        <v>46078</v>
      </c>
      <c r="AE115" s="404"/>
      <c r="AF115" s="404"/>
      <c r="AG115" s="404"/>
      <c r="AH115" s="404">
        <f t="shared" si="25"/>
        <v>389500</v>
      </c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>
        <f t="shared" si="26"/>
        <v>31160</v>
      </c>
      <c r="AS115" s="404">
        <f t="shared" si="27"/>
        <v>420660</v>
      </c>
      <c r="AT115" s="404">
        <f t="shared" si="28"/>
        <v>420660</v>
      </c>
      <c r="AU115" s="404" t="str">
        <f t="shared" si="29"/>
        <v>Local</v>
      </c>
      <c r="AV115" s="20"/>
      <c r="AY115" s="13"/>
    </row>
    <row r="116" spans="1:51" s="1" customFormat="1" ht="32.25" hidden="1" customHeight="1">
      <c r="A116" s="400" t="s">
        <v>4351</v>
      </c>
      <c r="B116" s="395" t="s">
        <v>4453</v>
      </c>
      <c r="C116" s="379" t="s">
        <v>3245</v>
      </c>
      <c r="D116" s="396">
        <v>46078</v>
      </c>
      <c r="E116" s="397">
        <v>108000210950</v>
      </c>
      <c r="F116" s="398">
        <v>1</v>
      </c>
      <c r="G116" s="372"/>
      <c r="H116" s="372"/>
      <c r="I116" s="422"/>
      <c r="J116" s="423"/>
      <c r="K116" s="373"/>
      <c r="L116" s="403"/>
      <c r="M116" s="443">
        <v>389500</v>
      </c>
      <c r="N116" s="403"/>
      <c r="O116" s="403"/>
      <c r="P116" s="403"/>
      <c r="Q116" s="403"/>
      <c r="R116" s="403"/>
      <c r="S116" s="403"/>
      <c r="T116" s="403"/>
      <c r="U116" s="403"/>
      <c r="V116" s="403"/>
      <c r="W116" s="403"/>
      <c r="X116" s="373"/>
      <c r="Y116" s="404"/>
      <c r="Z116" s="404"/>
      <c r="AA116" s="379" t="s">
        <v>3245</v>
      </c>
      <c r="AB116" s="405" t="str">
        <f t="shared" si="30"/>
        <v>PS261249</v>
      </c>
      <c r="AC116" s="404" t="str">
        <f t="shared" si="30"/>
        <v>5225340</v>
      </c>
      <c r="AD116" s="406">
        <f t="shared" si="24"/>
        <v>46078</v>
      </c>
      <c r="AE116" s="404"/>
      <c r="AF116" s="404"/>
      <c r="AG116" s="404"/>
      <c r="AH116" s="404">
        <f t="shared" si="25"/>
        <v>389500</v>
      </c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>
        <f t="shared" si="26"/>
        <v>31160</v>
      </c>
      <c r="AS116" s="404">
        <f t="shared" si="27"/>
        <v>420660</v>
      </c>
      <c r="AT116" s="404">
        <f t="shared" si="28"/>
        <v>420660</v>
      </c>
      <c r="AU116" s="404" t="str">
        <f t="shared" si="29"/>
        <v>Local</v>
      </c>
      <c r="AV116" s="20"/>
      <c r="AY116" s="13"/>
    </row>
    <row r="117" spans="1:51" s="1" customFormat="1" ht="32.25" hidden="1" customHeight="1">
      <c r="A117" s="400" t="s">
        <v>4352</v>
      </c>
      <c r="B117" s="395" t="s">
        <v>4454</v>
      </c>
      <c r="C117" s="379" t="s">
        <v>3245</v>
      </c>
      <c r="D117" s="396">
        <v>46078</v>
      </c>
      <c r="E117" s="397">
        <v>107995409431</v>
      </c>
      <c r="F117" s="398">
        <v>1</v>
      </c>
      <c r="G117" s="372"/>
      <c r="H117" s="372"/>
      <c r="I117" s="422"/>
      <c r="J117" s="423"/>
      <c r="K117" s="373"/>
      <c r="L117" s="403"/>
      <c r="M117" s="443">
        <v>389500</v>
      </c>
      <c r="N117" s="403"/>
      <c r="O117" s="403"/>
      <c r="P117" s="403"/>
      <c r="Q117" s="403"/>
      <c r="R117" s="403"/>
      <c r="S117" s="403"/>
      <c r="T117" s="403"/>
      <c r="U117" s="403"/>
      <c r="V117" s="403"/>
      <c r="W117" s="403"/>
      <c r="X117" s="373"/>
      <c r="Y117" s="404"/>
      <c r="Z117" s="404"/>
      <c r="AA117" s="379" t="s">
        <v>3245</v>
      </c>
      <c r="AB117" s="405" t="str">
        <f t="shared" si="30"/>
        <v>PS261197</v>
      </c>
      <c r="AC117" s="404" t="str">
        <f t="shared" si="30"/>
        <v>2602065-CH</v>
      </c>
      <c r="AD117" s="406">
        <f t="shared" si="24"/>
        <v>46078</v>
      </c>
      <c r="AE117" s="404"/>
      <c r="AF117" s="404"/>
      <c r="AG117" s="404"/>
      <c r="AH117" s="404">
        <f t="shared" si="25"/>
        <v>389500</v>
      </c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>
        <f t="shared" si="26"/>
        <v>31160</v>
      </c>
      <c r="AS117" s="404">
        <f t="shared" si="27"/>
        <v>420660</v>
      </c>
      <c r="AT117" s="404">
        <f t="shared" si="28"/>
        <v>420660</v>
      </c>
      <c r="AU117" s="404" t="str">
        <f t="shared" si="29"/>
        <v>Local</v>
      </c>
      <c r="AV117" s="20"/>
      <c r="AY117" s="13"/>
    </row>
    <row r="118" spans="1:51" s="1" customFormat="1" ht="32.25" hidden="1" customHeight="1">
      <c r="A118" s="400" t="s">
        <v>4353</v>
      </c>
      <c r="B118" s="395" t="s">
        <v>4455</v>
      </c>
      <c r="C118" s="379" t="s">
        <v>3245</v>
      </c>
      <c r="D118" s="396">
        <v>46078</v>
      </c>
      <c r="E118" s="397">
        <v>107997916942</v>
      </c>
      <c r="F118" s="398">
        <v>1</v>
      </c>
      <c r="G118" s="372"/>
      <c r="H118" s="372"/>
      <c r="I118" s="422"/>
      <c r="J118" s="423"/>
      <c r="K118" s="373"/>
      <c r="L118" s="403"/>
      <c r="M118" s="443">
        <v>389500</v>
      </c>
      <c r="N118" s="403"/>
      <c r="O118" s="403"/>
      <c r="P118" s="403"/>
      <c r="Q118" s="403"/>
      <c r="R118" s="403"/>
      <c r="S118" s="403"/>
      <c r="T118" s="403"/>
      <c r="U118" s="403"/>
      <c r="V118" s="403"/>
      <c r="W118" s="403"/>
      <c r="X118" s="373"/>
      <c r="Y118" s="404"/>
      <c r="Z118" s="404"/>
      <c r="AA118" s="379" t="s">
        <v>3245</v>
      </c>
      <c r="AB118" s="405" t="str">
        <f t="shared" si="30"/>
        <v>PS261198</v>
      </c>
      <c r="AC118" s="404" t="str">
        <f t="shared" si="30"/>
        <v>5271155</v>
      </c>
      <c r="AD118" s="406">
        <f t="shared" si="24"/>
        <v>46078</v>
      </c>
      <c r="AE118" s="404"/>
      <c r="AF118" s="404"/>
      <c r="AG118" s="404"/>
      <c r="AH118" s="404">
        <f t="shared" si="25"/>
        <v>389500</v>
      </c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>
        <f t="shared" si="26"/>
        <v>31160</v>
      </c>
      <c r="AS118" s="404">
        <f t="shared" si="27"/>
        <v>420660</v>
      </c>
      <c r="AT118" s="404">
        <f t="shared" si="28"/>
        <v>420660</v>
      </c>
      <c r="AU118" s="404" t="str">
        <f t="shared" si="29"/>
        <v>Local</v>
      </c>
      <c r="AV118" s="20"/>
      <c r="AY118" s="13"/>
    </row>
    <row r="119" spans="1:51" s="1" customFormat="1" ht="32.25" hidden="1" customHeight="1">
      <c r="A119" s="400" t="s">
        <v>4354</v>
      </c>
      <c r="B119" s="395" t="s">
        <v>4456</v>
      </c>
      <c r="C119" s="379" t="s">
        <v>3245</v>
      </c>
      <c r="D119" s="396">
        <v>46078</v>
      </c>
      <c r="E119" s="397">
        <v>107997918711</v>
      </c>
      <c r="F119" s="398">
        <v>1</v>
      </c>
      <c r="G119" s="372"/>
      <c r="H119" s="372"/>
      <c r="I119" s="422"/>
      <c r="J119" s="423"/>
      <c r="K119" s="373"/>
      <c r="L119" s="403"/>
      <c r="M119" s="443">
        <v>389500</v>
      </c>
      <c r="N119" s="403"/>
      <c r="O119" s="403"/>
      <c r="P119" s="403"/>
      <c r="Q119" s="403"/>
      <c r="R119" s="403"/>
      <c r="S119" s="403"/>
      <c r="T119" s="403"/>
      <c r="U119" s="403"/>
      <c r="V119" s="403"/>
      <c r="W119" s="403"/>
      <c r="X119" s="373"/>
      <c r="Y119" s="404"/>
      <c r="Z119" s="404"/>
      <c r="AA119" s="379" t="s">
        <v>3245</v>
      </c>
      <c r="AB119" s="405" t="str">
        <f t="shared" si="30"/>
        <v>PS261199</v>
      </c>
      <c r="AC119" s="404" t="str">
        <f t="shared" si="30"/>
        <v>5270660</v>
      </c>
      <c r="AD119" s="406">
        <f t="shared" si="24"/>
        <v>46078</v>
      </c>
      <c r="AE119" s="404"/>
      <c r="AF119" s="404"/>
      <c r="AG119" s="404"/>
      <c r="AH119" s="404">
        <f t="shared" si="25"/>
        <v>389500</v>
      </c>
      <c r="AI119" s="404"/>
      <c r="AJ119" s="404"/>
      <c r="AK119" s="404"/>
      <c r="AL119" s="404"/>
      <c r="AM119" s="404"/>
      <c r="AN119" s="404"/>
      <c r="AO119" s="404"/>
      <c r="AP119" s="404"/>
      <c r="AQ119" s="404"/>
      <c r="AR119" s="404">
        <f t="shared" si="26"/>
        <v>31160</v>
      </c>
      <c r="AS119" s="404">
        <f t="shared" si="27"/>
        <v>420660</v>
      </c>
      <c r="AT119" s="404">
        <f t="shared" si="28"/>
        <v>420660</v>
      </c>
      <c r="AU119" s="404" t="str">
        <f t="shared" si="29"/>
        <v>Local</v>
      </c>
      <c r="AV119" s="20"/>
      <c r="AY119" s="13"/>
    </row>
    <row r="120" spans="1:51" s="1" customFormat="1" ht="32.25" hidden="1" customHeight="1">
      <c r="A120" s="400" t="s">
        <v>4355</v>
      </c>
      <c r="B120" s="395" t="s">
        <v>4457</v>
      </c>
      <c r="C120" s="379" t="s">
        <v>3245</v>
      </c>
      <c r="D120" s="396">
        <v>46078</v>
      </c>
      <c r="E120" s="397">
        <v>107997914843</v>
      </c>
      <c r="F120" s="398">
        <v>1</v>
      </c>
      <c r="G120" s="372"/>
      <c r="H120" s="372"/>
      <c r="I120" s="422"/>
      <c r="J120" s="423"/>
      <c r="K120" s="373"/>
      <c r="L120" s="403"/>
      <c r="M120" s="443">
        <v>389500</v>
      </c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  <c r="X120" s="373"/>
      <c r="Y120" s="404"/>
      <c r="Z120" s="404"/>
      <c r="AA120" s="379" t="s">
        <v>3245</v>
      </c>
      <c r="AB120" s="405" t="str">
        <f t="shared" si="30"/>
        <v>PS261218</v>
      </c>
      <c r="AC120" s="404" t="str">
        <f t="shared" si="30"/>
        <v>5270867</v>
      </c>
      <c r="AD120" s="406">
        <f t="shared" si="24"/>
        <v>46078</v>
      </c>
      <c r="AE120" s="404"/>
      <c r="AF120" s="404"/>
      <c r="AG120" s="404"/>
      <c r="AH120" s="404">
        <f t="shared" si="25"/>
        <v>389500</v>
      </c>
      <c r="AI120" s="404"/>
      <c r="AJ120" s="404"/>
      <c r="AK120" s="404"/>
      <c r="AL120" s="404"/>
      <c r="AM120" s="404"/>
      <c r="AN120" s="404"/>
      <c r="AO120" s="404"/>
      <c r="AP120" s="404"/>
      <c r="AQ120" s="404"/>
      <c r="AR120" s="404">
        <f t="shared" si="26"/>
        <v>31160</v>
      </c>
      <c r="AS120" s="404">
        <f t="shared" si="27"/>
        <v>420660</v>
      </c>
      <c r="AT120" s="404">
        <f t="shared" si="28"/>
        <v>420660</v>
      </c>
      <c r="AU120" s="404" t="str">
        <f t="shared" si="29"/>
        <v>Local</v>
      </c>
      <c r="AV120" s="20"/>
      <c r="AY120" s="13"/>
    </row>
    <row r="121" spans="1:51" s="1" customFormat="1" ht="32.25" hidden="1" customHeight="1">
      <c r="A121" s="400" t="s">
        <v>4356</v>
      </c>
      <c r="B121" s="395" t="s">
        <v>4458</v>
      </c>
      <c r="C121" s="379" t="s">
        <v>3245</v>
      </c>
      <c r="D121" s="396">
        <v>46079</v>
      </c>
      <c r="E121" s="397">
        <v>107999878450</v>
      </c>
      <c r="F121" s="398">
        <v>1</v>
      </c>
      <c r="G121" s="372"/>
      <c r="H121" s="372"/>
      <c r="I121" s="422"/>
      <c r="J121" s="423"/>
      <c r="K121" s="373"/>
      <c r="L121" s="403"/>
      <c r="M121" s="443">
        <v>389500</v>
      </c>
      <c r="N121" s="403"/>
      <c r="O121" s="403"/>
      <c r="P121" s="403"/>
      <c r="Q121" s="403"/>
      <c r="R121" s="403"/>
      <c r="S121" s="403"/>
      <c r="T121" s="403"/>
      <c r="U121" s="403"/>
      <c r="V121" s="403"/>
      <c r="W121" s="403"/>
      <c r="X121" s="373"/>
      <c r="Y121" s="404"/>
      <c r="Z121" s="404"/>
      <c r="AA121" s="379" t="s">
        <v>3245</v>
      </c>
      <c r="AB121" s="405" t="str">
        <f t="shared" si="30"/>
        <v>PS261240</v>
      </c>
      <c r="AC121" s="404" t="str">
        <f t="shared" si="30"/>
        <v>2602066-CH</v>
      </c>
      <c r="AD121" s="406">
        <f t="shared" si="24"/>
        <v>46079</v>
      </c>
      <c r="AE121" s="404"/>
      <c r="AF121" s="404"/>
      <c r="AG121" s="404"/>
      <c r="AH121" s="404">
        <f t="shared" si="25"/>
        <v>389500</v>
      </c>
      <c r="AI121" s="404"/>
      <c r="AJ121" s="404"/>
      <c r="AK121" s="404"/>
      <c r="AL121" s="404"/>
      <c r="AM121" s="404"/>
      <c r="AN121" s="404"/>
      <c r="AO121" s="404"/>
      <c r="AP121" s="404"/>
      <c r="AQ121" s="404"/>
      <c r="AR121" s="404">
        <f t="shared" si="26"/>
        <v>31160</v>
      </c>
      <c r="AS121" s="404">
        <f t="shared" si="27"/>
        <v>420660</v>
      </c>
      <c r="AT121" s="404">
        <f t="shared" si="28"/>
        <v>420660</v>
      </c>
      <c r="AU121" s="404" t="str">
        <f t="shared" si="29"/>
        <v>Local</v>
      </c>
      <c r="AV121" s="20"/>
      <c r="AY121" s="13"/>
    </row>
    <row r="122" spans="1:51" s="1" customFormat="1" ht="32.25" hidden="1" customHeight="1">
      <c r="A122" s="400" t="s">
        <v>4357</v>
      </c>
      <c r="B122" s="395" t="s">
        <v>4459</v>
      </c>
      <c r="C122" s="379" t="s">
        <v>3245</v>
      </c>
      <c r="D122" s="396">
        <v>46079</v>
      </c>
      <c r="E122" s="397">
        <v>107999878120</v>
      </c>
      <c r="F122" s="398">
        <v>1</v>
      </c>
      <c r="G122" s="372"/>
      <c r="H122" s="372"/>
      <c r="I122" s="422"/>
      <c r="J122" s="423"/>
      <c r="K122" s="373"/>
      <c r="L122" s="403"/>
      <c r="M122" s="443">
        <v>389500</v>
      </c>
      <c r="N122" s="403"/>
      <c r="O122" s="403"/>
      <c r="P122" s="403"/>
      <c r="Q122" s="403"/>
      <c r="R122" s="403"/>
      <c r="S122" s="403"/>
      <c r="T122" s="403"/>
      <c r="U122" s="403"/>
      <c r="V122" s="403"/>
      <c r="W122" s="403"/>
      <c r="X122" s="373"/>
      <c r="Y122" s="404"/>
      <c r="Z122" s="404"/>
      <c r="AA122" s="379" t="s">
        <v>3245</v>
      </c>
      <c r="AB122" s="405" t="str">
        <f t="shared" si="30"/>
        <v>PS261241</v>
      </c>
      <c r="AC122" s="404" t="str">
        <f t="shared" si="30"/>
        <v>2602067-CH</v>
      </c>
      <c r="AD122" s="406">
        <f t="shared" si="24"/>
        <v>46079</v>
      </c>
      <c r="AE122" s="404"/>
      <c r="AF122" s="404"/>
      <c r="AG122" s="404"/>
      <c r="AH122" s="404">
        <f t="shared" si="25"/>
        <v>389500</v>
      </c>
      <c r="AI122" s="404"/>
      <c r="AJ122" s="404"/>
      <c r="AK122" s="404"/>
      <c r="AL122" s="404"/>
      <c r="AM122" s="404"/>
      <c r="AN122" s="404"/>
      <c r="AO122" s="404"/>
      <c r="AP122" s="404"/>
      <c r="AQ122" s="404"/>
      <c r="AR122" s="404">
        <f t="shared" si="26"/>
        <v>31160</v>
      </c>
      <c r="AS122" s="404">
        <f t="shared" si="27"/>
        <v>420660</v>
      </c>
      <c r="AT122" s="404">
        <f t="shared" si="28"/>
        <v>420660</v>
      </c>
      <c r="AU122" s="404" t="str">
        <f t="shared" si="29"/>
        <v>Local</v>
      </c>
      <c r="AV122" s="20"/>
      <c r="AY122" s="13"/>
    </row>
    <row r="123" spans="1:51" s="1" customFormat="1" ht="32.25" hidden="1" customHeight="1">
      <c r="A123" s="400" t="s">
        <v>4358</v>
      </c>
      <c r="B123" s="395" t="s">
        <v>4460</v>
      </c>
      <c r="C123" s="379" t="s">
        <v>3245</v>
      </c>
      <c r="D123" s="396">
        <v>46079</v>
      </c>
      <c r="E123" s="397">
        <v>107999180220</v>
      </c>
      <c r="F123" s="398">
        <v>1</v>
      </c>
      <c r="G123" s="372"/>
      <c r="H123" s="372"/>
      <c r="I123" s="422"/>
      <c r="J123" s="423"/>
      <c r="K123" s="373"/>
      <c r="L123" s="403"/>
      <c r="M123" s="443">
        <v>389500</v>
      </c>
      <c r="N123" s="403"/>
      <c r="O123" s="403"/>
      <c r="P123" s="403"/>
      <c r="Q123" s="403"/>
      <c r="R123" s="403"/>
      <c r="S123" s="403"/>
      <c r="T123" s="403"/>
      <c r="U123" s="403"/>
      <c r="V123" s="403"/>
      <c r="W123" s="403"/>
      <c r="X123" s="373"/>
      <c r="Y123" s="404"/>
      <c r="Z123" s="404"/>
      <c r="AA123" s="379" t="s">
        <v>3245</v>
      </c>
      <c r="AB123" s="405" t="str">
        <f t="shared" si="30"/>
        <v>PS261224</v>
      </c>
      <c r="AC123" s="404" t="str">
        <f t="shared" si="30"/>
        <v>5271543</v>
      </c>
      <c r="AD123" s="406">
        <f t="shared" si="24"/>
        <v>46079</v>
      </c>
      <c r="AE123" s="404"/>
      <c r="AF123" s="404"/>
      <c r="AG123" s="404"/>
      <c r="AH123" s="404">
        <f t="shared" si="25"/>
        <v>389500</v>
      </c>
      <c r="AI123" s="404"/>
      <c r="AJ123" s="404"/>
      <c r="AK123" s="404"/>
      <c r="AL123" s="404"/>
      <c r="AM123" s="404"/>
      <c r="AN123" s="404"/>
      <c r="AO123" s="404"/>
      <c r="AP123" s="404"/>
      <c r="AQ123" s="404"/>
      <c r="AR123" s="404">
        <f t="shared" si="26"/>
        <v>31160</v>
      </c>
      <c r="AS123" s="404">
        <f t="shared" si="27"/>
        <v>420660</v>
      </c>
      <c r="AT123" s="404">
        <f t="shared" si="28"/>
        <v>420660</v>
      </c>
      <c r="AU123" s="404" t="str">
        <f t="shared" si="29"/>
        <v>Local</v>
      </c>
      <c r="AV123" s="20"/>
      <c r="AY123" s="13"/>
    </row>
    <row r="124" spans="1:51" s="1" customFormat="1" ht="32.25" hidden="1" customHeight="1">
      <c r="A124" s="400" t="s">
        <v>4359</v>
      </c>
      <c r="B124" s="395" t="s">
        <v>4461</v>
      </c>
      <c r="C124" s="379" t="s">
        <v>3245</v>
      </c>
      <c r="D124" s="396">
        <v>46079</v>
      </c>
      <c r="E124" s="397">
        <v>107999896540</v>
      </c>
      <c r="F124" s="398">
        <v>1</v>
      </c>
      <c r="G124" s="372"/>
      <c r="H124" s="372"/>
      <c r="I124" s="422"/>
      <c r="J124" s="423"/>
      <c r="K124" s="373"/>
      <c r="L124" s="403"/>
      <c r="M124" s="443">
        <v>389500</v>
      </c>
      <c r="N124" s="403"/>
      <c r="O124" s="403"/>
      <c r="P124" s="403"/>
      <c r="Q124" s="403"/>
      <c r="R124" s="403"/>
      <c r="S124" s="403"/>
      <c r="T124" s="403"/>
      <c r="U124" s="403"/>
      <c r="V124" s="403"/>
      <c r="W124" s="403"/>
      <c r="X124" s="373"/>
      <c r="Y124" s="404"/>
      <c r="Z124" s="404"/>
      <c r="AA124" s="379" t="s">
        <v>3245</v>
      </c>
      <c r="AB124" s="405" t="str">
        <f t="shared" si="30"/>
        <v>PS261242</v>
      </c>
      <c r="AC124" s="404" t="str">
        <f t="shared" si="30"/>
        <v>2602068-CH</v>
      </c>
      <c r="AD124" s="406">
        <f t="shared" si="24"/>
        <v>46079</v>
      </c>
      <c r="AE124" s="404"/>
      <c r="AF124" s="404"/>
      <c r="AG124" s="404"/>
      <c r="AH124" s="404">
        <f t="shared" si="25"/>
        <v>389500</v>
      </c>
      <c r="AI124" s="404"/>
      <c r="AJ124" s="404"/>
      <c r="AK124" s="404"/>
      <c r="AL124" s="404"/>
      <c r="AM124" s="404"/>
      <c r="AN124" s="404"/>
      <c r="AO124" s="404"/>
      <c r="AP124" s="404"/>
      <c r="AQ124" s="404"/>
      <c r="AR124" s="404">
        <f t="shared" si="26"/>
        <v>31160</v>
      </c>
      <c r="AS124" s="404">
        <f t="shared" si="27"/>
        <v>420660</v>
      </c>
      <c r="AT124" s="404">
        <f t="shared" si="28"/>
        <v>420660</v>
      </c>
      <c r="AU124" s="404" t="str">
        <f t="shared" si="29"/>
        <v>Local</v>
      </c>
      <c r="AV124" s="20"/>
      <c r="AY124" s="13"/>
    </row>
    <row r="125" spans="1:51" s="1" customFormat="1" ht="32.25" hidden="1" customHeight="1">
      <c r="A125" s="400" t="s">
        <v>4360</v>
      </c>
      <c r="B125" s="395" t="s">
        <v>4462</v>
      </c>
      <c r="C125" s="379" t="s">
        <v>3245</v>
      </c>
      <c r="D125" s="396">
        <v>46079</v>
      </c>
      <c r="E125" s="397">
        <v>107999901330</v>
      </c>
      <c r="F125" s="398">
        <v>1</v>
      </c>
      <c r="G125" s="372"/>
      <c r="H125" s="372"/>
      <c r="I125" s="422"/>
      <c r="J125" s="423"/>
      <c r="K125" s="373"/>
      <c r="L125" s="403"/>
      <c r="M125" s="443">
        <v>389500</v>
      </c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  <c r="X125" s="373"/>
      <c r="Y125" s="404"/>
      <c r="Z125" s="404"/>
      <c r="AA125" s="379" t="s">
        <v>3245</v>
      </c>
      <c r="AB125" s="405" t="str">
        <f t="shared" si="30"/>
        <v>PS261243</v>
      </c>
      <c r="AC125" s="404" t="str">
        <f t="shared" si="30"/>
        <v>2602069-CH</v>
      </c>
      <c r="AD125" s="406">
        <f t="shared" si="24"/>
        <v>46079</v>
      </c>
      <c r="AE125" s="404"/>
      <c r="AF125" s="404"/>
      <c r="AG125" s="404"/>
      <c r="AH125" s="404">
        <f t="shared" si="25"/>
        <v>389500</v>
      </c>
      <c r="AI125" s="404"/>
      <c r="AJ125" s="404"/>
      <c r="AK125" s="404"/>
      <c r="AL125" s="404"/>
      <c r="AM125" s="404"/>
      <c r="AN125" s="404"/>
      <c r="AO125" s="404"/>
      <c r="AP125" s="404"/>
      <c r="AQ125" s="404"/>
      <c r="AR125" s="404">
        <f t="shared" si="26"/>
        <v>31160</v>
      </c>
      <c r="AS125" s="404">
        <f t="shared" si="27"/>
        <v>420660</v>
      </c>
      <c r="AT125" s="404">
        <f t="shared" si="28"/>
        <v>420660</v>
      </c>
      <c r="AU125" s="404" t="str">
        <f t="shared" si="29"/>
        <v>Local</v>
      </c>
      <c r="AV125" s="20"/>
      <c r="AY125" s="13"/>
    </row>
    <row r="126" spans="1:51" s="1" customFormat="1" ht="32.25" hidden="1" customHeight="1">
      <c r="A126" s="400" t="s">
        <v>4361</v>
      </c>
      <c r="B126" s="395" t="s">
        <v>4463</v>
      </c>
      <c r="C126" s="379" t="s">
        <v>3245</v>
      </c>
      <c r="D126" s="396">
        <v>46079</v>
      </c>
      <c r="E126" s="397">
        <v>107999326630</v>
      </c>
      <c r="F126" s="398">
        <v>1</v>
      </c>
      <c r="G126" s="372"/>
      <c r="H126" s="372"/>
      <c r="I126" s="422"/>
      <c r="J126" s="423"/>
      <c r="K126" s="373"/>
      <c r="L126" s="403"/>
      <c r="M126" s="443">
        <v>389500</v>
      </c>
      <c r="N126" s="403"/>
      <c r="O126" s="403"/>
      <c r="P126" s="403"/>
      <c r="Q126" s="403"/>
      <c r="R126" s="403"/>
      <c r="S126" s="403"/>
      <c r="T126" s="403"/>
      <c r="U126" s="403"/>
      <c r="V126" s="403"/>
      <c r="W126" s="403"/>
      <c r="X126" s="373"/>
      <c r="Y126" s="404"/>
      <c r="Z126" s="404"/>
      <c r="AA126" s="379" t="s">
        <v>3245</v>
      </c>
      <c r="AB126" s="405" t="str">
        <f t="shared" si="30"/>
        <v>PS261225</v>
      </c>
      <c r="AC126" s="404" t="str">
        <f t="shared" si="30"/>
        <v>O2-2602-00311</v>
      </c>
      <c r="AD126" s="406">
        <f t="shared" si="24"/>
        <v>46079</v>
      </c>
      <c r="AE126" s="404"/>
      <c r="AF126" s="404"/>
      <c r="AG126" s="404"/>
      <c r="AH126" s="404">
        <f t="shared" si="25"/>
        <v>389500</v>
      </c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>
        <f t="shared" si="26"/>
        <v>31160</v>
      </c>
      <c r="AS126" s="404">
        <f t="shared" si="27"/>
        <v>420660</v>
      </c>
      <c r="AT126" s="404">
        <f t="shared" si="28"/>
        <v>420660</v>
      </c>
      <c r="AU126" s="404" t="str">
        <f t="shared" si="29"/>
        <v>Local</v>
      </c>
      <c r="AV126" s="20"/>
      <c r="AY126" s="13"/>
    </row>
    <row r="127" spans="1:51" s="1" customFormat="1" ht="32.25" hidden="1" customHeight="1">
      <c r="A127" s="400" t="s">
        <v>4362</v>
      </c>
      <c r="B127" s="395" t="s">
        <v>4464</v>
      </c>
      <c r="C127" s="379" t="s">
        <v>3245</v>
      </c>
      <c r="D127" s="396">
        <v>46079</v>
      </c>
      <c r="E127" s="397">
        <v>107999916360</v>
      </c>
      <c r="F127" s="398">
        <v>1</v>
      </c>
      <c r="G127" s="372"/>
      <c r="H127" s="372"/>
      <c r="I127" s="422"/>
      <c r="J127" s="423"/>
      <c r="K127" s="373"/>
      <c r="L127" s="403"/>
      <c r="M127" s="443">
        <v>389500</v>
      </c>
      <c r="N127" s="403"/>
      <c r="O127" s="403"/>
      <c r="P127" s="403"/>
      <c r="Q127" s="403"/>
      <c r="R127" s="403"/>
      <c r="S127" s="403"/>
      <c r="T127" s="403"/>
      <c r="U127" s="403"/>
      <c r="V127" s="403"/>
      <c r="W127" s="403"/>
      <c r="X127" s="373"/>
      <c r="Y127" s="404"/>
      <c r="Z127" s="404"/>
      <c r="AA127" s="379" t="s">
        <v>3245</v>
      </c>
      <c r="AB127" s="405" t="str">
        <f t="shared" si="30"/>
        <v>PS261244</v>
      </c>
      <c r="AC127" s="404" t="str">
        <f t="shared" si="30"/>
        <v>2602070-CH</v>
      </c>
      <c r="AD127" s="406">
        <f t="shared" si="24"/>
        <v>46079</v>
      </c>
      <c r="AE127" s="404"/>
      <c r="AF127" s="404"/>
      <c r="AG127" s="404"/>
      <c r="AH127" s="404">
        <f t="shared" si="25"/>
        <v>389500</v>
      </c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>
        <f t="shared" si="26"/>
        <v>31160</v>
      </c>
      <c r="AS127" s="404">
        <f t="shared" si="27"/>
        <v>420660</v>
      </c>
      <c r="AT127" s="404">
        <f t="shared" si="28"/>
        <v>420660</v>
      </c>
      <c r="AU127" s="404" t="str">
        <f t="shared" si="29"/>
        <v>Local</v>
      </c>
      <c r="AV127" s="20"/>
      <c r="AY127" s="13"/>
    </row>
    <row r="128" spans="1:51" s="1" customFormat="1" ht="32.25" hidden="1" customHeight="1">
      <c r="A128" s="400" t="s">
        <v>4363</v>
      </c>
      <c r="B128" s="395" t="s">
        <v>4465</v>
      </c>
      <c r="C128" s="379" t="s">
        <v>3245</v>
      </c>
      <c r="D128" s="396">
        <v>46079</v>
      </c>
      <c r="E128" s="397">
        <v>107999817810</v>
      </c>
      <c r="F128" s="398">
        <v>1</v>
      </c>
      <c r="G128" s="372"/>
      <c r="H128" s="372"/>
      <c r="I128" s="422"/>
      <c r="J128" s="423"/>
      <c r="K128" s="373"/>
      <c r="L128" s="403"/>
      <c r="M128" s="443">
        <v>389500</v>
      </c>
      <c r="N128" s="403"/>
      <c r="O128" s="403"/>
      <c r="P128" s="403"/>
      <c r="Q128" s="403"/>
      <c r="R128" s="403"/>
      <c r="S128" s="403"/>
      <c r="T128" s="403"/>
      <c r="U128" s="403"/>
      <c r="V128" s="403"/>
      <c r="W128" s="403"/>
      <c r="X128" s="373"/>
      <c r="Y128" s="404"/>
      <c r="Z128" s="404"/>
      <c r="AA128" s="379" t="s">
        <v>3245</v>
      </c>
      <c r="AB128" s="405" t="str">
        <f t="shared" si="30"/>
        <v>PS261226</v>
      </c>
      <c r="AC128" s="404" t="str">
        <f t="shared" si="30"/>
        <v>O2-2602-00293</v>
      </c>
      <c r="AD128" s="406">
        <f t="shared" si="24"/>
        <v>46079</v>
      </c>
      <c r="AE128" s="404"/>
      <c r="AF128" s="404"/>
      <c r="AG128" s="404"/>
      <c r="AH128" s="404">
        <f t="shared" si="25"/>
        <v>389500</v>
      </c>
      <c r="AI128" s="404"/>
      <c r="AJ128" s="404"/>
      <c r="AK128" s="404"/>
      <c r="AL128" s="404"/>
      <c r="AM128" s="404"/>
      <c r="AN128" s="404"/>
      <c r="AO128" s="404"/>
      <c r="AP128" s="404"/>
      <c r="AQ128" s="404"/>
      <c r="AR128" s="404">
        <f t="shared" si="26"/>
        <v>31160</v>
      </c>
      <c r="AS128" s="404">
        <f t="shared" si="27"/>
        <v>420660</v>
      </c>
      <c r="AT128" s="404">
        <f t="shared" si="28"/>
        <v>420660</v>
      </c>
      <c r="AU128" s="404" t="str">
        <f t="shared" si="29"/>
        <v>Local</v>
      </c>
      <c r="AV128" s="20"/>
      <c r="AY128" s="13"/>
    </row>
    <row r="129" spans="1:51" s="1" customFormat="1" ht="32.25" hidden="1" customHeight="1">
      <c r="A129" s="400" t="s">
        <v>4364</v>
      </c>
      <c r="B129" s="395" t="s">
        <v>4466</v>
      </c>
      <c r="C129" s="379" t="s">
        <v>3245</v>
      </c>
      <c r="D129" s="396">
        <v>46079</v>
      </c>
      <c r="E129" s="397">
        <v>108000198130</v>
      </c>
      <c r="F129" s="398">
        <v>1</v>
      </c>
      <c r="G129" s="372"/>
      <c r="H129" s="372"/>
      <c r="I129" s="422"/>
      <c r="J129" s="423"/>
      <c r="K129" s="373"/>
      <c r="L129" s="403"/>
      <c r="M129" s="443">
        <v>389500</v>
      </c>
      <c r="N129" s="403"/>
      <c r="O129" s="403"/>
      <c r="P129" s="403"/>
      <c r="Q129" s="403"/>
      <c r="R129" s="403"/>
      <c r="S129" s="403"/>
      <c r="T129" s="403"/>
      <c r="U129" s="403"/>
      <c r="V129" s="403"/>
      <c r="W129" s="403"/>
      <c r="X129" s="373"/>
      <c r="Y129" s="404"/>
      <c r="Z129" s="404"/>
      <c r="AA129" s="379" t="s">
        <v>3245</v>
      </c>
      <c r="AB129" s="405" t="str">
        <f t="shared" si="30"/>
        <v>PS261227</v>
      </c>
      <c r="AC129" s="404" t="str">
        <f t="shared" si="30"/>
        <v>850C260200829</v>
      </c>
      <c r="AD129" s="406">
        <f t="shared" si="24"/>
        <v>46079</v>
      </c>
      <c r="AE129" s="404"/>
      <c r="AF129" s="404"/>
      <c r="AG129" s="404"/>
      <c r="AH129" s="404">
        <f t="shared" si="25"/>
        <v>389500</v>
      </c>
      <c r="AI129" s="404"/>
      <c r="AJ129" s="404"/>
      <c r="AK129" s="404"/>
      <c r="AL129" s="404"/>
      <c r="AM129" s="404"/>
      <c r="AN129" s="404"/>
      <c r="AO129" s="404"/>
      <c r="AP129" s="404"/>
      <c r="AQ129" s="404"/>
      <c r="AR129" s="404">
        <f t="shared" si="26"/>
        <v>31160</v>
      </c>
      <c r="AS129" s="404">
        <f t="shared" si="27"/>
        <v>420660</v>
      </c>
      <c r="AT129" s="404">
        <f t="shared" si="28"/>
        <v>420660</v>
      </c>
      <c r="AU129" s="404" t="str">
        <f t="shared" si="29"/>
        <v>Local</v>
      </c>
      <c r="AV129" s="20"/>
      <c r="AY129" s="13"/>
    </row>
    <row r="130" spans="1:51" s="1" customFormat="1" ht="32.25" hidden="1" customHeight="1">
      <c r="A130" s="400" t="s">
        <v>4365</v>
      </c>
      <c r="B130" s="395" t="s">
        <v>4467</v>
      </c>
      <c r="C130" s="379" t="s">
        <v>3245</v>
      </c>
      <c r="D130" s="396">
        <v>46079</v>
      </c>
      <c r="E130" s="397">
        <v>108000332420</v>
      </c>
      <c r="F130" s="398">
        <v>1</v>
      </c>
      <c r="G130" s="372"/>
      <c r="H130" s="372"/>
      <c r="I130" s="422"/>
      <c r="J130" s="423"/>
      <c r="K130" s="373"/>
      <c r="L130" s="403"/>
      <c r="M130" s="443">
        <v>389500</v>
      </c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  <c r="X130" s="373"/>
      <c r="Y130" s="404"/>
      <c r="Z130" s="404"/>
      <c r="AA130" s="379" t="s">
        <v>3245</v>
      </c>
      <c r="AB130" s="405" t="str">
        <f t="shared" si="30"/>
        <v>PS261238</v>
      </c>
      <c r="AC130" s="404" t="str">
        <f t="shared" si="30"/>
        <v>2026/PAL-VY 027</v>
      </c>
      <c r="AD130" s="406">
        <f t="shared" si="24"/>
        <v>46079</v>
      </c>
      <c r="AE130" s="404"/>
      <c r="AF130" s="404"/>
      <c r="AG130" s="404"/>
      <c r="AH130" s="404">
        <f t="shared" si="25"/>
        <v>389500</v>
      </c>
      <c r="AI130" s="404"/>
      <c r="AJ130" s="404"/>
      <c r="AK130" s="404"/>
      <c r="AL130" s="404"/>
      <c r="AM130" s="404"/>
      <c r="AN130" s="404"/>
      <c r="AO130" s="404"/>
      <c r="AP130" s="404"/>
      <c r="AQ130" s="404"/>
      <c r="AR130" s="404">
        <f t="shared" si="26"/>
        <v>31160</v>
      </c>
      <c r="AS130" s="404">
        <f t="shared" si="27"/>
        <v>420660</v>
      </c>
      <c r="AT130" s="404">
        <f t="shared" si="28"/>
        <v>420660</v>
      </c>
      <c r="AU130" s="404" t="str">
        <f t="shared" si="29"/>
        <v>Local</v>
      </c>
      <c r="AV130" s="20"/>
      <c r="AY130" s="13"/>
    </row>
    <row r="131" spans="1:51" s="1" customFormat="1" ht="32.25" hidden="1" customHeight="1">
      <c r="A131" s="400" t="s">
        <v>4366</v>
      </c>
      <c r="B131" s="395" t="s">
        <v>4468</v>
      </c>
      <c r="C131" s="379" t="s">
        <v>3245</v>
      </c>
      <c r="D131" s="396">
        <v>46079</v>
      </c>
      <c r="E131" s="397">
        <v>108000399510</v>
      </c>
      <c r="F131" s="398">
        <v>1</v>
      </c>
      <c r="G131" s="372"/>
      <c r="H131" s="372"/>
      <c r="I131" s="422"/>
      <c r="J131" s="423"/>
      <c r="K131" s="373"/>
      <c r="L131" s="403"/>
      <c r="M131" s="443">
        <v>389500</v>
      </c>
      <c r="N131" s="403"/>
      <c r="O131" s="403"/>
      <c r="P131" s="403"/>
      <c r="Q131" s="403"/>
      <c r="R131" s="403"/>
      <c r="S131" s="403"/>
      <c r="T131" s="403"/>
      <c r="U131" s="403"/>
      <c r="V131" s="403"/>
      <c r="W131" s="403"/>
      <c r="X131" s="373"/>
      <c r="Y131" s="404"/>
      <c r="Z131" s="404"/>
      <c r="AA131" s="379" t="s">
        <v>3245</v>
      </c>
      <c r="AB131" s="405" t="str">
        <f t="shared" si="30"/>
        <v>PS261239</v>
      </c>
      <c r="AC131" s="404" t="str">
        <f t="shared" si="30"/>
        <v>DSVN-260223-POU</v>
      </c>
      <c r="AD131" s="406">
        <f t="shared" si="24"/>
        <v>46079</v>
      </c>
      <c r="AE131" s="404"/>
      <c r="AF131" s="404"/>
      <c r="AG131" s="404"/>
      <c r="AH131" s="404">
        <f t="shared" si="25"/>
        <v>389500</v>
      </c>
      <c r="AI131" s="404"/>
      <c r="AJ131" s="404"/>
      <c r="AK131" s="404"/>
      <c r="AL131" s="404"/>
      <c r="AM131" s="404"/>
      <c r="AN131" s="404"/>
      <c r="AO131" s="404"/>
      <c r="AP131" s="404"/>
      <c r="AQ131" s="404"/>
      <c r="AR131" s="404">
        <f t="shared" si="26"/>
        <v>31160</v>
      </c>
      <c r="AS131" s="404">
        <f t="shared" si="27"/>
        <v>420660</v>
      </c>
      <c r="AT131" s="404">
        <f t="shared" si="28"/>
        <v>420660</v>
      </c>
      <c r="AU131" s="404" t="str">
        <f t="shared" si="29"/>
        <v>Local</v>
      </c>
      <c r="AV131" s="20"/>
      <c r="AY131" s="13"/>
    </row>
    <row r="132" spans="1:51" s="1" customFormat="1" ht="32.25" hidden="1" customHeight="1">
      <c r="A132" s="400" t="s">
        <v>4367</v>
      </c>
      <c r="B132" s="395" t="s">
        <v>4469</v>
      </c>
      <c r="C132" s="379" t="s">
        <v>3245</v>
      </c>
      <c r="D132" s="396">
        <v>46079</v>
      </c>
      <c r="E132" s="397">
        <v>108000480230</v>
      </c>
      <c r="F132" s="398">
        <v>1</v>
      </c>
      <c r="G132" s="372"/>
      <c r="H132" s="372"/>
      <c r="I132" s="422"/>
      <c r="J132" s="423"/>
      <c r="K132" s="373"/>
      <c r="L132" s="403"/>
      <c r="M132" s="443">
        <v>389500</v>
      </c>
      <c r="N132" s="403"/>
      <c r="O132" s="403"/>
      <c r="P132" s="403"/>
      <c r="Q132" s="403"/>
      <c r="R132" s="403"/>
      <c r="S132" s="403"/>
      <c r="T132" s="403"/>
      <c r="U132" s="403"/>
      <c r="V132" s="403"/>
      <c r="W132" s="403"/>
      <c r="X132" s="373"/>
      <c r="Y132" s="404"/>
      <c r="Z132" s="404"/>
      <c r="AA132" s="379" t="s">
        <v>3245</v>
      </c>
      <c r="AB132" s="405" t="str">
        <f t="shared" si="30"/>
        <v>PS261245</v>
      </c>
      <c r="AC132" s="404" t="str">
        <f t="shared" si="30"/>
        <v>850C260200946</v>
      </c>
      <c r="AD132" s="406">
        <f t="shared" si="24"/>
        <v>46079</v>
      </c>
      <c r="AE132" s="404"/>
      <c r="AF132" s="404"/>
      <c r="AG132" s="404"/>
      <c r="AH132" s="404">
        <f t="shared" si="25"/>
        <v>389500</v>
      </c>
      <c r="AI132" s="404"/>
      <c r="AJ132" s="404"/>
      <c r="AK132" s="404"/>
      <c r="AL132" s="404"/>
      <c r="AM132" s="404"/>
      <c r="AN132" s="404"/>
      <c r="AO132" s="404"/>
      <c r="AP132" s="404"/>
      <c r="AQ132" s="404"/>
      <c r="AR132" s="404">
        <f t="shared" si="26"/>
        <v>31160</v>
      </c>
      <c r="AS132" s="404">
        <f t="shared" si="27"/>
        <v>420660</v>
      </c>
      <c r="AT132" s="404">
        <f t="shared" si="28"/>
        <v>420660</v>
      </c>
      <c r="AU132" s="404" t="str">
        <f t="shared" si="29"/>
        <v>Local</v>
      </c>
      <c r="AV132" s="20"/>
      <c r="AY132" s="13"/>
    </row>
    <row r="133" spans="1:51" s="1" customFormat="1" ht="32.25" hidden="1" customHeight="1">
      <c r="A133" s="400" t="s">
        <v>4368</v>
      </c>
      <c r="B133" s="395" t="s">
        <v>4470</v>
      </c>
      <c r="C133" s="379" t="s">
        <v>3245</v>
      </c>
      <c r="D133" s="396">
        <v>46079</v>
      </c>
      <c r="E133" s="397">
        <v>108000527130</v>
      </c>
      <c r="F133" s="398">
        <v>1</v>
      </c>
      <c r="G133" s="372"/>
      <c r="H133" s="372"/>
      <c r="I133" s="422"/>
      <c r="J133" s="423"/>
      <c r="K133" s="373"/>
      <c r="L133" s="403"/>
      <c r="M133" s="443">
        <v>389500</v>
      </c>
      <c r="N133" s="403"/>
      <c r="O133" s="403"/>
      <c r="P133" s="403"/>
      <c r="Q133" s="403"/>
      <c r="R133" s="403"/>
      <c r="S133" s="403"/>
      <c r="T133" s="403"/>
      <c r="U133" s="403"/>
      <c r="V133" s="403"/>
      <c r="W133" s="403"/>
      <c r="X133" s="373"/>
      <c r="Y133" s="404"/>
      <c r="Z133" s="404"/>
      <c r="AA133" s="379" t="s">
        <v>3245</v>
      </c>
      <c r="AB133" s="405" t="str">
        <f t="shared" si="30"/>
        <v>PS261253</v>
      </c>
      <c r="AC133" s="404" t="str">
        <f t="shared" si="30"/>
        <v>GF26-0224</v>
      </c>
      <c r="AD133" s="406">
        <f t="shared" si="24"/>
        <v>46079</v>
      </c>
      <c r="AE133" s="404"/>
      <c r="AF133" s="404"/>
      <c r="AG133" s="404"/>
      <c r="AH133" s="404">
        <f t="shared" si="25"/>
        <v>389500</v>
      </c>
      <c r="AI133" s="404"/>
      <c r="AJ133" s="404"/>
      <c r="AK133" s="404"/>
      <c r="AL133" s="404"/>
      <c r="AM133" s="404"/>
      <c r="AN133" s="404"/>
      <c r="AO133" s="404"/>
      <c r="AP133" s="404"/>
      <c r="AQ133" s="404"/>
      <c r="AR133" s="404">
        <f t="shared" si="26"/>
        <v>31160</v>
      </c>
      <c r="AS133" s="404">
        <f t="shared" si="27"/>
        <v>420660</v>
      </c>
      <c r="AT133" s="404">
        <f t="shared" si="28"/>
        <v>420660</v>
      </c>
      <c r="AU133" s="404" t="str">
        <f t="shared" si="29"/>
        <v>Local</v>
      </c>
      <c r="AV133" s="20"/>
      <c r="AY133" s="13"/>
    </row>
    <row r="134" spans="1:51" s="1" customFormat="1" ht="32.25" hidden="1" customHeight="1">
      <c r="A134" s="400" t="s">
        <v>4369</v>
      </c>
      <c r="B134" s="395" t="s">
        <v>4471</v>
      </c>
      <c r="C134" s="379" t="s">
        <v>3245</v>
      </c>
      <c r="D134" s="396">
        <v>46079</v>
      </c>
      <c r="E134" s="397">
        <v>108000573660</v>
      </c>
      <c r="F134" s="398">
        <v>1</v>
      </c>
      <c r="G134" s="372"/>
      <c r="H134" s="372"/>
      <c r="I134" s="422"/>
      <c r="J134" s="423"/>
      <c r="K134" s="373"/>
      <c r="L134" s="403"/>
      <c r="M134" s="443">
        <v>389500</v>
      </c>
      <c r="N134" s="403"/>
      <c r="O134" s="403"/>
      <c r="P134" s="403"/>
      <c r="Q134" s="403"/>
      <c r="R134" s="403"/>
      <c r="S134" s="403"/>
      <c r="T134" s="403"/>
      <c r="U134" s="403"/>
      <c r="V134" s="403"/>
      <c r="W134" s="403"/>
      <c r="X134" s="373"/>
      <c r="Y134" s="404"/>
      <c r="Z134" s="404"/>
      <c r="AA134" s="379" t="s">
        <v>3245</v>
      </c>
      <c r="AB134" s="405" t="str">
        <f t="shared" si="30"/>
        <v>PS261246</v>
      </c>
      <c r="AC134" s="404" t="str">
        <f t="shared" si="30"/>
        <v>O2-2602-00334</v>
      </c>
      <c r="AD134" s="406">
        <f t="shared" si="24"/>
        <v>46079</v>
      </c>
      <c r="AE134" s="404"/>
      <c r="AF134" s="404"/>
      <c r="AG134" s="404"/>
      <c r="AH134" s="404">
        <f t="shared" si="25"/>
        <v>389500</v>
      </c>
      <c r="AI134" s="404"/>
      <c r="AJ134" s="404"/>
      <c r="AK134" s="404"/>
      <c r="AL134" s="404"/>
      <c r="AM134" s="404"/>
      <c r="AN134" s="404"/>
      <c r="AO134" s="404"/>
      <c r="AP134" s="404"/>
      <c r="AQ134" s="404"/>
      <c r="AR134" s="404">
        <f t="shared" si="26"/>
        <v>31160</v>
      </c>
      <c r="AS134" s="404">
        <f t="shared" si="27"/>
        <v>420660</v>
      </c>
      <c r="AT134" s="404">
        <f t="shared" si="28"/>
        <v>420660</v>
      </c>
      <c r="AU134" s="404" t="str">
        <f t="shared" si="29"/>
        <v>Local</v>
      </c>
      <c r="AV134" s="20"/>
      <c r="AY134" s="13"/>
    </row>
    <row r="135" spans="1:51" s="1" customFormat="1" ht="32.25" hidden="1" customHeight="1">
      <c r="A135" s="400" t="s">
        <v>4370</v>
      </c>
      <c r="B135" s="395" t="s">
        <v>4472</v>
      </c>
      <c r="C135" s="379" t="s">
        <v>3245</v>
      </c>
      <c r="D135" s="396">
        <v>46079</v>
      </c>
      <c r="E135" s="397">
        <v>108000575060</v>
      </c>
      <c r="F135" s="398">
        <v>1</v>
      </c>
      <c r="G135" s="372"/>
      <c r="H135" s="372"/>
      <c r="I135" s="422"/>
      <c r="J135" s="423"/>
      <c r="K135" s="373"/>
      <c r="L135" s="403"/>
      <c r="M135" s="443">
        <v>389500</v>
      </c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373"/>
      <c r="Y135" s="404"/>
      <c r="Z135" s="404"/>
      <c r="AA135" s="379" t="s">
        <v>3245</v>
      </c>
      <c r="AB135" s="405" t="str">
        <f t="shared" si="30"/>
        <v>PS261250</v>
      </c>
      <c r="AC135" s="404" t="str">
        <f t="shared" si="30"/>
        <v>5273330</v>
      </c>
      <c r="AD135" s="406">
        <f t="shared" si="24"/>
        <v>46079</v>
      </c>
      <c r="AE135" s="404"/>
      <c r="AF135" s="404"/>
      <c r="AG135" s="404"/>
      <c r="AH135" s="404">
        <f t="shared" si="25"/>
        <v>389500</v>
      </c>
      <c r="AI135" s="404"/>
      <c r="AJ135" s="404"/>
      <c r="AK135" s="404"/>
      <c r="AL135" s="404"/>
      <c r="AM135" s="404"/>
      <c r="AN135" s="404"/>
      <c r="AO135" s="404"/>
      <c r="AP135" s="404"/>
      <c r="AQ135" s="404"/>
      <c r="AR135" s="404">
        <f t="shared" si="26"/>
        <v>31160</v>
      </c>
      <c r="AS135" s="404">
        <f t="shared" si="27"/>
        <v>420660</v>
      </c>
      <c r="AT135" s="404">
        <f t="shared" si="28"/>
        <v>420660</v>
      </c>
      <c r="AU135" s="404" t="str">
        <f t="shared" si="29"/>
        <v>Local</v>
      </c>
      <c r="AV135" s="20"/>
      <c r="AY135" s="13"/>
    </row>
    <row r="136" spans="1:51" s="1" customFormat="1" ht="32.25" hidden="1" customHeight="1">
      <c r="A136" s="400" t="s">
        <v>4371</v>
      </c>
      <c r="B136" s="395" t="s">
        <v>4473</v>
      </c>
      <c r="C136" s="379" t="s">
        <v>3245</v>
      </c>
      <c r="D136" s="396">
        <v>46079</v>
      </c>
      <c r="E136" s="397">
        <v>108000625130</v>
      </c>
      <c r="F136" s="398">
        <v>1</v>
      </c>
      <c r="G136" s="372"/>
      <c r="H136" s="372"/>
      <c r="I136" s="422"/>
      <c r="J136" s="423"/>
      <c r="K136" s="373"/>
      <c r="L136" s="403"/>
      <c r="M136" s="443">
        <v>389500</v>
      </c>
      <c r="N136" s="403"/>
      <c r="O136" s="403"/>
      <c r="P136" s="403"/>
      <c r="Q136" s="403"/>
      <c r="R136" s="403"/>
      <c r="S136" s="403"/>
      <c r="T136" s="403"/>
      <c r="U136" s="403"/>
      <c r="V136" s="403"/>
      <c r="W136" s="403"/>
      <c r="X136" s="373"/>
      <c r="Y136" s="404"/>
      <c r="Z136" s="404"/>
      <c r="AA136" s="379" t="s">
        <v>3245</v>
      </c>
      <c r="AB136" s="405" t="str">
        <f t="shared" si="30"/>
        <v>PS261252</v>
      </c>
      <c r="AC136" s="404" t="str">
        <f t="shared" si="30"/>
        <v>KJ-VY260204</v>
      </c>
      <c r="AD136" s="406">
        <f t="shared" si="24"/>
        <v>46079</v>
      </c>
      <c r="AE136" s="404"/>
      <c r="AF136" s="404"/>
      <c r="AG136" s="404"/>
      <c r="AH136" s="404">
        <f t="shared" si="25"/>
        <v>389500</v>
      </c>
      <c r="AI136" s="404"/>
      <c r="AJ136" s="404"/>
      <c r="AK136" s="404"/>
      <c r="AL136" s="404"/>
      <c r="AM136" s="404"/>
      <c r="AN136" s="404"/>
      <c r="AO136" s="404"/>
      <c r="AP136" s="404"/>
      <c r="AQ136" s="404"/>
      <c r="AR136" s="404">
        <f t="shared" si="26"/>
        <v>31160</v>
      </c>
      <c r="AS136" s="404">
        <f t="shared" si="27"/>
        <v>420660</v>
      </c>
      <c r="AT136" s="404">
        <f t="shared" si="28"/>
        <v>420660</v>
      </c>
      <c r="AU136" s="404" t="str">
        <f t="shared" si="29"/>
        <v>Local</v>
      </c>
      <c r="AV136" s="20"/>
      <c r="AY136" s="13"/>
    </row>
    <row r="137" spans="1:51" s="1" customFormat="1" ht="32.25" hidden="1" customHeight="1">
      <c r="A137" s="400" t="s">
        <v>4372</v>
      </c>
      <c r="B137" s="395" t="s">
        <v>4474</v>
      </c>
      <c r="C137" s="379" t="s">
        <v>3245</v>
      </c>
      <c r="D137" s="396">
        <v>46079</v>
      </c>
      <c r="E137" s="397">
        <v>108000662120</v>
      </c>
      <c r="F137" s="398">
        <v>1</v>
      </c>
      <c r="G137" s="372"/>
      <c r="H137" s="372"/>
      <c r="I137" s="422"/>
      <c r="J137" s="423"/>
      <c r="K137" s="373"/>
      <c r="L137" s="403"/>
      <c r="M137" s="443">
        <v>389500</v>
      </c>
      <c r="N137" s="403"/>
      <c r="O137" s="403"/>
      <c r="P137" s="403"/>
      <c r="Q137" s="403"/>
      <c r="R137" s="403"/>
      <c r="S137" s="403"/>
      <c r="T137" s="403"/>
      <c r="U137" s="403"/>
      <c r="V137" s="403"/>
      <c r="W137" s="403"/>
      <c r="X137" s="373"/>
      <c r="Y137" s="404"/>
      <c r="Z137" s="404"/>
      <c r="AA137" s="379" t="s">
        <v>3245</v>
      </c>
      <c r="AB137" s="405" t="str">
        <f t="shared" si="30"/>
        <v>PS261251</v>
      </c>
      <c r="AC137" s="404" t="str">
        <f t="shared" si="30"/>
        <v>5271459</v>
      </c>
      <c r="AD137" s="406">
        <f t="shared" ref="AD137:AD178" si="31">D137</f>
        <v>46079</v>
      </c>
      <c r="AE137" s="404"/>
      <c r="AF137" s="404"/>
      <c r="AG137" s="404"/>
      <c r="AH137" s="404">
        <f t="shared" ref="AH137:AH178" si="32">+M137</f>
        <v>389500</v>
      </c>
      <c r="AI137" s="404"/>
      <c r="AJ137" s="404"/>
      <c r="AK137" s="404"/>
      <c r="AL137" s="404"/>
      <c r="AM137" s="404"/>
      <c r="AN137" s="404"/>
      <c r="AO137" s="404"/>
      <c r="AP137" s="404"/>
      <c r="AQ137" s="404"/>
      <c r="AR137" s="404">
        <f t="shared" si="26"/>
        <v>31160</v>
      </c>
      <c r="AS137" s="404">
        <f t="shared" si="27"/>
        <v>420660</v>
      </c>
      <c r="AT137" s="404">
        <f t="shared" ref="AT137:AT178" si="33">AS137</f>
        <v>420660</v>
      </c>
      <c r="AU137" s="404" t="str">
        <f t="shared" si="29"/>
        <v>Local</v>
      </c>
      <c r="AV137" s="20"/>
      <c r="AY137" s="13"/>
    </row>
    <row r="138" spans="1:51" s="1" customFormat="1" ht="32.25" hidden="1" customHeight="1">
      <c r="A138" s="400" t="s">
        <v>4373</v>
      </c>
      <c r="B138" s="395" t="s">
        <v>4475</v>
      </c>
      <c r="C138" s="379" t="s">
        <v>3245</v>
      </c>
      <c r="D138" s="396">
        <v>46079</v>
      </c>
      <c r="E138" s="397">
        <v>108000685810</v>
      </c>
      <c r="F138" s="398">
        <v>1</v>
      </c>
      <c r="G138" s="372"/>
      <c r="H138" s="372"/>
      <c r="I138" s="422"/>
      <c r="J138" s="423"/>
      <c r="K138" s="373"/>
      <c r="L138" s="403"/>
      <c r="M138" s="443">
        <v>389500</v>
      </c>
      <c r="N138" s="403"/>
      <c r="O138" s="403"/>
      <c r="P138" s="403"/>
      <c r="Q138" s="403"/>
      <c r="R138" s="403"/>
      <c r="S138" s="403"/>
      <c r="T138" s="403"/>
      <c r="U138" s="403"/>
      <c r="V138" s="403"/>
      <c r="W138" s="403"/>
      <c r="X138" s="373"/>
      <c r="Y138" s="404"/>
      <c r="Z138" s="404"/>
      <c r="AA138" s="379" t="s">
        <v>3245</v>
      </c>
      <c r="AB138" s="405" t="str">
        <f t="shared" si="30"/>
        <v>PS261257</v>
      </c>
      <c r="AC138" s="404" t="str">
        <f t="shared" si="30"/>
        <v>37/PSHK/26</v>
      </c>
      <c r="AD138" s="406">
        <f t="shared" si="31"/>
        <v>46079</v>
      </c>
      <c r="AE138" s="404"/>
      <c r="AF138" s="404"/>
      <c r="AG138" s="404"/>
      <c r="AH138" s="404">
        <f t="shared" si="32"/>
        <v>389500</v>
      </c>
      <c r="AI138" s="404"/>
      <c r="AJ138" s="404"/>
      <c r="AK138" s="404"/>
      <c r="AL138" s="404"/>
      <c r="AM138" s="404"/>
      <c r="AN138" s="404"/>
      <c r="AO138" s="404"/>
      <c r="AP138" s="404"/>
      <c r="AQ138" s="404"/>
      <c r="AR138" s="404">
        <f t="shared" si="26"/>
        <v>31160</v>
      </c>
      <c r="AS138" s="404">
        <f t="shared" si="27"/>
        <v>420660</v>
      </c>
      <c r="AT138" s="404">
        <f t="shared" si="33"/>
        <v>420660</v>
      </c>
      <c r="AU138" s="404" t="str">
        <f t="shared" si="29"/>
        <v>Local</v>
      </c>
      <c r="AV138" s="20"/>
      <c r="AY138" s="13"/>
    </row>
    <row r="139" spans="1:51" s="1" customFormat="1" ht="32.25" hidden="1" customHeight="1">
      <c r="A139" s="400" t="s">
        <v>4374</v>
      </c>
      <c r="B139" s="395" t="s">
        <v>4476</v>
      </c>
      <c r="C139" s="379" t="s">
        <v>3245</v>
      </c>
      <c r="D139" s="396">
        <v>46079</v>
      </c>
      <c r="E139" s="397">
        <v>108000795340</v>
      </c>
      <c r="F139" s="398">
        <v>1</v>
      </c>
      <c r="G139" s="372"/>
      <c r="H139" s="372"/>
      <c r="I139" s="422"/>
      <c r="J139" s="423"/>
      <c r="K139" s="373"/>
      <c r="L139" s="403"/>
      <c r="M139" s="443">
        <v>389500</v>
      </c>
      <c r="N139" s="403"/>
      <c r="O139" s="403"/>
      <c r="P139" s="403"/>
      <c r="Q139" s="403"/>
      <c r="R139" s="403"/>
      <c r="S139" s="403"/>
      <c r="T139" s="403"/>
      <c r="U139" s="403"/>
      <c r="V139" s="403"/>
      <c r="W139" s="403"/>
      <c r="X139" s="373"/>
      <c r="Y139" s="404"/>
      <c r="Z139" s="404"/>
      <c r="AA139" s="379" t="s">
        <v>3245</v>
      </c>
      <c r="AB139" s="405" t="str">
        <f t="shared" si="30"/>
        <v>PS261256</v>
      </c>
      <c r="AC139" s="404" t="str">
        <f t="shared" si="30"/>
        <v>189/BG-PS-34</v>
      </c>
      <c r="AD139" s="406">
        <f t="shared" si="31"/>
        <v>46079</v>
      </c>
      <c r="AE139" s="404"/>
      <c r="AF139" s="404"/>
      <c r="AG139" s="404"/>
      <c r="AH139" s="404">
        <f t="shared" si="32"/>
        <v>389500</v>
      </c>
      <c r="AI139" s="404"/>
      <c r="AJ139" s="404"/>
      <c r="AK139" s="404"/>
      <c r="AL139" s="404"/>
      <c r="AM139" s="404"/>
      <c r="AN139" s="404"/>
      <c r="AO139" s="404"/>
      <c r="AP139" s="404"/>
      <c r="AQ139" s="404"/>
      <c r="AR139" s="404">
        <f t="shared" si="26"/>
        <v>31160</v>
      </c>
      <c r="AS139" s="404">
        <f t="shared" si="27"/>
        <v>420660</v>
      </c>
      <c r="AT139" s="404">
        <f t="shared" si="33"/>
        <v>420660</v>
      </c>
      <c r="AU139" s="404" t="str">
        <f t="shared" si="29"/>
        <v>Local</v>
      </c>
      <c r="AV139" s="20"/>
      <c r="AY139" s="13"/>
    </row>
    <row r="140" spans="1:51" s="1" customFormat="1" ht="32.25" hidden="1" customHeight="1">
      <c r="A140" s="400" t="s">
        <v>4375</v>
      </c>
      <c r="B140" s="395" t="s">
        <v>4477</v>
      </c>
      <c r="C140" s="379" t="s">
        <v>3245</v>
      </c>
      <c r="D140" s="396">
        <v>46079</v>
      </c>
      <c r="E140" s="397">
        <v>108000779720</v>
      </c>
      <c r="F140" s="398">
        <v>1</v>
      </c>
      <c r="G140" s="372"/>
      <c r="H140" s="372"/>
      <c r="I140" s="422"/>
      <c r="J140" s="423"/>
      <c r="K140" s="373"/>
      <c r="L140" s="403"/>
      <c r="M140" s="443">
        <v>389500</v>
      </c>
      <c r="N140" s="403"/>
      <c r="O140" s="403"/>
      <c r="P140" s="403"/>
      <c r="Q140" s="403"/>
      <c r="R140" s="403"/>
      <c r="S140" s="403"/>
      <c r="T140" s="403"/>
      <c r="U140" s="403"/>
      <c r="V140" s="403"/>
      <c r="W140" s="403"/>
      <c r="X140" s="373"/>
      <c r="Y140" s="404"/>
      <c r="Z140" s="404"/>
      <c r="AA140" s="379" t="s">
        <v>3245</v>
      </c>
      <c r="AB140" s="405" t="str">
        <f t="shared" si="30"/>
        <v>PS261247</v>
      </c>
      <c r="AC140" s="404" t="str">
        <f t="shared" si="30"/>
        <v>5231709</v>
      </c>
      <c r="AD140" s="406">
        <f t="shared" si="31"/>
        <v>46079</v>
      </c>
      <c r="AE140" s="404"/>
      <c r="AF140" s="404"/>
      <c r="AG140" s="404"/>
      <c r="AH140" s="404">
        <f t="shared" si="32"/>
        <v>389500</v>
      </c>
      <c r="AI140" s="404"/>
      <c r="AJ140" s="404"/>
      <c r="AK140" s="404"/>
      <c r="AL140" s="404"/>
      <c r="AM140" s="404"/>
      <c r="AN140" s="404"/>
      <c r="AO140" s="404"/>
      <c r="AP140" s="404"/>
      <c r="AQ140" s="404"/>
      <c r="AR140" s="404">
        <f t="shared" si="26"/>
        <v>31160</v>
      </c>
      <c r="AS140" s="404">
        <f t="shared" si="27"/>
        <v>420660</v>
      </c>
      <c r="AT140" s="404">
        <f t="shared" si="33"/>
        <v>420660</v>
      </c>
      <c r="AU140" s="404" t="str">
        <f t="shared" si="29"/>
        <v>Local</v>
      </c>
      <c r="AV140" s="20"/>
      <c r="AY140" s="13"/>
    </row>
    <row r="141" spans="1:51" s="1" customFormat="1" ht="32.25" hidden="1" customHeight="1">
      <c r="A141" s="400" t="s">
        <v>4376</v>
      </c>
      <c r="B141" s="395" t="s">
        <v>4478</v>
      </c>
      <c r="C141" s="379" t="s">
        <v>3245</v>
      </c>
      <c r="D141" s="396">
        <v>46079</v>
      </c>
      <c r="E141" s="397">
        <v>108000762000</v>
      </c>
      <c r="F141" s="398">
        <v>1</v>
      </c>
      <c r="G141" s="372"/>
      <c r="H141" s="372"/>
      <c r="I141" s="422"/>
      <c r="J141" s="423"/>
      <c r="K141" s="373"/>
      <c r="L141" s="403"/>
      <c r="M141" s="443">
        <v>389500</v>
      </c>
      <c r="N141" s="403"/>
      <c r="O141" s="403"/>
      <c r="P141" s="403"/>
      <c r="Q141" s="403"/>
      <c r="R141" s="403"/>
      <c r="S141" s="403"/>
      <c r="T141" s="403"/>
      <c r="U141" s="403"/>
      <c r="V141" s="403"/>
      <c r="W141" s="403"/>
      <c r="X141" s="373"/>
      <c r="Y141" s="404"/>
      <c r="Z141" s="404"/>
      <c r="AA141" s="379" t="s">
        <v>3245</v>
      </c>
      <c r="AB141" s="405" t="str">
        <f t="shared" si="30"/>
        <v>PS261265</v>
      </c>
      <c r="AC141" s="404" t="str">
        <f t="shared" si="30"/>
        <v>VY/036-2026</v>
      </c>
      <c r="AD141" s="406">
        <f t="shared" si="31"/>
        <v>46079</v>
      </c>
      <c r="AE141" s="404"/>
      <c r="AF141" s="404"/>
      <c r="AG141" s="404"/>
      <c r="AH141" s="404">
        <f t="shared" si="32"/>
        <v>389500</v>
      </c>
      <c r="AI141" s="404"/>
      <c r="AJ141" s="404"/>
      <c r="AK141" s="404"/>
      <c r="AL141" s="404"/>
      <c r="AM141" s="404"/>
      <c r="AN141" s="404"/>
      <c r="AO141" s="404"/>
      <c r="AP141" s="404"/>
      <c r="AQ141" s="404"/>
      <c r="AR141" s="404">
        <f t="shared" si="26"/>
        <v>31160</v>
      </c>
      <c r="AS141" s="404">
        <f t="shared" si="27"/>
        <v>420660</v>
      </c>
      <c r="AT141" s="404">
        <f t="shared" si="33"/>
        <v>420660</v>
      </c>
      <c r="AU141" s="404" t="str">
        <f t="shared" si="29"/>
        <v>Local</v>
      </c>
      <c r="AV141" s="20"/>
      <c r="AY141" s="13"/>
    </row>
    <row r="142" spans="1:51" s="1" customFormat="1" ht="32.25" hidden="1" customHeight="1">
      <c r="A142" s="400" t="s">
        <v>4377</v>
      </c>
      <c r="B142" s="395" t="s">
        <v>4479</v>
      </c>
      <c r="C142" s="379" t="s">
        <v>3245</v>
      </c>
      <c r="D142" s="396">
        <v>46079</v>
      </c>
      <c r="E142" s="397">
        <v>108000881660</v>
      </c>
      <c r="F142" s="398">
        <v>1</v>
      </c>
      <c r="G142" s="372"/>
      <c r="H142" s="372"/>
      <c r="I142" s="422"/>
      <c r="J142" s="423"/>
      <c r="K142" s="373"/>
      <c r="L142" s="403"/>
      <c r="M142" s="443">
        <v>389500</v>
      </c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373"/>
      <c r="Y142" s="404"/>
      <c r="Z142" s="404"/>
      <c r="AA142" s="379" t="s">
        <v>3245</v>
      </c>
      <c r="AB142" s="405" t="str">
        <f t="shared" si="30"/>
        <v>PS261248</v>
      </c>
      <c r="AC142" s="404" t="str">
        <f t="shared" si="30"/>
        <v>DY260227PSV-CI-P</v>
      </c>
      <c r="AD142" s="406">
        <f t="shared" si="31"/>
        <v>46079</v>
      </c>
      <c r="AE142" s="404"/>
      <c r="AF142" s="404"/>
      <c r="AG142" s="404"/>
      <c r="AH142" s="404">
        <f t="shared" si="32"/>
        <v>389500</v>
      </c>
      <c r="AI142" s="404"/>
      <c r="AJ142" s="404"/>
      <c r="AK142" s="404"/>
      <c r="AL142" s="404"/>
      <c r="AM142" s="404"/>
      <c r="AN142" s="404"/>
      <c r="AO142" s="404"/>
      <c r="AP142" s="404"/>
      <c r="AQ142" s="404"/>
      <c r="AR142" s="404">
        <f t="shared" si="26"/>
        <v>31160</v>
      </c>
      <c r="AS142" s="404">
        <f t="shared" si="27"/>
        <v>420660</v>
      </c>
      <c r="AT142" s="404">
        <f t="shared" si="33"/>
        <v>420660</v>
      </c>
      <c r="AU142" s="404" t="str">
        <f t="shared" si="29"/>
        <v>Local</v>
      </c>
      <c r="AV142" s="20"/>
      <c r="AY142" s="13"/>
    </row>
    <row r="143" spans="1:51" s="1" customFormat="1" ht="32.25" hidden="1" customHeight="1">
      <c r="A143" s="400" t="s">
        <v>4378</v>
      </c>
      <c r="B143" s="395" t="s">
        <v>4480</v>
      </c>
      <c r="C143" s="379" t="s">
        <v>3245</v>
      </c>
      <c r="D143" s="396">
        <v>46079</v>
      </c>
      <c r="E143" s="397">
        <v>108000973030</v>
      </c>
      <c r="F143" s="398">
        <v>1</v>
      </c>
      <c r="G143" s="424"/>
      <c r="H143" s="424"/>
      <c r="I143" s="422"/>
      <c r="J143" s="423"/>
      <c r="K143" s="373"/>
      <c r="L143" s="403"/>
      <c r="M143" s="443">
        <v>389500</v>
      </c>
      <c r="N143" s="403"/>
      <c r="O143" s="403"/>
      <c r="P143" s="403"/>
      <c r="Q143" s="403"/>
      <c r="R143" s="403"/>
      <c r="S143" s="403"/>
      <c r="T143" s="403"/>
      <c r="U143" s="403"/>
      <c r="V143" s="403"/>
      <c r="W143" s="403"/>
      <c r="X143" s="373"/>
      <c r="Y143" s="404"/>
      <c r="Z143" s="404"/>
      <c r="AA143" s="379" t="s">
        <v>3245</v>
      </c>
      <c r="AB143" s="405" t="str">
        <f t="shared" si="30"/>
        <v>PS261254</v>
      </c>
      <c r="AC143" s="404" t="str">
        <f t="shared" si="30"/>
        <v>5231224</v>
      </c>
      <c r="AD143" s="406">
        <f t="shared" si="31"/>
        <v>46079</v>
      </c>
      <c r="AE143" s="404"/>
      <c r="AF143" s="404"/>
      <c r="AG143" s="404"/>
      <c r="AH143" s="404">
        <f t="shared" si="32"/>
        <v>389500</v>
      </c>
      <c r="AI143" s="404"/>
      <c r="AJ143" s="404"/>
      <c r="AK143" s="404"/>
      <c r="AL143" s="404"/>
      <c r="AM143" s="404"/>
      <c r="AN143" s="404"/>
      <c r="AO143" s="404"/>
      <c r="AP143" s="404"/>
      <c r="AQ143" s="404"/>
      <c r="AR143" s="404">
        <f t="shared" si="26"/>
        <v>31160</v>
      </c>
      <c r="AS143" s="404">
        <f t="shared" si="27"/>
        <v>420660</v>
      </c>
      <c r="AT143" s="404">
        <f t="shared" si="33"/>
        <v>420660</v>
      </c>
      <c r="AU143" s="404" t="str">
        <f t="shared" si="29"/>
        <v>Local</v>
      </c>
      <c r="AV143" s="20"/>
      <c r="AY143" s="13"/>
    </row>
    <row r="144" spans="1:51" s="1" customFormat="1" ht="32.25" hidden="1" customHeight="1">
      <c r="A144" s="400" t="s">
        <v>4379</v>
      </c>
      <c r="B144" s="395" t="s">
        <v>4481</v>
      </c>
      <c r="C144" s="379" t="s">
        <v>3245</v>
      </c>
      <c r="D144" s="396">
        <v>46079</v>
      </c>
      <c r="E144" s="397">
        <v>108001111960</v>
      </c>
      <c r="F144" s="398">
        <v>1</v>
      </c>
      <c r="G144" s="424"/>
      <c r="H144" s="424"/>
      <c r="I144" s="422"/>
      <c r="J144" s="423"/>
      <c r="K144" s="373"/>
      <c r="L144" s="403"/>
      <c r="M144" s="443">
        <v>389500</v>
      </c>
      <c r="N144" s="403"/>
      <c r="O144" s="403"/>
      <c r="P144" s="403"/>
      <c r="Q144" s="403"/>
      <c r="R144" s="403"/>
      <c r="S144" s="403"/>
      <c r="T144" s="403"/>
      <c r="U144" s="403"/>
      <c r="V144" s="403"/>
      <c r="W144" s="403"/>
      <c r="X144" s="373"/>
      <c r="Y144" s="404"/>
      <c r="Z144" s="404"/>
      <c r="AA144" s="379" t="s">
        <v>3245</v>
      </c>
      <c r="AB144" s="405" t="str">
        <f t="shared" si="30"/>
        <v>PS261255</v>
      </c>
      <c r="AC144" s="404" t="str">
        <f t="shared" si="30"/>
        <v>2602PS-S-02</v>
      </c>
      <c r="AD144" s="406">
        <f t="shared" si="31"/>
        <v>46079</v>
      </c>
      <c r="AE144" s="404"/>
      <c r="AF144" s="404"/>
      <c r="AG144" s="404"/>
      <c r="AH144" s="404">
        <f t="shared" si="32"/>
        <v>389500</v>
      </c>
      <c r="AI144" s="404"/>
      <c r="AJ144" s="404"/>
      <c r="AK144" s="404"/>
      <c r="AL144" s="404"/>
      <c r="AM144" s="404"/>
      <c r="AN144" s="404"/>
      <c r="AO144" s="404"/>
      <c r="AP144" s="404"/>
      <c r="AQ144" s="404"/>
      <c r="AR144" s="404">
        <f t="shared" si="26"/>
        <v>31160</v>
      </c>
      <c r="AS144" s="404">
        <f t="shared" si="27"/>
        <v>420660</v>
      </c>
      <c r="AT144" s="404">
        <f t="shared" si="33"/>
        <v>420660</v>
      </c>
      <c r="AU144" s="404" t="str">
        <f t="shared" si="29"/>
        <v>Local</v>
      </c>
      <c r="AV144" s="20"/>
      <c r="AY144" s="13"/>
    </row>
    <row r="145" spans="1:51" s="1" customFormat="1" ht="32.25" hidden="1" customHeight="1">
      <c r="A145" s="400" t="s">
        <v>4380</v>
      </c>
      <c r="B145" s="395" t="s">
        <v>4482</v>
      </c>
      <c r="C145" s="379" t="s">
        <v>3245</v>
      </c>
      <c r="D145" s="396">
        <v>46079</v>
      </c>
      <c r="E145" s="397">
        <v>108001811040</v>
      </c>
      <c r="F145" s="398">
        <v>1</v>
      </c>
      <c r="G145" s="424"/>
      <c r="H145" s="424"/>
      <c r="I145" s="422"/>
      <c r="J145" s="423"/>
      <c r="K145" s="373"/>
      <c r="L145" s="403"/>
      <c r="M145" s="443">
        <v>389500</v>
      </c>
      <c r="N145" s="403"/>
      <c r="O145" s="403"/>
      <c r="P145" s="403"/>
      <c r="Q145" s="403"/>
      <c r="R145" s="403"/>
      <c r="S145" s="403"/>
      <c r="T145" s="403"/>
      <c r="U145" s="403"/>
      <c r="V145" s="403"/>
      <c r="W145" s="403"/>
      <c r="X145" s="373"/>
      <c r="Y145" s="404"/>
      <c r="Z145" s="404"/>
      <c r="AA145" s="379" t="s">
        <v>3245</v>
      </c>
      <c r="AB145" s="405" t="str">
        <f t="shared" si="30"/>
        <v>PS261266</v>
      </c>
      <c r="AC145" s="404" t="str">
        <f t="shared" si="30"/>
        <v>EBD-PSINJ260211</v>
      </c>
      <c r="AD145" s="406">
        <f t="shared" si="31"/>
        <v>46079</v>
      </c>
      <c r="AE145" s="404"/>
      <c r="AF145" s="404"/>
      <c r="AG145" s="404"/>
      <c r="AH145" s="404">
        <f t="shared" si="32"/>
        <v>389500</v>
      </c>
      <c r="AI145" s="404"/>
      <c r="AJ145" s="404"/>
      <c r="AK145" s="404"/>
      <c r="AL145" s="404"/>
      <c r="AM145" s="404"/>
      <c r="AN145" s="404"/>
      <c r="AO145" s="404"/>
      <c r="AP145" s="404"/>
      <c r="AQ145" s="404"/>
      <c r="AR145" s="404">
        <f t="shared" si="26"/>
        <v>31160</v>
      </c>
      <c r="AS145" s="404">
        <f t="shared" si="27"/>
        <v>420660</v>
      </c>
      <c r="AT145" s="404">
        <f t="shared" si="33"/>
        <v>420660</v>
      </c>
      <c r="AU145" s="404" t="str">
        <f t="shared" si="29"/>
        <v>Local</v>
      </c>
      <c r="AV145" s="20"/>
      <c r="AY145" s="13"/>
    </row>
    <row r="146" spans="1:51" s="1" customFormat="1" ht="32.25" hidden="1" customHeight="1">
      <c r="A146" s="400" t="s">
        <v>4381</v>
      </c>
      <c r="B146" s="395" t="s">
        <v>4483</v>
      </c>
      <c r="C146" s="379" t="s">
        <v>3245</v>
      </c>
      <c r="D146" s="396">
        <v>46079</v>
      </c>
      <c r="E146" s="397">
        <v>108003796460</v>
      </c>
      <c r="F146" s="398">
        <v>1</v>
      </c>
      <c r="G146" s="424"/>
      <c r="H146" s="424"/>
      <c r="I146" s="422"/>
      <c r="J146" s="423"/>
      <c r="K146" s="373"/>
      <c r="L146" s="403"/>
      <c r="M146" s="443">
        <v>389500</v>
      </c>
      <c r="N146" s="403"/>
      <c r="O146" s="403"/>
      <c r="P146" s="403"/>
      <c r="Q146" s="403"/>
      <c r="R146" s="403"/>
      <c r="S146" s="403"/>
      <c r="T146" s="403"/>
      <c r="U146" s="403"/>
      <c r="V146" s="403"/>
      <c r="W146" s="403"/>
      <c r="X146" s="373"/>
      <c r="Y146" s="404"/>
      <c r="Z146" s="404"/>
      <c r="AA146" s="379" t="s">
        <v>3245</v>
      </c>
      <c r="AB146" s="405" t="str">
        <f t="shared" si="30"/>
        <v>PS261288</v>
      </c>
      <c r="AC146" s="404" t="str">
        <f t="shared" si="30"/>
        <v>BSV260224-222108</v>
      </c>
      <c r="AD146" s="406">
        <f t="shared" si="31"/>
        <v>46079</v>
      </c>
      <c r="AE146" s="404"/>
      <c r="AF146" s="404"/>
      <c r="AG146" s="404"/>
      <c r="AH146" s="404">
        <f t="shared" si="32"/>
        <v>389500</v>
      </c>
      <c r="AI146" s="404"/>
      <c r="AJ146" s="404"/>
      <c r="AK146" s="404"/>
      <c r="AL146" s="404"/>
      <c r="AM146" s="404"/>
      <c r="AN146" s="404"/>
      <c r="AO146" s="404"/>
      <c r="AP146" s="404"/>
      <c r="AQ146" s="404"/>
      <c r="AR146" s="404">
        <f t="shared" si="26"/>
        <v>31160</v>
      </c>
      <c r="AS146" s="404">
        <f t="shared" si="27"/>
        <v>420660</v>
      </c>
      <c r="AT146" s="404">
        <f t="shared" si="33"/>
        <v>420660</v>
      </c>
      <c r="AU146" s="404" t="str">
        <f t="shared" si="29"/>
        <v>Local</v>
      </c>
      <c r="AV146" s="20"/>
      <c r="AY146" s="13"/>
    </row>
    <row r="147" spans="1:51" s="1" customFormat="1" ht="32.25" hidden="1" customHeight="1">
      <c r="A147" s="400" t="s">
        <v>4382</v>
      </c>
      <c r="B147" s="395" t="s">
        <v>4484</v>
      </c>
      <c r="C147" s="379" t="s">
        <v>3245</v>
      </c>
      <c r="D147" s="396">
        <v>46079</v>
      </c>
      <c r="E147" s="397">
        <v>108004395220</v>
      </c>
      <c r="F147" s="398">
        <v>1</v>
      </c>
      <c r="G147" s="424"/>
      <c r="H147" s="424"/>
      <c r="I147" s="422"/>
      <c r="J147" s="423"/>
      <c r="K147" s="373"/>
      <c r="L147" s="403"/>
      <c r="M147" s="443">
        <v>389500</v>
      </c>
      <c r="N147" s="403"/>
      <c r="O147" s="403"/>
      <c r="P147" s="403"/>
      <c r="Q147" s="403"/>
      <c r="R147" s="403"/>
      <c r="S147" s="403"/>
      <c r="T147" s="403"/>
      <c r="U147" s="403"/>
      <c r="V147" s="403"/>
      <c r="W147" s="403"/>
      <c r="X147" s="373"/>
      <c r="Y147" s="404"/>
      <c r="Z147" s="404"/>
      <c r="AA147" s="379" t="s">
        <v>3245</v>
      </c>
      <c r="AB147" s="405" t="str">
        <f t="shared" si="30"/>
        <v>PS261289</v>
      </c>
      <c r="AC147" s="404" t="str">
        <f t="shared" si="30"/>
        <v>5273446</v>
      </c>
      <c r="AD147" s="406">
        <f t="shared" si="31"/>
        <v>46079</v>
      </c>
      <c r="AE147" s="404"/>
      <c r="AF147" s="404"/>
      <c r="AG147" s="404"/>
      <c r="AH147" s="404">
        <f t="shared" si="32"/>
        <v>389500</v>
      </c>
      <c r="AI147" s="404"/>
      <c r="AJ147" s="404"/>
      <c r="AK147" s="404"/>
      <c r="AL147" s="404"/>
      <c r="AM147" s="404"/>
      <c r="AN147" s="404"/>
      <c r="AO147" s="404"/>
      <c r="AP147" s="404"/>
      <c r="AQ147" s="404"/>
      <c r="AR147" s="404">
        <f t="shared" si="26"/>
        <v>31160</v>
      </c>
      <c r="AS147" s="404">
        <f t="shared" si="27"/>
        <v>420660</v>
      </c>
      <c r="AT147" s="404">
        <f t="shared" si="33"/>
        <v>420660</v>
      </c>
      <c r="AU147" s="404" t="str">
        <f t="shared" si="29"/>
        <v>Local</v>
      </c>
      <c r="AV147" s="20"/>
      <c r="AY147" s="13"/>
    </row>
    <row r="148" spans="1:51" s="1" customFormat="1" ht="32.25" hidden="1" customHeight="1">
      <c r="A148" s="400" t="s">
        <v>4383</v>
      </c>
      <c r="B148" s="395" t="s">
        <v>4485</v>
      </c>
      <c r="C148" s="379" t="s">
        <v>3245</v>
      </c>
      <c r="D148" s="396">
        <v>46080</v>
      </c>
      <c r="E148" s="397">
        <v>108003621130</v>
      </c>
      <c r="F148" s="398">
        <v>1</v>
      </c>
      <c r="G148" s="424"/>
      <c r="H148" s="424"/>
      <c r="I148" s="422"/>
      <c r="J148" s="423"/>
      <c r="K148" s="373"/>
      <c r="L148" s="403"/>
      <c r="M148" s="443">
        <v>389500</v>
      </c>
      <c r="N148" s="403"/>
      <c r="O148" s="403"/>
      <c r="P148" s="403"/>
      <c r="Q148" s="403"/>
      <c r="R148" s="403"/>
      <c r="S148" s="403"/>
      <c r="T148" s="403"/>
      <c r="U148" s="403"/>
      <c r="V148" s="403"/>
      <c r="W148" s="403"/>
      <c r="X148" s="373"/>
      <c r="Y148" s="404"/>
      <c r="Z148" s="404"/>
      <c r="AA148" s="379" t="s">
        <v>3245</v>
      </c>
      <c r="AB148" s="405" t="str">
        <f t="shared" si="30"/>
        <v>PS261291</v>
      </c>
      <c r="AC148" s="404" t="str">
        <f t="shared" si="30"/>
        <v>EBD-PSSP260205</v>
      </c>
      <c r="AD148" s="406">
        <f t="shared" si="31"/>
        <v>46080</v>
      </c>
      <c r="AE148" s="404"/>
      <c r="AF148" s="404"/>
      <c r="AG148" s="404"/>
      <c r="AH148" s="404">
        <f t="shared" si="32"/>
        <v>389500</v>
      </c>
      <c r="AI148" s="404"/>
      <c r="AJ148" s="404"/>
      <c r="AK148" s="404"/>
      <c r="AL148" s="404"/>
      <c r="AM148" s="404"/>
      <c r="AN148" s="404"/>
      <c r="AO148" s="404"/>
      <c r="AP148" s="404"/>
      <c r="AQ148" s="404"/>
      <c r="AR148" s="404">
        <f t="shared" si="26"/>
        <v>31160</v>
      </c>
      <c r="AS148" s="404">
        <f t="shared" si="27"/>
        <v>420660</v>
      </c>
      <c r="AT148" s="404">
        <f t="shared" si="33"/>
        <v>420660</v>
      </c>
      <c r="AU148" s="404" t="str">
        <f t="shared" si="29"/>
        <v>Local</v>
      </c>
      <c r="AV148" s="20"/>
      <c r="AY148" s="13"/>
    </row>
    <row r="149" spans="1:51" s="1" customFormat="1" ht="32.25" hidden="1" customHeight="1">
      <c r="A149" s="400" t="s">
        <v>4384</v>
      </c>
      <c r="B149" s="395" t="s">
        <v>4486</v>
      </c>
      <c r="C149" s="379" t="s">
        <v>3245</v>
      </c>
      <c r="D149" s="396">
        <v>46080</v>
      </c>
      <c r="E149" s="397">
        <v>108003652040</v>
      </c>
      <c r="F149" s="398">
        <v>1</v>
      </c>
      <c r="G149" s="424"/>
      <c r="H149" s="424"/>
      <c r="I149" s="422"/>
      <c r="J149" s="423"/>
      <c r="K149" s="373"/>
      <c r="L149" s="403"/>
      <c r="M149" s="443">
        <v>389500</v>
      </c>
      <c r="N149" s="403"/>
      <c r="O149" s="403"/>
      <c r="P149" s="403"/>
      <c r="Q149" s="403"/>
      <c r="R149" s="403"/>
      <c r="S149" s="403"/>
      <c r="T149" s="403"/>
      <c r="U149" s="403"/>
      <c r="V149" s="403"/>
      <c r="W149" s="403"/>
      <c r="X149" s="373"/>
      <c r="Y149" s="404"/>
      <c r="Z149" s="404"/>
      <c r="AA149" s="379" t="s">
        <v>3245</v>
      </c>
      <c r="AB149" s="405" t="str">
        <f t="shared" si="30"/>
        <v>PS261286</v>
      </c>
      <c r="AC149" s="404" t="str">
        <f t="shared" si="30"/>
        <v>B1HX26022302</v>
      </c>
      <c r="AD149" s="406">
        <f t="shared" si="31"/>
        <v>46080</v>
      </c>
      <c r="AE149" s="404"/>
      <c r="AF149" s="404"/>
      <c r="AG149" s="404"/>
      <c r="AH149" s="404">
        <f t="shared" si="32"/>
        <v>389500</v>
      </c>
      <c r="AI149" s="404"/>
      <c r="AJ149" s="404"/>
      <c r="AK149" s="404"/>
      <c r="AL149" s="404"/>
      <c r="AM149" s="404"/>
      <c r="AN149" s="404"/>
      <c r="AO149" s="404"/>
      <c r="AP149" s="404"/>
      <c r="AQ149" s="404"/>
      <c r="AR149" s="404">
        <f t="shared" si="26"/>
        <v>31160</v>
      </c>
      <c r="AS149" s="404">
        <f t="shared" si="27"/>
        <v>420660</v>
      </c>
      <c r="AT149" s="404">
        <f t="shared" si="33"/>
        <v>420660</v>
      </c>
      <c r="AU149" s="404" t="str">
        <f t="shared" si="29"/>
        <v>Local</v>
      </c>
      <c r="AV149" s="20"/>
      <c r="AY149" s="13"/>
    </row>
    <row r="150" spans="1:51" s="1" customFormat="1" ht="32.25" hidden="1" customHeight="1">
      <c r="A150" s="400" t="s">
        <v>4385</v>
      </c>
      <c r="B150" s="395" t="s">
        <v>4487</v>
      </c>
      <c r="C150" s="379" t="s">
        <v>3245</v>
      </c>
      <c r="D150" s="396">
        <v>46080</v>
      </c>
      <c r="E150" s="397">
        <v>108003659410</v>
      </c>
      <c r="F150" s="398">
        <v>1</v>
      </c>
      <c r="G150" s="424"/>
      <c r="H150" s="424"/>
      <c r="I150" s="422"/>
      <c r="J150" s="423"/>
      <c r="K150" s="373"/>
      <c r="L150" s="403"/>
      <c r="M150" s="443">
        <v>389500</v>
      </c>
      <c r="N150" s="403"/>
      <c r="O150" s="403"/>
      <c r="P150" s="403"/>
      <c r="Q150" s="403"/>
      <c r="R150" s="403"/>
      <c r="S150" s="403"/>
      <c r="T150" s="403"/>
      <c r="U150" s="403"/>
      <c r="V150" s="403"/>
      <c r="W150" s="403"/>
      <c r="X150" s="373"/>
      <c r="Y150" s="404"/>
      <c r="Z150" s="404"/>
      <c r="AA150" s="379" t="s">
        <v>3245</v>
      </c>
      <c r="AB150" s="405" t="str">
        <f t="shared" si="30"/>
        <v>PS261273</v>
      </c>
      <c r="AC150" s="404" t="str">
        <f t="shared" si="30"/>
        <v>5273738</v>
      </c>
      <c r="AD150" s="406">
        <f t="shared" si="31"/>
        <v>46080</v>
      </c>
      <c r="AE150" s="404"/>
      <c r="AF150" s="404"/>
      <c r="AG150" s="404"/>
      <c r="AH150" s="404">
        <f t="shared" si="32"/>
        <v>389500</v>
      </c>
      <c r="AI150" s="404"/>
      <c r="AJ150" s="404"/>
      <c r="AK150" s="404"/>
      <c r="AL150" s="404"/>
      <c r="AM150" s="404"/>
      <c r="AN150" s="404"/>
      <c r="AO150" s="404"/>
      <c r="AP150" s="404"/>
      <c r="AQ150" s="404"/>
      <c r="AR150" s="404">
        <f t="shared" si="26"/>
        <v>31160</v>
      </c>
      <c r="AS150" s="404">
        <f t="shared" si="27"/>
        <v>420660</v>
      </c>
      <c r="AT150" s="404">
        <f t="shared" si="33"/>
        <v>420660</v>
      </c>
      <c r="AU150" s="404" t="str">
        <f t="shared" si="29"/>
        <v>Local</v>
      </c>
      <c r="AV150" s="20"/>
      <c r="AY150" s="13"/>
    </row>
    <row r="151" spans="1:51" s="1" customFormat="1" ht="32.25" hidden="1" customHeight="1">
      <c r="A151" s="400" t="s">
        <v>4386</v>
      </c>
      <c r="B151" s="395" t="s">
        <v>4488</v>
      </c>
      <c r="C151" s="379" t="s">
        <v>3245</v>
      </c>
      <c r="D151" s="396">
        <v>46080</v>
      </c>
      <c r="E151" s="397">
        <v>108003685420</v>
      </c>
      <c r="F151" s="398">
        <v>1</v>
      </c>
      <c r="G151" s="424"/>
      <c r="H151" s="424"/>
      <c r="I151" s="422"/>
      <c r="J151" s="423"/>
      <c r="K151" s="373"/>
      <c r="L151" s="403"/>
      <c r="M151" s="443">
        <v>389500</v>
      </c>
      <c r="N151" s="403"/>
      <c r="O151" s="403"/>
      <c r="P151" s="403"/>
      <c r="Q151" s="403"/>
      <c r="R151" s="403"/>
      <c r="S151" s="403"/>
      <c r="T151" s="403"/>
      <c r="U151" s="403"/>
      <c r="V151" s="403"/>
      <c r="W151" s="403"/>
      <c r="X151" s="373"/>
      <c r="Y151" s="404"/>
      <c r="Z151" s="404"/>
      <c r="AA151" s="379" t="s">
        <v>3245</v>
      </c>
      <c r="AB151" s="405" t="str">
        <f t="shared" si="30"/>
        <v>PS261274</v>
      </c>
      <c r="AC151" s="404" t="str">
        <f t="shared" si="30"/>
        <v>DWVN-26-06PS</v>
      </c>
      <c r="AD151" s="406">
        <f t="shared" si="31"/>
        <v>46080</v>
      </c>
      <c r="AE151" s="404"/>
      <c r="AF151" s="404"/>
      <c r="AG151" s="404"/>
      <c r="AH151" s="404">
        <f t="shared" si="32"/>
        <v>389500</v>
      </c>
      <c r="AI151" s="404"/>
      <c r="AJ151" s="404"/>
      <c r="AK151" s="404"/>
      <c r="AL151" s="404"/>
      <c r="AM151" s="404"/>
      <c r="AN151" s="404"/>
      <c r="AO151" s="404"/>
      <c r="AP151" s="404"/>
      <c r="AQ151" s="404"/>
      <c r="AR151" s="404">
        <f t="shared" si="26"/>
        <v>31160</v>
      </c>
      <c r="AS151" s="404">
        <f t="shared" si="27"/>
        <v>420660</v>
      </c>
      <c r="AT151" s="404">
        <f t="shared" si="33"/>
        <v>420660</v>
      </c>
      <c r="AU151" s="404" t="str">
        <f t="shared" si="29"/>
        <v>Local</v>
      </c>
      <c r="AV151" s="20"/>
      <c r="AY151" s="13"/>
    </row>
    <row r="152" spans="1:51" s="1" customFormat="1" ht="32.25" hidden="1" customHeight="1">
      <c r="A152" s="400" t="s">
        <v>4387</v>
      </c>
      <c r="B152" s="395" t="s">
        <v>4489</v>
      </c>
      <c r="C152" s="379" t="s">
        <v>3245</v>
      </c>
      <c r="D152" s="396">
        <v>46080</v>
      </c>
      <c r="E152" s="397">
        <v>108003713640</v>
      </c>
      <c r="F152" s="398">
        <v>1</v>
      </c>
      <c r="G152" s="424"/>
      <c r="H152" s="424"/>
      <c r="I152" s="422"/>
      <c r="J152" s="423"/>
      <c r="K152" s="373"/>
      <c r="L152" s="403"/>
      <c r="M152" s="443">
        <v>389500</v>
      </c>
      <c r="N152" s="403"/>
      <c r="O152" s="403"/>
      <c r="P152" s="403"/>
      <c r="Q152" s="403"/>
      <c r="R152" s="403"/>
      <c r="S152" s="403"/>
      <c r="T152" s="403"/>
      <c r="U152" s="403"/>
      <c r="V152" s="403"/>
      <c r="W152" s="403"/>
      <c r="X152" s="373"/>
      <c r="Y152" s="404"/>
      <c r="Z152" s="404"/>
      <c r="AA152" s="379" t="s">
        <v>3245</v>
      </c>
      <c r="AB152" s="405" t="str">
        <f t="shared" si="30"/>
        <v>PS261287</v>
      </c>
      <c r="AC152" s="404" t="str">
        <f t="shared" si="30"/>
        <v>5273560</v>
      </c>
      <c r="AD152" s="406">
        <f t="shared" si="31"/>
        <v>46080</v>
      </c>
      <c r="AE152" s="404"/>
      <c r="AF152" s="404"/>
      <c r="AG152" s="404"/>
      <c r="AH152" s="404">
        <f t="shared" si="32"/>
        <v>389500</v>
      </c>
      <c r="AI152" s="404"/>
      <c r="AJ152" s="404"/>
      <c r="AK152" s="404"/>
      <c r="AL152" s="404"/>
      <c r="AM152" s="404"/>
      <c r="AN152" s="404"/>
      <c r="AO152" s="404"/>
      <c r="AP152" s="404"/>
      <c r="AQ152" s="404"/>
      <c r="AR152" s="404">
        <f t="shared" si="26"/>
        <v>31160</v>
      </c>
      <c r="AS152" s="404">
        <f t="shared" si="27"/>
        <v>420660</v>
      </c>
      <c r="AT152" s="404">
        <f t="shared" si="33"/>
        <v>420660</v>
      </c>
      <c r="AU152" s="404" t="str">
        <f t="shared" si="29"/>
        <v>Local</v>
      </c>
      <c r="AV152" s="20"/>
      <c r="AY152" s="13"/>
    </row>
    <row r="153" spans="1:51" s="1" customFormat="1" ht="32.25" hidden="1" customHeight="1">
      <c r="A153" s="400" t="s">
        <v>4388</v>
      </c>
      <c r="B153" s="395" t="s">
        <v>4490</v>
      </c>
      <c r="C153" s="379" t="s">
        <v>3245</v>
      </c>
      <c r="D153" s="396">
        <v>46080</v>
      </c>
      <c r="E153" s="397">
        <v>108003735120</v>
      </c>
      <c r="F153" s="398">
        <v>1</v>
      </c>
      <c r="G153" s="424"/>
      <c r="H153" s="424"/>
      <c r="I153" s="422"/>
      <c r="J153" s="423"/>
      <c r="K153" s="373"/>
      <c r="L153" s="403"/>
      <c r="M153" s="443">
        <v>389500</v>
      </c>
      <c r="N153" s="403"/>
      <c r="O153" s="403"/>
      <c r="P153" s="403"/>
      <c r="Q153" s="403"/>
      <c r="R153" s="403"/>
      <c r="S153" s="403"/>
      <c r="T153" s="403"/>
      <c r="U153" s="403"/>
      <c r="V153" s="403"/>
      <c r="W153" s="403"/>
      <c r="X153" s="373"/>
      <c r="Y153" s="404"/>
      <c r="Z153" s="404"/>
      <c r="AA153" s="379" t="s">
        <v>3245</v>
      </c>
      <c r="AB153" s="405" t="str">
        <f t="shared" ref="AB153:AC171" si="34">A153</f>
        <v>PS261296</v>
      </c>
      <c r="AC153" s="404" t="str">
        <f t="shared" si="34"/>
        <v>VY/037-2026</v>
      </c>
      <c r="AD153" s="406">
        <f t="shared" si="31"/>
        <v>46080</v>
      </c>
      <c r="AE153" s="404"/>
      <c r="AF153" s="404"/>
      <c r="AG153" s="404"/>
      <c r="AH153" s="404">
        <f t="shared" si="32"/>
        <v>389500</v>
      </c>
      <c r="AI153" s="404"/>
      <c r="AJ153" s="404"/>
      <c r="AK153" s="404"/>
      <c r="AL153" s="404"/>
      <c r="AM153" s="404"/>
      <c r="AN153" s="404"/>
      <c r="AO153" s="404"/>
      <c r="AP153" s="404"/>
      <c r="AQ153" s="404"/>
      <c r="AR153" s="404">
        <f t="shared" si="26"/>
        <v>31160</v>
      </c>
      <c r="AS153" s="404">
        <f t="shared" si="27"/>
        <v>420660</v>
      </c>
      <c r="AT153" s="404">
        <f t="shared" si="33"/>
        <v>420660</v>
      </c>
      <c r="AU153" s="404" t="str">
        <f t="shared" si="29"/>
        <v>Local</v>
      </c>
      <c r="AV153" s="20"/>
      <c r="AY153" s="13"/>
    </row>
    <row r="154" spans="1:51" s="1" customFormat="1" ht="32.25" hidden="1" customHeight="1">
      <c r="A154" s="400" t="s">
        <v>4389</v>
      </c>
      <c r="B154" s="395" t="s">
        <v>4491</v>
      </c>
      <c r="C154" s="379" t="s">
        <v>3245</v>
      </c>
      <c r="D154" s="396">
        <v>46080</v>
      </c>
      <c r="E154" s="397">
        <v>108004007860</v>
      </c>
      <c r="F154" s="398">
        <v>1</v>
      </c>
      <c r="G154" s="424"/>
      <c r="H154" s="424"/>
      <c r="I154" s="422"/>
      <c r="J154" s="423"/>
      <c r="K154" s="373"/>
      <c r="L154" s="403"/>
      <c r="M154" s="443">
        <v>389500</v>
      </c>
      <c r="N154" s="403"/>
      <c r="O154" s="403"/>
      <c r="P154" s="403"/>
      <c r="Q154" s="403"/>
      <c r="R154" s="403"/>
      <c r="S154" s="403"/>
      <c r="T154" s="403"/>
      <c r="U154" s="403"/>
      <c r="V154" s="403"/>
      <c r="W154" s="403"/>
      <c r="X154" s="373"/>
      <c r="Y154" s="404"/>
      <c r="Z154" s="404"/>
      <c r="AA154" s="379" t="s">
        <v>3245</v>
      </c>
      <c r="AB154" s="405" t="str">
        <f t="shared" si="34"/>
        <v>PS261295</v>
      </c>
      <c r="AC154" s="404" t="str">
        <f t="shared" si="34"/>
        <v>5274266</v>
      </c>
      <c r="AD154" s="406">
        <f t="shared" si="31"/>
        <v>46080</v>
      </c>
      <c r="AE154" s="404"/>
      <c r="AF154" s="404"/>
      <c r="AG154" s="404"/>
      <c r="AH154" s="404">
        <f t="shared" si="32"/>
        <v>389500</v>
      </c>
      <c r="AI154" s="404"/>
      <c r="AJ154" s="404"/>
      <c r="AK154" s="404"/>
      <c r="AL154" s="404"/>
      <c r="AM154" s="404"/>
      <c r="AN154" s="404"/>
      <c r="AO154" s="404"/>
      <c r="AP154" s="404"/>
      <c r="AQ154" s="404"/>
      <c r="AR154" s="404">
        <f t="shared" si="26"/>
        <v>31160</v>
      </c>
      <c r="AS154" s="404">
        <f t="shared" si="27"/>
        <v>420660</v>
      </c>
      <c r="AT154" s="404">
        <f t="shared" si="33"/>
        <v>420660</v>
      </c>
      <c r="AU154" s="404" t="str">
        <f t="shared" si="29"/>
        <v>Local</v>
      </c>
      <c r="AV154" s="20"/>
      <c r="AY154" s="13"/>
    </row>
    <row r="155" spans="1:51" s="1" customFormat="1" ht="32.25" hidden="1" customHeight="1">
      <c r="A155" s="400" t="s">
        <v>4390</v>
      </c>
      <c r="B155" s="395" t="s">
        <v>4492</v>
      </c>
      <c r="C155" s="379" t="s">
        <v>3245</v>
      </c>
      <c r="D155" s="396">
        <v>46080</v>
      </c>
      <c r="E155" s="397">
        <v>108004109030</v>
      </c>
      <c r="F155" s="398">
        <v>1</v>
      </c>
      <c r="G155" s="424"/>
      <c r="H155" s="424"/>
      <c r="I155" s="422"/>
      <c r="J155" s="423"/>
      <c r="K155" s="373"/>
      <c r="L155" s="403"/>
      <c r="M155" s="443">
        <v>389500</v>
      </c>
      <c r="N155" s="403"/>
      <c r="O155" s="403"/>
      <c r="P155" s="403"/>
      <c r="Q155" s="403"/>
      <c r="R155" s="403"/>
      <c r="S155" s="403"/>
      <c r="T155" s="403"/>
      <c r="U155" s="403"/>
      <c r="V155" s="403"/>
      <c r="W155" s="403"/>
      <c r="X155" s="373"/>
      <c r="Y155" s="404"/>
      <c r="Z155" s="404"/>
      <c r="AA155" s="379" t="s">
        <v>3245</v>
      </c>
      <c r="AB155" s="405" t="str">
        <f t="shared" si="34"/>
        <v>PS261294</v>
      </c>
      <c r="AC155" s="404" t="str">
        <f t="shared" si="34"/>
        <v>5273351</v>
      </c>
      <c r="AD155" s="406">
        <f t="shared" si="31"/>
        <v>46080</v>
      </c>
      <c r="AE155" s="404"/>
      <c r="AF155" s="404"/>
      <c r="AG155" s="404"/>
      <c r="AH155" s="404">
        <f t="shared" si="32"/>
        <v>389500</v>
      </c>
      <c r="AI155" s="404"/>
      <c r="AJ155" s="404"/>
      <c r="AK155" s="404"/>
      <c r="AL155" s="404"/>
      <c r="AM155" s="404"/>
      <c r="AN155" s="404"/>
      <c r="AO155" s="404"/>
      <c r="AP155" s="404"/>
      <c r="AQ155" s="404"/>
      <c r="AR155" s="404">
        <f t="shared" si="26"/>
        <v>31160</v>
      </c>
      <c r="AS155" s="404">
        <f t="shared" si="27"/>
        <v>420660</v>
      </c>
      <c r="AT155" s="404">
        <f t="shared" si="33"/>
        <v>420660</v>
      </c>
      <c r="AU155" s="404" t="str">
        <f t="shared" si="29"/>
        <v>Local</v>
      </c>
      <c r="AV155" s="20"/>
      <c r="AY155" s="13"/>
    </row>
    <row r="156" spans="1:51" s="1" customFormat="1" ht="32.25" hidden="1" customHeight="1">
      <c r="A156" s="400" t="s">
        <v>4391</v>
      </c>
      <c r="B156" s="395" t="s">
        <v>4493</v>
      </c>
      <c r="C156" s="379" t="s">
        <v>3245</v>
      </c>
      <c r="D156" s="396">
        <v>46080</v>
      </c>
      <c r="E156" s="397">
        <v>108004188020</v>
      </c>
      <c r="F156" s="398">
        <v>1</v>
      </c>
      <c r="G156" s="424"/>
      <c r="H156" s="424"/>
      <c r="I156" s="422"/>
      <c r="J156" s="423"/>
      <c r="K156" s="373"/>
      <c r="L156" s="403"/>
      <c r="M156" s="443">
        <v>389500</v>
      </c>
      <c r="N156" s="403"/>
      <c r="O156" s="403"/>
      <c r="P156" s="403"/>
      <c r="Q156" s="403"/>
      <c r="R156" s="403"/>
      <c r="S156" s="403"/>
      <c r="T156" s="403"/>
      <c r="U156" s="403"/>
      <c r="V156" s="403"/>
      <c r="W156" s="403"/>
      <c r="X156" s="373"/>
      <c r="Y156" s="404"/>
      <c r="Z156" s="404"/>
      <c r="AA156" s="379" t="s">
        <v>3245</v>
      </c>
      <c r="AB156" s="405" t="str">
        <f t="shared" si="34"/>
        <v>PS261299</v>
      </c>
      <c r="AC156" s="404" t="str">
        <f t="shared" si="34"/>
        <v>850C260201026</v>
      </c>
      <c r="AD156" s="406">
        <f t="shared" si="31"/>
        <v>46080</v>
      </c>
      <c r="AE156" s="404"/>
      <c r="AF156" s="404"/>
      <c r="AG156" s="404"/>
      <c r="AH156" s="404">
        <f t="shared" si="32"/>
        <v>389500</v>
      </c>
      <c r="AI156" s="404"/>
      <c r="AJ156" s="404"/>
      <c r="AK156" s="404"/>
      <c r="AL156" s="404"/>
      <c r="AM156" s="404"/>
      <c r="AN156" s="404"/>
      <c r="AO156" s="404"/>
      <c r="AP156" s="404"/>
      <c r="AQ156" s="404"/>
      <c r="AR156" s="404">
        <f t="shared" si="26"/>
        <v>31160</v>
      </c>
      <c r="AS156" s="404">
        <f t="shared" si="27"/>
        <v>420660</v>
      </c>
      <c r="AT156" s="404">
        <f t="shared" si="33"/>
        <v>420660</v>
      </c>
      <c r="AU156" s="404" t="str">
        <f t="shared" si="29"/>
        <v>Local</v>
      </c>
      <c r="AV156" s="20"/>
      <c r="AY156" s="13"/>
    </row>
    <row r="157" spans="1:51" s="1" customFormat="1" ht="32.25" hidden="1" customHeight="1">
      <c r="A157" s="400" t="s">
        <v>4392</v>
      </c>
      <c r="B157" s="395" t="s">
        <v>4494</v>
      </c>
      <c r="C157" s="379" t="s">
        <v>3245</v>
      </c>
      <c r="D157" s="396">
        <v>46080</v>
      </c>
      <c r="E157" s="397">
        <v>108005504240</v>
      </c>
      <c r="F157" s="398">
        <v>1</v>
      </c>
      <c r="G157" s="424"/>
      <c r="H157" s="424"/>
      <c r="I157" s="422"/>
      <c r="J157" s="423"/>
      <c r="K157" s="373"/>
      <c r="L157" s="403"/>
      <c r="M157" s="443">
        <v>389500</v>
      </c>
      <c r="N157" s="403"/>
      <c r="O157" s="403"/>
      <c r="P157" s="403"/>
      <c r="Q157" s="403"/>
      <c r="R157" s="403"/>
      <c r="S157" s="403"/>
      <c r="T157" s="403"/>
      <c r="U157" s="403"/>
      <c r="V157" s="403"/>
      <c r="W157" s="403"/>
      <c r="X157" s="373"/>
      <c r="Y157" s="404"/>
      <c r="Z157" s="404"/>
      <c r="AA157" s="379" t="s">
        <v>3245</v>
      </c>
      <c r="AB157" s="405" t="str">
        <f t="shared" si="34"/>
        <v>PS261298</v>
      </c>
      <c r="AC157" s="404" t="str">
        <f t="shared" si="34"/>
        <v>5277083</v>
      </c>
      <c r="AD157" s="406">
        <f t="shared" si="31"/>
        <v>46080</v>
      </c>
      <c r="AE157" s="404"/>
      <c r="AF157" s="404"/>
      <c r="AG157" s="404"/>
      <c r="AH157" s="404">
        <f t="shared" si="32"/>
        <v>389500</v>
      </c>
      <c r="AI157" s="404"/>
      <c r="AJ157" s="404"/>
      <c r="AK157" s="404"/>
      <c r="AL157" s="404"/>
      <c r="AM157" s="404"/>
      <c r="AN157" s="404"/>
      <c r="AO157" s="404"/>
      <c r="AP157" s="404"/>
      <c r="AQ157" s="404"/>
      <c r="AR157" s="404">
        <f t="shared" si="26"/>
        <v>31160</v>
      </c>
      <c r="AS157" s="404">
        <f t="shared" si="27"/>
        <v>420660</v>
      </c>
      <c r="AT157" s="404">
        <f t="shared" si="33"/>
        <v>420660</v>
      </c>
      <c r="AU157" s="404" t="str">
        <f t="shared" si="29"/>
        <v>Local</v>
      </c>
      <c r="AV157" s="20"/>
      <c r="AY157" s="13"/>
    </row>
    <row r="158" spans="1:51" s="1" customFormat="1" ht="32.25" hidden="1" customHeight="1">
      <c r="A158" s="400" t="s">
        <v>4393</v>
      </c>
      <c r="B158" s="395" t="s">
        <v>4495</v>
      </c>
      <c r="C158" s="379" t="s">
        <v>3245</v>
      </c>
      <c r="D158" s="396">
        <v>46080</v>
      </c>
      <c r="E158" s="397">
        <v>108004358710</v>
      </c>
      <c r="F158" s="398">
        <v>1</v>
      </c>
      <c r="G158" s="424"/>
      <c r="H158" s="424"/>
      <c r="I158" s="422"/>
      <c r="J158" s="423"/>
      <c r="K158" s="373"/>
      <c r="L158" s="403"/>
      <c r="M158" s="443">
        <v>389500</v>
      </c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  <c r="X158" s="373"/>
      <c r="Y158" s="404"/>
      <c r="Z158" s="404"/>
      <c r="AA158" s="379" t="s">
        <v>3245</v>
      </c>
      <c r="AB158" s="405" t="str">
        <f t="shared" si="34"/>
        <v>PS261300</v>
      </c>
      <c r="AC158" s="404" t="str">
        <f t="shared" si="34"/>
        <v>38/PSHK/26</v>
      </c>
      <c r="AD158" s="406">
        <f t="shared" si="31"/>
        <v>46080</v>
      </c>
      <c r="AE158" s="404"/>
      <c r="AF158" s="404"/>
      <c r="AG158" s="404"/>
      <c r="AH158" s="404">
        <f t="shared" si="32"/>
        <v>389500</v>
      </c>
      <c r="AI158" s="404"/>
      <c r="AJ158" s="404"/>
      <c r="AK158" s="404"/>
      <c r="AL158" s="404"/>
      <c r="AM158" s="404"/>
      <c r="AN158" s="404"/>
      <c r="AO158" s="404"/>
      <c r="AP158" s="404"/>
      <c r="AQ158" s="404"/>
      <c r="AR158" s="404">
        <f t="shared" si="26"/>
        <v>31160</v>
      </c>
      <c r="AS158" s="404">
        <f t="shared" si="27"/>
        <v>420660</v>
      </c>
      <c r="AT158" s="404">
        <f t="shared" si="33"/>
        <v>420660</v>
      </c>
      <c r="AU158" s="404" t="str">
        <f t="shared" si="29"/>
        <v>Local</v>
      </c>
      <c r="AV158" s="20"/>
      <c r="AY158" s="13"/>
    </row>
    <row r="159" spans="1:51" s="1" customFormat="1" ht="32.25" hidden="1" customHeight="1">
      <c r="A159" s="400" t="s">
        <v>4394</v>
      </c>
      <c r="B159" s="395" t="s">
        <v>4496</v>
      </c>
      <c r="C159" s="379" t="s">
        <v>3245</v>
      </c>
      <c r="D159" s="396">
        <v>46080</v>
      </c>
      <c r="E159" s="397">
        <v>108004467320</v>
      </c>
      <c r="F159" s="398">
        <v>1</v>
      </c>
      <c r="G159" s="424"/>
      <c r="H159" s="424"/>
      <c r="I159" s="422"/>
      <c r="J159" s="423"/>
      <c r="K159" s="373"/>
      <c r="L159" s="403"/>
      <c r="M159" s="443">
        <v>389500</v>
      </c>
      <c r="N159" s="403"/>
      <c r="O159" s="403"/>
      <c r="P159" s="403"/>
      <c r="Q159" s="403"/>
      <c r="R159" s="403"/>
      <c r="S159" s="403"/>
      <c r="T159" s="403"/>
      <c r="U159" s="403"/>
      <c r="V159" s="403"/>
      <c r="W159" s="403"/>
      <c r="X159" s="373"/>
      <c r="Y159" s="404"/>
      <c r="Z159" s="404"/>
      <c r="AA159" s="379" t="s">
        <v>3245</v>
      </c>
      <c r="AB159" s="405" t="str">
        <f t="shared" si="34"/>
        <v>PS261305</v>
      </c>
      <c r="AC159" s="404" t="str">
        <f t="shared" si="34"/>
        <v>VY/038-2026</v>
      </c>
      <c r="AD159" s="406">
        <f t="shared" si="31"/>
        <v>46080</v>
      </c>
      <c r="AE159" s="404"/>
      <c r="AF159" s="404"/>
      <c r="AG159" s="404"/>
      <c r="AH159" s="404">
        <f t="shared" si="32"/>
        <v>389500</v>
      </c>
      <c r="AI159" s="404"/>
      <c r="AJ159" s="404"/>
      <c r="AK159" s="404"/>
      <c r="AL159" s="404"/>
      <c r="AM159" s="404"/>
      <c r="AN159" s="404"/>
      <c r="AO159" s="404"/>
      <c r="AP159" s="404"/>
      <c r="AQ159" s="404"/>
      <c r="AR159" s="404">
        <f t="shared" si="26"/>
        <v>31160</v>
      </c>
      <c r="AS159" s="404">
        <f t="shared" si="27"/>
        <v>420660</v>
      </c>
      <c r="AT159" s="404">
        <f t="shared" si="33"/>
        <v>420660</v>
      </c>
      <c r="AU159" s="404" t="str">
        <f t="shared" si="29"/>
        <v>Local</v>
      </c>
      <c r="AV159" s="20"/>
      <c r="AY159" s="13"/>
    </row>
    <row r="160" spans="1:51" s="1" customFormat="1" ht="32.25" hidden="1" customHeight="1">
      <c r="A160" s="400" t="s">
        <v>4395</v>
      </c>
      <c r="B160" s="395" t="s">
        <v>4497</v>
      </c>
      <c r="C160" s="379" t="s">
        <v>3245</v>
      </c>
      <c r="D160" s="396">
        <v>46080</v>
      </c>
      <c r="E160" s="397">
        <v>108004662950</v>
      </c>
      <c r="F160" s="398">
        <v>1</v>
      </c>
      <c r="G160" s="424"/>
      <c r="H160" s="424"/>
      <c r="I160" s="422"/>
      <c r="J160" s="423"/>
      <c r="K160" s="373"/>
      <c r="L160" s="403"/>
      <c r="M160" s="443">
        <v>389500</v>
      </c>
      <c r="N160" s="403"/>
      <c r="O160" s="403"/>
      <c r="P160" s="403"/>
      <c r="Q160" s="403"/>
      <c r="R160" s="403"/>
      <c r="S160" s="403"/>
      <c r="T160" s="403"/>
      <c r="U160" s="403"/>
      <c r="V160" s="403"/>
      <c r="W160" s="403"/>
      <c r="X160" s="373"/>
      <c r="Y160" s="404"/>
      <c r="Z160" s="404"/>
      <c r="AA160" s="379" t="s">
        <v>3245</v>
      </c>
      <c r="AB160" s="405" t="str">
        <f t="shared" si="34"/>
        <v>PS261308</v>
      </c>
      <c r="AC160" s="404" t="str">
        <f t="shared" si="34"/>
        <v>2026/PAL-VY 028</v>
      </c>
      <c r="AD160" s="406">
        <f t="shared" si="31"/>
        <v>46080</v>
      </c>
      <c r="AE160" s="404"/>
      <c r="AF160" s="404"/>
      <c r="AG160" s="404"/>
      <c r="AH160" s="404">
        <f t="shared" si="32"/>
        <v>389500</v>
      </c>
      <c r="AI160" s="404"/>
      <c r="AJ160" s="404"/>
      <c r="AK160" s="404"/>
      <c r="AL160" s="404"/>
      <c r="AM160" s="404"/>
      <c r="AN160" s="404"/>
      <c r="AO160" s="404"/>
      <c r="AP160" s="404"/>
      <c r="AQ160" s="404"/>
      <c r="AR160" s="404">
        <f t="shared" si="26"/>
        <v>31160</v>
      </c>
      <c r="AS160" s="404">
        <f t="shared" si="27"/>
        <v>420660</v>
      </c>
      <c r="AT160" s="404">
        <f t="shared" si="33"/>
        <v>420660</v>
      </c>
      <c r="AU160" s="404" t="str">
        <f t="shared" si="29"/>
        <v>Local</v>
      </c>
      <c r="AV160" s="20"/>
      <c r="AY160" s="13"/>
    </row>
    <row r="161" spans="1:51" s="1" customFormat="1" ht="32.25" hidden="1" customHeight="1">
      <c r="A161" s="400" t="s">
        <v>4396</v>
      </c>
      <c r="B161" s="395" t="s">
        <v>4498</v>
      </c>
      <c r="C161" s="379" t="s">
        <v>3245</v>
      </c>
      <c r="D161" s="396">
        <v>46080</v>
      </c>
      <c r="E161" s="397">
        <v>108005526640</v>
      </c>
      <c r="F161" s="398">
        <v>1</v>
      </c>
      <c r="G161" s="424"/>
      <c r="H161" s="424"/>
      <c r="I161" s="422"/>
      <c r="J161" s="423"/>
      <c r="K161" s="373"/>
      <c r="L161" s="403"/>
      <c r="M161" s="443">
        <v>389500</v>
      </c>
      <c r="N161" s="403"/>
      <c r="O161" s="403"/>
      <c r="P161" s="403"/>
      <c r="Q161" s="403"/>
      <c r="R161" s="403"/>
      <c r="S161" s="403"/>
      <c r="T161" s="403"/>
      <c r="U161" s="403"/>
      <c r="V161" s="403"/>
      <c r="W161" s="403"/>
      <c r="X161" s="373"/>
      <c r="Y161" s="404"/>
      <c r="Z161" s="404"/>
      <c r="AA161" s="379" t="s">
        <v>3245</v>
      </c>
      <c r="AB161" s="405" t="str">
        <f t="shared" si="34"/>
        <v>PS261281</v>
      </c>
      <c r="AC161" s="404" t="str">
        <f t="shared" si="34"/>
        <v>5254814</v>
      </c>
      <c r="AD161" s="406">
        <f t="shared" si="31"/>
        <v>46080</v>
      </c>
      <c r="AE161" s="404"/>
      <c r="AF161" s="404"/>
      <c r="AG161" s="404"/>
      <c r="AH161" s="404">
        <f t="shared" si="32"/>
        <v>389500</v>
      </c>
      <c r="AI161" s="404"/>
      <c r="AJ161" s="404"/>
      <c r="AK161" s="404"/>
      <c r="AL161" s="404"/>
      <c r="AM161" s="404"/>
      <c r="AN161" s="404"/>
      <c r="AO161" s="404"/>
      <c r="AP161" s="404"/>
      <c r="AQ161" s="404"/>
      <c r="AR161" s="404">
        <f t="shared" si="26"/>
        <v>31160</v>
      </c>
      <c r="AS161" s="404">
        <f t="shared" si="27"/>
        <v>420660</v>
      </c>
      <c r="AT161" s="404">
        <f t="shared" si="33"/>
        <v>420660</v>
      </c>
      <c r="AU161" s="404" t="str">
        <f t="shared" si="29"/>
        <v>Local</v>
      </c>
      <c r="AV161" s="20"/>
      <c r="AY161" s="13"/>
    </row>
    <row r="162" spans="1:51" s="1" customFormat="1" ht="32.25" hidden="1" customHeight="1">
      <c r="A162" s="400" t="s">
        <v>4397</v>
      </c>
      <c r="B162" s="395" t="s">
        <v>4499</v>
      </c>
      <c r="C162" s="379" t="s">
        <v>3245</v>
      </c>
      <c r="D162" s="396">
        <v>46080</v>
      </c>
      <c r="E162" s="397">
        <v>108005528040</v>
      </c>
      <c r="F162" s="398">
        <v>1</v>
      </c>
      <c r="G162" s="424"/>
      <c r="H162" s="424"/>
      <c r="I162" s="422"/>
      <c r="J162" s="423"/>
      <c r="K162" s="373"/>
      <c r="L162" s="403"/>
      <c r="M162" s="443">
        <v>389500</v>
      </c>
      <c r="N162" s="403"/>
      <c r="O162" s="403"/>
      <c r="P162" s="403"/>
      <c r="Q162" s="403"/>
      <c r="R162" s="403"/>
      <c r="S162" s="403"/>
      <c r="T162" s="403"/>
      <c r="U162" s="403"/>
      <c r="V162" s="403"/>
      <c r="W162" s="403"/>
      <c r="X162" s="373"/>
      <c r="Y162" s="404"/>
      <c r="Z162" s="404"/>
      <c r="AA162" s="379" t="s">
        <v>3245</v>
      </c>
      <c r="AB162" s="405" t="str">
        <f t="shared" si="34"/>
        <v>PS261282</v>
      </c>
      <c r="AC162" s="404" t="str">
        <f t="shared" si="34"/>
        <v>5254812</v>
      </c>
      <c r="AD162" s="406">
        <f t="shared" si="31"/>
        <v>46080</v>
      </c>
      <c r="AE162" s="404"/>
      <c r="AF162" s="404"/>
      <c r="AG162" s="404"/>
      <c r="AH162" s="404">
        <f t="shared" si="32"/>
        <v>389500</v>
      </c>
      <c r="AI162" s="404"/>
      <c r="AJ162" s="404"/>
      <c r="AK162" s="404"/>
      <c r="AL162" s="404"/>
      <c r="AM162" s="404"/>
      <c r="AN162" s="404"/>
      <c r="AO162" s="404"/>
      <c r="AP162" s="404"/>
      <c r="AQ162" s="404"/>
      <c r="AR162" s="404">
        <f t="shared" si="26"/>
        <v>31160</v>
      </c>
      <c r="AS162" s="404">
        <f t="shared" si="27"/>
        <v>420660</v>
      </c>
      <c r="AT162" s="404">
        <f t="shared" si="33"/>
        <v>420660</v>
      </c>
      <c r="AU162" s="404" t="str">
        <f t="shared" si="29"/>
        <v>Local</v>
      </c>
      <c r="AV162" s="20"/>
      <c r="AY162" s="13"/>
    </row>
    <row r="163" spans="1:51" s="1" customFormat="1" ht="32.25" hidden="1" customHeight="1">
      <c r="A163" s="400" t="s">
        <v>4398</v>
      </c>
      <c r="B163" s="395" t="s">
        <v>4500</v>
      </c>
      <c r="C163" s="379" t="s">
        <v>3245</v>
      </c>
      <c r="D163" s="396">
        <v>46080</v>
      </c>
      <c r="E163" s="397">
        <v>108005529110</v>
      </c>
      <c r="F163" s="398">
        <v>1</v>
      </c>
      <c r="G163" s="424"/>
      <c r="H163" s="424"/>
      <c r="I163" s="422"/>
      <c r="J163" s="423"/>
      <c r="K163" s="373"/>
      <c r="L163" s="403"/>
      <c r="M163" s="443">
        <v>389500</v>
      </c>
      <c r="N163" s="403"/>
      <c r="O163" s="403"/>
      <c r="P163" s="403"/>
      <c r="Q163" s="403"/>
      <c r="R163" s="403"/>
      <c r="S163" s="403"/>
      <c r="T163" s="403"/>
      <c r="U163" s="403"/>
      <c r="V163" s="403"/>
      <c r="W163" s="403"/>
      <c r="X163" s="373"/>
      <c r="Y163" s="404"/>
      <c r="Z163" s="404"/>
      <c r="AA163" s="379" t="s">
        <v>3245</v>
      </c>
      <c r="AB163" s="405" t="str">
        <f t="shared" si="34"/>
        <v>PS261283</v>
      </c>
      <c r="AC163" s="404" t="str">
        <f t="shared" si="34"/>
        <v>5254809</v>
      </c>
      <c r="AD163" s="406">
        <f t="shared" si="31"/>
        <v>46080</v>
      </c>
      <c r="AE163" s="404"/>
      <c r="AF163" s="404"/>
      <c r="AG163" s="404"/>
      <c r="AH163" s="404">
        <f t="shared" si="32"/>
        <v>389500</v>
      </c>
      <c r="AI163" s="404"/>
      <c r="AJ163" s="404"/>
      <c r="AK163" s="404"/>
      <c r="AL163" s="404"/>
      <c r="AM163" s="404"/>
      <c r="AN163" s="404"/>
      <c r="AO163" s="404"/>
      <c r="AP163" s="404"/>
      <c r="AQ163" s="404"/>
      <c r="AR163" s="404">
        <f t="shared" si="26"/>
        <v>31160</v>
      </c>
      <c r="AS163" s="404">
        <f t="shared" si="27"/>
        <v>420660</v>
      </c>
      <c r="AT163" s="404">
        <f t="shared" si="33"/>
        <v>420660</v>
      </c>
      <c r="AU163" s="404" t="str">
        <f t="shared" si="29"/>
        <v>Local</v>
      </c>
      <c r="AV163" s="20"/>
      <c r="AY163" s="13"/>
    </row>
    <row r="164" spans="1:51" s="1" customFormat="1" ht="32.25" hidden="1" customHeight="1">
      <c r="A164" s="400" t="s">
        <v>4399</v>
      </c>
      <c r="B164" s="395" t="s">
        <v>4501</v>
      </c>
      <c r="C164" s="379" t="s">
        <v>3245</v>
      </c>
      <c r="D164" s="396">
        <v>46080</v>
      </c>
      <c r="E164" s="397">
        <v>108005531650</v>
      </c>
      <c r="F164" s="398">
        <v>1</v>
      </c>
      <c r="G164" s="424"/>
      <c r="H164" s="424"/>
      <c r="I164" s="422"/>
      <c r="J164" s="423"/>
      <c r="K164" s="373"/>
      <c r="L164" s="403"/>
      <c r="M164" s="443">
        <v>389500</v>
      </c>
      <c r="N164" s="403"/>
      <c r="O164" s="403"/>
      <c r="P164" s="403"/>
      <c r="Q164" s="403"/>
      <c r="R164" s="403"/>
      <c r="S164" s="403"/>
      <c r="T164" s="403"/>
      <c r="U164" s="403"/>
      <c r="V164" s="403"/>
      <c r="W164" s="403"/>
      <c r="X164" s="373"/>
      <c r="Y164" s="404"/>
      <c r="Z164" s="404"/>
      <c r="AA164" s="379" t="s">
        <v>3245</v>
      </c>
      <c r="AB164" s="405" t="str">
        <f t="shared" si="34"/>
        <v>PS261284</v>
      </c>
      <c r="AC164" s="404" t="str">
        <f t="shared" si="34"/>
        <v>5231777</v>
      </c>
      <c r="AD164" s="406">
        <f t="shared" si="31"/>
        <v>46080</v>
      </c>
      <c r="AE164" s="404"/>
      <c r="AF164" s="404"/>
      <c r="AG164" s="404"/>
      <c r="AH164" s="404">
        <f t="shared" si="32"/>
        <v>389500</v>
      </c>
      <c r="AI164" s="404"/>
      <c r="AJ164" s="404"/>
      <c r="AK164" s="404"/>
      <c r="AL164" s="404"/>
      <c r="AM164" s="404"/>
      <c r="AN164" s="404"/>
      <c r="AO164" s="404"/>
      <c r="AP164" s="404"/>
      <c r="AQ164" s="404"/>
      <c r="AR164" s="404">
        <f t="shared" si="26"/>
        <v>31160</v>
      </c>
      <c r="AS164" s="404">
        <f t="shared" si="27"/>
        <v>420660</v>
      </c>
      <c r="AT164" s="404">
        <f t="shared" si="33"/>
        <v>420660</v>
      </c>
      <c r="AU164" s="404" t="str">
        <f t="shared" si="29"/>
        <v>Local</v>
      </c>
      <c r="AV164" s="20"/>
      <c r="AY164" s="13"/>
    </row>
    <row r="165" spans="1:51" s="1" customFormat="1" ht="32.25" hidden="1" customHeight="1">
      <c r="A165" s="400" t="s">
        <v>4400</v>
      </c>
      <c r="B165" s="395" t="s">
        <v>4502</v>
      </c>
      <c r="C165" s="379" t="s">
        <v>3245</v>
      </c>
      <c r="D165" s="396">
        <v>46080</v>
      </c>
      <c r="E165" s="397">
        <v>108005532610</v>
      </c>
      <c r="F165" s="398">
        <v>1</v>
      </c>
      <c r="G165" s="424"/>
      <c r="H165" s="424"/>
      <c r="I165" s="422"/>
      <c r="J165" s="423"/>
      <c r="K165" s="373"/>
      <c r="L165" s="403"/>
      <c r="M165" s="443">
        <v>389500</v>
      </c>
      <c r="N165" s="403"/>
      <c r="O165" s="403"/>
      <c r="P165" s="403"/>
      <c r="Q165" s="403"/>
      <c r="R165" s="403"/>
      <c r="S165" s="403"/>
      <c r="T165" s="403"/>
      <c r="U165" s="403"/>
      <c r="V165" s="403"/>
      <c r="W165" s="403"/>
      <c r="X165" s="373"/>
      <c r="Y165" s="404"/>
      <c r="Z165" s="404"/>
      <c r="AA165" s="379" t="s">
        <v>3245</v>
      </c>
      <c r="AB165" s="405" t="str">
        <f t="shared" si="34"/>
        <v>PS261285</v>
      </c>
      <c r="AC165" s="404" t="str">
        <f t="shared" si="34"/>
        <v>5231750</v>
      </c>
      <c r="AD165" s="406">
        <f t="shared" si="31"/>
        <v>46080</v>
      </c>
      <c r="AE165" s="404"/>
      <c r="AF165" s="404"/>
      <c r="AG165" s="404"/>
      <c r="AH165" s="404">
        <f t="shared" si="32"/>
        <v>389500</v>
      </c>
      <c r="AI165" s="404"/>
      <c r="AJ165" s="404"/>
      <c r="AK165" s="404"/>
      <c r="AL165" s="404"/>
      <c r="AM165" s="404"/>
      <c r="AN165" s="404"/>
      <c r="AO165" s="404"/>
      <c r="AP165" s="404"/>
      <c r="AQ165" s="404"/>
      <c r="AR165" s="404">
        <f t="shared" si="26"/>
        <v>31160</v>
      </c>
      <c r="AS165" s="404">
        <f t="shared" si="27"/>
        <v>420660</v>
      </c>
      <c r="AT165" s="404">
        <f t="shared" si="33"/>
        <v>420660</v>
      </c>
      <c r="AU165" s="404" t="str">
        <f t="shared" si="29"/>
        <v>Local</v>
      </c>
      <c r="AV165" s="20"/>
      <c r="AY165" s="13"/>
    </row>
    <row r="166" spans="1:51" s="1" customFormat="1" ht="32.25" hidden="1" customHeight="1">
      <c r="A166" s="400" t="s">
        <v>4401</v>
      </c>
      <c r="B166" s="395" t="s">
        <v>4503</v>
      </c>
      <c r="C166" s="379" t="s">
        <v>3245</v>
      </c>
      <c r="D166" s="396">
        <v>46080</v>
      </c>
      <c r="E166" s="397">
        <v>108005533530</v>
      </c>
      <c r="F166" s="398">
        <v>1</v>
      </c>
      <c r="G166" s="424"/>
      <c r="H166" s="424"/>
      <c r="I166" s="422"/>
      <c r="J166" s="423"/>
      <c r="K166" s="373"/>
      <c r="L166" s="403"/>
      <c r="M166" s="443">
        <v>389500</v>
      </c>
      <c r="N166" s="403"/>
      <c r="O166" s="403"/>
      <c r="P166" s="403"/>
      <c r="Q166" s="403"/>
      <c r="R166" s="403"/>
      <c r="S166" s="403"/>
      <c r="T166" s="403"/>
      <c r="U166" s="403"/>
      <c r="V166" s="403"/>
      <c r="W166" s="403"/>
      <c r="X166" s="373"/>
      <c r="Y166" s="404"/>
      <c r="Z166" s="404"/>
      <c r="AA166" s="379" t="s">
        <v>3245</v>
      </c>
      <c r="AB166" s="405" t="str">
        <f t="shared" si="34"/>
        <v>PS261290</v>
      </c>
      <c r="AC166" s="404" t="str">
        <f t="shared" si="34"/>
        <v>190/BG-PS-34</v>
      </c>
      <c r="AD166" s="406">
        <f t="shared" si="31"/>
        <v>46080</v>
      </c>
      <c r="AE166" s="404"/>
      <c r="AF166" s="404"/>
      <c r="AG166" s="404"/>
      <c r="AH166" s="404">
        <f t="shared" si="32"/>
        <v>389500</v>
      </c>
      <c r="AI166" s="404"/>
      <c r="AJ166" s="404"/>
      <c r="AK166" s="404"/>
      <c r="AL166" s="404"/>
      <c r="AM166" s="404"/>
      <c r="AN166" s="404"/>
      <c r="AO166" s="404"/>
      <c r="AP166" s="404"/>
      <c r="AQ166" s="404"/>
      <c r="AR166" s="404">
        <f t="shared" si="26"/>
        <v>31160</v>
      </c>
      <c r="AS166" s="404">
        <f t="shared" si="27"/>
        <v>420660</v>
      </c>
      <c r="AT166" s="404">
        <f t="shared" si="33"/>
        <v>420660</v>
      </c>
      <c r="AU166" s="404" t="str">
        <f t="shared" si="29"/>
        <v>Local</v>
      </c>
      <c r="AV166" s="20"/>
      <c r="AY166" s="13"/>
    </row>
    <row r="167" spans="1:51" s="1" customFormat="1" ht="32.25" hidden="1" customHeight="1">
      <c r="A167" s="400" t="s">
        <v>4402</v>
      </c>
      <c r="B167" s="395" t="s">
        <v>4504</v>
      </c>
      <c r="C167" s="379" t="s">
        <v>3245</v>
      </c>
      <c r="D167" s="396">
        <v>46080</v>
      </c>
      <c r="E167" s="397">
        <v>108005514630</v>
      </c>
      <c r="F167" s="398">
        <v>1</v>
      </c>
      <c r="G167" s="424"/>
      <c r="H167" s="424"/>
      <c r="I167" s="422"/>
      <c r="J167" s="423"/>
      <c r="K167" s="373"/>
      <c r="L167" s="403"/>
      <c r="M167" s="443">
        <v>389500</v>
      </c>
      <c r="N167" s="403"/>
      <c r="O167" s="403"/>
      <c r="P167" s="403"/>
      <c r="Q167" s="403"/>
      <c r="R167" s="403"/>
      <c r="S167" s="403"/>
      <c r="T167" s="403"/>
      <c r="U167" s="403"/>
      <c r="V167" s="403"/>
      <c r="W167" s="403"/>
      <c r="X167" s="373"/>
      <c r="Y167" s="404"/>
      <c r="Z167" s="404"/>
      <c r="AA167" s="379" t="s">
        <v>3245</v>
      </c>
      <c r="AB167" s="405" t="str">
        <f t="shared" si="34"/>
        <v>PS261307</v>
      </c>
      <c r="AC167" s="404" t="str">
        <f t="shared" si="34"/>
        <v>IV26020651</v>
      </c>
      <c r="AD167" s="406">
        <f t="shared" si="31"/>
        <v>46080</v>
      </c>
      <c r="AE167" s="404"/>
      <c r="AF167" s="404"/>
      <c r="AG167" s="404"/>
      <c r="AH167" s="404">
        <f t="shared" si="32"/>
        <v>389500</v>
      </c>
      <c r="AI167" s="404"/>
      <c r="AJ167" s="404"/>
      <c r="AK167" s="404"/>
      <c r="AL167" s="404"/>
      <c r="AM167" s="404"/>
      <c r="AN167" s="404"/>
      <c r="AO167" s="404"/>
      <c r="AP167" s="404"/>
      <c r="AQ167" s="404"/>
      <c r="AR167" s="404">
        <f t="shared" si="26"/>
        <v>31160</v>
      </c>
      <c r="AS167" s="404">
        <f t="shared" si="27"/>
        <v>420660</v>
      </c>
      <c r="AT167" s="404">
        <f t="shared" si="33"/>
        <v>420660</v>
      </c>
      <c r="AU167" s="404" t="str">
        <f t="shared" si="29"/>
        <v>Local</v>
      </c>
      <c r="AV167" s="20"/>
      <c r="AY167" s="13"/>
    </row>
    <row r="168" spans="1:51" s="1" customFormat="1" ht="32.25" hidden="1" customHeight="1">
      <c r="A168" s="400" t="s">
        <v>4403</v>
      </c>
      <c r="B168" s="395" t="s">
        <v>4505</v>
      </c>
      <c r="C168" s="379" t="s">
        <v>3245</v>
      </c>
      <c r="D168" s="396">
        <v>46080</v>
      </c>
      <c r="E168" s="397">
        <v>108005526750</v>
      </c>
      <c r="F168" s="398">
        <v>1</v>
      </c>
      <c r="G168" s="424"/>
      <c r="H168" s="424"/>
      <c r="I168" s="422"/>
      <c r="J168" s="423"/>
      <c r="K168" s="373"/>
      <c r="L168" s="403"/>
      <c r="M168" s="443">
        <v>389500</v>
      </c>
      <c r="N168" s="403"/>
      <c r="O168" s="403"/>
      <c r="P168" s="403"/>
      <c r="Q168" s="403"/>
      <c r="R168" s="403"/>
      <c r="S168" s="403"/>
      <c r="T168" s="403"/>
      <c r="U168" s="403"/>
      <c r="V168" s="403"/>
      <c r="W168" s="403"/>
      <c r="X168" s="373"/>
      <c r="Y168" s="404"/>
      <c r="Z168" s="404"/>
      <c r="AA168" s="379" t="s">
        <v>3245</v>
      </c>
      <c r="AB168" s="405" t="str">
        <f t="shared" si="34"/>
        <v>PS261315</v>
      </c>
      <c r="AC168" s="404" t="str">
        <f t="shared" si="34"/>
        <v>B34X26022504VY</v>
      </c>
      <c r="AD168" s="406">
        <f t="shared" si="31"/>
        <v>46080</v>
      </c>
      <c r="AE168" s="404"/>
      <c r="AF168" s="404"/>
      <c r="AG168" s="404"/>
      <c r="AH168" s="404">
        <f t="shared" si="32"/>
        <v>389500</v>
      </c>
      <c r="AI168" s="404"/>
      <c r="AJ168" s="404"/>
      <c r="AK168" s="404"/>
      <c r="AL168" s="404"/>
      <c r="AM168" s="404"/>
      <c r="AN168" s="404"/>
      <c r="AO168" s="404"/>
      <c r="AP168" s="404"/>
      <c r="AQ168" s="404"/>
      <c r="AR168" s="404">
        <f t="shared" si="26"/>
        <v>31160</v>
      </c>
      <c r="AS168" s="404">
        <f t="shared" si="27"/>
        <v>420660</v>
      </c>
      <c r="AT168" s="404">
        <f t="shared" si="33"/>
        <v>420660</v>
      </c>
      <c r="AU168" s="404" t="str">
        <f t="shared" si="29"/>
        <v>Local</v>
      </c>
      <c r="AV168" s="20"/>
      <c r="AY168" s="13"/>
    </row>
    <row r="169" spans="1:51" s="1" customFormat="1" ht="32.25" hidden="1" customHeight="1">
      <c r="A169" s="400" t="s">
        <v>4404</v>
      </c>
      <c r="B169" s="395" t="s">
        <v>4506</v>
      </c>
      <c r="C169" s="379" t="s">
        <v>3245</v>
      </c>
      <c r="D169" s="396">
        <v>46080</v>
      </c>
      <c r="E169" s="397">
        <v>108005530030</v>
      </c>
      <c r="F169" s="398">
        <v>1</v>
      </c>
      <c r="G169" s="424"/>
      <c r="H169" s="424"/>
      <c r="I169" s="422"/>
      <c r="J169" s="423"/>
      <c r="K169" s="373"/>
      <c r="L169" s="403"/>
      <c r="M169" s="443">
        <v>389500</v>
      </c>
      <c r="N169" s="403"/>
      <c r="O169" s="403"/>
      <c r="P169" s="403"/>
      <c r="Q169" s="403"/>
      <c r="R169" s="403"/>
      <c r="S169" s="403"/>
      <c r="T169" s="403"/>
      <c r="U169" s="403"/>
      <c r="V169" s="403"/>
      <c r="W169" s="403"/>
      <c r="X169" s="373"/>
      <c r="Y169" s="404"/>
      <c r="Z169" s="404"/>
      <c r="AA169" s="379" t="s">
        <v>3245</v>
      </c>
      <c r="AB169" s="405" t="str">
        <f t="shared" si="34"/>
        <v>PS261316</v>
      </c>
      <c r="AC169" s="404" t="str">
        <f t="shared" si="34"/>
        <v>B34X26022505VY</v>
      </c>
      <c r="AD169" s="406">
        <f t="shared" si="31"/>
        <v>46080</v>
      </c>
      <c r="AE169" s="404"/>
      <c r="AF169" s="404"/>
      <c r="AG169" s="404"/>
      <c r="AH169" s="404">
        <f t="shared" si="32"/>
        <v>389500</v>
      </c>
      <c r="AI169" s="404"/>
      <c r="AJ169" s="404"/>
      <c r="AK169" s="404"/>
      <c r="AL169" s="404"/>
      <c r="AM169" s="404"/>
      <c r="AN169" s="404"/>
      <c r="AO169" s="404"/>
      <c r="AP169" s="404"/>
      <c r="AQ169" s="404"/>
      <c r="AR169" s="404">
        <f t="shared" si="26"/>
        <v>31160</v>
      </c>
      <c r="AS169" s="404">
        <f t="shared" si="27"/>
        <v>420660</v>
      </c>
      <c r="AT169" s="404">
        <f t="shared" si="33"/>
        <v>420660</v>
      </c>
      <c r="AU169" s="404" t="str">
        <f t="shared" si="29"/>
        <v>Local</v>
      </c>
      <c r="AV169" s="20"/>
      <c r="AY169" s="13"/>
    </row>
    <row r="170" spans="1:51" s="1" customFormat="1" ht="32.25" hidden="1" customHeight="1">
      <c r="A170" s="400" t="s">
        <v>4405</v>
      </c>
      <c r="B170" s="395" t="s">
        <v>4507</v>
      </c>
      <c r="C170" s="379" t="s">
        <v>3245</v>
      </c>
      <c r="D170" s="396">
        <v>46080</v>
      </c>
      <c r="E170" s="397">
        <v>108005534010</v>
      </c>
      <c r="F170" s="398">
        <v>1</v>
      </c>
      <c r="G170" s="424"/>
      <c r="H170" s="424"/>
      <c r="I170" s="422"/>
      <c r="J170" s="423"/>
      <c r="K170" s="373"/>
      <c r="L170" s="403"/>
      <c r="M170" s="443">
        <v>389500</v>
      </c>
      <c r="N170" s="403"/>
      <c r="O170" s="403"/>
      <c r="P170" s="403"/>
      <c r="Q170" s="403"/>
      <c r="R170" s="403"/>
      <c r="S170" s="403"/>
      <c r="T170" s="403"/>
      <c r="U170" s="403"/>
      <c r="V170" s="403"/>
      <c r="W170" s="403"/>
      <c r="X170" s="373"/>
      <c r="Y170" s="404"/>
      <c r="Z170" s="404"/>
      <c r="AA170" s="379" t="s">
        <v>3245</v>
      </c>
      <c r="AB170" s="405" t="str">
        <f t="shared" si="34"/>
        <v>PS261314</v>
      </c>
      <c r="AC170" s="404" t="str">
        <f t="shared" si="34"/>
        <v>B34X26022506VY</v>
      </c>
      <c r="AD170" s="406">
        <f t="shared" si="31"/>
        <v>46080</v>
      </c>
      <c r="AE170" s="404"/>
      <c r="AF170" s="404"/>
      <c r="AG170" s="404"/>
      <c r="AH170" s="404">
        <f t="shared" si="32"/>
        <v>389500</v>
      </c>
      <c r="AI170" s="404"/>
      <c r="AJ170" s="404"/>
      <c r="AK170" s="404"/>
      <c r="AL170" s="404"/>
      <c r="AM170" s="404"/>
      <c r="AN170" s="404"/>
      <c r="AO170" s="404"/>
      <c r="AP170" s="404"/>
      <c r="AQ170" s="404"/>
      <c r="AR170" s="404">
        <f t="shared" si="26"/>
        <v>31160</v>
      </c>
      <c r="AS170" s="404">
        <f t="shared" si="27"/>
        <v>420660</v>
      </c>
      <c r="AT170" s="404">
        <f t="shared" si="33"/>
        <v>420660</v>
      </c>
      <c r="AU170" s="404" t="str">
        <f t="shared" si="29"/>
        <v>Local</v>
      </c>
      <c r="AV170" s="20"/>
      <c r="AY170" s="13"/>
    </row>
    <row r="171" spans="1:51" s="1" customFormat="1" ht="32.25" hidden="1" customHeight="1">
      <c r="A171" s="400" t="s">
        <v>4406</v>
      </c>
      <c r="B171" s="395" t="s">
        <v>4508</v>
      </c>
      <c r="C171" s="379" t="s">
        <v>3245</v>
      </c>
      <c r="D171" s="396">
        <v>46080</v>
      </c>
      <c r="E171" s="397">
        <v>108005554160</v>
      </c>
      <c r="F171" s="398">
        <v>1</v>
      </c>
      <c r="G171" s="424"/>
      <c r="H171" s="424"/>
      <c r="I171" s="422"/>
      <c r="J171" s="423"/>
      <c r="K171" s="373"/>
      <c r="L171" s="403"/>
      <c r="M171" s="443">
        <v>389500</v>
      </c>
      <c r="N171" s="403"/>
      <c r="O171" s="403"/>
      <c r="P171" s="403"/>
      <c r="Q171" s="403"/>
      <c r="R171" s="403"/>
      <c r="S171" s="403"/>
      <c r="T171" s="403"/>
      <c r="U171" s="403"/>
      <c r="V171" s="403"/>
      <c r="W171" s="403"/>
      <c r="X171" s="373"/>
      <c r="Y171" s="404"/>
      <c r="Z171" s="404"/>
      <c r="AA171" s="379" t="s">
        <v>3245</v>
      </c>
      <c r="AB171" s="405" t="str">
        <f t="shared" si="34"/>
        <v>PS261309</v>
      </c>
      <c r="AC171" s="404" t="str">
        <f t="shared" si="34"/>
        <v>BSV260225-222203</v>
      </c>
      <c r="AD171" s="406">
        <f t="shared" si="31"/>
        <v>46080</v>
      </c>
      <c r="AE171" s="404"/>
      <c r="AF171" s="404"/>
      <c r="AG171" s="404"/>
      <c r="AH171" s="404">
        <f t="shared" si="32"/>
        <v>389500</v>
      </c>
      <c r="AI171" s="404"/>
      <c r="AJ171" s="404"/>
      <c r="AK171" s="404"/>
      <c r="AL171" s="404"/>
      <c r="AM171" s="404"/>
      <c r="AN171" s="404"/>
      <c r="AO171" s="404"/>
      <c r="AP171" s="404"/>
      <c r="AQ171" s="404"/>
      <c r="AR171" s="404">
        <f t="shared" si="26"/>
        <v>31160</v>
      </c>
      <c r="AS171" s="404">
        <f t="shared" si="27"/>
        <v>420660</v>
      </c>
      <c r="AT171" s="404">
        <f t="shared" si="33"/>
        <v>420660</v>
      </c>
      <c r="AU171" s="404" t="str">
        <f t="shared" si="29"/>
        <v>Local</v>
      </c>
      <c r="AV171" s="20"/>
      <c r="AY171" s="13"/>
    </row>
    <row r="172" spans="1:51" s="1" customFormat="1" ht="32.25" hidden="1" customHeight="1">
      <c r="A172" s="400" t="s">
        <v>4407</v>
      </c>
      <c r="B172" s="395" t="s">
        <v>4509</v>
      </c>
      <c r="C172" s="379" t="s">
        <v>3245</v>
      </c>
      <c r="D172" s="396">
        <v>46080</v>
      </c>
      <c r="E172" s="397">
        <v>108005557920</v>
      </c>
      <c r="F172" s="425">
        <v>1</v>
      </c>
      <c r="G172" s="424"/>
      <c r="H172" s="424"/>
      <c r="I172" s="422"/>
      <c r="J172" s="423"/>
      <c r="K172" s="373"/>
      <c r="L172" s="403"/>
      <c r="M172" s="443">
        <v>389500</v>
      </c>
      <c r="N172" s="403"/>
      <c r="O172" s="403"/>
      <c r="P172" s="403"/>
      <c r="Q172" s="403"/>
      <c r="R172" s="403"/>
      <c r="S172" s="403"/>
      <c r="T172" s="403"/>
      <c r="U172" s="403"/>
      <c r="V172" s="403"/>
      <c r="W172" s="403"/>
      <c r="X172" s="373"/>
      <c r="Y172" s="404"/>
      <c r="Z172" s="404"/>
      <c r="AA172" s="379" t="s">
        <v>3245</v>
      </c>
      <c r="AB172" s="405" t="str">
        <f t="shared" ref="AB172:AC178" si="35">A172</f>
        <v>PS261310</v>
      </c>
      <c r="AC172" s="404" t="str">
        <f t="shared" si="35"/>
        <v>5278222</v>
      </c>
      <c r="AD172" s="406">
        <f t="shared" si="31"/>
        <v>46080</v>
      </c>
      <c r="AE172" s="404"/>
      <c r="AF172" s="404"/>
      <c r="AG172" s="404"/>
      <c r="AH172" s="404">
        <f t="shared" si="32"/>
        <v>389500</v>
      </c>
      <c r="AI172" s="404"/>
      <c r="AJ172" s="404"/>
      <c r="AK172" s="404"/>
      <c r="AL172" s="404"/>
      <c r="AM172" s="404"/>
      <c r="AN172" s="404"/>
      <c r="AO172" s="404"/>
      <c r="AP172" s="404"/>
      <c r="AQ172" s="404"/>
      <c r="AR172" s="404">
        <f t="shared" si="26"/>
        <v>31160</v>
      </c>
      <c r="AS172" s="404">
        <f t="shared" si="27"/>
        <v>420660</v>
      </c>
      <c r="AT172" s="404">
        <f t="shared" si="33"/>
        <v>420660</v>
      </c>
      <c r="AU172" s="404" t="str">
        <f t="shared" si="29"/>
        <v>Local</v>
      </c>
      <c r="AV172" s="20"/>
      <c r="AY172" s="13"/>
    </row>
    <row r="173" spans="1:51" s="1" customFormat="1" ht="32.25" hidden="1" customHeight="1">
      <c r="A173" s="400" t="s">
        <v>4408</v>
      </c>
      <c r="B173" s="395" t="s">
        <v>4510</v>
      </c>
      <c r="C173" s="379" t="s">
        <v>3245</v>
      </c>
      <c r="D173" s="396">
        <v>46080</v>
      </c>
      <c r="E173" s="397">
        <v>108005621250</v>
      </c>
      <c r="F173" s="425">
        <v>1</v>
      </c>
      <c r="G173" s="424"/>
      <c r="H173" s="424"/>
      <c r="I173" s="422"/>
      <c r="J173" s="423"/>
      <c r="K173" s="373"/>
      <c r="L173" s="403"/>
      <c r="M173" s="443">
        <v>389500</v>
      </c>
      <c r="N173" s="403"/>
      <c r="O173" s="403"/>
      <c r="P173" s="403"/>
      <c r="Q173" s="403"/>
      <c r="R173" s="403"/>
      <c r="S173" s="403"/>
      <c r="T173" s="403"/>
      <c r="U173" s="403"/>
      <c r="V173" s="403"/>
      <c r="W173" s="403"/>
      <c r="X173" s="373"/>
      <c r="Y173" s="404"/>
      <c r="Z173" s="404"/>
      <c r="AA173" s="379" t="s">
        <v>3245</v>
      </c>
      <c r="AB173" s="405" t="str">
        <f t="shared" si="35"/>
        <v>PS261320</v>
      </c>
      <c r="AC173" s="404" t="str">
        <f t="shared" si="35"/>
        <v>5278464</v>
      </c>
      <c r="AD173" s="406">
        <f t="shared" si="31"/>
        <v>46080</v>
      </c>
      <c r="AE173" s="404"/>
      <c r="AF173" s="404"/>
      <c r="AG173" s="404"/>
      <c r="AH173" s="404">
        <f t="shared" si="32"/>
        <v>389500</v>
      </c>
      <c r="AI173" s="404"/>
      <c r="AJ173" s="404"/>
      <c r="AK173" s="404"/>
      <c r="AL173" s="404"/>
      <c r="AM173" s="404"/>
      <c r="AN173" s="404"/>
      <c r="AO173" s="404"/>
      <c r="AP173" s="404"/>
      <c r="AQ173" s="404"/>
      <c r="AR173" s="404">
        <f t="shared" si="26"/>
        <v>31160</v>
      </c>
      <c r="AS173" s="404">
        <f t="shared" si="27"/>
        <v>420660</v>
      </c>
      <c r="AT173" s="404">
        <f t="shared" si="33"/>
        <v>420660</v>
      </c>
      <c r="AU173" s="404" t="str">
        <f t="shared" si="29"/>
        <v>Local</v>
      </c>
      <c r="AV173" s="20"/>
      <c r="AY173" s="13"/>
    </row>
    <row r="174" spans="1:51" s="1" customFormat="1" ht="32.25" hidden="1" customHeight="1">
      <c r="A174" s="400" t="s">
        <v>4409</v>
      </c>
      <c r="B174" s="395" t="s">
        <v>4511</v>
      </c>
      <c r="C174" s="379" t="s">
        <v>3245</v>
      </c>
      <c r="D174" s="396">
        <v>46080</v>
      </c>
      <c r="E174" s="397">
        <v>108007436500</v>
      </c>
      <c r="F174" s="398">
        <v>1</v>
      </c>
      <c r="G174" s="424"/>
      <c r="H174" s="424"/>
      <c r="I174" s="422"/>
      <c r="J174" s="423"/>
      <c r="K174" s="373"/>
      <c r="L174" s="403"/>
      <c r="M174" s="443">
        <v>389500</v>
      </c>
      <c r="N174" s="403"/>
      <c r="O174" s="403"/>
      <c r="P174" s="403"/>
      <c r="Q174" s="403"/>
      <c r="R174" s="403"/>
      <c r="S174" s="403"/>
      <c r="T174" s="403"/>
      <c r="U174" s="403"/>
      <c r="V174" s="403"/>
      <c r="W174" s="403"/>
      <c r="X174" s="373"/>
      <c r="Y174" s="404"/>
      <c r="Z174" s="404"/>
      <c r="AA174" s="379" t="s">
        <v>3245</v>
      </c>
      <c r="AB174" s="405" t="str">
        <f t="shared" si="35"/>
        <v>PS261306</v>
      </c>
      <c r="AC174" s="404" t="str">
        <f t="shared" si="35"/>
        <v>2300005236</v>
      </c>
      <c r="AD174" s="406">
        <f t="shared" si="31"/>
        <v>46080</v>
      </c>
      <c r="AE174" s="404"/>
      <c r="AF174" s="404"/>
      <c r="AG174" s="404"/>
      <c r="AH174" s="404">
        <f t="shared" si="32"/>
        <v>389500</v>
      </c>
      <c r="AI174" s="404"/>
      <c r="AJ174" s="404"/>
      <c r="AK174" s="404"/>
      <c r="AL174" s="404"/>
      <c r="AM174" s="404"/>
      <c r="AN174" s="404"/>
      <c r="AO174" s="404"/>
      <c r="AP174" s="404"/>
      <c r="AQ174" s="404"/>
      <c r="AR174" s="404">
        <f t="shared" si="26"/>
        <v>31160</v>
      </c>
      <c r="AS174" s="404">
        <f t="shared" si="27"/>
        <v>420660</v>
      </c>
      <c r="AT174" s="404">
        <f t="shared" si="33"/>
        <v>420660</v>
      </c>
      <c r="AU174" s="404" t="str">
        <f t="shared" si="29"/>
        <v>Local</v>
      </c>
      <c r="AV174" s="20"/>
      <c r="AY174" s="13"/>
    </row>
    <row r="175" spans="1:51" s="1" customFormat="1" ht="32.25" hidden="1" customHeight="1">
      <c r="A175" s="400" t="s">
        <v>4410</v>
      </c>
      <c r="B175" s="395" t="s">
        <v>4512</v>
      </c>
      <c r="C175" s="379" t="s">
        <v>3245</v>
      </c>
      <c r="D175" s="396">
        <v>46081</v>
      </c>
      <c r="E175" s="397">
        <v>108009199800</v>
      </c>
      <c r="F175" s="398">
        <v>1</v>
      </c>
      <c r="G175" s="424"/>
      <c r="H175" s="424"/>
      <c r="I175" s="422"/>
      <c r="J175" s="423"/>
      <c r="K175" s="373"/>
      <c r="L175" s="403"/>
      <c r="M175" s="443">
        <v>389500</v>
      </c>
      <c r="N175" s="403"/>
      <c r="O175" s="403"/>
      <c r="P175" s="403"/>
      <c r="Q175" s="403"/>
      <c r="R175" s="403"/>
      <c r="S175" s="403"/>
      <c r="T175" s="403"/>
      <c r="U175" s="403"/>
      <c r="V175" s="403"/>
      <c r="W175" s="403"/>
      <c r="X175" s="373"/>
      <c r="Y175" s="404"/>
      <c r="Z175" s="404"/>
      <c r="AA175" s="379" t="s">
        <v>3245</v>
      </c>
      <c r="AB175" s="405" t="str">
        <f t="shared" si="35"/>
        <v>PS261354</v>
      </c>
      <c r="AC175" s="404" t="str">
        <f t="shared" si="35"/>
        <v>BSV260227-222277</v>
      </c>
      <c r="AD175" s="406">
        <f t="shared" si="31"/>
        <v>46081</v>
      </c>
      <c r="AE175" s="404"/>
      <c r="AF175" s="404"/>
      <c r="AG175" s="404"/>
      <c r="AH175" s="404">
        <f t="shared" si="32"/>
        <v>389500</v>
      </c>
      <c r="AI175" s="404"/>
      <c r="AJ175" s="404"/>
      <c r="AK175" s="404"/>
      <c r="AL175" s="404"/>
      <c r="AM175" s="404"/>
      <c r="AN175" s="404"/>
      <c r="AO175" s="404"/>
      <c r="AP175" s="404"/>
      <c r="AQ175" s="404"/>
      <c r="AR175" s="404">
        <f t="shared" si="26"/>
        <v>31160</v>
      </c>
      <c r="AS175" s="404">
        <f t="shared" si="27"/>
        <v>420660</v>
      </c>
      <c r="AT175" s="404">
        <f t="shared" si="33"/>
        <v>420660</v>
      </c>
      <c r="AU175" s="404" t="str">
        <f t="shared" si="29"/>
        <v>Local</v>
      </c>
      <c r="AV175" s="20"/>
      <c r="AY175" s="13"/>
    </row>
    <row r="176" spans="1:51" s="1" customFormat="1" ht="32.25" hidden="1" customHeight="1">
      <c r="A176" s="400" t="s">
        <v>4411</v>
      </c>
      <c r="B176" s="395" t="s">
        <v>4513</v>
      </c>
      <c r="C176" s="379" t="s">
        <v>3245</v>
      </c>
      <c r="D176" s="396">
        <v>46081</v>
      </c>
      <c r="E176" s="397">
        <v>108010432460</v>
      </c>
      <c r="F176" s="398">
        <v>1</v>
      </c>
      <c r="G176" s="424"/>
      <c r="H176" s="424"/>
      <c r="I176" s="422"/>
      <c r="J176" s="423"/>
      <c r="K176" s="373"/>
      <c r="L176" s="403"/>
      <c r="M176" s="443">
        <v>389500</v>
      </c>
      <c r="N176" s="403"/>
      <c r="O176" s="403"/>
      <c r="P176" s="403"/>
      <c r="Q176" s="403"/>
      <c r="R176" s="403"/>
      <c r="S176" s="403"/>
      <c r="T176" s="403"/>
      <c r="U176" s="403"/>
      <c r="V176" s="403"/>
      <c r="W176" s="403"/>
      <c r="X176" s="373"/>
      <c r="Y176" s="404"/>
      <c r="Z176" s="404"/>
      <c r="AA176" s="379" t="s">
        <v>3245</v>
      </c>
      <c r="AB176" s="405" t="str">
        <f t="shared" si="35"/>
        <v>PS261368</v>
      </c>
      <c r="AC176" s="404" t="str">
        <f t="shared" si="35"/>
        <v>BSV260227-222346</v>
      </c>
      <c r="AD176" s="406">
        <f t="shared" si="31"/>
        <v>46081</v>
      </c>
      <c r="AE176" s="404"/>
      <c r="AF176" s="404"/>
      <c r="AG176" s="404"/>
      <c r="AH176" s="404">
        <f t="shared" si="32"/>
        <v>389500</v>
      </c>
      <c r="AI176" s="404"/>
      <c r="AJ176" s="404"/>
      <c r="AK176" s="404"/>
      <c r="AL176" s="404"/>
      <c r="AM176" s="404"/>
      <c r="AN176" s="404"/>
      <c r="AO176" s="404"/>
      <c r="AP176" s="404"/>
      <c r="AQ176" s="404"/>
      <c r="AR176" s="404">
        <f t="shared" si="26"/>
        <v>31160</v>
      </c>
      <c r="AS176" s="404">
        <f t="shared" si="27"/>
        <v>420660</v>
      </c>
      <c r="AT176" s="404">
        <f t="shared" si="33"/>
        <v>420660</v>
      </c>
      <c r="AU176" s="404" t="str">
        <f t="shared" si="29"/>
        <v>Local</v>
      </c>
      <c r="AV176" s="20"/>
      <c r="AY176" s="13"/>
    </row>
    <row r="177" spans="1:51" s="1" customFormat="1" ht="32.25" hidden="1" customHeight="1">
      <c r="A177" s="400" t="s">
        <v>4412</v>
      </c>
      <c r="B177" s="395">
        <v>5278281</v>
      </c>
      <c r="C177" s="379" t="s">
        <v>3245</v>
      </c>
      <c r="D177" s="396">
        <v>46081</v>
      </c>
      <c r="E177" s="397">
        <v>108010385010</v>
      </c>
      <c r="F177" s="398">
        <v>1</v>
      </c>
      <c r="G177" s="424"/>
      <c r="H177" s="424"/>
      <c r="I177" s="422"/>
      <c r="J177" s="423"/>
      <c r="K177" s="373"/>
      <c r="L177" s="403"/>
      <c r="M177" s="443">
        <v>389500</v>
      </c>
      <c r="N177" s="403"/>
      <c r="O177" s="403"/>
      <c r="P177" s="403"/>
      <c r="Q177" s="403"/>
      <c r="R177" s="403"/>
      <c r="S177" s="403"/>
      <c r="T177" s="403"/>
      <c r="U177" s="403"/>
      <c r="V177" s="403"/>
      <c r="W177" s="403"/>
      <c r="X177" s="373"/>
      <c r="Y177" s="404"/>
      <c r="Z177" s="404"/>
      <c r="AA177" s="379" t="s">
        <v>3245</v>
      </c>
      <c r="AB177" s="405" t="str">
        <f t="shared" si="35"/>
        <v>PS261351</v>
      </c>
      <c r="AC177" s="404">
        <f t="shared" si="35"/>
        <v>5278281</v>
      </c>
      <c r="AD177" s="406">
        <f t="shared" si="31"/>
        <v>46081</v>
      </c>
      <c r="AE177" s="404"/>
      <c r="AF177" s="404"/>
      <c r="AG177" s="404"/>
      <c r="AH177" s="404">
        <f t="shared" si="32"/>
        <v>389500</v>
      </c>
      <c r="AI177" s="404"/>
      <c r="AJ177" s="404"/>
      <c r="AK177" s="404"/>
      <c r="AL177" s="404"/>
      <c r="AM177" s="404"/>
      <c r="AN177" s="404"/>
      <c r="AO177" s="404"/>
      <c r="AP177" s="404"/>
      <c r="AQ177" s="404"/>
      <c r="AR177" s="404">
        <f t="shared" si="26"/>
        <v>31160</v>
      </c>
      <c r="AS177" s="404">
        <f t="shared" si="27"/>
        <v>420660</v>
      </c>
      <c r="AT177" s="404">
        <f t="shared" si="33"/>
        <v>420660</v>
      </c>
      <c r="AU177" s="404" t="str">
        <f t="shared" si="29"/>
        <v>Local</v>
      </c>
      <c r="AV177" s="20"/>
      <c r="AY177" s="13"/>
    </row>
    <row r="178" spans="1:51" s="1" customFormat="1" ht="32.25" hidden="1" customHeight="1">
      <c r="A178" s="400" t="s">
        <v>4413</v>
      </c>
      <c r="B178" s="395" t="s">
        <v>4514</v>
      </c>
      <c r="C178" s="379" t="s">
        <v>3245</v>
      </c>
      <c r="D178" s="396">
        <v>46081</v>
      </c>
      <c r="E178" s="397">
        <v>108010339730</v>
      </c>
      <c r="F178" s="398">
        <v>1</v>
      </c>
      <c r="G178" s="424"/>
      <c r="H178" s="424"/>
      <c r="I178" s="422"/>
      <c r="J178" s="423"/>
      <c r="K178" s="373"/>
      <c r="L178" s="403"/>
      <c r="M178" s="443">
        <v>389500</v>
      </c>
      <c r="N178" s="403"/>
      <c r="O178" s="403"/>
      <c r="P178" s="403"/>
      <c r="Q178" s="403"/>
      <c r="R178" s="403"/>
      <c r="S178" s="403"/>
      <c r="T178" s="403"/>
      <c r="U178" s="403"/>
      <c r="V178" s="403"/>
      <c r="W178" s="403"/>
      <c r="X178" s="373"/>
      <c r="Y178" s="404"/>
      <c r="Z178" s="404"/>
      <c r="AA178" s="379" t="s">
        <v>3245</v>
      </c>
      <c r="AB178" s="405" t="str">
        <f t="shared" si="35"/>
        <v>PS261367</v>
      </c>
      <c r="AC178" s="404" t="str">
        <f t="shared" si="35"/>
        <v>BSV260227-222344</v>
      </c>
      <c r="AD178" s="406">
        <f t="shared" si="31"/>
        <v>46081</v>
      </c>
      <c r="AE178" s="404"/>
      <c r="AF178" s="404"/>
      <c r="AG178" s="404"/>
      <c r="AH178" s="404">
        <f t="shared" si="32"/>
        <v>389500</v>
      </c>
      <c r="AI178" s="404"/>
      <c r="AJ178" s="404"/>
      <c r="AK178" s="404"/>
      <c r="AL178" s="404"/>
      <c r="AM178" s="404"/>
      <c r="AN178" s="404"/>
      <c r="AO178" s="404"/>
      <c r="AP178" s="404"/>
      <c r="AQ178" s="404"/>
      <c r="AR178" s="404">
        <f t="shared" si="26"/>
        <v>31160</v>
      </c>
      <c r="AS178" s="404">
        <f t="shared" si="27"/>
        <v>420660</v>
      </c>
      <c r="AT178" s="404">
        <f t="shared" si="33"/>
        <v>420660</v>
      </c>
      <c r="AU178" s="404" t="str">
        <f t="shared" si="29"/>
        <v>Local</v>
      </c>
      <c r="AV178" s="20"/>
      <c r="AY178" s="13"/>
    </row>
    <row r="179" spans="1:51" s="25" customFormat="1" ht="25.5" hidden="1" customHeight="1">
      <c r="A179" s="100"/>
      <c r="B179" s="142"/>
      <c r="C179" s="204"/>
      <c r="D179" s="101"/>
      <c r="E179" s="101"/>
      <c r="F179" s="321"/>
      <c r="G179" s="102"/>
      <c r="H179" s="102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103"/>
      <c r="T179" s="103"/>
      <c r="U179" s="103"/>
      <c r="V179" s="64"/>
      <c r="W179" s="64"/>
      <c r="X179" s="64"/>
      <c r="Y179" s="64"/>
      <c r="Z179" s="375"/>
      <c r="AA179" s="26"/>
      <c r="AB179" s="23"/>
      <c r="AC179" s="22"/>
      <c r="AD179" s="24"/>
      <c r="AE179" s="23"/>
      <c r="AF179" s="23"/>
      <c r="AG179" s="55" t="e">
        <f t="shared" ref="AG179:AU179" si="36">SUM(AG3:AG178)</f>
        <v>#DIV/0!</v>
      </c>
      <c r="AH179" s="55" t="e">
        <f t="shared" si="36"/>
        <v>#DIV/0!</v>
      </c>
      <c r="AI179" s="55" t="e">
        <f t="shared" si="36"/>
        <v>#DIV/0!</v>
      </c>
      <c r="AJ179" s="55" t="e">
        <f t="shared" si="36"/>
        <v>#DIV/0!</v>
      </c>
      <c r="AK179" s="55" t="e">
        <f t="shared" si="36"/>
        <v>#DIV/0!</v>
      </c>
      <c r="AL179" s="55" t="e">
        <f t="shared" si="36"/>
        <v>#DIV/0!</v>
      </c>
      <c r="AM179" s="55" t="e">
        <f t="shared" si="36"/>
        <v>#DIV/0!</v>
      </c>
      <c r="AN179" s="55" t="e">
        <f t="shared" si="36"/>
        <v>#DIV/0!</v>
      </c>
      <c r="AO179" s="55" t="e">
        <f t="shared" si="36"/>
        <v>#DIV/0!</v>
      </c>
      <c r="AP179" s="55" t="e">
        <f t="shared" si="36"/>
        <v>#DIV/0!</v>
      </c>
      <c r="AQ179" s="55" t="e">
        <f t="shared" si="36"/>
        <v>#DIV/0!</v>
      </c>
      <c r="AR179" s="55" t="e">
        <f t="shared" si="36"/>
        <v>#DIV/0!</v>
      </c>
      <c r="AS179" s="55" t="e">
        <f t="shared" si="36"/>
        <v>#DIV/0!</v>
      </c>
      <c r="AT179" s="55" t="e">
        <f t="shared" si="36"/>
        <v>#DIV/0!</v>
      </c>
      <c r="AU179" s="55">
        <f t="shared" si="36"/>
        <v>0</v>
      </c>
    </row>
    <row r="180" spans="1:51" hidden="1">
      <c r="A180" s="104"/>
      <c r="AA180" s="26"/>
      <c r="AQ180" s="218"/>
      <c r="AR180" s="30"/>
      <c r="AS180" s="30"/>
      <c r="AT180" s="30"/>
      <c r="AU180" s="33"/>
    </row>
    <row r="181" spans="1:51" hidden="1">
      <c r="A181" s="104"/>
      <c r="L181" s="108"/>
      <c r="AA181" s="26"/>
      <c r="AH181" s="31" t="s">
        <v>29</v>
      </c>
      <c r="AI181" s="32"/>
      <c r="AJ181" s="93" t="e">
        <f>AG179+AQ179+AP179</f>
        <v>#DIV/0!</v>
      </c>
      <c r="AK181" s="94">
        <f>'FCL - IMPORT'!AJ29</f>
        <v>60820000</v>
      </c>
      <c r="AL181" s="94" t="e">
        <f>AJ181+AK181</f>
        <v>#DIV/0!</v>
      </c>
      <c r="AM181" s="34"/>
      <c r="AN181" s="32" t="s">
        <v>30</v>
      </c>
      <c r="AO181" s="32"/>
      <c r="AP181" s="32"/>
      <c r="AQ181" s="30"/>
      <c r="AR181" s="30"/>
      <c r="AS181" s="30"/>
      <c r="AT181" s="30"/>
      <c r="AU181" s="33"/>
    </row>
    <row r="182" spans="1:51" hidden="1">
      <c r="A182" s="104"/>
      <c r="L182" s="108"/>
      <c r="AA182" s="26"/>
      <c r="AH182" s="31" t="s">
        <v>31</v>
      </c>
      <c r="AI182" s="32"/>
      <c r="AJ182" s="93" t="e">
        <f>AH179</f>
        <v>#DIV/0!</v>
      </c>
      <c r="AK182" s="94">
        <f>'FCL - IMPORT'!AJ28</f>
        <v>19467500</v>
      </c>
      <c r="AL182" s="94" t="e">
        <f>AJ182+AK182</f>
        <v>#DIV/0!</v>
      </c>
      <c r="AM182" s="34"/>
      <c r="AN182" s="32" t="s">
        <v>30</v>
      </c>
      <c r="AO182" s="32"/>
      <c r="AP182" s="32"/>
      <c r="AQ182" s="65"/>
      <c r="AR182" s="30"/>
      <c r="AS182" s="30"/>
      <c r="AT182" s="30"/>
      <c r="AU182" s="33"/>
    </row>
    <row r="183" spans="1:51" hidden="1">
      <c r="A183" s="104"/>
      <c r="L183" s="108"/>
      <c r="AA183" s="26"/>
      <c r="AH183" s="31" t="s">
        <v>32</v>
      </c>
      <c r="AI183" s="32"/>
      <c r="AJ183" s="93" t="e">
        <f>AI179+AJ179+AK179+AL179+AM179+AN179+AO179</f>
        <v>#DIV/0!</v>
      </c>
      <c r="AK183" s="94">
        <f>'FCL - IMPORT'!AJ30</f>
        <v>0</v>
      </c>
      <c r="AL183" s="94" t="e">
        <f>AJ183+AK183</f>
        <v>#DIV/0!</v>
      </c>
      <c r="AM183" s="34"/>
      <c r="AN183" s="32" t="s">
        <v>30</v>
      </c>
      <c r="AO183" s="36"/>
      <c r="AP183" s="36"/>
      <c r="AQ183" s="30"/>
      <c r="AR183" s="30"/>
      <c r="AS183" s="30"/>
      <c r="AT183" s="30"/>
      <c r="AU183" s="33"/>
    </row>
    <row r="184" spans="1:51" hidden="1">
      <c r="A184" s="104"/>
      <c r="AA184" s="26"/>
      <c r="AH184" s="32" t="s">
        <v>33</v>
      </c>
      <c r="AJ184" s="93" t="e">
        <f>#REF!</f>
        <v>#REF!</v>
      </c>
      <c r="AK184" s="95"/>
      <c r="AL184" s="94" t="e">
        <f>AJ184+AK184</f>
        <v>#REF!</v>
      </c>
      <c r="AN184" s="32" t="s">
        <v>30</v>
      </c>
      <c r="AO184" s="67"/>
      <c r="AP184" s="67"/>
      <c r="AQ184" s="30"/>
      <c r="AR184" s="30"/>
      <c r="AS184" s="30"/>
      <c r="AT184" s="30"/>
      <c r="AU184" s="33"/>
    </row>
    <row r="185" spans="1:51" hidden="1">
      <c r="A185" s="104"/>
      <c r="AA185" s="26"/>
      <c r="AH185" s="32" t="s">
        <v>34</v>
      </c>
      <c r="AJ185" s="93" t="e">
        <f>#REF!</f>
        <v>#REF!</v>
      </c>
      <c r="AK185" s="95"/>
      <c r="AL185" s="94" t="e">
        <f>AJ185+AK185</f>
        <v>#REF!</v>
      </c>
      <c r="AM185" s="36"/>
      <c r="AN185" s="32" t="s">
        <v>30</v>
      </c>
      <c r="AO185" s="67"/>
      <c r="AP185" s="67"/>
      <c r="AQ185" s="30"/>
      <c r="AR185" s="30"/>
      <c r="AS185" s="30"/>
      <c r="AT185" s="30"/>
      <c r="AU185" s="33"/>
    </row>
    <row r="186" spans="1:51" ht="21.75" customHeight="1">
      <c r="A186" s="104"/>
      <c r="AH186" s="31"/>
      <c r="AK186" s="37"/>
      <c r="AL186" s="34"/>
      <c r="AM186" s="36"/>
      <c r="AN186" s="32"/>
      <c r="AO186" s="36"/>
      <c r="AP186" s="36"/>
      <c r="AQ186" s="30"/>
      <c r="AR186" s="30"/>
      <c r="AS186" s="30"/>
      <c r="AT186" s="30"/>
      <c r="AU186" s="33"/>
    </row>
    <row r="187" spans="1:51" ht="21.75" customHeight="1">
      <c r="N187" s="74"/>
      <c r="AJ187" s="35" t="e">
        <f>SUM(AJ181:AJ185)</f>
        <v>#DIV/0!</v>
      </c>
      <c r="AK187" s="35">
        <f t="shared" ref="AK187" si="37">SUM(AK181:AK185)</f>
        <v>80287500</v>
      </c>
      <c r="AL187" s="35" t="e">
        <f>SUM(AL181:AL185)</f>
        <v>#DIV/0!</v>
      </c>
      <c r="AQ187" s="30"/>
      <c r="AR187" s="30"/>
      <c r="AS187" s="30"/>
      <c r="AT187" s="30"/>
      <c r="AU187" s="33"/>
    </row>
    <row r="188" spans="1:51" ht="21.75" customHeight="1">
      <c r="AK188" s="37"/>
      <c r="AL188" s="37"/>
      <c r="AQ188" s="30"/>
      <c r="AR188" s="30"/>
      <c r="AS188" s="30"/>
      <c r="AT188" s="30"/>
    </row>
    <row r="189" spans="1:51" ht="21.75" customHeight="1">
      <c r="AK189" s="27"/>
      <c r="AL189" s="65"/>
      <c r="AM189" s="37"/>
      <c r="AQ189" s="30"/>
      <c r="AR189" s="30"/>
      <c r="AS189" s="30"/>
      <c r="AT189" s="30"/>
    </row>
    <row r="190" spans="1:51" ht="24" customHeight="1">
      <c r="AJ190" s="96" t="e">
        <f>AJ181+AJ182+AK181+AK182+AJ184+AJ185</f>
        <v>#DIV/0!</v>
      </c>
      <c r="AK190" s="27"/>
      <c r="AL190" s="65"/>
      <c r="AM190" s="37"/>
    </row>
    <row r="191" spans="1:51" ht="25.5" customHeight="1">
      <c r="AK191" s="27"/>
      <c r="AL191" s="66"/>
      <c r="AM191" s="37"/>
    </row>
    <row r="192" spans="1:51" ht="25.5" customHeight="1">
      <c r="AK192" s="27"/>
      <c r="AL192" s="30"/>
      <c r="AM192" s="30"/>
    </row>
    <row r="193" spans="35:42" ht="25.5" customHeight="1">
      <c r="AI193" s="37"/>
      <c r="AK193" s="27"/>
      <c r="AL193" s="30"/>
      <c r="AM193" s="30"/>
      <c r="AN193" s="37"/>
      <c r="AO193" s="37"/>
      <c r="AP193" s="37"/>
    </row>
    <row r="194" spans="35:42" ht="25.5" customHeight="1">
      <c r="AI194" s="37"/>
      <c r="AK194" s="27"/>
      <c r="AL194" s="30"/>
      <c r="AM194" s="30"/>
    </row>
    <row r="195" spans="35:42" ht="25.5" customHeight="1">
      <c r="AI195" s="37"/>
      <c r="AK195" s="27"/>
      <c r="AL195" s="30"/>
      <c r="AM195" s="30"/>
    </row>
    <row r="196" spans="35:42" ht="25.5" customHeight="1">
      <c r="AK196" s="27"/>
      <c r="AL196" s="30"/>
      <c r="AM196" s="30"/>
    </row>
    <row r="197" spans="35:42">
      <c r="AK197" s="27"/>
      <c r="AL197" s="30"/>
      <c r="AM197" s="30"/>
    </row>
    <row r="198" spans="35:42">
      <c r="AK198" s="27"/>
      <c r="AL198" s="30"/>
      <c r="AM198" s="30"/>
    </row>
    <row r="199" spans="35:42">
      <c r="AK199" s="27"/>
      <c r="AL199" s="30"/>
      <c r="AM199" s="30"/>
    </row>
    <row r="200" spans="35:42">
      <c r="AK200" s="27"/>
      <c r="AL200" s="30"/>
      <c r="AM200" s="30"/>
    </row>
    <row r="201" spans="35:42">
      <c r="AL201" s="30"/>
      <c r="AM201" s="30"/>
    </row>
    <row r="202" spans="35:42">
      <c r="AL202" s="30"/>
      <c r="AM202" s="30"/>
    </row>
  </sheetData>
  <autoFilter ref="A2:AY185" xr:uid="{00000000-0009-0000-0000-000005000000}">
    <filterColumn colId="47">
      <filters>
        <filter val="LCL"/>
      </filters>
    </filterColumn>
  </autoFilter>
  <mergeCells count="36">
    <mergeCell ref="F90:F92"/>
    <mergeCell ref="F101:F102"/>
    <mergeCell ref="AZ50:AZ51"/>
    <mergeCell ref="BA50:BA51"/>
    <mergeCell ref="Z61:Z62"/>
    <mergeCell ref="AZ61:AZ62"/>
    <mergeCell ref="BA61:BA62"/>
    <mergeCell ref="F76:F77"/>
    <mergeCell ref="AZ48:AZ49"/>
    <mergeCell ref="BA48:BA49"/>
    <mergeCell ref="F27:F29"/>
    <mergeCell ref="AZ27:AZ30"/>
    <mergeCell ref="BA27:BA30"/>
    <mergeCell ref="AZ31:AZ32"/>
    <mergeCell ref="BA31:BA32"/>
    <mergeCell ref="AZ33:AZ36"/>
    <mergeCell ref="BA33:BA36"/>
    <mergeCell ref="AZ43:AZ45"/>
    <mergeCell ref="BA43:BA45"/>
    <mergeCell ref="Z46:Z47"/>
    <mergeCell ref="AZ46:AZ47"/>
    <mergeCell ref="BA46:BA47"/>
    <mergeCell ref="AZ18:AZ19"/>
    <mergeCell ref="BA18:BA19"/>
    <mergeCell ref="AZ22:AZ24"/>
    <mergeCell ref="BA22:BA24"/>
    <mergeCell ref="F25:F26"/>
    <mergeCell ref="AZ25:AZ26"/>
    <mergeCell ref="BA25:BA26"/>
    <mergeCell ref="AZ11:AZ12"/>
    <mergeCell ref="BA11:BA12"/>
    <mergeCell ref="A1:AU1"/>
    <mergeCell ref="AZ4:AZ6"/>
    <mergeCell ref="BA4:BA6"/>
    <mergeCell ref="AZ7:AZ10"/>
    <mergeCell ref="BA7:BA10"/>
  </mergeCells>
  <phoneticPr fontId="125" type="noConversion"/>
  <conditionalFormatting sqref="A1:A1048576">
    <cfRule type="duplicateValues" dxfId="87" priority="2"/>
  </conditionalFormatting>
  <conditionalFormatting sqref="C1:C1048576">
    <cfRule type="duplicateValues" dxfId="86" priority="1"/>
  </conditionalFormatting>
  <conditionalFormatting sqref="E179:E1048576 E1:E72">
    <cfRule type="duplicateValues" dxfId="85" priority="3"/>
    <cfRule type="duplicateValues" dxfId="84" priority="4"/>
    <cfRule type="duplicateValues" dxfId="83" priority="5"/>
    <cfRule type="duplicateValues" dxfId="8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BC238"/>
  <sheetViews>
    <sheetView zoomScale="50" zoomScaleNormal="50" workbookViewId="0">
      <pane xSplit="3" ySplit="2" topLeftCell="D7" activePane="bottomRight" state="frozenSplit"/>
      <selection pane="topRight" activeCell="D1" sqref="D1"/>
      <selection pane="bottomLeft" activeCell="A2" sqref="A2"/>
      <selection pane="bottomRight" activeCell="AQ207" sqref="AQ207"/>
    </sheetView>
  </sheetViews>
  <sheetFormatPr defaultColWidth="9.140625" defaultRowHeight="19.5"/>
  <cols>
    <col min="1" max="1" width="14.140625" style="109" customWidth="1"/>
    <col min="2" max="2" width="24.28515625" style="100" customWidth="1"/>
    <col min="3" max="3" width="22.140625" style="205" customWidth="1"/>
    <col min="4" max="4" width="15" style="105" customWidth="1"/>
    <col min="5" max="5" width="20.42578125" style="105" customWidth="1"/>
    <col min="6" max="6" width="8.28515625" style="322" customWidth="1"/>
    <col min="7" max="7" width="14" style="106" customWidth="1"/>
    <col min="8" max="8" width="15" style="106" customWidth="1"/>
    <col min="9" max="9" width="11.140625" style="60" customWidth="1"/>
    <col min="10" max="10" width="8.42578125" style="484" customWidth="1"/>
    <col min="11" max="11" width="11.5703125" style="484" customWidth="1"/>
    <col min="12" max="12" width="7.42578125" style="484" hidden="1" customWidth="1"/>
    <col min="13" max="13" width="9.140625" style="484" customWidth="1"/>
    <col min="14" max="14" width="17.28515625" style="60" hidden="1" customWidth="1"/>
    <col min="15" max="15" width="4" style="60" hidden="1" customWidth="1"/>
    <col min="16" max="16" width="16.5703125" style="60" customWidth="1"/>
    <col min="17" max="17" width="14.85546875" style="60" customWidth="1"/>
    <col min="18" max="18" width="16" style="60" customWidth="1"/>
    <col min="19" max="19" width="14.5703125" style="60" customWidth="1"/>
    <col min="20" max="22" width="16" style="60" customWidth="1"/>
    <col min="23" max="23" width="16" style="107" customWidth="1"/>
    <col min="24" max="24" width="12.7109375" style="107" customWidth="1"/>
    <col min="25" max="25" width="16" style="107" hidden="1" customWidth="1"/>
    <col min="26" max="26" width="16.42578125" style="60" hidden="1" customWidth="1"/>
    <col min="27" max="27" width="17.28515625" style="60" hidden="1" customWidth="1"/>
    <col min="28" max="28" width="18.5703125" style="60" hidden="1" customWidth="1"/>
    <col min="29" max="29" width="15.7109375" style="60" customWidth="1"/>
    <col min="30" max="30" width="17.5703125" style="376" customWidth="1"/>
    <col min="31" max="31" width="24.28515625" style="60" customWidth="1"/>
    <col min="32" max="32" width="18.140625" style="26" customWidth="1"/>
    <col min="33" max="33" width="24.140625" style="28" customWidth="1"/>
    <col min="34" max="34" width="19.28515625" style="29" customWidth="1"/>
    <col min="35" max="36" width="12" style="26" customWidth="1"/>
    <col min="37" max="38" width="19.5703125" style="26" customWidth="1"/>
    <col min="39" max="39" width="21.5703125" style="26" customWidth="1"/>
    <col min="40" max="40" width="18.140625" style="27" customWidth="1"/>
    <col min="41" max="42" width="18.140625" style="26" customWidth="1"/>
    <col min="43" max="43" width="17.140625" style="26" customWidth="1"/>
    <col min="44" max="44" width="21.5703125" style="26" customWidth="1"/>
    <col min="45" max="45" width="16.140625" style="26" customWidth="1"/>
    <col min="46" max="47" width="11.85546875" style="26" hidden="1" customWidth="1"/>
    <col min="48" max="48" width="23.85546875" style="26" customWidth="1"/>
    <col min="49" max="49" width="21.5703125" style="26" customWidth="1"/>
    <col min="50" max="50" width="22.28515625" style="27" customWidth="1"/>
    <col min="51" max="51" width="16.42578125" style="509" customWidth="1"/>
    <col min="52" max="52" width="9.42578125" style="26" customWidth="1"/>
    <col min="53" max="53" width="22.140625" style="26" customWidth="1"/>
    <col min="54" max="54" width="18.5703125" style="26" customWidth="1"/>
    <col min="55" max="55" width="19" style="26" customWidth="1"/>
    <col min="56" max="16384" width="9.140625" style="26"/>
  </cols>
  <sheetData>
    <row r="1" spans="1:55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879"/>
      <c r="K1" s="879"/>
      <c r="L1" s="879"/>
      <c r="M1" s="879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  <c r="AV1" s="771"/>
      <c r="AW1" s="771"/>
      <c r="AX1" s="771"/>
      <c r="AY1" s="771"/>
    </row>
    <row r="2" spans="1:55" s="21" customFormat="1" ht="45.75" customHeight="1">
      <c r="A2" s="97" t="s">
        <v>1</v>
      </c>
      <c r="B2" s="97" t="s">
        <v>2</v>
      </c>
      <c r="C2" s="97" t="s">
        <v>3</v>
      </c>
      <c r="D2" s="98" t="s">
        <v>3255</v>
      </c>
      <c r="E2" s="98" t="s">
        <v>1286</v>
      </c>
      <c r="F2" s="319" t="s">
        <v>1287</v>
      </c>
      <c r="G2" s="97" t="s">
        <v>5</v>
      </c>
      <c r="H2" s="97" t="s">
        <v>6</v>
      </c>
      <c r="I2" s="97" t="s">
        <v>7</v>
      </c>
      <c r="J2" s="505" t="s">
        <v>4835</v>
      </c>
      <c r="K2" s="505" t="s">
        <v>4836</v>
      </c>
      <c r="L2" s="505" t="s">
        <v>4837</v>
      </c>
      <c r="M2" s="505" t="s">
        <v>4838</v>
      </c>
      <c r="N2" s="63" t="s">
        <v>8</v>
      </c>
      <c r="O2" s="63" t="s">
        <v>9</v>
      </c>
      <c r="P2" s="97" t="s">
        <v>10</v>
      </c>
      <c r="Q2" s="63" t="s">
        <v>11</v>
      </c>
      <c r="R2" s="63" t="s">
        <v>12</v>
      </c>
      <c r="S2" s="63" t="s">
        <v>13</v>
      </c>
      <c r="T2" s="63" t="s">
        <v>14</v>
      </c>
      <c r="U2" s="63" t="s">
        <v>15</v>
      </c>
      <c r="V2" s="63" t="s">
        <v>16</v>
      </c>
      <c r="W2" s="63" t="s">
        <v>17</v>
      </c>
      <c r="X2" s="63" t="s">
        <v>18</v>
      </c>
      <c r="Y2" s="63" t="s">
        <v>1294</v>
      </c>
      <c r="Z2" s="99" t="s">
        <v>19</v>
      </c>
      <c r="AA2" s="99" t="s">
        <v>20</v>
      </c>
      <c r="AB2" s="99" t="s">
        <v>21</v>
      </c>
      <c r="AC2" s="63" t="s">
        <v>4834</v>
      </c>
      <c r="AD2" s="63" t="s">
        <v>1278</v>
      </c>
      <c r="AE2" s="63" t="s">
        <v>23</v>
      </c>
      <c r="AF2" s="38" t="s">
        <v>1</v>
      </c>
      <c r="AG2" s="38" t="s">
        <v>2</v>
      </c>
      <c r="AH2" s="39" t="s">
        <v>4</v>
      </c>
      <c r="AI2" s="40" t="s">
        <v>24</v>
      </c>
      <c r="AJ2" s="40" t="s">
        <v>25</v>
      </c>
      <c r="AK2" s="40" t="s">
        <v>10</v>
      </c>
      <c r="AL2" s="40" t="s">
        <v>11</v>
      </c>
      <c r="AM2" s="40" t="s">
        <v>26</v>
      </c>
      <c r="AN2" s="41" t="s">
        <v>13</v>
      </c>
      <c r="AO2" s="40" t="s">
        <v>27</v>
      </c>
      <c r="AP2" s="40" t="s">
        <v>15</v>
      </c>
      <c r="AQ2" s="40" t="s">
        <v>16</v>
      </c>
      <c r="AR2" s="40" t="s">
        <v>17</v>
      </c>
      <c r="AS2" s="40" t="s">
        <v>18</v>
      </c>
      <c r="AT2" s="40" t="s">
        <v>1294</v>
      </c>
      <c r="AU2" s="40" t="s">
        <v>19</v>
      </c>
      <c r="AV2" s="40" t="s">
        <v>20</v>
      </c>
      <c r="AW2" s="40" t="s">
        <v>28</v>
      </c>
      <c r="AX2" s="42" t="s">
        <v>22</v>
      </c>
      <c r="AY2" s="506" t="s">
        <v>23</v>
      </c>
      <c r="AZ2" s="481"/>
      <c r="BA2" s="209" t="s">
        <v>1280</v>
      </c>
      <c r="BB2" s="482" t="s">
        <v>685</v>
      </c>
      <c r="BC2" s="483" t="s">
        <v>1282</v>
      </c>
    </row>
    <row r="3" spans="1:55" s="1" customFormat="1" ht="35.25" customHeight="1">
      <c r="A3" s="400" t="s">
        <v>5366</v>
      </c>
      <c r="B3" s="378" t="s">
        <v>5279</v>
      </c>
      <c r="C3" s="379" t="s">
        <v>5452</v>
      </c>
      <c r="D3" s="401">
        <v>46087</v>
      </c>
      <c r="E3" s="401" t="s">
        <v>5535</v>
      </c>
      <c r="F3" s="495">
        <v>1</v>
      </c>
      <c r="G3" s="380">
        <v>269</v>
      </c>
      <c r="H3" s="380">
        <v>269</v>
      </c>
      <c r="I3" s="381"/>
      <c r="J3" s="485"/>
      <c r="K3" s="485"/>
      <c r="L3" s="485"/>
      <c r="M3" s="485"/>
      <c r="N3" s="403"/>
      <c r="O3" s="373"/>
      <c r="P3" s="403">
        <f>IF(H3&lt;=50,1060000, IF(H3&lt;=200, 1210000, IF(H3&lt;=500, 1230000, IF(H3&lt;=1000, 1440000, IF(H3&lt;=2000, 1990000, IF(H3&gt;2000, 1990000+(H3-2000)*1464))))))</f>
        <v>1230000</v>
      </c>
      <c r="Q3" s="403">
        <v>940500</v>
      </c>
      <c r="R3" s="403"/>
      <c r="S3" s="403"/>
      <c r="T3" s="403"/>
      <c r="U3" s="403">
        <v>773856</v>
      </c>
      <c r="V3" s="403"/>
      <c r="W3" s="403">
        <v>733256</v>
      </c>
      <c r="X3" s="403"/>
      <c r="Y3" s="403"/>
      <c r="Z3" s="403"/>
      <c r="AA3" s="403"/>
      <c r="AB3" s="373"/>
      <c r="AC3" s="350" t="s">
        <v>2684</v>
      </c>
      <c r="AD3" s="486" t="s">
        <v>1273</v>
      </c>
      <c r="AE3" s="382" t="s">
        <v>72</v>
      </c>
      <c r="AF3" s="405" t="str">
        <f>A3</f>
        <v>PS261563</v>
      </c>
      <c r="AG3" s="404" t="str">
        <f>B3</f>
        <v>0885193196</v>
      </c>
      <c r="AH3" s="406">
        <f t="shared" ref="AH3:AH92" si="0">D3</f>
        <v>46087</v>
      </c>
      <c r="AI3" s="404">
        <f t="shared" ref="AI3:AI92" si="1">G3/H3*N3</f>
        <v>0</v>
      </c>
      <c r="AJ3" s="404">
        <f t="shared" ref="AJ3:AJ92" si="2">(G3/H3)*O3</f>
        <v>0</v>
      </c>
      <c r="AK3" s="404">
        <f t="shared" ref="AK3:AK92" si="3">(G3/H3)*P3</f>
        <v>1230000</v>
      </c>
      <c r="AL3" s="404">
        <f t="shared" ref="AL3:AL92" si="4">(G3/H3)*Q3</f>
        <v>940500</v>
      </c>
      <c r="AM3" s="404">
        <f t="shared" ref="AM3:AM92" si="5">(G3/H3)*R3</f>
        <v>0</v>
      </c>
      <c r="AN3" s="404">
        <f t="shared" ref="AN3:AN92" si="6">(G3/H3)*S3</f>
        <v>0</v>
      </c>
      <c r="AO3" s="404">
        <f t="shared" ref="AO3:AO92" si="7">(G3/H3)*T3</f>
        <v>0</v>
      </c>
      <c r="AP3" s="404">
        <f t="shared" ref="AP3:AP92" si="8">(G3/H3)*U3</f>
        <v>773856</v>
      </c>
      <c r="AQ3" s="404">
        <f t="shared" ref="AQ3:AQ92" si="9">(G3/H3)*V3</f>
        <v>0</v>
      </c>
      <c r="AR3" s="404">
        <f t="shared" ref="AR3:AR92" si="10">(G3/H3)*W3</f>
        <v>733256</v>
      </c>
      <c r="AS3" s="404">
        <f t="shared" ref="AS3:AS92" si="11">(G3/H3)*X3</f>
        <v>0</v>
      </c>
      <c r="AT3" s="404">
        <f>(G3/H3)*Y3</f>
        <v>0</v>
      </c>
      <c r="AU3" s="404">
        <f>(G3/H3)*Z3</f>
        <v>0</v>
      </c>
      <c r="AV3" s="404">
        <f>SUM(AK3:AU3)*0.08</f>
        <v>294208.96000000002</v>
      </c>
      <c r="AW3" s="404">
        <f>SUM(AK3:AV3)</f>
        <v>3971820.96</v>
      </c>
      <c r="AX3" s="404">
        <f>AW3</f>
        <v>3971820.96</v>
      </c>
      <c r="AY3" s="414" t="str">
        <f t="shared" ref="AY3:AY92" si="12">AE3</f>
        <v>TCS</v>
      </c>
      <c r="AZ3" s="487" t="s">
        <v>79</v>
      </c>
      <c r="BA3" s="1" t="s">
        <v>5194</v>
      </c>
      <c r="BB3" s="1" t="s">
        <v>1293</v>
      </c>
      <c r="BC3" s="407">
        <v>46090</v>
      </c>
    </row>
    <row r="4" spans="1:55" s="1" customFormat="1" ht="35.25" customHeight="1">
      <c r="A4" s="400" t="s">
        <v>5367</v>
      </c>
      <c r="B4" s="378" t="s">
        <v>5280</v>
      </c>
      <c r="C4" s="379" t="s">
        <v>5453</v>
      </c>
      <c r="D4" s="401">
        <v>46086</v>
      </c>
      <c r="E4" s="401" t="s">
        <v>5536</v>
      </c>
      <c r="F4" s="495">
        <v>1</v>
      </c>
      <c r="G4" s="380">
        <v>12.6</v>
      </c>
      <c r="H4" s="380">
        <v>12.6</v>
      </c>
      <c r="I4" s="381"/>
      <c r="J4" s="485"/>
      <c r="K4" s="485"/>
      <c r="L4" s="485"/>
      <c r="M4" s="485"/>
      <c r="N4" s="403"/>
      <c r="O4" s="373"/>
      <c r="P4" s="403"/>
      <c r="Q4" s="403">
        <v>570000</v>
      </c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373"/>
      <c r="AC4" s="345"/>
      <c r="AD4" s="486"/>
      <c r="AE4" s="382" t="s">
        <v>75</v>
      </c>
      <c r="AF4" s="405" t="str">
        <f t="shared" ref="AF4:AG66" si="13">A4</f>
        <v>PS261517</v>
      </c>
      <c r="AG4" s="404" t="str">
        <f t="shared" si="13"/>
        <v>5290259</v>
      </c>
      <c r="AH4" s="406">
        <f t="shared" si="0"/>
        <v>46086</v>
      </c>
      <c r="AI4" s="404">
        <f t="shared" si="1"/>
        <v>0</v>
      </c>
      <c r="AJ4" s="404">
        <f t="shared" si="2"/>
        <v>0</v>
      </c>
      <c r="AK4" s="404">
        <f t="shared" si="3"/>
        <v>0</v>
      </c>
      <c r="AL4" s="404">
        <f t="shared" si="4"/>
        <v>570000</v>
      </c>
      <c r="AM4" s="404">
        <f t="shared" si="5"/>
        <v>0</v>
      </c>
      <c r="AN4" s="404">
        <f t="shared" si="6"/>
        <v>0</v>
      </c>
      <c r="AO4" s="404">
        <f t="shared" si="7"/>
        <v>0</v>
      </c>
      <c r="AP4" s="404">
        <f t="shared" si="8"/>
        <v>0</v>
      </c>
      <c r="AQ4" s="404">
        <f t="shared" si="9"/>
        <v>0</v>
      </c>
      <c r="AR4" s="404">
        <f t="shared" si="10"/>
        <v>0</v>
      </c>
      <c r="AS4" s="404">
        <f t="shared" si="11"/>
        <v>0</v>
      </c>
      <c r="AT4" s="404">
        <f t="shared" ref="AT4:AT67" si="14">(G4/H4)*Y4</f>
        <v>0</v>
      </c>
      <c r="AU4" s="404">
        <f t="shared" ref="AU4:AU67" si="15">(G4/H4)*Z4</f>
        <v>0</v>
      </c>
      <c r="AV4" s="404">
        <f t="shared" ref="AV4:AV67" si="16">SUM(AK4:AU4)*0.08</f>
        <v>45600</v>
      </c>
      <c r="AW4" s="404">
        <f t="shared" ref="AW4:AW67" si="17">SUM(AK4:AV4)</f>
        <v>615600</v>
      </c>
      <c r="AX4" s="404">
        <f t="shared" ref="AX4:AX67" si="18">AW4</f>
        <v>615600</v>
      </c>
      <c r="AY4" s="414" t="str">
        <f t="shared" si="12"/>
        <v>DHL</v>
      </c>
      <c r="AZ4" s="487" t="s">
        <v>82</v>
      </c>
      <c r="BA4" s="1" t="s">
        <v>5195</v>
      </c>
      <c r="BC4" s="407"/>
    </row>
    <row r="5" spans="1:55" s="1" customFormat="1" ht="35.25" customHeight="1">
      <c r="A5" s="400" t="s">
        <v>5368</v>
      </c>
      <c r="B5" s="378" t="s">
        <v>5281</v>
      </c>
      <c r="C5" s="379" t="s">
        <v>5454</v>
      </c>
      <c r="D5" s="401">
        <v>46086</v>
      </c>
      <c r="E5" s="401" t="s">
        <v>5537</v>
      </c>
      <c r="F5" s="495">
        <v>1</v>
      </c>
      <c r="G5" s="380">
        <v>4.7</v>
      </c>
      <c r="H5" s="380">
        <v>4.7</v>
      </c>
      <c r="I5" s="381"/>
      <c r="J5" s="485"/>
      <c r="K5" s="485"/>
      <c r="L5" s="485"/>
      <c r="M5" s="485"/>
      <c r="N5" s="403"/>
      <c r="O5" s="373"/>
      <c r="P5" s="403"/>
      <c r="Q5" s="403">
        <v>570000</v>
      </c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373"/>
      <c r="AC5" s="345"/>
      <c r="AD5" s="486"/>
      <c r="AE5" s="382" t="s">
        <v>75</v>
      </c>
      <c r="AF5" s="405" t="str">
        <f t="shared" si="13"/>
        <v>PS261491</v>
      </c>
      <c r="AG5" s="404" t="str">
        <f t="shared" si="13"/>
        <v>001/IEM/III/26</v>
      </c>
      <c r="AH5" s="406">
        <f t="shared" si="0"/>
        <v>46086</v>
      </c>
      <c r="AI5" s="404">
        <f t="shared" si="1"/>
        <v>0</v>
      </c>
      <c r="AJ5" s="404">
        <f t="shared" si="2"/>
        <v>0</v>
      </c>
      <c r="AK5" s="404">
        <f t="shared" si="3"/>
        <v>0</v>
      </c>
      <c r="AL5" s="404">
        <f t="shared" si="4"/>
        <v>570000</v>
      </c>
      <c r="AM5" s="404">
        <f t="shared" si="5"/>
        <v>0</v>
      </c>
      <c r="AN5" s="404">
        <f t="shared" si="6"/>
        <v>0</v>
      </c>
      <c r="AO5" s="404">
        <f t="shared" si="7"/>
        <v>0</v>
      </c>
      <c r="AP5" s="404">
        <f t="shared" si="8"/>
        <v>0</v>
      </c>
      <c r="AQ5" s="404">
        <f t="shared" si="9"/>
        <v>0</v>
      </c>
      <c r="AR5" s="404">
        <f t="shared" si="10"/>
        <v>0</v>
      </c>
      <c r="AS5" s="404">
        <f t="shared" si="11"/>
        <v>0</v>
      </c>
      <c r="AT5" s="404">
        <f t="shared" si="14"/>
        <v>0</v>
      </c>
      <c r="AU5" s="404">
        <f t="shared" si="15"/>
        <v>0</v>
      </c>
      <c r="AV5" s="404">
        <f t="shared" si="16"/>
        <v>45600</v>
      </c>
      <c r="AW5" s="404">
        <f t="shared" si="17"/>
        <v>615600</v>
      </c>
      <c r="AX5" s="404">
        <f t="shared" si="18"/>
        <v>615600</v>
      </c>
      <c r="AY5" s="414" t="str">
        <f t="shared" si="12"/>
        <v>DHL</v>
      </c>
      <c r="AZ5" s="487" t="s">
        <v>82</v>
      </c>
      <c r="BA5" s="1" t="s">
        <v>5196</v>
      </c>
      <c r="BC5" s="407"/>
    </row>
    <row r="6" spans="1:55" s="1" customFormat="1" ht="35.25" customHeight="1">
      <c r="A6" s="400" t="s">
        <v>5369</v>
      </c>
      <c r="B6" s="378" t="s">
        <v>5282</v>
      </c>
      <c r="C6" s="379" t="s">
        <v>5455</v>
      </c>
      <c r="D6" s="401">
        <v>46086</v>
      </c>
      <c r="E6" s="401" t="s">
        <v>5538</v>
      </c>
      <c r="F6" s="495">
        <v>1</v>
      </c>
      <c r="G6" s="380">
        <v>2</v>
      </c>
      <c r="H6" s="380">
        <v>2</v>
      </c>
      <c r="I6" s="381"/>
      <c r="J6" s="485"/>
      <c r="K6" s="485"/>
      <c r="L6" s="485"/>
      <c r="M6" s="485"/>
      <c r="N6" s="403"/>
      <c r="O6" s="373"/>
      <c r="P6" s="403"/>
      <c r="Q6" s="403">
        <v>570000</v>
      </c>
      <c r="R6" s="403"/>
      <c r="S6" s="403"/>
      <c r="T6" s="403"/>
      <c r="U6" s="403"/>
      <c r="V6" s="403"/>
      <c r="W6" s="403"/>
      <c r="X6" s="403"/>
      <c r="Y6" s="403"/>
      <c r="Z6" s="403"/>
      <c r="AA6" s="403"/>
      <c r="AB6" s="373"/>
      <c r="AC6" s="345"/>
      <c r="AD6" s="486"/>
      <c r="AE6" s="382" t="s">
        <v>75</v>
      </c>
      <c r="AF6" s="405" t="str">
        <f t="shared" si="13"/>
        <v>PS261516</v>
      </c>
      <c r="AG6" s="404" t="str">
        <f t="shared" si="13"/>
        <v>INV-26020136</v>
      </c>
      <c r="AH6" s="406">
        <f t="shared" si="0"/>
        <v>46086</v>
      </c>
      <c r="AI6" s="404">
        <f t="shared" si="1"/>
        <v>0</v>
      </c>
      <c r="AJ6" s="404">
        <f t="shared" si="2"/>
        <v>0</v>
      </c>
      <c r="AK6" s="404">
        <f t="shared" si="3"/>
        <v>0</v>
      </c>
      <c r="AL6" s="404">
        <f t="shared" si="4"/>
        <v>570000</v>
      </c>
      <c r="AM6" s="404">
        <f t="shared" si="5"/>
        <v>0</v>
      </c>
      <c r="AN6" s="404">
        <f t="shared" si="6"/>
        <v>0</v>
      </c>
      <c r="AO6" s="404">
        <f t="shared" si="7"/>
        <v>0</v>
      </c>
      <c r="AP6" s="404">
        <f t="shared" si="8"/>
        <v>0</v>
      </c>
      <c r="AQ6" s="404">
        <f t="shared" si="9"/>
        <v>0</v>
      </c>
      <c r="AR6" s="404">
        <f t="shared" si="10"/>
        <v>0</v>
      </c>
      <c r="AS6" s="404">
        <f t="shared" si="11"/>
        <v>0</v>
      </c>
      <c r="AT6" s="404">
        <f t="shared" si="14"/>
        <v>0</v>
      </c>
      <c r="AU6" s="404">
        <f t="shared" si="15"/>
        <v>0</v>
      </c>
      <c r="AV6" s="404">
        <f t="shared" si="16"/>
        <v>45600</v>
      </c>
      <c r="AW6" s="404">
        <f t="shared" si="17"/>
        <v>615600</v>
      </c>
      <c r="AX6" s="404">
        <f t="shared" si="18"/>
        <v>615600</v>
      </c>
      <c r="AY6" s="414" t="str">
        <f t="shared" si="12"/>
        <v>DHL</v>
      </c>
      <c r="AZ6" s="487" t="s">
        <v>82</v>
      </c>
      <c r="BA6" s="1" t="s">
        <v>5197</v>
      </c>
      <c r="BC6" s="407"/>
    </row>
    <row r="7" spans="1:55" s="1" customFormat="1" ht="35.25" customHeight="1">
      <c r="A7" s="400" t="s">
        <v>5370</v>
      </c>
      <c r="B7" s="378" t="s">
        <v>5283</v>
      </c>
      <c r="C7" s="379" t="s">
        <v>5456</v>
      </c>
      <c r="D7" s="401">
        <v>46086</v>
      </c>
      <c r="E7" s="401" t="s">
        <v>5539</v>
      </c>
      <c r="F7" s="495">
        <v>1</v>
      </c>
      <c r="G7" s="380">
        <v>0.2</v>
      </c>
      <c r="H7" s="380">
        <v>0.2</v>
      </c>
      <c r="I7" s="381"/>
      <c r="J7" s="485"/>
      <c r="K7" s="485"/>
      <c r="L7" s="485"/>
      <c r="M7" s="485"/>
      <c r="N7" s="403"/>
      <c r="O7" s="373"/>
      <c r="P7" s="403"/>
      <c r="Q7" s="403">
        <v>570000</v>
      </c>
      <c r="R7" s="403"/>
      <c r="S7" s="403"/>
      <c r="T7" s="403"/>
      <c r="U7" s="403"/>
      <c r="V7" s="403"/>
      <c r="W7" s="403"/>
      <c r="X7" s="403"/>
      <c r="Y7" s="403"/>
      <c r="Z7" s="403"/>
      <c r="AA7" s="403"/>
      <c r="AB7" s="373"/>
      <c r="AC7" s="345"/>
      <c r="AD7" s="486"/>
      <c r="AE7" s="382" t="s">
        <v>75</v>
      </c>
      <c r="AF7" s="405" t="str">
        <f t="shared" si="13"/>
        <v>PS261518</v>
      </c>
      <c r="AG7" s="404" t="str">
        <f t="shared" si="13"/>
        <v>001/SJID/EXP/II/2026</v>
      </c>
      <c r="AH7" s="406">
        <f t="shared" si="0"/>
        <v>46086</v>
      </c>
      <c r="AI7" s="404">
        <f t="shared" si="1"/>
        <v>0</v>
      </c>
      <c r="AJ7" s="404">
        <f t="shared" si="2"/>
        <v>0</v>
      </c>
      <c r="AK7" s="404">
        <f t="shared" si="3"/>
        <v>0</v>
      </c>
      <c r="AL7" s="404">
        <f t="shared" si="4"/>
        <v>570000</v>
      </c>
      <c r="AM7" s="404">
        <f t="shared" si="5"/>
        <v>0</v>
      </c>
      <c r="AN7" s="404">
        <f t="shared" si="6"/>
        <v>0</v>
      </c>
      <c r="AO7" s="404">
        <f t="shared" si="7"/>
        <v>0</v>
      </c>
      <c r="AP7" s="404">
        <f t="shared" si="8"/>
        <v>0</v>
      </c>
      <c r="AQ7" s="404">
        <f t="shared" si="9"/>
        <v>0</v>
      </c>
      <c r="AR7" s="404">
        <f t="shared" si="10"/>
        <v>0</v>
      </c>
      <c r="AS7" s="404">
        <f t="shared" si="11"/>
        <v>0</v>
      </c>
      <c r="AT7" s="404">
        <f t="shared" si="14"/>
        <v>0</v>
      </c>
      <c r="AU7" s="404">
        <f t="shared" si="15"/>
        <v>0</v>
      </c>
      <c r="AV7" s="404">
        <f t="shared" si="16"/>
        <v>45600</v>
      </c>
      <c r="AW7" s="404">
        <f t="shared" si="17"/>
        <v>615600</v>
      </c>
      <c r="AX7" s="404">
        <f t="shared" si="18"/>
        <v>615600</v>
      </c>
      <c r="AY7" s="414" t="str">
        <f t="shared" si="12"/>
        <v>DHL</v>
      </c>
      <c r="AZ7" s="487" t="s">
        <v>82</v>
      </c>
      <c r="BA7" s="1" t="s">
        <v>5198</v>
      </c>
      <c r="BC7" s="407"/>
    </row>
    <row r="8" spans="1:55" s="1" customFormat="1" ht="35.25" customHeight="1">
      <c r="A8" s="400" t="s">
        <v>5371</v>
      </c>
      <c r="B8" s="378" t="s">
        <v>5284</v>
      </c>
      <c r="C8" s="379" t="s">
        <v>5457</v>
      </c>
      <c r="D8" s="401">
        <v>46086</v>
      </c>
      <c r="E8" s="401" t="s">
        <v>5540</v>
      </c>
      <c r="F8" s="495">
        <v>1</v>
      </c>
      <c r="G8" s="380">
        <v>5.8</v>
      </c>
      <c r="H8" s="380">
        <v>5.8</v>
      </c>
      <c r="I8" s="381"/>
      <c r="J8" s="485"/>
      <c r="K8" s="485"/>
      <c r="L8" s="485"/>
      <c r="M8" s="485"/>
      <c r="N8" s="403"/>
      <c r="O8" s="373"/>
      <c r="P8" s="403"/>
      <c r="Q8" s="403">
        <v>570000</v>
      </c>
      <c r="R8" s="403"/>
      <c r="S8" s="403"/>
      <c r="T8" s="403"/>
      <c r="U8" s="403"/>
      <c r="V8" s="403"/>
      <c r="W8" s="403"/>
      <c r="X8" s="403"/>
      <c r="Y8" s="403"/>
      <c r="Z8" s="403"/>
      <c r="AA8" s="403"/>
      <c r="AB8" s="373"/>
      <c r="AC8" s="345"/>
      <c r="AD8" s="486"/>
      <c r="AE8" s="382" t="s">
        <v>75</v>
      </c>
      <c r="AF8" s="405" t="str">
        <f t="shared" si="13"/>
        <v>PS261542</v>
      </c>
      <c r="AG8" s="404" t="str">
        <f t="shared" si="13"/>
        <v>PS26-1542</v>
      </c>
      <c r="AH8" s="406">
        <f t="shared" si="0"/>
        <v>46086</v>
      </c>
      <c r="AI8" s="404">
        <f t="shared" si="1"/>
        <v>0</v>
      </c>
      <c r="AJ8" s="404">
        <f t="shared" si="2"/>
        <v>0</v>
      </c>
      <c r="AK8" s="404">
        <f t="shared" si="3"/>
        <v>0</v>
      </c>
      <c r="AL8" s="404">
        <f t="shared" si="4"/>
        <v>570000</v>
      </c>
      <c r="AM8" s="404">
        <f t="shared" si="5"/>
        <v>0</v>
      </c>
      <c r="AN8" s="404">
        <f t="shared" si="6"/>
        <v>0</v>
      </c>
      <c r="AO8" s="404">
        <f t="shared" si="7"/>
        <v>0</v>
      </c>
      <c r="AP8" s="404">
        <f t="shared" si="8"/>
        <v>0</v>
      </c>
      <c r="AQ8" s="404">
        <f t="shared" si="9"/>
        <v>0</v>
      </c>
      <c r="AR8" s="404">
        <f t="shared" si="10"/>
        <v>0</v>
      </c>
      <c r="AS8" s="404">
        <f t="shared" si="11"/>
        <v>0</v>
      </c>
      <c r="AT8" s="404">
        <f t="shared" si="14"/>
        <v>0</v>
      </c>
      <c r="AU8" s="404">
        <f t="shared" si="15"/>
        <v>0</v>
      </c>
      <c r="AV8" s="404">
        <f t="shared" si="16"/>
        <v>45600</v>
      </c>
      <c r="AW8" s="404">
        <f t="shared" si="17"/>
        <v>615600</v>
      </c>
      <c r="AX8" s="404">
        <f t="shared" si="18"/>
        <v>615600</v>
      </c>
      <c r="AY8" s="414" t="str">
        <f t="shared" si="12"/>
        <v>DHL</v>
      </c>
      <c r="AZ8" s="487" t="s">
        <v>82</v>
      </c>
      <c r="BA8" s="1" t="s">
        <v>5198</v>
      </c>
      <c r="BC8" s="407"/>
    </row>
    <row r="9" spans="1:55" s="1" customFormat="1" ht="35.25" customHeight="1">
      <c r="A9" s="400" t="s">
        <v>5372</v>
      </c>
      <c r="B9" s="378" t="s">
        <v>5285</v>
      </c>
      <c r="C9" s="379" t="s">
        <v>5458</v>
      </c>
      <c r="D9" s="401">
        <v>46087</v>
      </c>
      <c r="E9" s="401" t="s">
        <v>5541</v>
      </c>
      <c r="F9" s="495">
        <v>1</v>
      </c>
      <c r="G9" s="380">
        <v>7.4</v>
      </c>
      <c r="H9" s="380">
        <v>7.4</v>
      </c>
      <c r="I9" s="381"/>
      <c r="J9" s="485"/>
      <c r="K9" s="485"/>
      <c r="L9" s="485"/>
      <c r="M9" s="485"/>
      <c r="N9" s="403"/>
      <c r="O9" s="373"/>
      <c r="P9" s="403"/>
      <c r="Q9" s="403">
        <v>570000</v>
      </c>
      <c r="R9" s="403"/>
      <c r="S9" s="403"/>
      <c r="T9" s="403"/>
      <c r="U9" s="403"/>
      <c r="V9" s="403"/>
      <c r="W9" s="403"/>
      <c r="X9" s="403"/>
      <c r="Y9" s="403"/>
      <c r="Z9" s="403"/>
      <c r="AA9" s="403"/>
      <c r="AB9" s="373"/>
      <c r="AC9" s="345"/>
      <c r="AD9" s="486"/>
      <c r="AE9" s="382" t="s">
        <v>75</v>
      </c>
      <c r="AF9" s="405" t="str">
        <f t="shared" si="13"/>
        <v>PS261550</v>
      </c>
      <c r="AG9" s="404" t="str">
        <f t="shared" si="13"/>
        <v>INV-26030654</v>
      </c>
      <c r="AH9" s="406">
        <f t="shared" si="0"/>
        <v>46087</v>
      </c>
      <c r="AI9" s="404">
        <f t="shared" si="1"/>
        <v>0</v>
      </c>
      <c r="AJ9" s="404">
        <f t="shared" si="2"/>
        <v>0</v>
      </c>
      <c r="AK9" s="404">
        <f t="shared" si="3"/>
        <v>0</v>
      </c>
      <c r="AL9" s="404">
        <f t="shared" si="4"/>
        <v>570000</v>
      </c>
      <c r="AM9" s="404">
        <f t="shared" si="5"/>
        <v>0</v>
      </c>
      <c r="AN9" s="404">
        <f t="shared" si="6"/>
        <v>0</v>
      </c>
      <c r="AO9" s="404">
        <f t="shared" si="7"/>
        <v>0</v>
      </c>
      <c r="AP9" s="404">
        <f t="shared" si="8"/>
        <v>0</v>
      </c>
      <c r="AQ9" s="404">
        <f t="shared" si="9"/>
        <v>0</v>
      </c>
      <c r="AR9" s="404">
        <f t="shared" si="10"/>
        <v>0</v>
      </c>
      <c r="AS9" s="404">
        <f t="shared" si="11"/>
        <v>0</v>
      </c>
      <c r="AT9" s="404">
        <f t="shared" si="14"/>
        <v>0</v>
      </c>
      <c r="AU9" s="404">
        <f t="shared" si="15"/>
        <v>0</v>
      </c>
      <c r="AV9" s="404">
        <f t="shared" si="16"/>
        <v>45600</v>
      </c>
      <c r="AW9" s="404">
        <f t="shared" si="17"/>
        <v>615600</v>
      </c>
      <c r="AX9" s="404">
        <f t="shared" si="18"/>
        <v>615600</v>
      </c>
      <c r="AY9" s="414" t="str">
        <f t="shared" si="12"/>
        <v>DHL</v>
      </c>
      <c r="AZ9" s="487" t="s">
        <v>82</v>
      </c>
      <c r="BA9" s="1" t="s">
        <v>5199</v>
      </c>
      <c r="BC9" s="407"/>
    </row>
    <row r="10" spans="1:55" s="1" customFormat="1" ht="35.25" customHeight="1">
      <c r="A10" s="400" t="s">
        <v>5373</v>
      </c>
      <c r="B10" s="378" t="s">
        <v>5286</v>
      </c>
      <c r="C10" s="379" t="s">
        <v>5459</v>
      </c>
      <c r="D10" s="401">
        <v>46087</v>
      </c>
      <c r="E10" s="401" t="s">
        <v>5542</v>
      </c>
      <c r="F10" s="495">
        <v>1</v>
      </c>
      <c r="G10" s="380">
        <v>0.3</v>
      </c>
      <c r="H10" s="380">
        <v>0.3</v>
      </c>
      <c r="I10" s="381"/>
      <c r="J10" s="485"/>
      <c r="K10" s="485"/>
      <c r="L10" s="485"/>
      <c r="M10" s="485"/>
      <c r="N10" s="403"/>
      <c r="O10" s="373"/>
      <c r="P10" s="403"/>
      <c r="Q10" s="403">
        <v>570000</v>
      </c>
      <c r="R10" s="403"/>
      <c r="S10" s="403"/>
      <c r="T10" s="403"/>
      <c r="U10" s="403"/>
      <c r="V10" s="403"/>
      <c r="W10" s="403"/>
      <c r="X10" s="403"/>
      <c r="Y10" s="403"/>
      <c r="Z10" s="403"/>
      <c r="AA10" s="403"/>
      <c r="AB10" s="373"/>
      <c r="AC10" s="345"/>
      <c r="AD10" s="486"/>
      <c r="AE10" s="382" t="s">
        <v>75</v>
      </c>
      <c r="AF10" s="405" t="str">
        <f t="shared" si="13"/>
        <v>PS261551</v>
      </c>
      <c r="AG10" s="404" t="str">
        <f t="shared" si="13"/>
        <v>YCDG2026030402</v>
      </c>
      <c r="AH10" s="406">
        <f t="shared" si="0"/>
        <v>46087</v>
      </c>
      <c r="AI10" s="404">
        <f t="shared" si="1"/>
        <v>0</v>
      </c>
      <c r="AJ10" s="404">
        <f t="shared" si="2"/>
        <v>0</v>
      </c>
      <c r="AK10" s="404">
        <f t="shared" si="3"/>
        <v>0</v>
      </c>
      <c r="AL10" s="404">
        <f t="shared" si="4"/>
        <v>570000</v>
      </c>
      <c r="AM10" s="404">
        <f t="shared" si="5"/>
        <v>0</v>
      </c>
      <c r="AN10" s="404">
        <f t="shared" si="6"/>
        <v>0</v>
      </c>
      <c r="AO10" s="404">
        <f t="shared" si="7"/>
        <v>0</v>
      </c>
      <c r="AP10" s="404">
        <f t="shared" si="8"/>
        <v>0</v>
      </c>
      <c r="AQ10" s="404">
        <f t="shared" si="9"/>
        <v>0</v>
      </c>
      <c r="AR10" s="404">
        <f t="shared" si="10"/>
        <v>0</v>
      </c>
      <c r="AS10" s="404">
        <f t="shared" si="11"/>
        <v>0</v>
      </c>
      <c r="AT10" s="404">
        <f t="shared" si="14"/>
        <v>0</v>
      </c>
      <c r="AU10" s="404">
        <f t="shared" si="15"/>
        <v>0</v>
      </c>
      <c r="AV10" s="404">
        <f t="shared" si="16"/>
        <v>45600</v>
      </c>
      <c r="AW10" s="404">
        <f t="shared" si="17"/>
        <v>615600</v>
      </c>
      <c r="AX10" s="404">
        <f t="shared" si="18"/>
        <v>615600</v>
      </c>
      <c r="AY10" s="414" t="str">
        <f t="shared" si="12"/>
        <v>DHL</v>
      </c>
      <c r="AZ10" s="487" t="s">
        <v>82</v>
      </c>
      <c r="BA10" s="1" t="s">
        <v>5200</v>
      </c>
      <c r="BC10" s="407"/>
    </row>
    <row r="11" spans="1:55" s="1" customFormat="1" ht="35.25" customHeight="1">
      <c r="A11" s="400" t="s">
        <v>5374</v>
      </c>
      <c r="B11" s="378" t="s">
        <v>5287</v>
      </c>
      <c r="C11" s="379" t="s">
        <v>5460</v>
      </c>
      <c r="D11" s="401">
        <v>46087</v>
      </c>
      <c r="E11" s="401" t="s">
        <v>5543</v>
      </c>
      <c r="F11" s="495">
        <v>1</v>
      </c>
      <c r="G11" s="380">
        <v>195</v>
      </c>
      <c r="H11" s="380">
        <v>195</v>
      </c>
      <c r="I11" s="381">
        <v>0.63400000000000001</v>
      </c>
      <c r="J11" s="485">
        <v>1</v>
      </c>
      <c r="K11" s="485"/>
      <c r="L11" s="485"/>
      <c r="M11" s="485"/>
      <c r="N11" s="403"/>
      <c r="O11" s="373"/>
      <c r="P11" s="403">
        <v>1290000</v>
      </c>
      <c r="Q11" s="403">
        <v>940500</v>
      </c>
      <c r="R11" s="403">
        <v>807240</v>
      </c>
      <c r="S11" s="403"/>
      <c r="T11" s="403"/>
      <c r="U11" s="403">
        <v>859320</v>
      </c>
      <c r="V11" s="403"/>
      <c r="W11" s="403"/>
      <c r="X11" s="403"/>
      <c r="Y11" s="403"/>
      <c r="Z11" s="403"/>
      <c r="AA11" s="403"/>
      <c r="AB11" s="373"/>
      <c r="AC11" s="350" t="s">
        <v>2684</v>
      </c>
      <c r="AD11" s="486" t="s">
        <v>2334</v>
      </c>
      <c r="AE11" s="382" t="s">
        <v>74</v>
      </c>
      <c r="AF11" s="405" t="str">
        <f t="shared" si="13"/>
        <v>PS261455</v>
      </c>
      <c r="AG11" s="404" t="str">
        <f t="shared" si="13"/>
        <v>YCT260220-61</v>
      </c>
      <c r="AH11" s="406">
        <f t="shared" si="0"/>
        <v>46087</v>
      </c>
      <c r="AI11" s="404">
        <f t="shared" si="1"/>
        <v>0</v>
      </c>
      <c r="AJ11" s="404">
        <f t="shared" si="2"/>
        <v>0</v>
      </c>
      <c r="AK11" s="404">
        <f t="shared" si="3"/>
        <v>1290000</v>
      </c>
      <c r="AL11" s="404">
        <f t="shared" si="4"/>
        <v>940500</v>
      </c>
      <c r="AM11" s="404">
        <f t="shared" si="5"/>
        <v>807240</v>
      </c>
      <c r="AN11" s="404">
        <f t="shared" si="6"/>
        <v>0</v>
      </c>
      <c r="AO11" s="404">
        <f t="shared" si="7"/>
        <v>0</v>
      </c>
      <c r="AP11" s="404">
        <f t="shared" si="8"/>
        <v>859320</v>
      </c>
      <c r="AQ11" s="404">
        <f t="shared" si="9"/>
        <v>0</v>
      </c>
      <c r="AR11" s="404">
        <f t="shared" si="10"/>
        <v>0</v>
      </c>
      <c r="AS11" s="404">
        <f t="shared" si="11"/>
        <v>0</v>
      </c>
      <c r="AT11" s="404">
        <f t="shared" si="14"/>
        <v>0</v>
      </c>
      <c r="AU11" s="404">
        <f t="shared" si="15"/>
        <v>0</v>
      </c>
      <c r="AV11" s="404">
        <f t="shared" si="16"/>
        <v>311764.8</v>
      </c>
      <c r="AW11" s="404">
        <f t="shared" si="17"/>
        <v>4208824.8</v>
      </c>
      <c r="AX11" s="404">
        <f t="shared" si="18"/>
        <v>4208824.8</v>
      </c>
      <c r="AY11" s="414" t="str">
        <f t="shared" si="12"/>
        <v>CÁT LÁI</v>
      </c>
      <c r="AZ11" s="487" t="s">
        <v>80</v>
      </c>
      <c r="BA11" s="1" t="s">
        <v>5201</v>
      </c>
      <c r="BB11" s="1" t="s">
        <v>3614</v>
      </c>
      <c r="BC11" s="407">
        <v>46090</v>
      </c>
    </row>
    <row r="12" spans="1:55" s="1" customFormat="1" ht="35.25" customHeight="1">
      <c r="A12" s="400" t="s">
        <v>5375</v>
      </c>
      <c r="B12" s="378" t="s">
        <v>5288</v>
      </c>
      <c r="C12" s="379" t="s">
        <v>5461</v>
      </c>
      <c r="D12" s="401">
        <v>46087</v>
      </c>
      <c r="E12" s="401" t="s">
        <v>5544</v>
      </c>
      <c r="F12" s="495">
        <v>1</v>
      </c>
      <c r="G12" s="380">
        <v>544</v>
      </c>
      <c r="H12" s="380">
        <v>544</v>
      </c>
      <c r="I12" s="381">
        <v>2.34</v>
      </c>
      <c r="J12" s="485">
        <v>1</v>
      </c>
      <c r="K12" s="485"/>
      <c r="L12" s="485"/>
      <c r="M12" s="485"/>
      <c r="N12" s="403"/>
      <c r="O12" s="373"/>
      <c r="P12" s="403">
        <v>1290000</v>
      </c>
      <c r="Q12" s="403">
        <v>940500</v>
      </c>
      <c r="R12" s="403">
        <v>1231168</v>
      </c>
      <c r="S12" s="403">
        <v>430909</v>
      </c>
      <c r="T12" s="403">
        <v>492467</v>
      </c>
      <c r="U12" s="403">
        <v>657675</v>
      </c>
      <c r="V12" s="403">
        <v>657675</v>
      </c>
      <c r="W12" s="403"/>
      <c r="X12" s="403"/>
      <c r="Y12" s="403"/>
      <c r="Z12" s="403"/>
      <c r="AA12" s="403"/>
      <c r="AB12" s="373"/>
      <c r="AC12" s="348" t="s">
        <v>2684</v>
      </c>
      <c r="AD12" s="486" t="s">
        <v>1285</v>
      </c>
      <c r="AE12" s="382" t="s">
        <v>74</v>
      </c>
      <c r="AF12" s="405" t="str">
        <f t="shared" si="13"/>
        <v>PS261484</v>
      </c>
      <c r="AG12" s="404" t="str">
        <f t="shared" si="13"/>
        <v>PS26-1484</v>
      </c>
      <c r="AH12" s="406">
        <f t="shared" si="0"/>
        <v>46087</v>
      </c>
      <c r="AI12" s="404">
        <f t="shared" si="1"/>
        <v>0</v>
      </c>
      <c r="AJ12" s="404">
        <f t="shared" si="2"/>
        <v>0</v>
      </c>
      <c r="AK12" s="404">
        <f t="shared" si="3"/>
        <v>1290000</v>
      </c>
      <c r="AL12" s="404">
        <f t="shared" si="4"/>
        <v>940500</v>
      </c>
      <c r="AM12" s="404">
        <f t="shared" si="5"/>
        <v>1231168</v>
      </c>
      <c r="AN12" s="404">
        <f t="shared" si="6"/>
        <v>430909</v>
      </c>
      <c r="AO12" s="404">
        <f t="shared" si="7"/>
        <v>492467</v>
      </c>
      <c r="AP12" s="404">
        <f t="shared" si="8"/>
        <v>657675</v>
      </c>
      <c r="AQ12" s="404">
        <f t="shared" si="9"/>
        <v>657675</v>
      </c>
      <c r="AR12" s="404">
        <f t="shared" si="10"/>
        <v>0</v>
      </c>
      <c r="AS12" s="404">
        <f t="shared" si="11"/>
        <v>0</v>
      </c>
      <c r="AT12" s="404">
        <f t="shared" si="14"/>
        <v>0</v>
      </c>
      <c r="AU12" s="404">
        <f t="shared" si="15"/>
        <v>0</v>
      </c>
      <c r="AV12" s="404">
        <f t="shared" si="16"/>
        <v>456031.52</v>
      </c>
      <c r="AW12" s="404">
        <f t="shared" si="17"/>
        <v>6156425.5199999996</v>
      </c>
      <c r="AX12" s="404">
        <f t="shared" si="18"/>
        <v>6156425.5199999996</v>
      </c>
      <c r="AY12" s="414" t="str">
        <f t="shared" si="12"/>
        <v>CÁT LÁI</v>
      </c>
      <c r="AZ12" s="487" t="s">
        <v>80</v>
      </c>
      <c r="BA12" s="1" t="s">
        <v>5202</v>
      </c>
      <c r="BB12" s="1" t="s">
        <v>3614</v>
      </c>
      <c r="BC12" s="407">
        <v>46090</v>
      </c>
    </row>
    <row r="13" spans="1:55" s="1" customFormat="1" ht="35.25" customHeight="1">
      <c r="A13" s="400" t="s">
        <v>5376</v>
      </c>
      <c r="B13" s="378" t="s">
        <v>5289</v>
      </c>
      <c r="C13" s="379" t="s">
        <v>5462</v>
      </c>
      <c r="D13" s="401">
        <v>46086</v>
      </c>
      <c r="E13" s="401" t="s">
        <v>5545</v>
      </c>
      <c r="F13" s="495">
        <v>1</v>
      </c>
      <c r="G13" s="380">
        <v>3112</v>
      </c>
      <c r="H13" s="380">
        <v>3112</v>
      </c>
      <c r="I13" s="381" t="s">
        <v>5625</v>
      </c>
      <c r="J13" s="485"/>
      <c r="K13" s="485"/>
      <c r="L13" s="485"/>
      <c r="M13" s="485">
        <v>1</v>
      </c>
      <c r="N13" s="403"/>
      <c r="O13" s="373"/>
      <c r="P13" s="403">
        <f>2296000*1</f>
        <v>2296000</v>
      </c>
      <c r="Q13" s="403">
        <v>940500</v>
      </c>
      <c r="R13" s="403">
        <v>3740352</v>
      </c>
      <c r="S13" s="403">
        <v>1122106</v>
      </c>
      <c r="T13" s="403"/>
      <c r="U13" s="403">
        <v>792000</v>
      </c>
      <c r="V13" s="403">
        <v>1309123</v>
      </c>
      <c r="W13" s="403"/>
      <c r="X13" s="403">
        <v>46680</v>
      </c>
      <c r="Y13" s="403"/>
      <c r="Z13" s="403"/>
      <c r="AA13" s="403"/>
      <c r="AB13" s="373"/>
      <c r="AC13" s="352" t="s">
        <v>2686</v>
      </c>
      <c r="AD13" s="486" t="s">
        <v>709</v>
      </c>
      <c r="AE13" s="382" t="s">
        <v>144</v>
      </c>
      <c r="AF13" s="405" t="str">
        <f t="shared" si="13"/>
        <v>PS261509</v>
      </c>
      <c r="AG13" s="404" t="str">
        <f t="shared" si="13"/>
        <v>CWK0160955-T0001</v>
      </c>
      <c r="AH13" s="406">
        <f t="shared" si="0"/>
        <v>46086</v>
      </c>
      <c r="AI13" s="404">
        <f t="shared" si="1"/>
        <v>0</v>
      </c>
      <c r="AJ13" s="404">
        <f t="shared" si="2"/>
        <v>0</v>
      </c>
      <c r="AK13" s="404">
        <f t="shared" si="3"/>
        <v>2296000</v>
      </c>
      <c r="AL13" s="404">
        <f t="shared" si="4"/>
        <v>940500</v>
      </c>
      <c r="AM13" s="404">
        <f t="shared" si="5"/>
        <v>3740352</v>
      </c>
      <c r="AN13" s="404">
        <f t="shared" si="6"/>
        <v>1122106</v>
      </c>
      <c r="AO13" s="404">
        <f t="shared" si="7"/>
        <v>0</v>
      </c>
      <c r="AP13" s="404">
        <f t="shared" si="8"/>
        <v>792000</v>
      </c>
      <c r="AQ13" s="404">
        <f t="shared" si="9"/>
        <v>1309123</v>
      </c>
      <c r="AR13" s="404">
        <f t="shared" si="10"/>
        <v>0</v>
      </c>
      <c r="AS13" s="404">
        <f t="shared" si="11"/>
        <v>46680</v>
      </c>
      <c r="AT13" s="404">
        <f t="shared" si="14"/>
        <v>0</v>
      </c>
      <c r="AU13" s="404">
        <f t="shared" si="15"/>
        <v>0</v>
      </c>
      <c r="AV13" s="404">
        <f t="shared" si="16"/>
        <v>819740.88</v>
      </c>
      <c r="AW13" s="404">
        <f t="shared" si="17"/>
        <v>11066501.880000001</v>
      </c>
      <c r="AX13" s="404">
        <f t="shared" si="18"/>
        <v>11066501.880000001</v>
      </c>
      <c r="AY13" s="414" t="str">
        <f t="shared" si="12"/>
        <v>TÂN CẢNG PHÚ HỮU</v>
      </c>
      <c r="AZ13" s="487" t="s">
        <v>80</v>
      </c>
      <c r="BA13" s="1" t="s">
        <v>5203</v>
      </c>
      <c r="BB13" s="1" t="s">
        <v>3621</v>
      </c>
      <c r="BC13" s="407">
        <v>46090</v>
      </c>
    </row>
    <row r="14" spans="1:55" s="1" customFormat="1" ht="35.25" customHeight="1">
      <c r="A14" s="400" t="s">
        <v>5377</v>
      </c>
      <c r="B14" s="378" t="s">
        <v>5290</v>
      </c>
      <c r="C14" s="379" t="s">
        <v>5463</v>
      </c>
      <c r="D14" s="401">
        <v>46090</v>
      </c>
      <c r="E14" s="401" t="s">
        <v>5546</v>
      </c>
      <c r="F14" s="495">
        <v>1</v>
      </c>
      <c r="G14" s="380">
        <v>7</v>
      </c>
      <c r="H14" s="380">
        <v>7</v>
      </c>
      <c r="I14" s="381"/>
      <c r="J14" s="485"/>
      <c r="K14" s="485"/>
      <c r="L14" s="485"/>
      <c r="M14" s="485"/>
      <c r="N14" s="403"/>
      <c r="O14" s="373"/>
      <c r="P14" s="403">
        <f t="shared" ref="P14:P19" si="19">IF(H14&lt;=50,1060000, IF(H14&lt;=200, 1210000, IF(H14&lt;=500, 1230000, IF(H14&lt;=1000, 1440000, IF(H14&lt;=2000, 1990000, IF(H14&gt;2000, 1990000+(H14-2000)*1464))))))</f>
        <v>1060000</v>
      </c>
      <c r="Q14" s="403">
        <v>940500</v>
      </c>
      <c r="R14" s="403"/>
      <c r="S14" s="403"/>
      <c r="T14" s="403"/>
      <c r="U14" s="403">
        <v>539917</v>
      </c>
      <c r="V14" s="403"/>
      <c r="W14" s="403">
        <v>157500</v>
      </c>
      <c r="X14" s="403"/>
      <c r="Y14" s="403"/>
      <c r="Z14" s="403"/>
      <c r="AA14" s="403"/>
      <c r="AB14" s="373"/>
      <c r="AC14" s="841" t="s">
        <v>2684</v>
      </c>
      <c r="AD14" s="486" t="s">
        <v>1274</v>
      </c>
      <c r="AE14" s="382" t="s">
        <v>72</v>
      </c>
      <c r="AF14" s="405" t="str">
        <f t="shared" si="13"/>
        <v>PS261599</v>
      </c>
      <c r="AG14" s="404" t="str">
        <f t="shared" si="13"/>
        <v>G8-20260306 VY (B)</v>
      </c>
      <c r="AH14" s="406">
        <f t="shared" si="0"/>
        <v>46090</v>
      </c>
      <c r="AI14" s="404">
        <f t="shared" si="1"/>
        <v>0</v>
      </c>
      <c r="AJ14" s="404">
        <f t="shared" si="2"/>
        <v>0</v>
      </c>
      <c r="AK14" s="404">
        <f t="shared" si="3"/>
        <v>1060000</v>
      </c>
      <c r="AL14" s="404">
        <f t="shared" si="4"/>
        <v>940500</v>
      </c>
      <c r="AM14" s="404">
        <f t="shared" si="5"/>
        <v>0</v>
      </c>
      <c r="AN14" s="404">
        <f t="shared" si="6"/>
        <v>0</v>
      </c>
      <c r="AO14" s="404">
        <f t="shared" si="7"/>
        <v>0</v>
      </c>
      <c r="AP14" s="404">
        <f t="shared" si="8"/>
        <v>539917</v>
      </c>
      <c r="AQ14" s="404">
        <f t="shared" si="9"/>
        <v>0</v>
      </c>
      <c r="AR14" s="404">
        <f t="shared" si="10"/>
        <v>157500</v>
      </c>
      <c r="AS14" s="404">
        <f t="shared" si="11"/>
        <v>0</v>
      </c>
      <c r="AT14" s="404">
        <f t="shared" si="14"/>
        <v>0</v>
      </c>
      <c r="AU14" s="404">
        <f t="shared" si="15"/>
        <v>0</v>
      </c>
      <c r="AV14" s="404">
        <f t="shared" si="16"/>
        <v>215833.36000000002</v>
      </c>
      <c r="AW14" s="404">
        <f t="shared" si="17"/>
        <v>2913750.36</v>
      </c>
      <c r="AX14" s="404">
        <f t="shared" si="18"/>
        <v>2913750.36</v>
      </c>
      <c r="AY14" s="414" t="str">
        <f t="shared" si="12"/>
        <v>TCS</v>
      </c>
      <c r="AZ14" s="487" t="s">
        <v>79</v>
      </c>
      <c r="BA14" s="1" t="s">
        <v>5204</v>
      </c>
      <c r="BB14" s="1" t="s">
        <v>1293</v>
      </c>
      <c r="BC14" s="407">
        <v>46091</v>
      </c>
    </row>
    <row r="15" spans="1:55" s="1" customFormat="1" ht="35.25" customHeight="1">
      <c r="A15" s="400" t="s">
        <v>5378</v>
      </c>
      <c r="B15" s="378" t="s">
        <v>5291</v>
      </c>
      <c r="C15" s="379" t="s">
        <v>5464</v>
      </c>
      <c r="D15" s="401">
        <v>46090</v>
      </c>
      <c r="E15" s="401" t="s">
        <v>5547</v>
      </c>
      <c r="F15" s="495">
        <v>1</v>
      </c>
      <c r="G15" s="380">
        <v>1</v>
      </c>
      <c r="H15" s="380">
        <v>1</v>
      </c>
      <c r="I15" s="381"/>
      <c r="J15" s="485"/>
      <c r="K15" s="485"/>
      <c r="L15" s="485"/>
      <c r="M15" s="485"/>
      <c r="N15" s="403"/>
      <c r="O15" s="373"/>
      <c r="P15" s="403">
        <f t="shared" si="19"/>
        <v>1060000</v>
      </c>
      <c r="Q15" s="403">
        <v>940500</v>
      </c>
      <c r="R15" s="403"/>
      <c r="S15" s="403"/>
      <c r="T15" s="403"/>
      <c r="U15" s="403">
        <v>522948</v>
      </c>
      <c r="V15" s="403"/>
      <c r="W15" s="403">
        <v>157500</v>
      </c>
      <c r="X15" s="403"/>
      <c r="Y15" s="403"/>
      <c r="Z15" s="403"/>
      <c r="AA15" s="403"/>
      <c r="AB15" s="373"/>
      <c r="AC15" s="842"/>
      <c r="AD15" s="486" t="s">
        <v>1274</v>
      </c>
      <c r="AE15" s="382" t="s">
        <v>72</v>
      </c>
      <c r="AF15" s="405" t="str">
        <f t="shared" si="13"/>
        <v>PS261601</v>
      </c>
      <c r="AG15" s="404" t="str">
        <f t="shared" si="13"/>
        <v>PC2603062VY</v>
      </c>
      <c r="AH15" s="406">
        <f t="shared" si="0"/>
        <v>46090</v>
      </c>
      <c r="AI15" s="404">
        <f t="shared" si="1"/>
        <v>0</v>
      </c>
      <c r="AJ15" s="404">
        <f t="shared" si="2"/>
        <v>0</v>
      </c>
      <c r="AK15" s="404">
        <f t="shared" si="3"/>
        <v>1060000</v>
      </c>
      <c r="AL15" s="404">
        <f t="shared" si="4"/>
        <v>940500</v>
      </c>
      <c r="AM15" s="404">
        <f t="shared" si="5"/>
        <v>0</v>
      </c>
      <c r="AN15" s="404">
        <f t="shared" si="6"/>
        <v>0</v>
      </c>
      <c r="AO15" s="404">
        <f t="shared" si="7"/>
        <v>0</v>
      </c>
      <c r="AP15" s="404">
        <f t="shared" si="8"/>
        <v>522948</v>
      </c>
      <c r="AQ15" s="404">
        <f t="shared" si="9"/>
        <v>0</v>
      </c>
      <c r="AR15" s="404">
        <f t="shared" si="10"/>
        <v>157500</v>
      </c>
      <c r="AS15" s="404">
        <f t="shared" si="11"/>
        <v>0</v>
      </c>
      <c r="AT15" s="404">
        <f t="shared" si="14"/>
        <v>0</v>
      </c>
      <c r="AU15" s="404">
        <f t="shared" si="15"/>
        <v>0</v>
      </c>
      <c r="AV15" s="404">
        <f t="shared" si="16"/>
        <v>214475.84</v>
      </c>
      <c r="AW15" s="404">
        <f t="shared" si="17"/>
        <v>2895423.84</v>
      </c>
      <c r="AX15" s="404">
        <f t="shared" si="18"/>
        <v>2895423.84</v>
      </c>
      <c r="AY15" s="414" t="str">
        <f t="shared" si="12"/>
        <v>TCS</v>
      </c>
      <c r="AZ15" s="487" t="s">
        <v>79</v>
      </c>
      <c r="BA15" s="1" t="s">
        <v>5205</v>
      </c>
      <c r="BC15" s="407">
        <v>46091</v>
      </c>
    </row>
    <row r="16" spans="1:55" s="1" customFormat="1" ht="35.25" customHeight="1">
      <c r="A16" s="400" t="s">
        <v>5379</v>
      </c>
      <c r="B16" s="378" t="s">
        <v>5292</v>
      </c>
      <c r="C16" s="379" t="s">
        <v>5465</v>
      </c>
      <c r="D16" s="401">
        <v>46090</v>
      </c>
      <c r="E16" s="401" t="s">
        <v>5548</v>
      </c>
      <c r="F16" s="495">
        <v>1</v>
      </c>
      <c r="G16" s="380">
        <v>2</v>
      </c>
      <c r="H16" s="380">
        <v>2</v>
      </c>
      <c r="I16" s="381"/>
      <c r="J16" s="485"/>
      <c r="K16" s="485"/>
      <c r="L16" s="485"/>
      <c r="M16" s="485"/>
      <c r="N16" s="403"/>
      <c r="O16" s="373"/>
      <c r="P16" s="403">
        <f t="shared" si="19"/>
        <v>1060000</v>
      </c>
      <c r="Q16" s="403">
        <v>940500</v>
      </c>
      <c r="R16" s="403"/>
      <c r="S16" s="403"/>
      <c r="T16" s="403"/>
      <c r="U16" s="403">
        <v>531432</v>
      </c>
      <c r="V16" s="403"/>
      <c r="W16" s="403">
        <v>157500</v>
      </c>
      <c r="X16" s="403"/>
      <c r="Y16" s="403"/>
      <c r="Z16" s="403"/>
      <c r="AA16" s="403"/>
      <c r="AB16" s="373"/>
      <c r="AC16" s="842"/>
      <c r="AD16" s="486" t="s">
        <v>1274</v>
      </c>
      <c r="AE16" s="382" t="s">
        <v>72</v>
      </c>
      <c r="AF16" s="405" t="str">
        <f t="shared" si="13"/>
        <v>PS261602</v>
      </c>
      <c r="AG16" s="404" t="str">
        <f t="shared" si="13"/>
        <v>PC260306VY</v>
      </c>
      <c r="AH16" s="406">
        <f t="shared" si="0"/>
        <v>46090</v>
      </c>
      <c r="AI16" s="404">
        <f t="shared" si="1"/>
        <v>0</v>
      </c>
      <c r="AJ16" s="404">
        <f t="shared" si="2"/>
        <v>0</v>
      </c>
      <c r="AK16" s="404">
        <f t="shared" si="3"/>
        <v>1060000</v>
      </c>
      <c r="AL16" s="404">
        <f t="shared" si="4"/>
        <v>940500</v>
      </c>
      <c r="AM16" s="404">
        <f t="shared" si="5"/>
        <v>0</v>
      </c>
      <c r="AN16" s="404">
        <f t="shared" si="6"/>
        <v>0</v>
      </c>
      <c r="AO16" s="404">
        <f t="shared" si="7"/>
        <v>0</v>
      </c>
      <c r="AP16" s="404">
        <f t="shared" si="8"/>
        <v>531432</v>
      </c>
      <c r="AQ16" s="404">
        <f t="shared" si="9"/>
        <v>0</v>
      </c>
      <c r="AR16" s="404">
        <f t="shared" si="10"/>
        <v>157500</v>
      </c>
      <c r="AS16" s="404">
        <f t="shared" si="11"/>
        <v>0</v>
      </c>
      <c r="AT16" s="404">
        <f t="shared" si="14"/>
        <v>0</v>
      </c>
      <c r="AU16" s="404">
        <f t="shared" si="15"/>
        <v>0</v>
      </c>
      <c r="AV16" s="404">
        <f t="shared" si="16"/>
        <v>215154.56</v>
      </c>
      <c r="AW16" s="404">
        <f t="shared" si="17"/>
        <v>2904586.56</v>
      </c>
      <c r="AX16" s="404">
        <f t="shared" si="18"/>
        <v>2904586.56</v>
      </c>
      <c r="AY16" s="414" t="str">
        <f t="shared" si="12"/>
        <v>TCS</v>
      </c>
      <c r="AZ16" s="487" t="s">
        <v>79</v>
      </c>
      <c r="BA16" s="1" t="s">
        <v>5206</v>
      </c>
      <c r="BC16" s="407">
        <v>46091</v>
      </c>
    </row>
    <row r="17" spans="1:55" s="1" customFormat="1" ht="35.25" customHeight="1">
      <c r="A17" s="400" t="s">
        <v>5380</v>
      </c>
      <c r="B17" s="378" t="s">
        <v>5293</v>
      </c>
      <c r="C17" s="379" t="s">
        <v>5466</v>
      </c>
      <c r="D17" s="401">
        <v>46090</v>
      </c>
      <c r="E17" s="401" t="s">
        <v>5549</v>
      </c>
      <c r="F17" s="495">
        <v>1</v>
      </c>
      <c r="G17" s="380">
        <v>5</v>
      </c>
      <c r="H17" s="380">
        <v>5</v>
      </c>
      <c r="I17" s="381"/>
      <c r="J17" s="485"/>
      <c r="K17" s="485"/>
      <c r="L17" s="485"/>
      <c r="M17" s="485"/>
      <c r="N17" s="403"/>
      <c r="O17" s="373"/>
      <c r="P17" s="403">
        <f t="shared" si="19"/>
        <v>1060000</v>
      </c>
      <c r="Q17" s="403">
        <v>940500</v>
      </c>
      <c r="R17" s="403"/>
      <c r="S17" s="403"/>
      <c r="T17" s="403"/>
      <c r="U17" s="403">
        <v>534260</v>
      </c>
      <c r="V17" s="403"/>
      <c r="W17" s="403">
        <v>157500</v>
      </c>
      <c r="X17" s="403"/>
      <c r="Y17" s="403"/>
      <c r="Z17" s="403"/>
      <c r="AA17" s="403"/>
      <c r="AB17" s="373"/>
      <c r="AC17" s="842"/>
      <c r="AD17" s="486" t="s">
        <v>1274</v>
      </c>
      <c r="AE17" s="382" t="s">
        <v>72</v>
      </c>
      <c r="AF17" s="405" t="str">
        <f t="shared" si="13"/>
        <v>PS261600</v>
      </c>
      <c r="AG17" s="404" t="str">
        <f t="shared" si="13"/>
        <v>PC2603063VY</v>
      </c>
      <c r="AH17" s="406">
        <f t="shared" si="0"/>
        <v>46090</v>
      </c>
      <c r="AI17" s="404">
        <f t="shared" si="1"/>
        <v>0</v>
      </c>
      <c r="AJ17" s="404">
        <f t="shared" si="2"/>
        <v>0</v>
      </c>
      <c r="AK17" s="404">
        <f t="shared" si="3"/>
        <v>1060000</v>
      </c>
      <c r="AL17" s="404">
        <f t="shared" si="4"/>
        <v>940500</v>
      </c>
      <c r="AM17" s="404">
        <f t="shared" si="5"/>
        <v>0</v>
      </c>
      <c r="AN17" s="404">
        <f t="shared" si="6"/>
        <v>0</v>
      </c>
      <c r="AO17" s="404">
        <f t="shared" si="7"/>
        <v>0</v>
      </c>
      <c r="AP17" s="404">
        <f t="shared" si="8"/>
        <v>534260</v>
      </c>
      <c r="AQ17" s="404">
        <f t="shared" si="9"/>
        <v>0</v>
      </c>
      <c r="AR17" s="404">
        <f t="shared" si="10"/>
        <v>157500</v>
      </c>
      <c r="AS17" s="404">
        <f t="shared" si="11"/>
        <v>0</v>
      </c>
      <c r="AT17" s="404">
        <f t="shared" si="14"/>
        <v>0</v>
      </c>
      <c r="AU17" s="404">
        <f t="shared" si="15"/>
        <v>0</v>
      </c>
      <c r="AV17" s="404">
        <f t="shared" si="16"/>
        <v>215380.80000000002</v>
      </c>
      <c r="AW17" s="404">
        <f t="shared" si="17"/>
        <v>2907640.8</v>
      </c>
      <c r="AX17" s="404">
        <f t="shared" si="18"/>
        <v>2907640.8</v>
      </c>
      <c r="AY17" s="414" t="str">
        <f t="shared" si="12"/>
        <v>TCS</v>
      </c>
      <c r="AZ17" s="487" t="s">
        <v>79</v>
      </c>
      <c r="BA17" s="1" t="s">
        <v>5207</v>
      </c>
      <c r="BC17" s="407">
        <v>46091</v>
      </c>
    </row>
    <row r="18" spans="1:55" s="1" customFormat="1" ht="35.25" customHeight="1">
      <c r="A18" s="400" t="s">
        <v>5381</v>
      </c>
      <c r="B18" s="378" t="s">
        <v>5294</v>
      </c>
      <c r="C18" s="379" t="s">
        <v>5467</v>
      </c>
      <c r="D18" s="401">
        <v>46090</v>
      </c>
      <c r="E18" s="401" t="s">
        <v>5550</v>
      </c>
      <c r="F18" s="495">
        <v>1</v>
      </c>
      <c r="G18" s="380">
        <v>32</v>
      </c>
      <c r="H18" s="380">
        <v>32</v>
      </c>
      <c r="I18" s="381"/>
      <c r="J18" s="485"/>
      <c r="K18" s="485"/>
      <c r="L18" s="485"/>
      <c r="M18" s="485"/>
      <c r="N18" s="403"/>
      <c r="O18" s="373"/>
      <c r="P18" s="403">
        <f t="shared" si="19"/>
        <v>1060000</v>
      </c>
      <c r="Q18" s="403">
        <v>940500</v>
      </c>
      <c r="R18" s="403"/>
      <c r="S18" s="403"/>
      <c r="T18" s="403"/>
      <c r="U18" s="403">
        <v>1562400</v>
      </c>
      <c r="V18" s="403"/>
      <c r="W18" s="403">
        <v>157500</v>
      </c>
      <c r="X18" s="403"/>
      <c r="Y18" s="403"/>
      <c r="Z18" s="403"/>
      <c r="AA18" s="403"/>
      <c r="AB18" s="373"/>
      <c r="AC18" s="842"/>
      <c r="AD18" s="486" t="s">
        <v>1274</v>
      </c>
      <c r="AE18" s="382" t="s">
        <v>72</v>
      </c>
      <c r="AF18" s="405" t="str">
        <f t="shared" si="13"/>
        <v>PS261637</v>
      </c>
      <c r="AG18" s="404" t="str">
        <f t="shared" si="13"/>
        <v>T260306-Y2</v>
      </c>
      <c r="AH18" s="406">
        <f t="shared" si="0"/>
        <v>46090</v>
      </c>
      <c r="AI18" s="404">
        <f t="shared" si="1"/>
        <v>0</v>
      </c>
      <c r="AJ18" s="404">
        <f t="shared" si="2"/>
        <v>0</v>
      </c>
      <c r="AK18" s="404">
        <f t="shared" si="3"/>
        <v>1060000</v>
      </c>
      <c r="AL18" s="404">
        <f t="shared" si="4"/>
        <v>940500</v>
      </c>
      <c r="AM18" s="404">
        <f t="shared" si="5"/>
        <v>0</v>
      </c>
      <c r="AN18" s="404">
        <f t="shared" si="6"/>
        <v>0</v>
      </c>
      <c r="AO18" s="404">
        <f t="shared" si="7"/>
        <v>0</v>
      </c>
      <c r="AP18" s="404">
        <f t="shared" si="8"/>
        <v>1562400</v>
      </c>
      <c r="AQ18" s="404">
        <f t="shared" si="9"/>
        <v>0</v>
      </c>
      <c r="AR18" s="404">
        <f t="shared" si="10"/>
        <v>157500</v>
      </c>
      <c r="AS18" s="404">
        <f t="shared" si="11"/>
        <v>0</v>
      </c>
      <c r="AT18" s="404">
        <f t="shared" si="14"/>
        <v>0</v>
      </c>
      <c r="AU18" s="404">
        <f t="shared" si="15"/>
        <v>0</v>
      </c>
      <c r="AV18" s="404">
        <f t="shared" si="16"/>
        <v>297632</v>
      </c>
      <c r="AW18" s="404">
        <f t="shared" si="17"/>
        <v>4018032</v>
      </c>
      <c r="AX18" s="404">
        <f t="shared" si="18"/>
        <v>4018032</v>
      </c>
      <c r="AY18" s="414" t="str">
        <f t="shared" si="12"/>
        <v>TCS</v>
      </c>
      <c r="AZ18" s="487" t="s">
        <v>79</v>
      </c>
      <c r="BA18" s="1" t="s">
        <v>5208</v>
      </c>
      <c r="BC18" s="407">
        <v>46091</v>
      </c>
    </row>
    <row r="19" spans="1:55" s="1" customFormat="1" ht="35.25" customHeight="1">
      <c r="A19" s="400" t="s">
        <v>5382</v>
      </c>
      <c r="B19" s="378" t="s">
        <v>5295</v>
      </c>
      <c r="C19" s="379" t="s">
        <v>5468</v>
      </c>
      <c r="D19" s="401">
        <v>46090</v>
      </c>
      <c r="E19" s="401" t="s">
        <v>5551</v>
      </c>
      <c r="F19" s="495">
        <v>1</v>
      </c>
      <c r="G19" s="380">
        <v>88</v>
      </c>
      <c r="H19" s="380">
        <v>88</v>
      </c>
      <c r="I19" s="381"/>
      <c r="J19" s="485"/>
      <c r="K19" s="485"/>
      <c r="L19" s="485"/>
      <c r="M19" s="485"/>
      <c r="N19" s="403"/>
      <c r="O19" s="373"/>
      <c r="P19" s="403">
        <f t="shared" si="19"/>
        <v>1210000</v>
      </c>
      <c r="Q19" s="403">
        <v>940500</v>
      </c>
      <c r="R19" s="403"/>
      <c r="S19" s="403"/>
      <c r="T19" s="403"/>
      <c r="U19" s="403">
        <v>1578540</v>
      </c>
      <c r="V19" s="403"/>
      <c r="W19" s="403">
        <v>157500</v>
      </c>
      <c r="X19" s="403"/>
      <c r="Y19" s="403"/>
      <c r="Z19" s="403"/>
      <c r="AA19" s="403"/>
      <c r="AB19" s="373"/>
      <c r="AC19" s="843"/>
      <c r="AD19" s="486" t="s">
        <v>1274</v>
      </c>
      <c r="AE19" s="382" t="s">
        <v>76</v>
      </c>
      <c r="AF19" s="405" t="str">
        <f t="shared" si="13"/>
        <v>PS261646</v>
      </c>
      <c r="AG19" s="404" t="str">
        <f t="shared" si="13"/>
        <v>IV260300684</v>
      </c>
      <c r="AH19" s="406">
        <f t="shared" si="0"/>
        <v>46090</v>
      </c>
      <c r="AI19" s="404">
        <f t="shared" si="1"/>
        <v>0</v>
      </c>
      <c r="AJ19" s="404">
        <f t="shared" si="2"/>
        <v>0</v>
      </c>
      <c r="AK19" s="404">
        <f t="shared" si="3"/>
        <v>1210000</v>
      </c>
      <c r="AL19" s="404">
        <f t="shared" si="4"/>
        <v>940500</v>
      </c>
      <c r="AM19" s="404">
        <f t="shared" si="5"/>
        <v>0</v>
      </c>
      <c r="AN19" s="404">
        <f t="shared" si="6"/>
        <v>0</v>
      </c>
      <c r="AO19" s="404">
        <f t="shared" si="7"/>
        <v>0</v>
      </c>
      <c r="AP19" s="404">
        <f t="shared" si="8"/>
        <v>1578540</v>
      </c>
      <c r="AQ19" s="404">
        <f t="shared" si="9"/>
        <v>0</v>
      </c>
      <c r="AR19" s="404">
        <f t="shared" si="10"/>
        <v>157500</v>
      </c>
      <c r="AS19" s="404">
        <f t="shared" si="11"/>
        <v>0</v>
      </c>
      <c r="AT19" s="404">
        <f t="shared" si="14"/>
        <v>0</v>
      </c>
      <c r="AU19" s="404">
        <f t="shared" si="15"/>
        <v>0</v>
      </c>
      <c r="AV19" s="404">
        <f t="shared" si="16"/>
        <v>310923.2</v>
      </c>
      <c r="AW19" s="404">
        <f t="shared" si="17"/>
        <v>4197463.2</v>
      </c>
      <c r="AX19" s="404">
        <f t="shared" si="18"/>
        <v>4197463.2</v>
      </c>
      <c r="AY19" s="414" t="str">
        <f t="shared" si="12"/>
        <v>SCSC</v>
      </c>
      <c r="AZ19" s="487" t="s">
        <v>79</v>
      </c>
      <c r="BA19" s="1" t="s">
        <v>5209</v>
      </c>
      <c r="BC19" s="407">
        <v>46091</v>
      </c>
    </row>
    <row r="20" spans="1:55" s="1" customFormat="1" ht="35.25" customHeight="1">
      <c r="A20" s="400" t="s">
        <v>5383</v>
      </c>
      <c r="B20" s="499" t="s">
        <v>5296</v>
      </c>
      <c r="C20" s="379" t="s">
        <v>5631</v>
      </c>
      <c r="D20" s="401">
        <v>46088</v>
      </c>
      <c r="E20" s="401" t="s">
        <v>5552</v>
      </c>
      <c r="F20" s="495">
        <v>1</v>
      </c>
      <c r="G20" s="380">
        <v>1963.5</v>
      </c>
      <c r="H20" s="380">
        <v>1963.5</v>
      </c>
      <c r="I20" s="381"/>
      <c r="J20" s="485"/>
      <c r="K20" s="485"/>
      <c r="L20" s="485"/>
      <c r="M20" s="873">
        <v>2</v>
      </c>
      <c r="N20" s="403"/>
      <c r="O20" s="373"/>
      <c r="P20" s="403">
        <f>2296000*2</f>
        <v>4592000</v>
      </c>
      <c r="Q20" s="403">
        <v>940500</v>
      </c>
      <c r="R20" s="403"/>
      <c r="S20" s="403"/>
      <c r="T20" s="403"/>
      <c r="U20" s="403"/>
      <c r="V20" s="403"/>
      <c r="W20" s="403">
        <v>431108</v>
      </c>
      <c r="X20" s="403"/>
      <c r="Y20" s="403"/>
      <c r="Z20" s="403"/>
      <c r="AA20" s="403"/>
      <c r="AB20" s="373"/>
      <c r="AC20" s="802" t="s">
        <v>3786</v>
      </c>
      <c r="AD20" s="876" t="s">
        <v>5627</v>
      </c>
      <c r="AE20" s="382" t="s">
        <v>1271</v>
      </c>
      <c r="AF20" s="405" t="str">
        <f t="shared" si="13"/>
        <v>PS261459</v>
      </c>
      <c r="AG20" s="404" t="str">
        <f t="shared" si="13"/>
        <v>5290166</v>
      </c>
      <c r="AH20" s="406">
        <f t="shared" si="0"/>
        <v>46088</v>
      </c>
      <c r="AI20" s="404">
        <f t="shared" si="1"/>
        <v>0</v>
      </c>
      <c r="AJ20" s="404">
        <f t="shared" si="2"/>
        <v>0</v>
      </c>
      <c r="AK20" s="404">
        <f t="shared" si="3"/>
        <v>4592000</v>
      </c>
      <c r="AL20" s="404">
        <f t="shared" si="4"/>
        <v>940500</v>
      </c>
      <c r="AM20" s="404">
        <f t="shared" si="5"/>
        <v>0</v>
      </c>
      <c r="AN20" s="404">
        <f t="shared" si="6"/>
        <v>0</v>
      </c>
      <c r="AO20" s="404">
        <f t="shared" si="7"/>
        <v>0</v>
      </c>
      <c r="AP20" s="404">
        <f t="shared" si="8"/>
        <v>0</v>
      </c>
      <c r="AQ20" s="404">
        <f t="shared" si="9"/>
        <v>0</v>
      </c>
      <c r="AR20" s="404">
        <f t="shared" si="10"/>
        <v>431108</v>
      </c>
      <c r="AS20" s="404">
        <f t="shared" si="11"/>
        <v>0</v>
      </c>
      <c r="AT20" s="404">
        <f t="shared" si="14"/>
        <v>0</v>
      </c>
      <c r="AU20" s="404">
        <f t="shared" si="15"/>
        <v>0</v>
      </c>
      <c r="AV20" s="404">
        <f t="shared" si="16"/>
        <v>477088.64</v>
      </c>
      <c r="AW20" s="404">
        <f t="shared" si="17"/>
        <v>6440696.6399999997</v>
      </c>
      <c r="AX20" s="404">
        <f t="shared" si="18"/>
        <v>6440696.6399999997</v>
      </c>
      <c r="AY20" s="414" t="str">
        <f t="shared" si="12"/>
        <v>THÀNH LONG</v>
      </c>
      <c r="AZ20" s="487" t="s">
        <v>80</v>
      </c>
      <c r="BA20" s="1" t="s">
        <v>5210</v>
      </c>
      <c r="BB20" s="1" t="s">
        <v>4824</v>
      </c>
      <c r="BC20" s="407">
        <v>46091</v>
      </c>
    </row>
    <row r="21" spans="1:55" s="1" customFormat="1" ht="35.25" customHeight="1">
      <c r="A21" s="400" t="s">
        <v>5384</v>
      </c>
      <c r="B21" s="499" t="s">
        <v>5297</v>
      </c>
      <c r="C21" s="379" t="s">
        <v>5632</v>
      </c>
      <c r="D21" s="401">
        <v>46088</v>
      </c>
      <c r="E21" s="401" t="s">
        <v>5553</v>
      </c>
      <c r="F21" s="495">
        <v>1</v>
      </c>
      <c r="G21" s="380">
        <v>1747.9</v>
      </c>
      <c r="H21" s="380">
        <v>1747.9</v>
      </c>
      <c r="I21" s="381"/>
      <c r="J21" s="485"/>
      <c r="K21" s="485"/>
      <c r="L21" s="485"/>
      <c r="M21" s="874"/>
      <c r="N21" s="403"/>
      <c r="O21" s="373"/>
      <c r="P21" s="403"/>
      <c r="Q21" s="403">
        <v>940500</v>
      </c>
      <c r="R21" s="403"/>
      <c r="S21" s="403"/>
      <c r="T21" s="403"/>
      <c r="U21" s="403"/>
      <c r="V21" s="403"/>
      <c r="W21" s="403">
        <v>431108</v>
      </c>
      <c r="X21" s="403"/>
      <c r="Y21" s="403"/>
      <c r="Z21" s="403"/>
      <c r="AA21" s="403"/>
      <c r="AB21" s="373"/>
      <c r="AC21" s="809"/>
      <c r="AD21" s="877"/>
      <c r="AE21" s="382" t="s">
        <v>1271</v>
      </c>
      <c r="AF21" s="405" t="str">
        <f t="shared" si="13"/>
        <v>PS261460</v>
      </c>
      <c r="AG21" s="404" t="str">
        <f t="shared" si="13"/>
        <v>5290201</v>
      </c>
      <c r="AH21" s="406">
        <f t="shared" si="0"/>
        <v>46088</v>
      </c>
      <c r="AI21" s="404">
        <f t="shared" si="1"/>
        <v>0</v>
      </c>
      <c r="AJ21" s="404">
        <f t="shared" si="2"/>
        <v>0</v>
      </c>
      <c r="AK21" s="404">
        <f t="shared" si="3"/>
        <v>0</v>
      </c>
      <c r="AL21" s="404">
        <f t="shared" si="4"/>
        <v>940500</v>
      </c>
      <c r="AM21" s="404">
        <f t="shared" si="5"/>
        <v>0</v>
      </c>
      <c r="AN21" s="404">
        <f t="shared" si="6"/>
        <v>0</v>
      </c>
      <c r="AO21" s="404">
        <f t="shared" si="7"/>
        <v>0</v>
      </c>
      <c r="AP21" s="404">
        <f t="shared" si="8"/>
        <v>0</v>
      </c>
      <c r="AQ21" s="404">
        <f t="shared" si="9"/>
        <v>0</v>
      </c>
      <c r="AR21" s="404">
        <f t="shared" si="10"/>
        <v>431108</v>
      </c>
      <c r="AS21" s="404">
        <f t="shared" si="11"/>
        <v>0</v>
      </c>
      <c r="AT21" s="404">
        <f t="shared" si="14"/>
        <v>0</v>
      </c>
      <c r="AU21" s="404">
        <f t="shared" si="15"/>
        <v>0</v>
      </c>
      <c r="AV21" s="404">
        <f t="shared" si="16"/>
        <v>109728.64</v>
      </c>
      <c r="AW21" s="404">
        <f t="shared" si="17"/>
        <v>1481336.64</v>
      </c>
      <c r="AX21" s="404">
        <f t="shared" si="18"/>
        <v>1481336.64</v>
      </c>
      <c r="AY21" s="414" t="str">
        <f t="shared" si="12"/>
        <v>THÀNH LONG</v>
      </c>
      <c r="AZ21" s="487" t="s">
        <v>80</v>
      </c>
      <c r="BA21" s="1" t="s">
        <v>5211</v>
      </c>
      <c r="BC21" s="407">
        <v>46091</v>
      </c>
    </row>
    <row r="22" spans="1:55" s="1" customFormat="1" ht="35.25" customHeight="1">
      <c r="A22" s="400" t="s">
        <v>5385</v>
      </c>
      <c r="B22" s="499" t="s">
        <v>5298</v>
      </c>
      <c r="C22" s="379" t="s">
        <v>5633</v>
      </c>
      <c r="D22" s="401">
        <v>46088</v>
      </c>
      <c r="E22" s="401" t="s">
        <v>5554</v>
      </c>
      <c r="F22" s="495">
        <v>1</v>
      </c>
      <c r="G22" s="380">
        <v>1884.1</v>
      </c>
      <c r="H22" s="380">
        <v>1884.1</v>
      </c>
      <c r="I22" s="381"/>
      <c r="J22" s="485"/>
      <c r="K22" s="485"/>
      <c r="L22" s="485"/>
      <c r="M22" s="875"/>
      <c r="N22" s="403"/>
      <c r="O22" s="373"/>
      <c r="P22" s="403"/>
      <c r="Q22" s="403">
        <v>940500</v>
      </c>
      <c r="R22" s="403"/>
      <c r="S22" s="403"/>
      <c r="T22" s="403"/>
      <c r="U22" s="403"/>
      <c r="V22" s="403"/>
      <c r="W22" s="403">
        <v>464700</v>
      </c>
      <c r="X22" s="403"/>
      <c r="Y22" s="403"/>
      <c r="Z22" s="403"/>
      <c r="AA22" s="403"/>
      <c r="AB22" s="373"/>
      <c r="AC22" s="803"/>
      <c r="AD22" s="878"/>
      <c r="AE22" s="382" t="s">
        <v>1271</v>
      </c>
      <c r="AF22" s="405" t="str">
        <f t="shared" si="13"/>
        <v>PS261461</v>
      </c>
      <c r="AG22" s="404" t="str">
        <f t="shared" si="13"/>
        <v>5290215</v>
      </c>
      <c r="AH22" s="406">
        <f t="shared" si="0"/>
        <v>46088</v>
      </c>
      <c r="AI22" s="404">
        <f t="shared" si="1"/>
        <v>0</v>
      </c>
      <c r="AJ22" s="404">
        <f t="shared" si="2"/>
        <v>0</v>
      </c>
      <c r="AK22" s="404">
        <f t="shared" si="3"/>
        <v>0</v>
      </c>
      <c r="AL22" s="404">
        <f t="shared" si="4"/>
        <v>940500</v>
      </c>
      <c r="AM22" s="404">
        <f t="shared" si="5"/>
        <v>0</v>
      </c>
      <c r="AN22" s="404">
        <f t="shared" si="6"/>
        <v>0</v>
      </c>
      <c r="AO22" s="404">
        <f t="shared" si="7"/>
        <v>0</v>
      </c>
      <c r="AP22" s="404">
        <f t="shared" si="8"/>
        <v>0</v>
      </c>
      <c r="AQ22" s="404">
        <f t="shared" si="9"/>
        <v>0</v>
      </c>
      <c r="AR22" s="404">
        <f t="shared" si="10"/>
        <v>464700</v>
      </c>
      <c r="AS22" s="404">
        <f t="shared" si="11"/>
        <v>0</v>
      </c>
      <c r="AT22" s="404">
        <f t="shared" si="14"/>
        <v>0</v>
      </c>
      <c r="AU22" s="404">
        <f t="shared" si="15"/>
        <v>0</v>
      </c>
      <c r="AV22" s="404">
        <f t="shared" si="16"/>
        <v>112416</v>
      </c>
      <c r="AW22" s="404">
        <f t="shared" si="17"/>
        <v>1517616</v>
      </c>
      <c r="AX22" s="404">
        <f t="shared" si="18"/>
        <v>1517616</v>
      </c>
      <c r="AY22" s="414" t="str">
        <f t="shared" si="12"/>
        <v>THÀNH LONG</v>
      </c>
      <c r="AZ22" s="487" t="s">
        <v>80</v>
      </c>
      <c r="BA22" s="1" t="s">
        <v>5212</v>
      </c>
      <c r="BC22" s="407">
        <v>46091</v>
      </c>
    </row>
    <row r="23" spans="1:55" s="1" customFormat="1" ht="35.25" customHeight="1">
      <c r="A23" s="400" t="s">
        <v>5386</v>
      </c>
      <c r="B23" s="378" t="s">
        <v>5299</v>
      </c>
      <c r="C23" s="379" t="s">
        <v>5469</v>
      </c>
      <c r="D23" s="401">
        <v>46090</v>
      </c>
      <c r="E23" s="401" t="s">
        <v>5555</v>
      </c>
      <c r="F23" s="495">
        <v>1</v>
      </c>
      <c r="G23" s="380">
        <v>232</v>
      </c>
      <c r="H23" s="380">
        <v>232</v>
      </c>
      <c r="I23" s="381">
        <v>2</v>
      </c>
      <c r="J23" s="873">
        <v>1</v>
      </c>
      <c r="K23" s="485"/>
      <c r="L23" s="485"/>
      <c r="M23" s="485"/>
      <c r="N23" s="403"/>
      <c r="O23" s="373"/>
      <c r="P23" s="403">
        <v>1290000</v>
      </c>
      <c r="Q23" s="403">
        <v>940500</v>
      </c>
      <c r="R23" s="403">
        <v>1979040</v>
      </c>
      <c r="S23" s="403"/>
      <c r="T23" s="403"/>
      <c r="U23" s="403">
        <v>520800</v>
      </c>
      <c r="V23" s="403"/>
      <c r="W23" s="403"/>
      <c r="X23" s="403"/>
      <c r="Y23" s="403"/>
      <c r="Z23" s="403"/>
      <c r="AA23" s="403"/>
      <c r="AB23" s="373"/>
      <c r="AC23" s="844" t="s">
        <v>2684</v>
      </c>
      <c r="AD23" s="876" t="s">
        <v>1285</v>
      </c>
      <c r="AE23" s="382" t="s">
        <v>74</v>
      </c>
      <c r="AF23" s="405" t="str">
        <f t="shared" si="13"/>
        <v>PS261457</v>
      </c>
      <c r="AG23" s="404" t="str">
        <f t="shared" si="13"/>
        <v>5282684</v>
      </c>
      <c r="AH23" s="406">
        <f t="shared" si="0"/>
        <v>46090</v>
      </c>
      <c r="AI23" s="404">
        <f t="shared" si="1"/>
        <v>0</v>
      </c>
      <c r="AJ23" s="404">
        <f t="shared" si="2"/>
        <v>0</v>
      </c>
      <c r="AK23" s="404">
        <f t="shared" si="3"/>
        <v>1290000</v>
      </c>
      <c r="AL23" s="404">
        <f t="shared" si="4"/>
        <v>940500</v>
      </c>
      <c r="AM23" s="404">
        <f t="shared" si="5"/>
        <v>1979040</v>
      </c>
      <c r="AN23" s="404">
        <f t="shared" si="6"/>
        <v>0</v>
      </c>
      <c r="AO23" s="404">
        <f t="shared" si="7"/>
        <v>0</v>
      </c>
      <c r="AP23" s="404">
        <f t="shared" si="8"/>
        <v>520800</v>
      </c>
      <c r="AQ23" s="404">
        <f t="shared" si="9"/>
        <v>0</v>
      </c>
      <c r="AR23" s="404">
        <f t="shared" si="10"/>
        <v>0</v>
      </c>
      <c r="AS23" s="404">
        <f t="shared" si="11"/>
        <v>0</v>
      </c>
      <c r="AT23" s="404">
        <f t="shared" si="14"/>
        <v>0</v>
      </c>
      <c r="AU23" s="404">
        <f t="shared" si="15"/>
        <v>0</v>
      </c>
      <c r="AV23" s="404">
        <f t="shared" si="16"/>
        <v>378427.2</v>
      </c>
      <c r="AW23" s="404">
        <f t="shared" si="17"/>
        <v>5108767.2</v>
      </c>
      <c r="AX23" s="404">
        <f t="shared" si="18"/>
        <v>5108767.2</v>
      </c>
      <c r="AY23" s="414" t="str">
        <f t="shared" si="12"/>
        <v>CÁT LÁI</v>
      </c>
      <c r="AZ23" s="487" t="s">
        <v>80</v>
      </c>
      <c r="BA23" s="1" t="s">
        <v>5213</v>
      </c>
      <c r="BB23" s="1" t="s">
        <v>3614</v>
      </c>
      <c r="BC23" s="407">
        <v>46091</v>
      </c>
    </row>
    <row r="24" spans="1:55" s="1" customFormat="1" ht="35.25" customHeight="1">
      <c r="A24" s="400" t="s">
        <v>5387</v>
      </c>
      <c r="B24" s="378" t="s">
        <v>5300</v>
      </c>
      <c r="C24" s="379" t="s">
        <v>5470</v>
      </c>
      <c r="D24" s="401">
        <v>46090</v>
      </c>
      <c r="E24" s="401" t="s">
        <v>5556</v>
      </c>
      <c r="F24" s="495">
        <v>1</v>
      </c>
      <c r="G24" s="380">
        <v>189.22</v>
      </c>
      <c r="H24" s="380">
        <v>189.22</v>
      </c>
      <c r="I24" s="381">
        <v>1</v>
      </c>
      <c r="J24" s="874"/>
      <c r="K24" s="485"/>
      <c r="L24" s="485"/>
      <c r="M24" s="485"/>
      <c r="N24" s="403"/>
      <c r="O24" s="373"/>
      <c r="P24" s="403"/>
      <c r="Q24" s="403">
        <v>940500</v>
      </c>
      <c r="R24" s="403">
        <v>989520</v>
      </c>
      <c r="S24" s="403"/>
      <c r="T24" s="403"/>
      <c r="U24" s="403">
        <v>520800</v>
      </c>
      <c r="V24" s="403"/>
      <c r="W24" s="403"/>
      <c r="X24" s="403"/>
      <c r="Y24" s="403"/>
      <c r="Z24" s="403"/>
      <c r="AA24" s="403"/>
      <c r="AB24" s="373"/>
      <c r="AC24" s="845"/>
      <c r="AD24" s="877"/>
      <c r="AE24" s="382" t="s">
        <v>74</v>
      </c>
      <c r="AF24" s="405" t="str">
        <f t="shared" si="13"/>
        <v>PS261458</v>
      </c>
      <c r="AG24" s="404" t="str">
        <f t="shared" si="13"/>
        <v>IV260201990</v>
      </c>
      <c r="AH24" s="406">
        <f t="shared" si="0"/>
        <v>46090</v>
      </c>
      <c r="AI24" s="404">
        <f t="shared" si="1"/>
        <v>0</v>
      </c>
      <c r="AJ24" s="404">
        <f t="shared" si="2"/>
        <v>0</v>
      </c>
      <c r="AK24" s="404">
        <f t="shared" si="3"/>
        <v>0</v>
      </c>
      <c r="AL24" s="404">
        <f t="shared" si="4"/>
        <v>940500</v>
      </c>
      <c r="AM24" s="404">
        <f t="shared" si="5"/>
        <v>989520</v>
      </c>
      <c r="AN24" s="404">
        <f t="shared" si="6"/>
        <v>0</v>
      </c>
      <c r="AO24" s="404">
        <f t="shared" si="7"/>
        <v>0</v>
      </c>
      <c r="AP24" s="404">
        <f t="shared" si="8"/>
        <v>520800</v>
      </c>
      <c r="AQ24" s="404">
        <f t="shared" si="9"/>
        <v>0</v>
      </c>
      <c r="AR24" s="404">
        <f t="shared" si="10"/>
        <v>0</v>
      </c>
      <c r="AS24" s="404">
        <f t="shared" si="11"/>
        <v>0</v>
      </c>
      <c r="AT24" s="404">
        <f t="shared" si="14"/>
        <v>0</v>
      </c>
      <c r="AU24" s="404">
        <f t="shared" si="15"/>
        <v>0</v>
      </c>
      <c r="AV24" s="404">
        <f t="shared" si="16"/>
        <v>196065.6</v>
      </c>
      <c r="AW24" s="404">
        <f t="shared" si="17"/>
        <v>2646885.6</v>
      </c>
      <c r="AX24" s="404">
        <f t="shared" si="18"/>
        <v>2646885.6</v>
      </c>
      <c r="AY24" s="414" t="str">
        <f t="shared" si="12"/>
        <v>CÁT LÁI</v>
      </c>
      <c r="AZ24" s="487" t="s">
        <v>80</v>
      </c>
      <c r="BA24" s="1" t="s">
        <v>5214</v>
      </c>
      <c r="BC24" s="407">
        <v>46091</v>
      </c>
    </row>
    <row r="25" spans="1:55" s="1" customFormat="1" ht="35.25" customHeight="1">
      <c r="A25" s="400" t="s">
        <v>5388</v>
      </c>
      <c r="B25" s="378" t="s">
        <v>5301</v>
      </c>
      <c r="C25" s="379" t="s">
        <v>5471</v>
      </c>
      <c r="D25" s="401">
        <v>46088</v>
      </c>
      <c r="E25" s="401" t="s">
        <v>5557</v>
      </c>
      <c r="F25" s="495">
        <v>1</v>
      </c>
      <c r="G25" s="380">
        <v>429</v>
      </c>
      <c r="H25" s="380">
        <v>429</v>
      </c>
      <c r="I25" s="381">
        <v>1.4530000000000001</v>
      </c>
      <c r="J25" s="875"/>
      <c r="K25" s="485"/>
      <c r="L25" s="485"/>
      <c r="M25" s="485"/>
      <c r="N25" s="403"/>
      <c r="O25" s="373"/>
      <c r="P25" s="403"/>
      <c r="Q25" s="403">
        <v>940500</v>
      </c>
      <c r="R25" s="403">
        <v>1172842</v>
      </c>
      <c r="S25" s="403"/>
      <c r="T25" s="403"/>
      <c r="U25" s="403">
        <v>651000</v>
      </c>
      <c r="V25" s="403"/>
      <c r="W25" s="403"/>
      <c r="X25" s="403"/>
      <c r="Y25" s="403"/>
      <c r="Z25" s="403"/>
      <c r="AA25" s="403"/>
      <c r="AB25" s="373"/>
      <c r="AC25" s="846"/>
      <c r="AD25" s="878"/>
      <c r="AE25" s="382" t="s">
        <v>74</v>
      </c>
      <c r="AF25" s="405" t="str">
        <f t="shared" si="13"/>
        <v>PS261574</v>
      </c>
      <c r="AG25" s="404" t="str">
        <f t="shared" si="13"/>
        <v>IE26020317</v>
      </c>
      <c r="AH25" s="406">
        <f t="shared" si="0"/>
        <v>46088</v>
      </c>
      <c r="AI25" s="404">
        <f t="shared" si="1"/>
        <v>0</v>
      </c>
      <c r="AJ25" s="404">
        <f t="shared" si="2"/>
        <v>0</v>
      </c>
      <c r="AK25" s="404">
        <f t="shared" si="3"/>
        <v>0</v>
      </c>
      <c r="AL25" s="404">
        <f t="shared" si="4"/>
        <v>940500</v>
      </c>
      <c r="AM25" s="404">
        <f t="shared" si="5"/>
        <v>1172842</v>
      </c>
      <c r="AN25" s="404">
        <f t="shared" si="6"/>
        <v>0</v>
      </c>
      <c r="AO25" s="404">
        <f t="shared" si="7"/>
        <v>0</v>
      </c>
      <c r="AP25" s="404">
        <f t="shared" si="8"/>
        <v>651000</v>
      </c>
      <c r="AQ25" s="404">
        <f t="shared" si="9"/>
        <v>0</v>
      </c>
      <c r="AR25" s="404">
        <f t="shared" si="10"/>
        <v>0</v>
      </c>
      <c r="AS25" s="404">
        <f t="shared" si="11"/>
        <v>0</v>
      </c>
      <c r="AT25" s="404">
        <f t="shared" si="14"/>
        <v>0</v>
      </c>
      <c r="AU25" s="404">
        <f t="shared" si="15"/>
        <v>0</v>
      </c>
      <c r="AV25" s="404">
        <f t="shared" si="16"/>
        <v>221147.36000000002</v>
      </c>
      <c r="AW25" s="404">
        <f t="shared" si="17"/>
        <v>2985489.36</v>
      </c>
      <c r="AX25" s="404">
        <f t="shared" si="18"/>
        <v>2985489.36</v>
      </c>
      <c r="AY25" s="414" t="str">
        <f t="shared" si="12"/>
        <v>CÁT LÁI</v>
      </c>
      <c r="AZ25" s="487" t="s">
        <v>80</v>
      </c>
      <c r="BA25" s="1" t="s">
        <v>5215</v>
      </c>
      <c r="BC25" s="407">
        <v>46091</v>
      </c>
    </row>
    <row r="26" spans="1:55" s="1" customFormat="1" ht="35.25" customHeight="1">
      <c r="A26" s="400" t="s">
        <v>5389</v>
      </c>
      <c r="B26" s="378" t="s">
        <v>5302</v>
      </c>
      <c r="C26" s="379" t="s">
        <v>5472</v>
      </c>
      <c r="D26" s="401">
        <v>46088</v>
      </c>
      <c r="E26" s="401" t="s">
        <v>5558</v>
      </c>
      <c r="F26" s="495">
        <v>1</v>
      </c>
      <c r="G26" s="380">
        <v>502.7</v>
      </c>
      <c r="H26" s="380">
        <v>502.7</v>
      </c>
      <c r="I26" s="381">
        <v>1.94</v>
      </c>
      <c r="J26" s="485"/>
      <c r="K26" s="485"/>
      <c r="L26" s="485"/>
      <c r="M26" s="873">
        <v>1</v>
      </c>
      <c r="N26" s="403"/>
      <c r="O26" s="373"/>
      <c r="P26" s="403">
        <v>2596000</v>
      </c>
      <c r="Q26" s="403">
        <v>940500</v>
      </c>
      <c r="R26" s="403">
        <v>1566046</v>
      </c>
      <c r="S26" s="403"/>
      <c r="T26" s="403"/>
      <c r="U26" s="403">
        <v>1822800</v>
      </c>
      <c r="V26" s="403"/>
      <c r="W26" s="403"/>
      <c r="X26" s="403"/>
      <c r="Y26" s="403"/>
      <c r="Z26" s="403"/>
      <c r="AA26" s="403"/>
      <c r="AB26" s="373"/>
      <c r="AC26" s="880" t="s">
        <v>2686</v>
      </c>
      <c r="AD26" s="876" t="s">
        <v>709</v>
      </c>
      <c r="AE26" s="382" t="s">
        <v>3256</v>
      </c>
      <c r="AF26" s="405" t="str">
        <f t="shared" si="13"/>
        <v>PS261594</v>
      </c>
      <c r="AG26" s="404" t="str">
        <f t="shared" si="13"/>
        <v>INV-26020115</v>
      </c>
      <c r="AH26" s="406">
        <f t="shared" si="0"/>
        <v>46088</v>
      </c>
      <c r="AI26" s="404">
        <f t="shared" si="1"/>
        <v>0</v>
      </c>
      <c r="AJ26" s="404">
        <f t="shared" si="2"/>
        <v>0</v>
      </c>
      <c r="AK26" s="404">
        <f t="shared" si="3"/>
        <v>2596000</v>
      </c>
      <c r="AL26" s="404">
        <f t="shared" si="4"/>
        <v>940500</v>
      </c>
      <c r="AM26" s="404">
        <f t="shared" si="5"/>
        <v>1566046</v>
      </c>
      <c r="AN26" s="404">
        <f t="shared" si="6"/>
        <v>0</v>
      </c>
      <c r="AO26" s="404">
        <f t="shared" si="7"/>
        <v>0</v>
      </c>
      <c r="AP26" s="404">
        <f t="shared" si="8"/>
        <v>1822800</v>
      </c>
      <c r="AQ26" s="404">
        <f t="shared" si="9"/>
        <v>0</v>
      </c>
      <c r="AR26" s="404">
        <f t="shared" si="10"/>
        <v>0</v>
      </c>
      <c r="AS26" s="404">
        <f t="shared" si="11"/>
        <v>0</v>
      </c>
      <c r="AT26" s="404">
        <f t="shared" si="14"/>
        <v>0</v>
      </c>
      <c r="AU26" s="404">
        <f t="shared" si="15"/>
        <v>0</v>
      </c>
      <c r="AV26" s="404">
        <f t="shared" si="16"/>
        <v>554027.68000000005</v>
      </c>
      <c r="AW26" s="404">
        <f t="shared" si="17"/>
        <v>7479373.6799999997</v>
      </c>
      <c r="AX26" s="404">
        <f t="shared" si="18"/>
        <v>7479373.6799999997</v>
      </c>
      <c r="AY26" s="414" t="str">
        <f t="shared" si="12"/>
        <v>SPITC</v>
      </c>
      <c r="AZ26" s="487" t="s">
        <v>80</v>
      </c>
      <c r="BA26" s="1" t="s">
        <v>5216</v>
      </c>
      <c r="BB26" s="1" t="s">
        <v>3622</v>
      </c>
      <c r="BC26" s="407">
        <v>46091</v>
      </c>
    </row>
    <row r="27" spans="1:55" s="1" customFormat="1" ht="35.25" customHeight="1">
      <c r="A27" s="400" t="s">
        <v>5390</v>
      </c>
      <c r="B27" s="378" t="s">
        <v>5303</v>
      </c>
      <c r="C27" s="379" t="s">
        <v>5473</v>
      </c>
      <c r="D27" s="401">
        <v>46088</v>
      </c>
      <c r="E27" s="401" t="s">
        <v>5559</v>
      </c>
      <c r="F27" s="495">
        <v>1</v>
      </c>
      <c r="G27" s="380">
        <v>4644.3</v>
      </c>
      <c r="H27" s="380">
        <v>4644.3</v>
      </c>
      <c r="I27" s="381">
        <v>18.169</v>
      </c>
      <c r="J27" s="485"/>
      <c r="K27" s="485"/>
      <c r="L27" s="485"/>
      <c r="M27" s="875"/>
      <c r="N27" s="403"/>
      <c r="O27" s="373"/>
      <c r="P27" s="403"/>
      <c r="Q27" s="403">
        <v>940500</v>
      </c>
      <c r="R27" s="403">
        <v>14666770</v>
      </c>
      <c r="S27" s="403"/>
      <c r="T27" s="403"/>
      <c r="U27" s="403">
        <v>1822800</v>
      </c>
      <c r="V27" s="403"/>
      <c r="W27" s="403"/>
      <c r="X27" s="403">
        <v>69665</v>
      </c>
      <c r="Y27" s="403"/>
      <c r="Z27" s="403"/>
      <c r="AA27" s="403"/>
      <c r="AB27" s="373"/>
      <c r="AC27" s="881"/>
      <c r="AD27" s="878"/>
      <c r="AE27" s="382" t="s">
        <v>3256</v>
      </c>
      <c r="AF27" s="405" t="str">
        <f t="shared" si="13"/>
        <v>PS261463</v>
      </c>
      <c r="AG27" s="404" t="str">
        <f t="shared" si="13"/>
        <v>2602/088/VY</v>
      </c>
      <c r="AH27" s="406">
        <f t="shared" si="0"/>
        <v>46088</v>
      </c>
      <c r="AI27" s="404">
        <f t="shared" si="1"/>
        <v>0</v>
      </c>
      <c r="AJ27" s="404">
        <f t="shared" si="2"/>
        <v>0</v>
      </c>
      <c r="AK27" s="404">
        <f t="shared" si="3"/>
        <v>0</v>
      </c>
      <c r="AL27" s="404">
        <f t="shared" si="4"/>
        <v>940500</v>
      </c>
      <c r="AM27" s="404">
        <f t="shared" si="5"/>
        <v>14666770</v>
      </c>
      <c r="AN27" s="404">
        <f t="shared" si="6"/>
        <v>0</v>
      </c>
      <c r="AO27" s="404">
        <f t="shared" si="7"/>
        <v>0</v>
      </c>
      <c r="AP27" s="404">
        <f t="shared" si="8"/>
        <v>1822800</v>
      </c>
      <c r="AQ27" s="404">
        <f t="shared" si="9"/>
        <v>0</v>
      </c>
      <c r="AR27" s="404">
        <f t="shared" si="10"/>
        <v>0</v>
      </c>
      <c r="AS27" s="404">
        <f t="shared" si="11"/>
        <v>69665</v>
      </c>
      <c r="AT27" s="404">
        <f t="shared" si="14"/>
        <v>0</v>
      </c>
      <c r="AU27" s="404">
        <f t="shared" si="15"/>
        <v>0</v>
      </c>
      <c r="AV27" s="404">
        <f t="shared" si="16"/>
        <v>1399978.8</v>
      </c>
      <c r="AW27" s="404">
        <f t="shared" si="17"/>
        <v>18899713.800000001</v>
      </c>
      <c r="AX27" s="404">
        <f t="shared" si="18"/>
        <v>18899713.800000001</v>
      </c>
      <c r="AY27" s="414" t="str">
        <f t="shared" si="12"/>
        <v>SPITC</v>
      </c>
      <c r="AZ27" s="487" t="s">
        <v>80</v>
      </c>
      <c r="BA27" s="1" t="s">
        <v>5217</v>
      </c>
      <c r="BC27" s="407">
        <v>46091</v>
      </c>
    </row>
    <row r="28" spans="1:55" s="1" customFormat="1" ht="35.25" customHeight="1">
      <c r="A28" s="400" t="s">
        <v>5391</v>
      </c>
      <c r="B28" s="499" t="s">
        <v>5304</v>
      </c>
      <c r="C28" s="379" t="s">
        <v>5474</v>
      </c>
      <c r="D28" s="401">
        <v>46088</v>
      </c>
      <c r="E28" s="401" t="s">
        <v>5560</v>
      </c>
      <c r="F28" s="495">
        <v>1</v>
      </c>
      <c r="G28" s="380">
        <v>4120.5</v>
      </c>
      <c r="H28" s="380">
        <v>4120.5</v>
      </c>
      <c r="I28" s="381">
        <v>11.38</v>
      </c>
      <c r="J28" s="485"/>
      <c r="K28" s="485"/>
      <c r="L28" s="485"/>
      <c r="M28" s="873">
        <v>2</v>
      </c>
      <c r="N28" s="403"/>
      <c r="O28" s="373"/>
      <c r="P28" s="403">
        <f>2296000*2</f>
        <v>4592000</v>
      </c>
      <c r="Q28" s="403">
        <v>940500</v>
      </c>
      <c r="R28" s="403">
        <v>21336134</v>
      </c>
      <c r="S28" s="403"/>
      <c r="T28" s="403"/>
      <c r="U28" s="403">
        <v>1822800</v>
      </c>
      <c r="V28" s="403"/>
      <c r="W28" s="403">
        <v>153630</v>
      </c>
      <c r="X28" s="403">
        <v>61808</v>
      </c>
      <c r="Y28" s="403"/>
      <c r="Z28" s="403"/>
      <c r="AA28" s="403"/>
      <c r="AB28" s="373"/>
      <c r="AC28" s="802" t="s">
        <v>3786</v>
      </c>
      <c r="AD28" s="876" t="s">
        <v>5628</v>
      </c>
      <c r="AE28" s="382" t="s">
        <v>74</v>
      </c>
      <c r="AF28" s="405" t="str">
        <f t="shared" si="13"/>
        <v>PS261456</v>
      </c>
      <c r="AG28" s="404" t="str">
        <f t="shared" si="13"/>
        <v>PS26-1456</v>
      </c>
      <c r="AH28" s="406">
        <f t="shared" si="0"/>
        <v>46088</v>
      </c>
      <c r="AI28" s="404">
        <f t="shared" si="1"/>
        <v>0</v>
      </c>
      <c r="AJ28" s="404">
        <f t="shared" si="2"/>
        <v>0</v>
      </c>
      <c r="AK28" s="404">
        <f t="shared" si="3"/>
        <v>4592000</v>
      </c>
      <c r="AL28" s="404">
        <f t="shared" si="4"/>
        <v>940500</v>
      </c>
      <c r="AM28" s="404">
        <f t="shared" si="5"/>
        <v>21336134</v>
      </c>
      <c r="AN28" s="404">
        <f t="shared" si="6"/>
        <v>0</v>
      </c>
      <c r="AO28" s="404">
        <f t="shared" si="7"/>
        <v>0</v>
      </c>
      <c r="AP28" s="404">
        <f t="shared" si="8"/>
        <v>1822800</v>
      </c>
      <c r="AQ28" s="404">
        <f t="shared" si="9"/>
        <v>0</v>
      </c>
      <c r="AR28" s="404">
        <f t="shared" si="10"/>
        <v>153630</v>
      </c>
      <c r="AS28" s="404">
        <f t="shared" si="11"/>
        <v>61808</v>
      </c>
      <c r="AT28" s="404">
        <f t="shared" si="14"/>
        <v>0</v>
      </c>
      <c r="AU28" s="404">
        <f t="shared" si="15"/>
        <v>0</v>
      </c>
      <c r="AV28" s="404">
        <f t="shared" si="16"/>
        <v>2312549.7600000002</v>
      </c>
      <c r="AW28" s="404">
        <f t="shared" si="17"/>
        <v>31219421.760000002</v>
      </c>
      <c r="AX28" s="404">
        <f t="shared" si="18"/>
        <v>31219421.760000002</v>
      </c>
      <c r="AY28" s="414" t="str">
        <f t="shared" si="12"/>
        <v>CÁT LÁI</v>
      </c>
      <c r="AZ28" s="487" t="s">
        <v>80</v>
      </c>
      <c r="BA28" s="1" t="s">
        <v>5218</v>
      </c>
      <c r="BB28" s="1" t="s">
        <v>3614</v>
      </c>
      <c r="BC28" s="407">
        <v>46091</v>
      </c>
    </row>
    <row r="29" spans="1:55" s="1" customFormat="1" ht="35.25" customHeight="1">
      <c r="A29" s="400" t="s">
        <v>5392</v>
      </c>
      <c r="B29" s="499" t="s">
        <v>5305</v>
      </c>
      <c r="C29" s="379" t="s">
        <v>5475</v>
      </c>
      <c r="D29" s="401">
        <v>46088</v>
      </c>
      <c r="E29" s="401" t="s">
        <v>5561</v>
      </c>
      <c r="F29" s="495">
        <v>1</v>
      </c>
      <c r="G29" s="380">
        <v>2793</v>
      </c>
      <c r="H29" s="380">
        <v>2793</v>
      </c>
      <c r="I29" s="381">
        <v>12.901999999999999</v>
      </c>
      <c r="J29" s="485"/>
      <c r="K29" s="485"/>
      <c r="L29" s="485"/>
      <c r="M29" s="875"/>
      <c r="N29" s="403"/>
      <c r="O29" s="373"/>
      <c r="P29" s="403"/>
      <c r="Q29" s="403">
        <v>940500</v>
      </c>
      <c r="R29" s="403">
        <v>24189598</v>
      </c>
      <c r="S29" s="403"/>
      <c r="T29" s="403"/>
      <c r="U29" s="403">
        <v>1822800</v>
      </c>
      <c r="V29" s="403"/>
      <c r="W29" s="403">
        <v>174150</v>
      </c>
      <c r="X29" s="403">
        <v>41895</v>
      </c>
      <c r="Y29" s="403"/>
      <c r="Z29" s="403"/>
      <c r="AA29" s="403"/>
      <c r="AB29" s="373"/>
      <c r="AC29" s="803"/>
      <c r="AD29" s="878"/>
      <c r="AE29" s="382" t="s">
        <v>74</v>
      </c>
      <c r="AF29" s="405" t="str">
        <f t="shared" si="13"/>
        <v>PS261398</v>
      </c>
      <c r="AG29" s="404" t="str">
        <f t="shared" si="13"/>
        <v>VY260302LCL</v>
      </c>
      <c r="AH29" s="406">
        <f t="shared" si="0"/>
        <v>46088</v>
      </c>
      <c r="AI29" s="404">
        <f t="shared" si="1"/>
        <v>0</v>
      </c>
      <c r="AJ29" s="404">
        <f t="shared" si="2"/>
        <v>0</v>
      </c>
      <c r="AK29" s="404">
        <f t="shared" si="3"/>
        <v>0</v>
      </c>
      <c r="AL29" s="404">
        <f t="shared" si="4"/>
        <v>940500</v>
      </c>
      <c r="AM29" s="404">
        <f t="shared" si="5"/>
        <v>24189598</v>
      </c>
      <c r="AN29" s="404">
        <f t="shared" si="6"/>
        <v>0</v>
      </c>
      <c r="AO29" s="404">
        <f t="shared" si="7"/>
        <v>0</v>
      </c>
      <c r="AP29" s="404">
        <f t="shared" si="8"/>
        <v>1822800</v>
      </c>
      <c r="AQ29" s="404">
        <f t="shared" si="9"/>
        <v>0</v>
      </c>
      <c r="AR29" s="404">
        <f t="shared" si="10"/>
        <v>174150</v>
      </c>
      <c r="AS29" s="404">
        <f t="shared" si="11"/>
        <v>41895</v>
      </c>
      <c r="AT29" s="404">
        <f t="shared" si="14"/>
        <v>0</v>
      </c>
      <c r="AU29" s="404">
        <f t="shared" si="15"/>
        <v>0</v>
      </c>
      <c r="AV29" s="404">
        <f t="shared" si="16"/>
        <v>2173515.44</v>
      </c>
      <c r="AW29" s="404">
        <f t="shared" si="17"/>
        <v>29342458.440000001</v>
      </c>
      <c r="AX29" s="404">
        <f t="shared" si="18"/>
        <v>29342458.440000001</v>
      </c>
      <c r="AY29" s="414" t="str">
        <f t="shared" si="12"/>
        <v>CÁT LÁI</v>
      </c>
      <c r="AZ29" s="487" t="s">
        <v>80</v>
      </c>
      <c r="BA29" s="1" t="s">
        <v>5219</v>
      </c>
      <c r="BC29" s="407">
        <v>46091</v>
      </c>
    </row>
    <row r="30" spans="1:55" s="1" customFormat="1" ht="35.25" customHeight="1">
      <c r="A30" s="400" t="s">
        <v>5393</v>
      </c>
      <c r="B30" s="378" t="s">
        <v>5306</v>
      </c>
      <c r="C30" s="379" t="s">
        <v>5476</v>
      </c>
      <c r="D30" s="401">
        <v>46087</v>
      </c>
      <c r="E30" s="401" t="s">
        <v>5562</v>
      </c>
      <c r="F30" s="495">
        <v>1</v>
      </c>
      <c r="G30" s="380">
        <v>1421.48</v>
      </c>
      <c r="H30" s="380">
        <v>1421.48</v>
      </c>
      <c r="I30" s="381">
        <v>7.3769999999999998</v>
      </c>
      <c r="J30" s="485"/>
      <c r="K30" s="485"/>
      <c r="L30" s="485"/>
      <c r="M30" s="873">
        <v>1</v>
      </c>
      <c r="N30" s="403"/>
      <c r="O30" s="373"/>
      <c r="P30" s="403">
        <f>2296000*1</f>
        <v>2296000</v>
      </c>
      <c r="Q30" s="403">
        <v>940500</v>
      </c>
      <c r="R30" s="403">
        <v>5955088</v>
      </c>
      <c r="S30" s="403"/>
      <c r="T30" s="403"/>
      <c r="U30" s="403">
        <v>859320</v>
      </c>
      <c r="V30" s="403"/>
      <c r="W30" s="403"/>
      <c r="X30" s="403">
        <v>21323</v>
      </c>
      <c r="Y30" s="403"/>
      <c r="Z30" s="403"/>
      <c r="AA30" s="403"/>
      <c r="AB30" s="373"/>
      <c r="AC30" s="785" t="s">
        <v>2686</v>
      </c>
      <c r="AD30" s="876" t="s">
        <v>2332</v>
      </c>
      <c r="AE30" s="382" t="s">
        <v>74</v>
      </c>
      <c r="AF30" s="405" t="str">
        <f t="shared" si="13"/>
        <v>PS261541</v>
      </c>
      <c r="AG30" s="404" t="str">
        <f t="shared" si="13"/>
        <v>T260301-Y1</v>
      </c>
      <c r="AH30" s="406">
        <f t="shared" si="0"/>
        <v>46087</v>
      </c>
      <c r="AI30" s="404">
        <f t="shared" si="1"/>
        <v>0</v>
      </c>
      <c r="AJ30" s="404">
        <f t="shared" si="2"/>
        <v>0</v>
      </c>
      <c r="AK30" s="404">
        <f t="shared" si="3"/>
        <v>2296000</v>
      </c>
      <c r="AL30" s="404">
        <f t="shared" si="4"/>
        <v>940500</v>
      </c>
      <c r="AM30" s="404">
        <f t="shared" si="5"/>
        <v>5955088</v>
      </c>
      <c r="AN30" s="404">
        <f t="shared" si="6"/>
        <v>0</v>
      </c>
      <c r="AO30" s="404">
        <f t="shared" si="7"/>
        <v>0</v>
      </c>
      <c r="AP30" s="404">
        <f t="shared" si="8"/>
        <v>859320</v>
      </c>
      <c r="AQ30" s="404">
        <f t="shared" si="9"/>
        <v>0</v>
      </c>
      <c r="AR30" s="404">
        <f t="shared" si="10"/>
        <v>0</v>
      </c>
      <c r="AS30" s="404">
        <f t="shared" si="11"/>
        <v>21323</v>
      </c>
      <c r="AT30" s="404">
        <f t="shared" si="14"/>
        <v>0</v>
      </c>
      <c r="AU30" s="404">
        <f t="shared" si="15"/>
        <v>0</v>
      </c>
      <c r="AV30" s="404">
        <f t="shared" si="16"/>
        <v>805778.48</v>
      </c>
      <c r="AW30" s="404">
        <f t="shared" si="17"/>
        <v>10878009.48</v>
      </c>
      <c r="AX30" s="404">
        <f t="shared" si="18"/>
        <v>10878009.48</v>
      </c>
      <c r="AY30" s="414" t="str">
        <f t="shared" si="12"/>
        <v>CÁT LÁI</v>
      </c>
      <c r="AZ30" s="487" t="s">
        <v>80</v>
      </c>
      <c r="BA30" s="1" t="s">
        <v>5220</v>
      </c>
      <c r="BB30" s="1" t="s">
        <v>3614</v>
      </c>
      <c r="BC30" s="407">
        <v>46092</v>
      </c>
    </row>
    <row r="31" spans="1:55" s="1" customFormat="1" ht="35.25" customHeight="1">
      <c r="A31" s="400" t="s">
        <v>5394</v>
      </c>
      <c r="B31" s="378" t="s">
        <v>5307</v>
      </c>
      <c r="C31" s="379" t="s">
        <v>5477</v>
      </c>
      <c r="D31" s="401">
        <v>46090</v>
      </c>
      <c r="E31" s="401" t="s">
        <v>5563</v>
      </c>
      <c r="F31" s="882">
        <v>3</v>
      </c>
      <c r="G31" s="380">
        <v>2868.24</v>
      </c>
      <c r="H31" s="380">
        <v>2868.24</v>
      </c>
      <c r="I31" s="381">
        <v>9.2129999999999992</v>
      </c>
      <c r="J31" s="485"/>
      <c r="K31" s="485"/>
      <c r="L31" s="485"/>
      <c r="M31" s="874"/>
      <c r="N31" s="403"/>
      <c r="O31" s="373"/>
      <c r="P31" s="403"/>
      <c r="Q31" s="403">
        <f>940500+70000*2</f>
        <v>1080500</v>
      </c>
      <c r="R31" s="403">
        <v>7437024</v>
      </c>
      <c r="S31" s="403"/>
      <c r="T31" s="403"/>
      <c r="U31" s="403">
        <v>859320</v>
      </c>
      <c r="V31" s="403"/>
      <c r="W31" s="403"/>
      <c r="X31" s="403">
        <v>43023</v>
      </c>
      <c r="Y31" s="403"/>
      <c r="Z31" s="403"/>
      <c r="AA31" s="403"/>
      <c r="AB31" s="373"/>
      <c r="AC31" s="786"/>
      <c r="AD31" s="877"/>
      <c r="AE31" s="382" t="s">
        <v>74</v>
      </c>
      <c r="AF31" s="405" t="str">
        <f t="shared" si="13"/>
        <v>PS261379</v>
      </c>
      <c r="AG31" s="404" t="str">
        <f t="shared" si="13"/>
        <v>T260226-Y1</v>
      </c>
      <c r="AH31" s="406">
        <f t="shared" si="0"/>
        <v>46090</v>
      </c>
      <c r="AI31" s="404">
        <f t="shared" si="1"/>
        <v>0</v>
      </c>
      <c r="AJ31" s="404">
        <f t="shared" si="2"/>
        <v>0</v>
      </c>
      <c r="AK31" s="404">
        <f t="shared" si="3"/>
        <v>0</v>
      </c>
      <c r="AL31" s="404">
        <f t="shared" si="4"/>
        <v>1080500</v>
      </c>
      <c r="AM31" s="404">
        <f t="shared" si="5"/>
        <v>7437024</v>
      </c>
      <c r="AN31" s="404">
        <f t="shared" si="6"/>
        <v>0</v>
      </c>
      <c r="AO31" s="404">
        <f t="shared" si="7"/>
        <v>0</v>
      </c>
      <c r="AP31" s="404">
        <f t="shared" si="8"/>
        <v>859320</v>
      </c>
      <c r="AQ31" s="404">
        <f t="shared" si="9"/>
        <v>0</v>
      </c>
      <c r="AR31" s="404">
        <f t="shared" si="10"/>
        <v>0</v>
      </c>
      <c r="AS31" s="404">
        <f t="shared" si="11"/>
        <v>43023</v>
      </c>
      <c r="AT31" s="404">
        <f t="shared" si="14"/>
        <v>0</v>
      </c>
      <c r="AU31" s="404">
        <f t="shared" si="15"/>
        <v>0</v>
      </c>
      <c r="AV31" s="404">
        <f t="shared" si="16"/>
        <v>753589.36</v>
      </c>
      <c r="AW31" s="404">
        <f t="shared" si="17"/>
        <v>10173456.359999999</v>
      </c>
      <c r="AX31" s="404">
        <f t="shared" si="18"/>
        <v>10173456.359999999</v>
      </c>
      <c r="AY31" s="414" t="str">
        <f t="shared" si="12"/>
        <v>CÁT LÁI</v>
      </c>
      <c r="AZ31" s="487" t="s">
        <v>80</v>
      </c>
      <c r="BA31" s="1" t="s">
        <v>5221</v>
      </c>
      <c r="BC31" s="407">
        <v>46092</v>
      </c>
    </row>
    <row r="32" spans="1:55" s="1" customFormat="1" ht="35.25" customHeight="1">
      <c r="A32" s="400" t="s">
        <v>5394</v>
      </c>
      <c r="B32" s="378" t="s">
        <v>5307</v>
      </c>
      <c r="C32" s="379" t="s">
        <v>5477</v>
      </c>
      <c r="D32" s="401">
        <v>46090</v>
      </c>
      <c r="E32" s="401" t="s">
        <v>5564</v>
      </c>
      <c r="F32" s="883"/>
      <c r="G32" s="380"/>
      <c r="H32" s="380">
        <v>2868.24</v>
      </c>
      <c r="I32" s="381"/>
      <c r="J32" s="485"/>
      <c r="K32" s="485"/>
      <c r="L32" s="485"/>
      <c r="M32" s="874"/>
      <c r="N32" s="403"/>
      <c r="O32" s="373"/>
      <c r="P32" s="403"/>
      <c r="Q32" s="403">
        <f>940500+70000*2</f>
        <v>1080500</v>
      </c>
      <c r="R32" s="403">
        <v>7437024</v>
      </c>
      <c r="S32" s="403"/>
      <c r="T32" s="403"/>
      <c r="U32" s="403">
        <v>859320</v>
      </c>
      <c r="V32" s="403"/>
      <c r="W32" s="403"/>
      <c r="X32" s="403">
        <v>43023</v>
      </c>
      <c r="Y32" s="403"/>
      <c r="Z32" s="403"/>
      <c r="AA32" s="403"/>
      <c r="AB32" s="373"/>
      <c r="AC32" s="786"/>
      <c r="AD32" s="877"/>
      <c r="AE32" s="382" t="s">
        <v>74</v>
      </c>
      <c r="AF32" s="405" t="str">
        <f t="shared" si="13"/>
        <v>PS261379</v>
      </c>
      <c r="AG32" s="404" t="str">
        <f t="shared" si="13"/>
        <v>T260226-Y1</v>
      </c>
      <c r="AH32" s="406">
        <f t="shared" si="0"/>
        <v>46090</v>
      </c>
      <c r="AI32" s="404">
        <f t="shared" si="1"/>
        <v>0</v>
      </c>
      <c r="AJ32" s="404">
        <f t="shared" si="2"/>
        <v>0</v>
      </c>
      <c r="AK32" s="404">
        <f t="shared" si="3"/>
        <v>0</v>
      </c>
      <c r="AL32" s="404">
        <f t="shared" si="4"/>
        <v>0</v>
      </c>
      <c r="AM32" s="404">
        <f t="shared" si="5"/>
        <v>0</v>
      </c>
      <c r="AN32" s="404">
        <f t="shared" si="6"/>
        <v>0</v>
      </c>
      <c r="AO32" s="404">
        <f t="shared" si="7"/>
        <v>0</v>
      </c>
      <c r="AP32" s="404">
        <f t="shared" si="8"/>
        <v>0</v>
      </c>
      <c r="AQ32" s="404">
        <f t="shared" si="9"/>
        <v>0</v>
      </c>
      <c r="AR32" s="404">
        <f t="shared" si="10"/>
        <v>0</v>
      </c>
      <c r="AS32" s="404">
        <f t="shared" si="11"/>
        <v>0</v>
      </c>
      <c r="AT32" s="404">
        <f t="shared" si="14"/>
        <v>0</v>
      </c>
      <c r="AU32" s="404">
        <f t="shared" si="15"/>
        <v>0</v>
      </c>
      <c r="AV32" s="404">
        <f t="shared" si="16"/>
        <v>0</v>
      </c>
      <c r="AW32" s="404">
        <f t="shared" si="17"/>
        <v>0</v>
      </c>
      <c r="AX32" s="404">
        <f t="shared" si="18"/>
        <v>0</v>
      </c>
      <c r="AY32" s="414" t="str">
        <f t="shared" si="12"/>
        <v>CÁT LÁI</v>
      </c>
      <c r="AZ32" s="487" t="s">
        <v>80</v>
      </c>
      <c r="BA32" s="1" t="s">
        <v>5221</v>
      </c>
      <c r="BC32" s="407">
        <v>46092</v>
      </c>
    </row>
    <row r="33" spans="1:55" s="1" customFormat="1" ht="35.25" customHeight="1">
      <c r="A33" s="400" t="s">
        <v>5394</v>
      </c>
      <c r="B33" s="378" t="s">
        <v>5307</v>
      </c>
      <c r="C33" s="379" t="s">
        <v>5477</v>
      </c>
      <c r="D33" s="401">
        <v>46090</v>
      </c>
      <c r="E33" s="401" t="s">
        <v>5565</v>
      </c>
      <c r="F33" s="884"/>
      <c r="G33" s="380"/>
      <c r="H33" s="380">
        <v>2868.24</v>
      </c>
      <c r="I33" s="381"/>
      <c r="J33" s="485"/>
      <c r="K33" s="485"/>
      <c r="L33" s="485"/>
      <c r="M33" s="875"/>
      <c r="N33" s="403"/>
      <c r="O33" s="373"/>
      <c r="P33" s="403"/>
      <c r="Q33" s="403">
        <f>940500+70000*2</f>
        <v>1080500</v>
      </c>
      <c r="R33" s="403">
        <v>7437024</v>
      </c>
      <c r="S33" s="403"/>
      <c r="T33" s="403"/>
      <c r="U33" s="403">
        <v>859320</v>
      </c>
      <c r="V33" s="403"/>
      <c r="W33" s="403"/>
      <c r="X33" s="403">
        <v>43023</v>
      </c>
      <c r="Y33" s="403"/>
      <c r="Z33" s="403"/>
      <c r="AA33" s="403"/>
      <c r="AB33" s="373"/>
      <c r="AC33" s="787"/>
      <c r="AD33" s="878"/>
      <c r="AE33" s="382" t="s">
        <v>74</v>
      </c>
      <c r="AF33" s="405" t="str">
        <f t="shared" si="13"/>
        <v>PS261379</v>
      </c>
      <c r="AG33" s="404" t="str">
        <f t="shared" si="13"/>
        <v>T260226-Y1</v>
      </c>
      <c r="AH33" s="406">
        <f t="shared" si="0"/>
        <v>46090</v>
      </c>
      <c r="AI33" s="404">
        <f t="shared" si="1"/>
        <v>0</v>
      </c>
      <c r="AJ33" s="404">
        <f t="shared" si="2"/>
        <v>0</v>
      </c>
      <c r="AK33" s="404">
        <f t="shared" si="3"/>
        <v>0</v>
      </c>
      <c r="AL33" s="404">
        <f t="shared" si="4"/>
        <v>0</v>
      </c>
      <c r="AM33" s="404">
        <f t="shared" si="5"/>
        <v>0</v>
      </c>
      <c r="AN33" s="404">
        <f t="shared" si="6"/>
        <v>0</v>
      </c>
      <c r="AO33" s="404">
        <f t="shared" si="7"/>
        <v>0</v>
      </c>
      <c r="AP33" s="404">
        <f t="shared" si="8"/>
        <v>0</v>
      </c>
      <c r="AQ33" s="404">
        <f t="shared" si="9"/>
        <v>0</v>
      </c>
      <c r="AR33" s="404">
        <f t="shared" si="10"/>
        <v>0</v>
      </c>
      <c r="AS33" s="404">
        <f t="shared" si="11"/>
        <v>0</v>
      </c>
      <c r="AT33" s="404">
        <f t="shared" si="14"/>
        <v>0</v>
      </c>
      <c r="AU33" s="404">
        <f t="shared" si="15"/>
        <v>0</v>
      </c>
      <c r="AV33" s="404">
        <f t="shared" si="16"/>
        <v>0</v>
      </c>
      <c r="AW33" s="404">
        <f t="shared" si="17"/>
        <v>0</v>
      </c>
      <c r="AX33" s="404">
        <f t="shared" si="18"/>
        <v>0</v>
      </c>
      <c r="AY33" s="414" t="str">
        <f t="shared" si="12"/>
        <v>CÁT LÁI</v>
      </c>
      <c r="AZ33" s="487" t="s">
        <v>80</v>
      </c>
      <c r="BA33" s="1" t="s">
        <v>5221</v>
      </c>
      <c r="BC33" s="407">
        <v>46092</v>
      </c>
    </row>
    <row r="34" spans="1:55" s="1" customFormat="1" ht="35.25" customHeight="1">
      <c r="A34" s="400" t="s">
        <v>5395</v>
      </c>
      <c r="B34" s="378" t="s">
        <v>5308</v>
      </c>
      <c r="C34" s="379" t="s">
        <v>5478</v>
      </c>
      <c r="D34" s="401">
        <v>46091</v>
      </c>
      <c r="E34" s="401" t="s">
        <v>5566</v>
      </c>
      <c r="F34" s="495">
        <v>1</v>
      </c>
      <c r="G34" s="380">
        <v>3</v>
      </c>
      <c r="H34" s="380">
        <v>3</v>
      </c>
      <c r="I34" s="381"/>
      <c r="J34" s="485"/>
      <c r="K34" s="485"/>
      <c r="L34" s="485"/>
      <c r="M34" s="485"/>
      <c r="N34" s="403"/>
      <c r="O34" s="373"/>
      <c r="P34" s="403">
        <f t="shared" ref="P34:P39" si="20">IF(H34&lt;=50,1060000, IF(H34&lt;=200, 1210000, IF(H34&lt;=500, 1230000, IF(H34&lt;=1000, 1440000, IF(H34&lt;=2000, 1990000, IF(H34&gt;2000, 1990000+(H34-2000)*1464))))))</f>
        <v>1060000</v>
      </c>
      <c r="Q34" s="403">
        <v>940500</v>
      </c>
      <c r="R34" s="403"/>
      <c r="S34" s="403"/>
      <c r="T34" s="403"/>
      <c r="U34" s="403">
        <v>1562400</v>
      </c>
      <c r="V34" s="403"/>
      <c r="W34" s="403">
        <v>315000</v>
      </c>
      <c r="X34" s="403"/>
      <c r="Y34" s="403"/>
      <c r="Z34" s="403"/>
      <c r="AA34" s="403"/>
      <c r="AB34" s="373"/>
      <c r="AC34" s="885" t="s">
        <v>2684</v>
      </c>
      <c r="AD34" s="486" t="s">
        <v>2336</v>
      </c>
      <c r="AE34" s="382" t="s">
        <v>72</v>
      </c>
      <c r="AF34" s="405" t="str">
        <f t="shared" si="13"/>
        <v>PS261650</v>
      </c>
      <c r="AG34" s="404" t="str">
        <f t="shared" si="13"/>
        <v>T260306-Y4</v>
      </c>
      <c r="AH34" s="406">
        <f t="shared" si="0"/>
        <v>46091</v>
      </c>
      <c r="AI34" s="404">
        <f t="shared" si="1"/>
        <v>0</v>
      </c>
      <c r="AJ34" s="404">
        <f t="shared" si="2"/>
        <v>0</v>
      </c>
      <c r="AK34" s="404">
        <f t="shared" si="3"/>
        <v>1060000</v>
      </c>
      <c r="AL34" s="404">
        <f t="shared" si="4"/>
        <v>940500</v>
      </c>
      <c r="AM34" s="404">
        <f t="shared" si="5"/>
        <v>0</v>
      </c>
      <c r="AN34" s="404">
        <f t="shared" si="6"/>
        <v>0</v>
      </c>
      <c r="AO34" s="404">
        <f t="shared" si="7"/>
        <v>0</v>
      </c>
      <c r="AP34" s="404">
        <f t="shared" si="8"/>
        <v>1562400</v>
      </c>
      <c r="AQ34" s="404">
        <f t="shared" si="9"/>
        <v>0</v>
      </c>
      <c r="AR34" s="404">
        <f t="shared" si="10"/>
        <v>315000</v>
      </c>
      <c r="AS34" s="404">
        <f t="shared" si="11"/>
        <v>0</v>
      </c>
      <c r="AT34" s="404">
        <f t="shared" si="14"/>
        <v>0</v>
      </c>
      <c r="AU34" s="404">
        <f t="shared" si="15"/>
        <v>0</v>
      </c>
      <c r="AV34" s="404">
        <f t="shared" si="16"/>
        <v>310232</v>
      </c>
      <c r="AW34" s="404">
        <f t="shared" si="17"/>
        <v>4188132</v>
      </c>
      <c r="AX34" s="404">
        <f t="shared" si="18"/>
        <v>4188132</v>
      </c>
      <c r="AY34" s="414" t="str">
        <f t="shared" si="12"/>
        <v>TCS</v>
      </c>
      <c r="AZ34" s="487" t="s">
        <v>79</v>
      </c>
      <c r="BA34" s="1" t="s">
        <v>5222</v>
      </c>
      <c r="BB34" s="1" t="s">
        <v>1293</v>
      </c>
      <c r="BC34" s="407">
        <v>46092</v>
      </c>
    </row>
    <row r="35" spans="1:55" s="1" customFormat="1" ht="35.25" customHeight="1">
      <c r="A35" s="400" t="s">
        <v>5396</v>
      </c>
      <c r="B35" s="378" t="s">
        <v>5309</v>
      </c>
      <c r="C35" s="379" t="s">
        <v>5479</v>
      </c>
      <c r="D35" s="401">
        <v>46091</v>
      </c>
      <c r="E35" s="401" t="s">
        <v>5567</v>
      </c>
      <c r="F35" s="495">
        <v>1</v>
      </c>
      <c r="G35" s="380">
        <v>7</v>
      </c>
      <c r="H35" s="380">
        <v>7</v>
      </c>
      <c r="I35" s="381"/>
      <c r="J35" s="485"/>
      <c r="K35" s="485"/>
      <c r="L35" s="485"/>
      <c r="M35" s="485"/>
      <c r="N35" s="403"/>
      <c r="O35" s="373"/>
      <c r="P35" s="403">
        <f t="shared" si="20"/>
        <v>1060000</v>
      </c>
      <c r="Q35" s="403">
        <v>940500</v>
      </c>
      <c r="R35" s="403"/>
      <c r="S35" s="403"/>
      <c r="T35" s="403"/>
      <c r="U35" s="403">
        <v>528066</v>
      </c>
      <c r="V35" s="403"/>
      <c r="W35" s="403">
        <v>315000</v>
      </c>
      <c r="X35" s="403"/>
      <c r="Y35" s="403"/>
      <c r="Z35" s="403"/>
      <c r="AA35" s="403"/>
      <c r="AB35" s="373"/>
      <c r="AC35" s="886"/>
      <c r="AD35" s="486" t="s">
        <v>2336</v>
      </c>
      <c r="AE35" s="382" t="s">
        <v>72</v>
      </c>
      <c r="AF35" s="405" t="str">
        <f t="shared" si="13"/>
        <v>PS261684</v>
      </c>
      <c r="AG35" s="404" t="str">
        <f t="shared" si="13"/>
        <v>PC2603092VY</v>
      </c>
      <c r="AH35" s="406">
        <f t="shared" si="0"/>
        <v>46091</v>
      </c>
      <c r="AI35" s="404">
        <f t="shared" si="1"/>
        <v>0</v>
      </c>
      <c r="AJ35" s="404">
        <f t="shared" si="2"/>
        <v>0</v>
      </c>
      <c r="AK35" s="404">
        <f t="shared" si="3"/>
        <v>1060000</v>
      </c>
      <c r="AL35" s="404">
        <f t="shared" si="4"/>
        <v>940500</v>
      </c>
      <c r="AM35" s="404">
        <f t="shared" si="5"/>
        <v>0</v>
      </c>
      <c r="AN35" s="404">
        <f t="shared" si="6"/>
        <v>0</v>
      </c>
      <c r="AO35" s="404">
        <f t="shared" si="7"/>
        <v>0</v>
      </c>
      <c r="AP35" s="404">
        <f t="shared" si="8"/>
        <v>528066</v>
      </c>
      <c r="AQ35" s="404">
        <f t="shared" si="9"/>
        <v>0</v>
      </c>
      <c r="AR35" s="404">
        <f t="shared" si="10"/>
        <v>315000</v>
      </c>
      <c r="AS35" s="404">
        <f t="shared" si="11"/>
        <v>0</v>
      </c>
      <c r="AT35" s="404">
        <f t="shared" si="14"/>
        <v>0</v>
      </c>
      <c r="AU35" s="404">
        <f t="shared" si="15"/>
        <v>0</v>
      </c>
      <c r="AV35" s="404">
        <f t="shared" si="16"/>
        <v>227485.28</v>
      </c>
      <c r="AW35" s="404">
        <f t="shared" si="17"/>
        <v>3071051.28</v>
      </c>
      <c r="AX35" s="404">
        <f t="shared" si="18"/>
        <v>3071051.28</v>
      </c>
      <c r="AY35" s="414" t="str">
        <f t="shared" si="12"/>
        <v>TCS</v>
      </c>
      <c r="AZ35" s="487" t="s">
        <v>79</v>
      </c>
      <c r="BA35" s="1" t="s">
        <v>5223</v>
      </c>
      <c r="BC35" s="407">
        <v>46092</v>
      </c>
    </row>
    <row r="36" spans="1:55" s="1" customFormat="1" ht="35.25" customHeight="1">
      <c r="A36" s="400" t="s">
        <v>5397</v>
      </c>
      <c r="B36" s="378" t="s">
        <v>5310</v>
      </c>
      <c r="C36" s="379" t="s">
        <v>5480</v>
      </c>
      <c r="D36" s="401">
        <v>46091</v>
      </c>
      <c r="E36" s="401" t="s">
        <v>5568</v>
      </c>
      <c r="F36" s="495">
        <v>1</v>
      </c>
      <c r="G36" s="380">
        <v>6</v>
      </c>
      <c r="H36" s="380">
        <v>6</v>
      </c>
      <c r="I36" s="381"/>
      <c r="J36" s="485"/>
      <c r="K36" s="485"/>
      <c r="L36" s="485"/>
      <c r="M36" s="485"/>
      <c r="N36" s="403"/>
      <c r="O36" s="373"/>
      <c r="P36" s="403">
        <f t="shared" si="20"/>
        <v>1060000</v>
      </c>
      <c r="Q36" s="403">
        <v>940500</v>
      </c>
      <c r="R36" s="403"/>
      <c r="S36" s="403"/>
      <c r="T36" s="403"/>
      <c r="U36" s="403">
        <v>526935</v>
      </c>
      <c r="V36" s="403"/>
      <c r="W36" s="403">
        <v>315000</v>
      </c>
      <c r="X36" s="403"/>
      <c r="Y36" s="403"/>
      <c r="Z36" s="403"/>
      <c r="AA36" s="403"/>
      <c r="AB36" s="373"/>
      <c r="AC36" s="886"/>
      <c r="AD36" s="486" t="s">
        <v>2336</v>
      </c>
      <c r="AE36" s="382" t="s">
        <v>72</v>
      </c>
      <c r="AF36" s="405" t="str">
        <f t="shared" si="13"/>
        <v>PS261685</v>
      </c>
      <c r="AG36" s="404" t="str">
        <f t="shared" si="13"/>
        <v>PC260309VY</v>
      </c>
      <c r="AH36" s="406">
        <f t="shared" si="0"/>
        <v>46091</v>
      </c>
      <c r="AI36" s="404">
        <f t="shared" si="1"/>
        <v>0</v>
      </c>
      <c r="AJ36" s="404">
        <f t="shared" si="2"/>
        <v>0</v>
      </c>
      <c r="AK36" s="404">
        <f t="shared" si="3"/>
        <v>1060000</v>
      </c>
      <c r="AL36" s="404">
        <f t="shared" si="4"/>
        <v>940500</v>
      </c>
      <c r="AM36" s="404">
        <f t="shared" si="5"/>
        <v>0</v>
      </c>
      <c r="AN36" s="404">
        <f t="shared" si="6"/>
        <v>0</v>
      </c>
      <c r="AO36" s="404">
        <f t="shared" si="7"/>
        <v>0</v>
      </c>
      <c r="AP36" s="404">
        <f t="shared" si="8"/>
        <v>526935</v>
      </c>
      <c r="AQ36" s="404">
        <f t="shared" si="9"/>
        <v>0</v>
      </c>
      <c r="AR36" s="404">
        <f t="shared" si="10"/>
        <v>315000</v>
      </c>
      <c r="AS36" s="404">
        <f t="shared" si="11"/>
        <v>0</v>
      </c>
      <c r="AT36" s="404">
        <f t="shared" si="14"/>
        <v>0</v>
      </c>
      <c r="AU36" s="404">
        <f t="shared" si="15"/>
        <v>0</v>
      </c>
      <c r="AV36" s="404">
        <f t="shared" si="16"/>
        <v>227394.80000000002</v>
      </c>
      <c r="AW36" s="404">
        <f t="shared" si="17"/>
        <v>3069829.8</v>
      </c>
      <c r="AX36" s="404">
        <f t="shared" si="18"/>
        <v>3069829.8</v>
      </c>
      <c r="AY36" s="414" t="str">
        <f t="shared" si="12"/>
        <v>TCS</v>
      </c>
      <c r="AZ36" s="383" t="s">
        <v>79</v>
      </c>
      <c r="BA36" s="1" t="s">
        <v>5224</v>
      </c>
      <c r="BC36" s="407">
        <v>46092</v>
      </c>
    </row>
    <row r="37" spans="1:55" s="1" customFormat="1" ht="35.25" customHeight="1">
      <c r="A37" s="400" t="s">
        <v>5398</v>
      </c>
      <c r="B37" s="378" t="s">
        <v>5311</v>
      </c>
      <c r="C37" s="379" t="s">
        <v>5481</v>
      </c>
      <c r="D37" s="401">
        <v>46091</v>
      </c>
      <c r="E37" s="401" t="s">
        <v>5569</v>
      </c>
      <c r="F37" s="495">
        <v>1</v>
      </c>
      <c r="G37" s="380">
        <v>172</v>
      </c>
      <c r="H37" s="380">
        <v>172</v>
      </c>
      <c r="I37" s="381"/>
      <c r="J37" s="485"/>
      <c r="K37" s="485"/>
      <c r="L37" s="485"/>
      <c r="M37" s="485"/>
      <c r="N37" s="403"/>
      <c r="O37" s="373"/>
      <c r="P37" s="403">
        <f t="shared" si="20"/>
        <v>1210000</v>
      </c>
      <c r="Q37" s="403">
        <v>940500</v>
      </c>
      <c r="R37" s="403"/>
      <c r="S37" s="403"/>
      <c r="T37" s="403"/>
      <c r="U37" s="403">
        <v>664167</v>
      </c>
      <c r="V37" s="403"/>
      <c r="W37" s="403">
        <v>682668</v>
      </c>
      <c r="X37" s="403"/>
      <c r="Y37" s="403"/>
      <c r="Z37" s="403"/>
      <c r="AA37" s="403"/>
      <c r="AB37" s="373"/>
      <c r="AC37" s="887"/>
      <c r="AD37" s="486" t="s">
        <v>2336</v>
      </c>
      <c r="AE37" s="382" t="s">
        <v>72</v>
      </c>
      <c r="AF37" s="405" t="str">
        <f t="shared" si="13"/>
        <v>PS261699</v>
      </c>
      <c r="AG37" s="404" t="str">
        <f t="shared" si="13"/>
        <v>0885197012</v>
      </c>
      <c r="AH37" s="406">
        <f t="shared" si="0"/>
        <v>46091</v>
      </c>
      <c r="AI37" s="404">
        <f t="shared" si="1"/>
        <v>0</v>
      </c>
      <c r="AJ37" s="404">
        <f t="shared" si="2"/>
        <v>0</v>
      </c>
      <c r="AK37" s="404">
        <f t="shared" si="3"/>
        <v>1210000</v>
      </c>
      <c r="AL37" s="404">
        <f t="shared" si="4"/>
        <v>940500</v>
      </c>
      <c r="AM37" s="404">
        <f t="shared" si="5"/>
        <v>0</v>
      </c>
      <c r="AN37" s="404">
        <f t="shared" si="6"/>
        <v>0</v>
      </c>
      <c r="AO37" s="404">
        <f t="shared" si="7"/>
        <v>0</v>
      </c>
      <c r="AP37" s="404">
        <f t="shared" si="8"/>
        <v>664167</v>
      </c>
      <c r="AQ37" s="404">
        <f t="shared" si="9"/>
        <v>0</v>
      </c>
      <c r="AR37" s="404">
        <f t="shared" si="10"/>
        <v>682668</v>
      </c>
      <c r="AS37" s="404">
        <f t="shared" si="11"/>
        <v>0</v>
      </c>
      <c r="AT37" s="404">
        <f t="shared" si="14"/>
        <v>0</v>
      </c>
      <c r="AU37" s="404">
        <f t="shared" si="15"/>
        <v>0</v>
      </c>
      <c r="AV37" s="404">
        <f t="shared" si="16"/>
        <v>279786.8</v>
      </c>
      <c r="AW37" s="404">
        <f t="shared" si="17"/>
        <v>3777121.8</v>
      </c>
      <c r="AX37" s="404">
        <f t="shared" si="18"/>
        <v>3777121.8</v>
      </c>
      <c r="AY37" s="414" t="str">
        <f t="shared" si="12"/>
        <v>TCS</v>
      </c>
      <c r="AZ37" s="383" t="s">
        <v>79</v>
      </c>
      <c r="BA37" s="1" t="s">
        <v>5225</v>
      </c>
      <c r="BC37" s="407">
        <v>46092</v>
      </c>
    </row>
    <row r="38" spans="1:55" s="1" customFormat="1" ht="35.25" customHeight="1">
      <c r="A38" s="400" t="s">
        <v>5399</v>
      </c>
      <c r="B38" s="378" t="s">
        <v>5312</v>
      </c>
      <c r="C38" s="379" t="s">
        <v>5482</v>
      </c>
      <c r="D38" s="401">
        <v>46092</v>
      </c>
      <c r="E38" s="401" t="s">
        <v>5570</v>
      </c>
      <c r="F38" s="495">
        <v>1</v>
      </c>
      <c r="G38" s="380">
        <v>3</v>
      </c>
      <c r="H38" s="380">
        <v>3</v>
      </c>
      <c r="I38" s="381"/>
      <c r="J38" s="485"/>
      <c r="K38" s="491"/>
      <c r="L38" s="485"/>
      <c r="M38" s="485"/>
      <c r="N38" s="403"/>
      <c r="O38" s="373"/>
      <c r="P38" s="403">
        <f t="shared" si="20"/>
        <v>1060000</v>
      </c>
      <c r="Q38" s="403">
        <v>940500</v>
      </c>
      <c r="R38" s="403"/>
      <c r="S38" s="403"/>
      <c r="T38" s="403"/>
      <c r="U38" s="403">
        <v>1569900</v>
      </c>
      <c r="V38" s="403"/>
      <c r="W38" s="403">
        <v>157500</v>
      </c>
      <c r="X38" s="403"/>
      <c r="Y38" s="403"/>
      <c r="Z38" s="403"/>
      <c r="AA38" s="403"/>
      <c r="AB38" s="373"/>
      <c r="AC38" s="844" t="s">
        <v>2685</v>
      </c>
      <c r="AD38" s="489" t="s">
        <v>704</v>
      </c>
      <c r="AE38" s="382" t="s">
        <v>72</v>
      </c>
      <c r="AF38" s="405" t="str">
        <f t="shared" si="13"/>
        <v>PS261674</v>
      </c>
      <c r="AG38" s="404" t="str">
        <f t="shared" si="13"/>
        <v>T260309-Y2</v>
      </c>
      <c r="AH38" s="406">
        <f t="shared" si="0"/>
        <v>46092</v>
      </c>
      <c r="AI38" s="404">
        <f t="shared" si="1"/>
        <v>0</v>
      </c>
      <c r="AJ38" s="404">
        <f t="shared" si="2"/>
        <v>0</v>
      </c>
      <c r="AK38" s="404">
        <f t="shared" si="3"/>
        <v>1060000</v>
      </c>
      <c r="AL38" s="404">
        <f t="shared" si="4"/>
        <v>940500</v>
      </c>
      <c r="AM38" s="404">
        <f t="shared" si="5"/>
        <v>0</v>
      </c>
      <c r="AN38" s="404">
        <f t="shared" si="6"/>
        <v>0</v>
      </c>
      <c r="AO38" s="404">
        <f t="shared" si="7"/>
        <v>0</v>
      </c>
      <c r="AP38" s="404">
        <f t="shared" si="8"/>
        <v>1569900</v>
      </c>
      <c r="AQ38" s="404">
        <f t="shared" si="9"/>
        <v>0</v>
      </c>
      <c r="AR38" s="404">
        <f t="shared" si="10"/>
        <v>157500</v>
      </c>
      <c r="AS38" s="404">
        <f t="shared" si="11"/>
        <v>0</v>
      </c>
      <c r="AT38" s="404">
        <f t="shared" si="14"/>
        <v>0</v>
      </c>
      <c r="AU38" s="404">
        <f t="shared" si="15"/>
        <v>0</v>
      </c>
      <c r="AV38" s="404">
        <f t="shared" si="16"/>
        <v>298232</v>
      </c>
      <c r="AW38" s="404">
        <f t="shared" si="17"/>
        <v>4026132</v>
      </c>
      <c r="AX38" s="404">
        <f t="shared" si="18"/>
        <v>4026132</v>
      </c>
      <c r="AY38" s="414" t="str">
        <f t="shared" si="12"/>
        <v>TCS</v>
      </c>
      <c r="AZ38" s="383" t="s">
        <v>79</v>
      </c>
      <c r="BA38" s="1" t="s">
        <v>5226</v>
      </c>
      <c r="BB38" s="1" t="s">
        <v>1293</v>
      </c>
      <c r="BC38" s="407">
        <v>46092</v>
      </c>
    </row>
    <row r="39" spans="1:55" s="1" customFormat="1" ht="35.25" customHeight="1">
      <c r="A39" s="400" t="s">
        <v>5400</v>
      </c>
      <c r="B39" s="378" t="s">
        <v>5313</v>
      </c>
      <c r="C39" s="379" t="s">
        <v>5483</v>
      </c>
      <c r="D39" s="401">
        <v>46092</v>
      </c>
      <c r="E39" s="401" t="s">
        <v>5571</v>
      </c>
      <c r="F39" s="495">
        <v>1</v>
      </c>
      <c r="G39" s="380">
        <v>1214</v>
      </c>
      <c r="H39" s="380">
        <v>1214</v>
      </c>
      <c r="I39" s="381"/>
      <c r="J39" s="485"/>
      <c r="K39" s="491"/>
      <c r="L39" s="485"/>
      <c r="M39" s="485"/>
      <c r="N39" s="403"/>
      <c r="O39" s="373"/>
      <c r="P39" s="403">
        <f t="shared" si="20"/>
        <v>1990000</v>
      </c>
      <c r="Q39" s="403">
        <v>940500</v>
      </c>
      <c r="R39" s="403"/>
      <c r="S39" s="403"/>
      <c r="T39" s="403"/>
      <c r="U39" s="403">
        <v>1578540</v>
      </c>
      <c r="V39" s="403"/>
      <c r="W39" s="403">
        <v>1682604</v>
      </c>
      <c r="X39" s="403"/>
      <c r="Y39" s="403"/>
      <c r="Z39" s="403"/>
      <c r="AA39" s="403"/>
      <c r="AB39" s="373"/>
      <c r="AC39" s="846"/>
      <c r="AD39" s="489" t="s">
        <v>704</v>
      </c>
      <c r="AE39" s="382" t="s">
        <v>72</v>
      </c>
      <c r="AF39" s="405" t="str">
        <f t="shared" si="13"/>
        <v>PS261755</v>
      </c>
      <c r="AG39" s="404" t="str">
        <f t="shared" si="13"/>
        <v xml:space="preserve">5299392
</v>
      </c>
      <c r="AH39" s="406">
        <f t="shared" si="0"/>
        <v>46092</v>
      </c>
      <c r="AI39" s="404">
        <f t="shared" si="1"/>
        <v>0</v>
      </c>
      <c r="AJ39" s="404">
        <f t="shared" si="2"/>
        <v>0</v>
      </c>
      <c r="AK39" s="404">
        <f t="shared" si="3"/>
        <v>1990000</v>
      </c>
      <c r="AL39" s="404">
        <f t="shared" si="4"/>
        <v>940500</v>
      </c>
      <c r="AM39" s="404">
        <f t="shared" si="5"/>
        <v>0</v>
      </c>
      <c r="AN39" s="404">
        <f t="shared" si="6"/>
        <v>0</v>
      </c>
      <c r="AO39" s="404">
        <f t="shared" si="7"/>
        <v>0</v>
      </c>
      <c r="AP39" s="404">
        <f t="shared" si="8"/>
        <v>1578540</v>
      </c>
      <c r="AQ39" s="404">
        <f t="shared" si="9"/>
        <v>0</v>
      </c>
      <c r="AR39" s="404">
        <f t="shared" si="10"/>
        <v>1682604</v>
      </c>
      <c r="AS39" s="404">
        <f t="shared" si="11"/>
        <v>0</v>
      </c>
      <c r="AT39" s="404">
        <f t="shared" si="14"/>
        <v>0</v>
      </c>
      <c r="AU39" s="404">
        <f t="shared" si="15"/>
        <v>0</v>
      </c>
      <c r="AV39" s="404">
        <f t="shared" si="16"/>
        <v>495331.52</v>
      </c>
      <c r="AW39" s="404">
        <f t="shared" si="17"/>
        <v>6686975.5199999996</v>
      </c>
      <c r="AX39" s="404">
        <f t="shared" si="18"/>
        <v>6686975.5199999996</v>
      </c>
      <c r="AY39" s="414" t="str">
        <f t="shared" si="12"/>
        <v>TCS</v>
      </c>
      <c r="AZ39" s="383" t="s">
        <v>79</v>
      </c>
      <c r="BA39" s="1" t="s">
        <v>5227</v>
      </c>
      <c r="BC39" s="407">
        <v>46092</v>
      </c>
    </row>
    <row r="40" spans="1:55" s="1" customFormat="1" ht="55.5" customHeight="1">
      <c r="A40" s="400" t="s">
        <v>5401</v>
      </c>
      <c r="B40" s="378" t="s">
        <v>5314</v>
      </c>
      <c r="C40" s="379" t="s">
        <v>5484</v>
      </c>
      <c r="D40" s="401">
        <v>46088</v>
      </c>
      <c r="E40" s="401" t="s">
        <v>5572</v>
      </c>
      <c r="F40" s="495">
        <v>1</v>
      </c>
      <c r="G40" s="380">
        <v>8857</v>
      </c>
      <c r="H40" s="380">
        <v>8857</v>
      </c>
      <c r="I40" s="381"/>
      <c r="J40" s="485"/>
      <c r="K40" s="498">
        <v>2</v>
      </c>
      <c r="L40" s="485"/>
      <c r="M40" s="485">
        <v>1</v>
      </c>
      <c r="N40" s="403"/>
      <c r="O40" s="373"/>
      <c r="P40" s="403">
        <f>2596000+1760000*2</f>
        <v>6116000</v>
      </c>
      <c r="Q40" s="403">
        <v>940500</v>
      </c>
      <c r="R40" s="403"/>
      <c r="S40" s="403"/>
      <c r="T40" s="403"/>
      <c r="U40" s="403"/>
      <c r="V40" s="403"/>
      <c r="W40" s="403">
        <v>1045370</v>
      </c>
      <c r="X40" s="403">
        <v>132855</v>
      </c>
      <c r="Y40" s="403"/>
      <c r="Z40" s="403"/>
      <c r="AA40" s="403"/>
      <c r="AB40" s="373"/>
      <c r="AC40" s="494" t="s">
        <v>5626</v>
      </c>
      <c r="AD40" s="486" t="s">
        <v>5629</v>
      </c>
      <c r="AE40" s="382" t="s">
        <v>3542</v>
      </c>
      <c r="AF40" s="405" t="str">
        <f t="shared" si="13"/>
        <v>PS261597</v>
      </c>
      <c r="AG40" s="404" t="str">
        <f t="shared" si="13"/>
        <v>2606/SLTW-PS</v>
      </c>
      <c r="AH40" s="406">
        <f t="shared" si="0"/>
        <v>46088</v>
      </c>
      <c r="AI40" s="404">
        <f t="shared" si="1"/>
        <v>0</v>
      </c>
      <c r="AJ40" s="404">
        <f t="shared" si="2"/>
        <v>0</v>
      </c>
      <c r="AK40" s="404">
        <f t="shared" si="3"/>
        <v>6116000</v>
      </c>
      <c r="AL40" s="404">
        <f t="shared" si="4"/>
        <v>940500</v>
      </c>
      <c r="AM40" s="404">
        <f t="shared" si="5"/>
        <v>0</v>
      </c>
      <c r="AN40" s="404">
        <f t="shared" si="6"/>
        <v>0</v>
      </c>
      <c r="AO40" s="404">
        <f t="shared" si="7"/>
        <v>0</v>
      </c>
      <c r="AP40" s="404">
        <f t="shared" si="8"/>
        <v>0</v>
      </c>
      <c r="AQ40" s="404">
        <f t="shared" si="9"/>
        <v>0</v>
      </c>
      <c r="AR40" s="404">
        <f t="shared" si="10"/>
        <v>1045370</v>
      </c>
      <c r="AS40" s="404">
        <f t="shared" si="11"/>
        <v>132855</v>
      </c>
      <c r="AT40" s="404">
        <f t="shared" si="14"/>
        <v>0</v>
      </c>
      <c r="AU40" s="404">
        <f t="shared" si="15"/>
        <v>0</v>
      </c>
      <c r="AV40" s="404">
        <f t="shared" si="16"/>
        <v>658778</v>
      </c>
      <c r="AW40" s="404">
        <f t="shared" si="17"/>
        <v>8893503</v>
      </c>
      <c r="AX40" s="404">
        <f t="shared" si="18"/>
        <v>8893503</v>
      </c>
      <c r="AY40" s="414" t="str">
        <f t="shared" si="12"/>
        <v>TAN THUAN</v>
      </c>
      <c r="AZ40" s="383" t="s">
        <v>80</v>
      </c>
      <c r="BA40" s="1" t="s">
        <v>5228</v>
      </c>
      <c r="BB40" s="1" t="s">
        <v>4145</v>
      </c>
      <c r="BC40" s="407">
        <v>46092</v>
      </c>
    </row>
    <row r="41" spans="1:55" s="1" customFormat="1" ht="35.25" customHeight="1">
      <c r="A41" s="400" t="s">
        <v>5402</v>
      </c>
      <c r="B41" s="499" t="s">
        <v>5315</v>
      </c>
      <c r="C41" s="379" t="s">
        <v>5485</v>
      </c>
      <c r="D41" s="401">
        <v>46090</v>
      </c>
      <c r="E41" s="401" t="s">
        <v>5573</v>
      </c>
      <c r="F41" s="495">
        <v>1</v>
      </c>
      <c r="G41" s="380">
        <v>535</v>
      </c>
      <c r="H41" s="380">
        <v>535</v>
      </c>
      <c r="I41" s="381">
        <v>4.32</v>
      </c>
      <c r="J41" s="485"/>
      <c r="K41" s="873">
        <v>1</v>
      </c>
      <c r="L41" s="485"/>
      <c r="M41" s="485"/>
      <c r="N41" s="403"/>
      <c r="O41" s="373"/>
      <c r="P41" s="403">
        <v>1460000</v>
      </c>
      <c r="Q41" s="403">
        <v>940500</v>
      </c>
      <c r="R41" s="403">
        <v>3487277</v>
      </c>
      <c r="S41" s="403"/>
      <c r="T41" s="403"/>
      <c r="U41" s="403">
        <v>651000</v>
      </c>
      <c r="V41" s="403"/>
      <c r="W41" s="403"/>
      <c r="X41" s="403"/>
      <c r="Y41" s="403"/>
      <c r="Z41" s="403"/>
      <c r="AA41" s="403"/>
      <c r="AB41" s="373"/>
      <c r="AC41" s="841" t="s">
        <v>2685</v>
      </c>
      <c r="AD41" s="876" t="s">
        <v>1274</v>
      </c>
      <c r="AE41" s="382" t="s">
        <v>74</v>
      </c>
      <c r="AF41" s="405" t="str">
        <f t="shared" si="13"/>
        <v>PS261626</v>
      </c>
      <c r="AG41" s="404" t="str">
        <f t="shared" si="13"/>
        <v>OHTY260203</v>
      </c>
      <c r="AH41" s="406">
        <f t="shared" si="0"/>
        <v>46090</v>
      </c>
      <c r="AI41" s="404">
        <f t="shared" si="1"/>
        <v>0</v>
      </c>
      <c r="AJ41" s="404">
        <f t="shared" si="2"/>
        <v>0</v>
      </c>
      <c r="AK41" s="404">
        <f t="shared" si="3"/>
        <v>1460000</v>
      </c>
      <c r="AL41" s="404">
        <f t="shared" si="4"/>
        <v>940500</v>
      </c>
      <c r="AM41" s="404">
        <f t="shared" si="5"/>
        <v>3487277</v>
      </c>
      <c r="AN41" s="404">
        <f t="shared" si="6"/>
        <v>0</v>
      </c>
      <c r="AO41" s="404">
        <f t="shared" si="7"/>
        <v>0</v>
      </c>
      <c r="AP41" s="404">
        <f t="shared" si="8"/>
        <v>651000</v>
      </c>
      <c r="AQ41" s="404">
        <f t="shared" si="9"/>
        <v>0</v>
      </c>
      <c r="AR41" s="404">
        <f t="shared" si="10"/>
        <v>0</v>
      </c>
      <c r="AS41" s="404">
        <f t="shared" si="11"/>
        <v>0</v>
      </c>
      <c r="AT41" s="404">
        <f t="shared" si="14"/>
        <v>0</v>
      </c>
      <c r="AU41" s="404">
        <f t="shared" si="15"/>
        <v>0</v>
      </c>
      <c r="AV41" s="404">
        <f t="shared" si="16"/>
        <v>523102.16000000003</v>
      </c>
      <c r="AW41" s="404">
        <f t="shared" si="17"/>
        <v>7061879.1600000001</v>
      </c>
      <c r="AX41" s="404">
        <f t="shared" si="18"/>
        <v>7061879.1600000001</v>
      </c>
      <c r="AY41" s="414" t="str">
        <f t="shared" si="12"/>
        <v>CÁT LÁI</v>
      </c>
      <c r="AZ41" s="383" t="s">
        <v>80</v>
      </c>
      <c r="BA41" s="1" t="s">
        <v>5229</v>
      </c>
      <c r="BB41" s="1" t="s">
        <v>3614</v>
      </c>
      <c r="BC41" s="407">
        <v>46092</v>
      </c>
    </row>
    <row r="42" spans="1:55" s="1" customFormat="1" ht="35.25" customHeight="1">
      <c r="A42" s="400" t="s">
        <v>5403</v>
      </c>
      <c r="B42" s="499" t="s">
        <v>5316</v>
      </c>
      <c r="C42" s="379" t="s">
        <v>5486</v>
      </c>
      <c r="D42" s="401">
        <v>46091</v>
      </c>
      <c r="E42" s="401" t="s">
        <v>5574</v>
      </c>
      <c r="F42" s="495">
        <v>1</v>
      </c>
      <c r="G42" s="380">
        <v>273</v>
      </c>
      <c r="H42" s="380">
        <v>273</v>
      </c>
      <c r="I42" s="381">
        <v>1.2</v>
      </c>
      <c r="J42" s="485"/>
      <c r="K42" s="874"/>
      <c r="L42" s="485"/>
      <c r="M42" s="485"/>
      <c r="N42" s="403"/>
      <c r="O42" s="373"/>
      <c r="P42" s="403"/>
      <c r="Q42" s="403">
        <v>940500</v>
      </c>
      <c r="R42" s="403">
        <v>968688</v>
      </c>
      <c r="S42" s="403"/>
      <c r="T42" s="403"/>
      <c r="U42" s="403">
        <v>651000</v>
      </c>
      <c r="V42" s="403"/>
      <c r="W42" s="403"/>
      <c r="X42" s="403"/>
      <c r="Y42" s="403"/>
      <c r="Z42" s="403"/>
      <c r="AA42" s="403"/>
      <c r="AB42" s="373"/>
      <c r="AC42" s="842"/>
      <c r="AD42" s="877"/>
      <c r="AE42" s="382" t="s">
        <v>74</v>
      </c>
      <c r="AF42" s="405" t="str">
        <f t="shared" si="13"/>
        <v>PS261687</v>
      </c>
      <c r="AG42" s="404" t="str">
        <f t="shared" si="13"/>
        <v>AT26030001</v>
      </c>
      <c r="AH42" s="406">
        <f t="shared" si="0"/>
        <v>46091</v>
      </c>
      <c r="AI42" s="404">
        <f t="shared" si="1"/>
        <v>0</v>
      </c>
      <c r="AJ42" s="404">
        <f t="shared" si="2"/>
        <v>0</v>
      </c>
      <c r="AK42" s="404">
        <f t="shared" si="3"/>
        <v>0</v>
      </c>
      <c r="AL42" s="404">
        <f t="shared" si="4"/>
        <v>940500</v>
      </c>
      <c r="AM42" s="404">
        <f t="shared" si="5"/>
        <v>968688</v>
      </c>
      <c r="AN42" s="404">
        <f t="shared" si="6"/>
        <v>0</v>
      </c>
      <c r="AO42" s="404">
        <f t="shared" si="7"/>
        <v>0</v>
      </c>
      <c r="AP42" s="404">
        <f t="shared" si="8"/>
        <v>651000</v>
      </c>
      <c r="AQ42" s="404">
        <f t="shared" si="9"/>
        <v>0</v>
      </c>
      <c r="AR42" s="404">
        <f t="shared" si="10"/>
        <v>0</v>
      </c>
      <c r="AS42" s="404">
        <f t="shared" si="11"/>
        <v>0</v>
      </c>
      <c r="AT42" s="404">
        <f t="shared" si="14"/>
        <v>0</v>
      </c>
      <c r="AU42" s="404">
        <f t="shared" si="15"/>
        <v>0</v>
      </c>
      <c r="AV42" s="404">
        <f t="shared" si="16"/>
        <v>204815.04</v>
      </c>
      <c r="AW42" s="404">
        <f t="shared" si="17"/>
        <v>2765003.04</v>
      </c>
      <c r="AX42" s="404">
        <f t="shared" si="18"/>
        <v>2765003.04</v>
      </c>
      <c r="AY42" s="414" t="str">
        <f t="shared" si="12"/>
        <v>CÁT LÁI</v>
      </c>
      <c r="AZ42" s="383" t="s">
        <v>80</v>
      </c>
      <c r="BA42" s="1" t="s">
        <v>5230</v>
      </c>
      <c r="BC42" s="407">
        <v>46092</v>
      </c>
    </row>
    <row r="43" spans="1:55" s="1" customFormat="1" ht="35.25" customHeight="1">
      <c r="A43" s="400" t="s">
        <v>5404</v>
      </c>
      <c r="B43" s="499" t="s">
        <v>5317</v>
      </c>
      <c r="C43" s="379" t="s">
        <v>5487</v>
      </c>
      <c r="D43" s="401">
        <v>46087</v>
      </c>
      <c r="E43" s="401" t="s">
        <v>5575</v>
      </c>
      <c r="F43" s="495">
        <v>1</v>
      </c>
      <c r="G43" s="380">
        <v>163.9</v>
      </c>
      <c r="H43" s="380">
        <v>163.9</v>
      </c>
      <c r="I43" s="381">
        <v>1</v>
      </c>
      <c r="J43" s="485"/>
      <c r="K43" s="875"/>
      <c r="L43" s="485"/>
      <c r="M43" s="491"/>
      <c r="N43" s="403"/>
      <c r="O43" s="373"/>
      <c r="P43" s="403"/>
      <c r="Q43" s="403">
        <v>940500</v>
      </c>
      <c r="R43" s="403"/>
      <c r="S43" s="403"/>
      <c r="T43" s="403"/>
      <c r="U43" s="403"/>
      <c r="V43" s="403"/>
      <c r="W43" s="403"/>
      <c r="X43" s="403"/>
      <c r="Y43" s="403"/>
      <c r="Z43" s="403"/>
      <c r="AA43" s="403"/>
      <c r="AB43" s="373"/>
      <c r="AC43" s="843"/>
      <c r="AD43" s="878"/>
      <c r="AE43" s="382" t="s">
        <v>74</v>
      </c>
      <c r="AF43" s="405" t="str">
        <f t="shared" si="13"/>
        <v>PS261521</v>
      </c>
      <c r="AG43" s="404" t="str">
        <f t="shared" si="13"/>
        <v>5289974</v>
      </c>
      <c r="AH43" s="406">
        <f t="shared" si="0"/>
        <v>46087</v>
      </c>
      <c r="AI43" s="404">
        <f t="shared" si="1"/>
        <v>0</v>
      </c>
      <c r="AJ43" s="404">
        <f t="shared" si="2"/>
        <v>0</v>
      </c>
      <c r="AK43" s="404">
        <f t="shared" si="3"/>
        <v>0</v>
      </c>
      <c r="AL43" s="404">
        <f t="shared" si="4"/>
        <v>940500</v>
      </c>
      <c r="AM43" s="404">
        <f t="shared" si="5"/>
        <v>0</v>
      </c>
      <c r="AN43" s="404">
        <f t="shared" si="6"/>
        <v>0</v>
      </c>
      <c r="AO43" s="404">
        <f t="shared" si="7"/>
        <v>0</v>
      </c>
      <c r="AP43" s="404">
        <f t="shared" si="8"/>
        <v>0</v>
      </c>
      <c r="AQ43" s="404">
        <f t="shared" si="9"/>
        <v>0</v>
      </c>
      <c r="AR43" s="404">
        <f t="shared" si="10"/>
        <v>0</v>
      </c>
      <c r="AS43" s="404">
        <f t="shared" si="11"/>
        <v>0</v>
      </c>
      <c r="AT43" s="404">
        <f t="shared" si="14"/>
        <v>0</v>
      </c>
      <c r="AU43" s="404">
        <f t="shared" si="15"/>
        <v>0</v>
      </c>
      <c r="AV43" s="404">
        <f t="shared" si="16"/>
        <v>75240</v>
      </c>
      <c r="AW43" s="404">
        <f t="shared" si="17"/>
        <v>1015740</v>
      </c>
      <c r="AX43" s="404">
        <f t="shared" si="18"/>
        <v>1015740</v>
      </c>
      <c r="AY43" s="414" t="str">
        <f t="shared" si="12"/>
        <v>CÁT LÁI</v>
      </c>
      <c r="AZ43" s="383" t="s">
        <v>80</v>
      </c>
      <c r="BA43" s="1" t="s">
        <v>5231</v>
      </c>
      <c r="BC43" s="407">
        <v>46092</v>
      </c>
    </row>
    <row r="44" spans="1:55" s="1" customFormat="1" ht="35.25" customHeight="1">
      <c r="A44" s="400" t="s">
        <v>5405</v>
      </c>
      <c r="B44" s="378" t="s">
        <v>5318</v>
      </c>
      <c r="C44" s="379" t="s">
        <v>5488</v>
      </c>
      <c r="D44" s="401">
        <v>46090</v>
      </c>
      <c r="E44" s="401" t="s">
        <v>5576</v>
      </c>
      <c r="F44" s="495">
        <v>1</v>
      </c>
      <c r="G44" s="380">
        <v>9.5</v>
      </c>
      <c r="H44" s="380">
        <v>9.5</v>
      </c>
      <c r="I44" s="381">
        <v>1.9E-2</v>
      </c>
      <c r="J44" s="873">
        <v>1</v>
      </c>
      <c r="K44" s="485"/>
      <c r="L44" s="485"/>
      <c r="M44" s="491"/>
      <c r="N44" s="403"/>
      <c r="O44" s="373"/>
      <c r="P44" s="403">
        <v>1290000</v>
      </c>
      <c r="Q44" s="403">
        <v>940500</v>
      </c>
      <c r="R44" s="403">
        <v>807240</v>
      </c>
      <c r="S44" s="403"/>
      <c r="T44" s="403"/>
      <c r="U44" s="403">
        <v>1692600</v>
      </c>
      <c r="V44" s="403"/>
      <c r="W44" s="403">
        <v>40500</v>
      </c>
      <c r="X44" s="403"/>
      <c r="Y44" s="403"/>
      <c r="Z44" s="403"/>
      <c r="AA44" s="403"/>
      <c r="AB44" s="373"/>
      <c r="AC44" s="885" t="s">
        <v>2684</v>
      </c>
      <c r="AD44" s="888" t="s">
        <v>2334</v>
      </c>
      <c r="AE44" s="382" t="s">
        <v>74</v>
      </c>
      <c r="AF44" s="405" t="str">
        <f t="shared" si="13"/>
        <v>PS261462</v>
      </c>
      <c r="AG44" s="404" t="str">
        <f t="shared" si="13"/>
        <v>DSHK2026022601</v>
      </c>
      <c r="AH44" s="406">
        <f t="shared" si="0"/>
        <v>46090</v>
      </c>
      <c r="AI44" s="404">
        <f t="shared" si="1"/>
        <v>0</v>
      </c>
      <c r="AJ44" s="404">
        <f t="shared" si="2"/>
        <v>0</v>
      </c>
      <c r="AK44" s="404">
        <f t="shared" si="3"/>
        <v>1290000</v>
      </c>
      <c r="AL44" s="404">
        <f t="shared" si="4"/>
        <v>940500</v>
      </c>
      <c r="AM44" s="404">
        <f t="shared" si="5"/>
        <v>807240</v>
      </c>
      <c r="AN44" s="404">
        <f t="shared" si="6"/>
        <v>0</v>
      </c>
      <c r="AO44" s="404">
        <f t="shared" si="7"/>
        <v>0</v>
      </c>
      <c r="AP44" s="404">
        <f t="shared" si="8"/>
        <v>1692600</v>
      </c>
      <c r="AQ44" s="404">
        <f t="shared" si="9"/>
        <v>0</v>
      </c>
      <c r="AR44" s="404">
        <f t="shared" si="10"/>
        <v>40500</v>
      </c>
      <c r="AS44" s="404">
        <f t="shared" si="11"/>
        <v>0</v>
      </c>
      <c r="AT44" s="404">
        <f t="shared" si="14"/>
        <v>0</v>
      </c>
      <c r="AU44" s="404">
        <f t="shared" si="15"/>
        <v>0</v>
      </c>
      <c r="AV44" s="404">
        <f t="shared" si="16"/>
        <v>381667.2</v>
      </c>
      <c r="AW44" s="404">
        <f t="shared" si="17"/>
        <v>5152507.2</v>
      </c>
      <c r="AX44" s="404">
        <f t="shared" si="18"/>
        <v>5152507.2</v>
      </c>
      <c r="AY44" s="414" t="str">
        <f t="shared" si="12"/>
        <v>CÁT LÁI</v>
      </c>
      <c r="AZ44" s="383" t="s">
        <v>80</v>
      </c>
      <c r="BA44" s="1" t="s">
        <v>5232</v>
      </c>
      <c r="BB44" s="1" t="s">
        <v>3614</v>
      </c>
      <c r="BC44" s="407">
        <v>46092</v>
      </c>
    </row>
    <row r="45" spans="1:55" s="1" customFormat="1" ht="35.25" customHeight="1">
      <c r="A45" s="400" t="s">
        <v>5406</v>
      </c>
      <c r="B45" s="378" t="s">
        <v>5319</v>
      </c>
      <c r="C45" s="379" t="s">
        <v>5489</v>
      </c>
      <c r="D45" s="401">
        <v>46090</v>
      </c>
      <c r="E45" s="401" t="s">
        <v>5577</v>
      </c>
      <c r="F45" s="495">
        <v>1</v>
      </c>
      <c r="G45" s="380">
        <v>544.5</v>
      </c>
      <c r="H45" s="380">
        <v>544.5</v>
      </c>
      <c r="I45" s="381">
        <v>0.91200000000000003</v>
      </c>
      <c r="J45" s="874"/>
      <c r="K45" s="485"/>
      <c r="L45" s="485"/>
      <c r="M45" s="491"/>
      <c r="N45" s="403"/>
      <c r="O45" s="373"/>
      <c r="P45" s="403"/>
      <c r="Q45" s="403">
        <v>940500</v>
      </c>
      <c r="R45" s="403">
        <v>807240</v>
      </c>
      <c r="S45" s="403"/>
      <c r="T45" s="403"/>
      <c r="U45" s="403">
        <v>1692600</v>
      </c>
      <c r="V45" s="403"/>
      <c r="W45" s="403">
        <v>40500</v>
      </c>
      <c r="X45" s="403"/>
      <c r="Y45" s="403"/>
      <c r="Z45" s="403"/>
      <c r="AA45" s="403"/>
      <c r="AB45" s="373"/>
      <c r="AC45" s="886"/>
      <c r="AD45" s="889"/>
      <c r="AE45" s="382" t="s">
        <v>74</v>
      </c>
      <c r="AF45" s="405" t="str">
        <f t="shared" si="13"/>
        <v>PS261465</v>
      </c>
      <c r="AG45" s="404" t="str">
        <f t="shared" si="13"/>
        <v>260227-01</v>
      </c>
      <c r="AH45" s="406">
        <f t="shared" si="0"/>
        <v>46090</v>
      </c>
      <c r="AI45" s="404">
        <f t="shared" si="1"/>
        <v>0</v>
      </c>
      <c r="AJ45" s="404">
        <f t="shared" si="2"/>
        <v>0</v>
      </c>
      <c r="AK45" s="404">
        <f t="shared" si="3"/>
        <v>0</v>
      </c>
      <c r="AL45" s="404">
        <f t="shared" si="4"/>
        <v>940500</v>
      </c>
      <c r="AM45" s="404">
        <f t="shared" si="5"/>
        <v>807240</v>
      </c>
      <c r="AN45" s="404">
        <f t="shared" si="6"/>
        <v>0</v>
      </c>
      <c r="AO45" s="404">
        <f t="shared" si="7"/>
        <v>0</v>
      </c>
      <c r="AP45" s="404">
        <f t="shared" si="8"/>
        <v>1692600</v>
      </c>
      <c r="AQ45" s="404">
        <f t="shared" si="9"/>
        <v>0</v>
      </c>
      <c r="AR45" s="404">
        <f t="shared" si="10"/>
        <v>40500</v>
      </c>
      <c r="AS45" s="404">
        <f t="shared" si="11"/>
        <v>0</v>
      </c>
      <c r="AT45" s="404">
        <f t="shared" si="14"/>
        <v>0</v>
      </c>
      <c r="AU45" s="404">
        <f t="shared" si="15"/>
        <v>0</v>
      </c>
      <c r="AV45" s="404">
        <f t="shared" si="16"/>
        <v>278467.20000000001</v>
      </c>
      <c r="AW45" s="404">
        <f t="shared" si="17"/>
        <v>3759307.2</v>
      </c>
      <c r="AX45" s="404">
        <f t="shared" si="18"/>
        <v>3759307.2</v>
      </c>
      <c r="AY45" s="414" t="str">
        <f t="shared" si="12"/>
        <v>CÁT LÁI</v>
      </c>
      <c r="AZ45" s="383" t="s">
        <v>80</v>
      </c>
      <c r="BA45" s="1" t="s">
        <v>5233</v>
      </c>
      <c r="BC45" s="407">
        <v>46092</v>
      </c>
    </row>
    <row r="46" spans="1:55" s="1" customFormat="1" ht="35.25" customHeight="1">
      <c r="A46" s="400" t="s">
        <v>5407</v>
      </c>
      <c r="B46" s="378" t="s">
        <v>5320</v>
      </c>
      <c r="C46" s="379" t="s">
        <v>5490</v>
      </c>
      <c r="D46" s="401">
        <v>46091</v>
      </c>
      <c r="E46" s="401" t="s">
        <v>5578</v>
      </c>
      <c r="F46" s="495">
        <v>1</v>
      </c>
      <c r="G46" s="380">
        <v>294.25</v>
      </c>
      <c r="H46" s="380">
        <v>294.25</v>
      </c>
      <c r="I46" s="381">
        <v>0.70099999999999996</v>
      </c>
      <c r="J46" s="875"/>
      <c r="K46" s="485"/>
      <c r="L46" s="485"/>
      <c r="M46" s="491"/>
      <c r="N46" s="403"/>
      <c r="O46" s="373"/>
      <c r="P46" s="403"/>
      <c r="Q46" s="403">
        <v>940500</v>
      </c>
      <c r="R46" s="403">
        <v>807240</v>
      </c>
      <c r="S46" s="403"/>
      <c r="T46" s="403"/>
      <c r="U46" s="403">
        <v>1692600</v>
      </c>
      <c r="V46" s="403"/>
      <c r="W46" s="403"/>
      <c r="X46" s="403"/>
      <c r="Y46" s="403"/>
      <c r="Z46" s="403"/>
      <c r="AA46" s="403"/>
      <c r="AB46" s="373"/>
      <c r="AC46" s="887"/>
      <c r="AD46" s="890"/>
      <c r="AE46" s="382" t="s">
        <v>74</v>
      </c>
      <c r="AF46" s="405" t="str">
        <f t="shared" si="13"/>
        <v>PS261657</v>
      </c>
      <c r="AG46" s="404" t="str">
        <f t="shared" si="13"/>
        <v>PS26-1657</v>
      </c>
      <c r="AH46" s="406">
        <f t="shared" si="0"/>
        <v>46091</v>
      </c>
      <c r="AI46" s="404">
        <f t="shared" si="1"/>
        <v>0</v>
      </c>
      <c r="AJ46" s="404">
        <f t="shared" si="2"/>
        <v>0</v>
      </c>
      <c r="AK46" s="404">
        <f t="shared" si="3"/>
        <v>0</v>
      </c>
      <c r="AL46" s="404">
        <f t="shared" si="4"/>
        <v>940500</v>
      </c>
      <c r="AM46" s="404">
        <f t="shared" si="5"/>
        <v>807240</v>
      </c>
      <c r="AN46" s="404">
        <f t="shared" si="6"/>
        <v>0</v>
      </c>
      <c r="AO46" s="404">
        <f t="shared" si="7"/>
        <v>0</v>
      </c>
      <c r="AP46" s="404">
        <f t="shared" si="8"/>
        <v>1692600</v>
      </c>
      <c r="AQ46" s="404">
        <f t="shared" si="9"/>
        <v>0</v>
      </c>
      <c r="AR46" s="404">
        <f t="shared" si="10"/>
        <v>0</v>
      </c>
      <c r="AS46" s="404">
        <f t="shared" si="11"/>
        <v>0</v>
      </c>
      <c r="AT46" s="404">
        <f t="shared" si="14"/>
        <v>0</v>
      </c>
      <c r="AU46" s="404">
        <f t="shared" si="15"/>
        <v>0</v>
      </c>
      <c r="AV46" s="404">
        <f t="shared" si="16"/>
        <v>275227.2</v>
      </c>
      <c r="AW46" s="404">
        <f t="shared" si="17"/>
        <v>3715567.2</v>
      </c>
      <c r="AX46" s="404">
        <f t="shared" si="18"/>
        <v>3715567.2</v>
      </c>
      <c r="AY46" s="414" t="str">
        <f t="shared" si="12"/>
        <v>CÁT LÁI</v>
      </c>
      <c r="AZ46" s="383" t="s">
        <v>80</v>
      </c>
      <c r="BA46" s="1" t="s">
        <v>5234</v>
      </c>
      <c r="BC46" s="407">
        <v>46092</v>
      </c>
    </row>
    <row r="47" spans="1:55" s="1" customFormat="1" ht="35.25" customHeight="1">
      <c r="A47" s="400" t="s">
        <v>5408</v>
      </c>
      <c r="B47" s="378" t="s">
        <v>5321</v>
      </c>
      <c r="C47" s="379" t="s">
        <v>5491</v>
      </c>
      <c r="D47" s="401">
        <v>46091</v>
      </c>
      <c r="E47" s="401" t="s">
        <v>5579</v>
      </c>
      <c r="F47" s="495">
        <v>1</v>
      </c>
      <c r="G47" s="380">
        <v>663.93</v>
      </c>
      <c r="H47" s="380">
        <v>663.93</v>
      </c>
      <c r="I47" s="381"/>
      <c r="J47" s="485">
        <v>1</v>
      </c>
      <c r="K47" s="485"/>
      <c r="L47" s="485"/>
      <c r="M47" s="491"/>
      <c r="N47" s="403"/>
      <c r="O47" s="373"/>
      <c r="P47" s="403">
        <v>1590000</v>
      </c>
      <c r="Q47" s="403">
        <v>940500</v>
      </c>
      <c r="R47" s="403"/>
      <c r="S47" s="403"/>
      <c r="T47" s="403"/>
      <c r="U47" s="403"/>
      <c r="V47" s="403"/>
      <c r="W47" s="403">
        <v>789300</v>
      </c>
      <c r="X47" s="403"/>
      <c r="Y47" s="403"/>
      <c r="Z47" s="403"/>
      <c r="AA47" s="403"/>
      <c r="AB47" s="373"/>
      <c r="AC47" s="348" t="s">
        <v>2684</v>
      </c>
      <c r="AD47" s="488" t="s">
        <v>2335</v>
      </c>
      <c r="AE47" s="382" t="s">
        <v>142</v>
      </c>
      <c r="AF47" s="405" t="str">
        <f t="shared" si="13"/>
        <v>PS261726</v>
      </c>
      <c r="AG47" s="404" t="str">
        <f t="shared" si="13"/>
        <v>VV07704/6605/25</v>
      </c>
      <c r="AH47" s="406">
        <f t="shared" si="0"/>
        <v>46091</v>
      </c>
      <c r="AI47" s="404">
        <f t="shared" si="1"/>
        <v>0</v>
      </c>
      <c r="AJ47" s="404">
        <f t="shared" si="2"/>
        <v>0</v>
      </c>
      <c r="AK47" s="404">
        <f t="shared" si="3"/>
        <v>1590000</v>
      </c>
      <c r="AL47" s="404">
        <f t="shared" si="4"/>
        <v>940500</v>
      </c>
      <c r="AM47" s="404">
        <f t="shared" si="5"/>
        <v>0</v>
      </c>
      <c r="AN47" s="404">
        <f t="shared" si="6"/>
        <v>0</v>
      </c>
      <c r="AO47" s="404">
        <f t="shared" si="7"/>
        <v>0</v>
      </c>
      <c r="AP47" s="404">
        <f t="shared" si="8"/>
        <v>0</v>
      </c>
      <c r="AQ47" s="404">
        <f t="shared" si="9"/>
        <v>0</v>
      </c>
      <c r="AR47" s="404">
        <f t="shared" si="10"/>
        <v>789300</v>
      </c>
      <c r="AS47" s="404">
        <f t="shared" si="11"/>
        <v>0</v>
      </c>
      <c r="AT47" s="404">
        <f t="shared" si="14"/>
        <v>0</v>
      </c>
      <c r="AU47" s="404">
        <f t="shared" si="15"/>
        <v>0</v>
      </c>
      <c r="AV47" s="404">
        <f t="shared" si="16"/>
        <v>265584</v>
      </c>
      <c r="AW47" s="404">
        <f t="shared" si="17"/>
        <v>3585384</v>
      </c>
      <c r="AX47" s="404">
        <f t="shared" si="18"/>
        <v>3585384</v>
      </c>
      <c r="AY47" s="414" t="str">
        <f t="shared" si="12"/>
        <v>TÂN TẠO</v>
      </c>
      <c r="AZ47" s="383" t="s">
        <v>80</v>
      </c>
      <c r="BA47" s="1" t="s">
        <v>5235</v>
      </c>
      <c r="BB47" s="1" t="s">
        <v>5634</v>
      </c>
      <c r="BC47" s="407">
        <v>46092</v>
      </c>
    </row>
    <row r="48" spans="1:55" s="1" customFormat="1" ht="35.25" customHeight="1">
      <c r="A48" s="400" t="s">
        <v>5409</v>
      </c>
      <c r="B48" s="378" t="s">
        <v>5322</v>
      </c>
      <c r="C48" s="379" t="s">
        <v>5492</v>
      </c>
      <c r="D48" s="401">
        <v>46092</v>
      </c>
      <c r="E48" s="401" t="s">
        <v>5580</v>
      </c>
      <c r="F48" s="495">
        <v>1</v>
      </c>
      <c r="G48" s="380">
        <v>760</v>
      </c>
      <c r="H48" s="380">
        <v>760</v>
      </c>
      <c r="I48" s="381"/>
      <c r="J48" s="485"/>
      <c r="K48" s="485"/>
      <c r="L48" s="485"/>
      <c r="M48" s="491"/>
      <c r="N48" s="403"/>
      <c r="O48" s="373"/>
      <c r="P48" s="403">
        <f t="shared" ref="P48:P50" si="21">IF(H48&lt;=50,1060000, IF(H48&lt;=200, 1210000, IF(H48&lt;=500, 1230000, IF(H48&lt;=1000, 1440000, IF(H48&lt;=2000, 1990000, IF(H48&gt;2000, 1990000+(H48-2000)*1464))))))</f>
        <v>1440000</v>
      </c>
      <c r="Q48" s="403">
        <v>940500</v>
      </c>
      <c r="R48" s="403"/>
      <c r="S48" s="403"/>
      <c r="T48" s="403"/>
      <c r="U48" s="403">
        <v>1269395</v>
      </c>
      <c r="V48" s="403"/>
      <c r="W48" s="403">
        <v>1053360</v>
      </c>
      <c r="X48" s="403"/>
      <c r="Y48" s="403"/>
      <c r="Z48" s="403"/>
      <c r="AA48" s="403"/>
      <c r="AB48" s="373"/>
      <c r="AC48" s="851" t="s">
        <v>2684</v>
      </c>
      <c r="AD48" s="492" t="s">
        <v>704</v>
      </c>
      <c r="AE48" s="382" t="s">
        <v>72</v>
      </c>
      <c r="AF48" s="405" t="str">
        <f t="shared" si="13"/>
        <v>PS261738</v>
      </c>
      <c r="AG48" s="404" t="str">
        <f t="shared" si="13"/>
        <v>0885198199</v>
      </c>
      <c r="AH48" s="406">
        <f t="shared" si="0"/>
        <v>46092</v>
      </c>
      <c r="AI48" s="404">
        <f t="shared" si="1"/>
        <v>0</v>
      </c>
      <c r="AJ48" s="404">
        <f t="shared" si="2"/>
        <v>0</v>
      </c>
      <c r="AK48" s="404">
        <f t="shared" si="3"/>
        <v>1440000</v>
      </c>
      <c r="AL48" s="404">
        <f t="shared" si="4"/>
        <v>940500</v>
      </c>
      <c r="AM48" s="404">
        <f t="shared" si="5"/>
        <v>0</v>
      </c>
      <c r="AN48" s="404">
        <f t="shared" si="6"/>
        <v>0</v>
      </c>
      <c r="AO48" s="404">
        <f t="shared" si="7"/>
        <v>0</v>
      </c>
      <c r="AP48" s="404">
        <f t="shared" si="8"/>
        <v>1269395</v>
      </c>
      <c r="AQ48" s="404">
        <f t="shared" si="9"/>
        <v>0</v>
      </c>
      <c r="AR48" s="404">
        <f t="shared" si="10"/>
        <v>1053360</v>
      </c>
      <c r="AS48" s="404">
        <f t="shared" si="11"/>
        <v>0</v>
      </c>
      <c r="AT48" s="404">
        <f t="shared" si="14"/>
        <v>0</v>
      </c>
      <c r="AU48" s="404">
        <f t="shared" si="15"/>
        <v>0</v>
      </c>
      <c r="AV48" s="404">
        <f t="shared" si="16"/>
        <v>376260.4</v>
      </c>
      <c r="AW48" s="404">
        <f t="shared" si="17"/>
        <v>5079515.4000000004</v>
      </c>
      <c r="AX48" s="404">
        <f t="shared" si="18"/>
        <v>5079515.4000000004</v>
      </c>
      <c r="AY48" s="414" t="str">
        <f t="shared" si="12"/>
        <v>TCS</v>
      </c>
      <c r="AZ48" s="383" t="s">
        <v>79</v>
      </c>
      <c r="BA48" s="1" t="s">
        <v>5236</v>
      </c>
      <c r="BB48" s="1" t="s">
        <v>1293</v>
      </c>
      <c r="BC48" s="407">
        <v>46093</v>
      </c>
    </row>
    <row r="49" spans="1:55" s="1" customFormat="1" ht="35.25" customHeight="1">
      <c r="A49" s="400" t="s">
        <v>5410</v>
      </c>
      <c r="B49" s="378" t="s">
        <v>5323</v>
      </c>
      <c r="C49" s="379" t="s">
        <v>5493</v>
      </c>
      <c r="D49" s="401">
        <v>46092</v>
      </c>
      <c r="E49" s="401" t="s">
        <v>5581</v>
      </c>
      <c r="F49" s="495">
        <v>1</v>
      </c>
      <c r="G49" s="380">
        <v>6</v>
      </c>
      <c r="H49" s="380">
        <v>6</v>
      </c>
      <c r="I49" s="381"/>
      <c r="J49" s="485"/>
      <c r="K49" s="485"/>
      <c r="L49" s="485"/>
      <c r="M49" s="491"/>
      <c r="N49" s="403"/>
      <c r="O49" s="373"/>
      <c r="P49" s="403">
        <f t="shared" si="21"/>
        <v>1060000</v>
      </c>
      <c r="Q49" s="403">
        <v>940500</v>
      </c>
      <c r="R49" s="403"/>
      <c r="S49" s="403"/>
      <c r="T49" s="403"/>
      <c r="U49" s="403">
        <v>526451</v>
      </c>
      <c r="V49" s="403"/>
      <c r="W49" s="403">
        <v>157500</v>
      </c>
      <c r="X49" s="403"/>
      <c r="Y49" s="403"/>
      <c r="Z49" s="403"/>
      <c r="AA49" s="403"/>
      <c r="AB49" s="373"/>
      <c r="AC49" s="852"/>
      <c r="AD49" s="492" t="s">
        <v>704</v>
      </c>
      <c r="AE49" s="382" t="s">
        <v>72</v>
      </c>
      <c r="AF49" s="405" t="str">
        <f t="shared" si="13"/>
        <v>PS261737</v>
      </c>
      <c r="AG49" s="404" t="str">
        <f t="shared" si="13"/>
        <v>G8-20260310 VY (B)</v>
      </c>
      <c r="AH49" s="406">
        <f t="shared" si="0"/>
        <v>46092</v>
      </c>
      <c r="AI49" s="404">
        <f t="shared" si="1"/>
        <v>0</v>
      </c>
      <c r="AJ49" s="404">
        <f t="shared" si="2"/>
        <v>0</v>
      </c>
      <c r="AK49" s="404">
        <f t="shared" si="3"/>
        <v>1060000</v>
      </c>
      <c r="AL49" s="404">
        <f t="shared" si="4"/>
        <v>940500</v>
      </c>
      <c r="AM49" s="404">
        <f t="shared" si="5"/>
        <v>0</v>
      </c>
      <c r="AN49" s="404">
        <f t="shared" si="6"/>
        <v>0</v>
      </c>
      <c r="AO49" s="404">
        <f t="shared" si="7"/>
        <v>0</v>
      </c>
      <c r="AP49" s="404">
        <f t="shared" si="8"/>
        <v>526451</v>
      </c>
      <c r="AQ49" s="404">
        <f t="shared" si="9"/>
        <v>0</v>
      </c>
      <c r="AR49" s="404">
        <f t="shared" si="10"/>
        <v>157500</v>
      </c>
      <c r="AS49" s="404">
        <f t="shared" si="11"/>
        <v>0</v>
      </c>
      <c r="AT49" s="404">
        <f t="shared" si="14"/>
        <v>0</v>
      </c>
      <c r="AU49" s="404">
        <f t="shared" si="15"/>
        <v>0</v>
      </c>
      <c r="AV49" s="404">
        <f t="shared" si="16"/>
        <v>214756.08000000002</v>
      </c>
      <c r="AW49" s="404">
        <f t="shared" si="17"/>
        <v>2899207.08</v>
      </c>
      <c r="AX49" s="404">
        <f t="shared" si="18"/>
        <v>2899207.08</v>
      </c>
      <c r="AY49" s="414" t="str">
        <f t="shared" si="12"/>
        <v>TCS</v>
      </c>
      <c r="AZ49" s="383" t="s">
        <v>79</v>
      </c>
      <c r="BA49" s="1" t="s">
        <v>5237</v>
      </c>
      <c r="BC49" s="407">
        <v>46093</v>
      </c>
    </row>
    <row r="50" spans="1:55" s="1" customFormat="1" ht="35.25" customHeight="1">
      <c r="A50" s="400" t="s">
        <v>5411</v>
      </c>
      <c r="B50" s="378" t="s">
        <v>5324</v>
      </c>
      <c r="C50" s="379" t="s">
        <v>5494</v>
      </c>
      <c r="D50" s="401">
        <v>46092</v>
      </c>
      <c r="E50" s="401" t="s">
        <v>5582</v>
      </c>
      <c r="F50" s="495">
        <v>1</v>
      </c>
      <c r="G50" s="380">
        <v>65</v>
      </c>
      <c r="H50" s="380">
        <v>65</v>
      </c>
      <c r="I50" s="381"/>
      <c r="J50" s="485"/>
      <c r="K50" s="485"/>
      <c r="L50" s="485"/>
      <c r="M50" s="485"/>
      <c r="N50" s="403"/>
      <c r="O50" s="373"/>
      <c r="P50" s="403">
        <f t="shared" si="21"/>
        <v>1210000</v>
      </c>
      <c r="Q50" s="403">
        <v>940500</v>
      </c>
      <c r="R50" s="403"/>
      <c r="S50" s="403"/>
      <c r="T50" s="403"/>
      <c r="U50" s="403">
        <v>600254</v>
      </c>
      <c r="V50" s="403"/>
      <c r="W50" s="403">
        <v>157500</v>
      </c>
      <c r="X50" s="403"/>
      <c r="Y50" s="403"/>
      <c r="Z50" s="403"/>
      <c r="AA50" s="403"/>
      <c r="AB50" s="373"/>
      <c r="AC50" s="853"/>
      <c r="AD50" s="492" t="s">
        <v>704</v>
      </c>
      <c r="AE50" s="382" t="s">
        <v>72</v>
      </c>
      <c r="AF50" s="405" t="str">
        <f t="shared" si="13"/>
        <v>PS261739</v>
      </c>
      <c r="AG50" s="404" t="str">
        <f t="shared" si="13"/>
        <v>PC260310VY</v>
      </c>
      <c r="AH50" s="406">
        <f t="shared" si="0"/>
        <v>46092</v>
      </c>
      <c r="AI50" s="404">
        <f t="shared" si="1"/>
        <v>0</v>
      </c>
      <c r="AJ50" s="404">
        <f t="shared" si="2"/>
        <v>0</v>
      </c>
      <c r="AK50" s="404">
        <f t="shared" si="3"/>
        <v>1210000</v>
      </c>
      <c r="AL50" s="404">
        <f t="shared" si="4"/>
        <v>940500</v>
      </c>
      <c r="AM50" s="404">
        <f t="shared" si="5"/>
        <v>0</v>
      </c>
      <c r="AN50" s="404">
        <f t="shared" si="6"/>
        <v>0</v>
      </c>
      <c r="AO50" s="404">
        <f t="shared" si="7"/>
        <v>0</v>
      </c>
      <c r="AP50" s="404">
        <f t="shared" si="8"/>
        <v>600254</v>
      </c>
      <c r="AQ50" s="404">
        <f t="shared" si="9"/>
        <v>0</v>
      </c>
      <c r="AR50" s="404">
        <f t="shared" si="10"/>
        <v>157500</v>
      </c>
      <c r="AS50" s="404">
        <f t="shared" si="11"/>
        <v>0</v>
      </c>
      <c r="AT50" s="404">
        <f t="shared" si="14"/>
        <v>0</v>
      </c>
      <c r="AU50" s="404">
        <f t="shared" si="15"/>
        <v>0</v>
      </c>
      <c r="AV50" s="404">
        <f t="shared" si="16"/>
        <v>232660.32</v>
      </c>
      <c r="AW50" s="404">
        <f t="shared" si="17"/>
        <v>3140914.32</v>
      </c>
      <c r="AX50" s="404">
        <f t="shared" si="18"/>
        <v>3140914.32</v>
      </c>
      <c r="AY50" s="414" t="str">
        <f t="shared" si="12"/>
        <v>TCS</v>
      </c>
      <c r="AZ50" s="383" t="s">
        <v>79</v>
      </c>
      <c r="BA50" s="1" t="s">
        <v>5238</v>
      </c>
      <c r="BC50" s="407">
        <v>46093</v>
      </c>
    </row>
    <row r="51" spans="1:55" s="1" customFormat="1" ht="35.25" customHeight="1">
      <c r="A51" s="400" t="s">
        <v>5412</v>
      </c>
      <c r="B51" s="378" t="s">
        <v>5325</v>
      </c>
      <c r="C51" s="379" t="s">
        <v>5495</v>
      </c>
      <c r="D51" s="401">
        <v>46088</v>
      </c>
      <c r="E51" s="401" t="s">
        <v>5583</v>
      </c>
      <c r="F51" s="495">
        <v>1</v>
      </c>
      <c r="G51" s="380">
        <v>58.250999999999998</v>
      </c>
      <c r="H51" s="380">
        <v>58.250999999999998</v>
      </c>
      <c r="I51" s="381">
        <v>0.16300000000000001</v>
      </c>
      <c r="J51" s="873">
        <v>1</v>
      </c>
      <c r="K51" s="485"/>
      <c r="L51" s="485"/>
      <c r="M51" s="485"/>
      <c r="N51" s="403"/>
      <c r="O51" s="373"/>
      <c r="P51" s="403">
        <v>1290000</v>
      </c>
      <c r="Q51" s="403">
        <v>940500</v>
      </c>
      <c r="R51" s="403">
        <v>807240</v>
      </c>
      <c r="S51" s="403"/>
      <c r="T51" s="403"/>
      <c r="U51" s="403">
        <v>651000</v>
      </c>
      <c r="V51" s="403"/>
      <c r="W51" s="403">
        <v>13500</v>
      </c>
      <c r="X51" s="403"/>
      <c r="Y51" s="403"/>
      <c r="Z51" s="403"/>
      <c r="AA51" s="403"/>
      <c r="AB51" s="373"/>
      <c r="AC51" s="885" t="s">
        <v>2684</v>
      </c>
      <c r="AD51" s="876" t="s">
        <v>2333</v>
      </c>
      <c r="AE51" s="382" t="s">
        <v>74</v>
      </c>
      <c r="AF51" s="405" t="str">
        <f t="shared" si="13"/>
        <v>PS261567</v>
      </c>
      <c r="AG51" s="404" t="str">
        <f t="shared" si="13"/>
        <v>1874158425</v>
      </c>
      <c r="AH51" s="406">
        <f t="shared" si="0"/>
        <v>46088</v>
      </c>
      <c r="AI51" s="404">
        <f t="shared" si="1"/>
        <v>0</v>
      </c>
      <c r="AJ51" s="404">
        <f t="shared" si="2"/>
        <v>0</v>
      </c>
      <c r="AK51" s="404">
        <f t="shared" si="3"/>
        <v>1290000</v>
      </c>
      <c r="AL51" s="404">
        <f t="shared" si="4"/>
        <v>940500</v>
      </c>
      <c r="AM51" s="404">
        <f t="shared" si="5"/>
        <v>807240</v>
      </c>
      <c r="AN51" s="404">
        <f t="shared" si="6"/>
        <v>0</v>
      </c>
      <c r="AO51" s="404">
        <f t="shared" si="7"/>
        <v>0</v>
      </c>
      <c r="AP51" s="404">
        <f t="shared" si="8"/>
        <v>651000</v>
      </c>
      <c r="AQ51" s="404">
        <f t="shared" si="9"/>
        <v>0</v>
      </c>
      <c r="AR51" s="404">
        <f t="shared" si="10"/>
        <v>13500</v>
      </c>
      <c r="AS51" s="404">
        <f t="shared" si="11"/>
        <v>0</v>
      </c>
      <c r="AT51" s="404">
        <f t="shared" si="14"/>
        <v>0</v>
      </c>
      <c r="AU51" s="404">
        <f t="shared" si="15"/>
        <v>0</v>
      </c>
      <c r="AV51" s="404">
        <f t="shared" si="16"/>
        <v>296179.20000000001</v>
      </c>
      <c r="AW51" s="404">
        <f t="shared" si="17"/>
        <v>3998419.2</v>
      </c>
      <c r="AX51" s="404">
        <f t="shared" si="18"/>
        <v>3998419.2</v>
      </c>
      <c r="AY51" s="414" t="str">
        <f t="shared" si="12"/>
        <v>CÁT LÁI</v>
      </c>
      <c r="AZ51" s="383" t="s">
        <v>80</v>
      </c>
      <c r="BA51" s="1" t="s">
        <v>5239</v>
      </c>
      <c r="BB51" s="1" t="s">
        <v>3614</v>
      </c>
      <c r="BC51" s="407">
        <v>46093</v>
      </c>
    </row>
    <row r="52" spans="1:55" s="1" customFormat="1" ht="35.25" customHeight="1">
      <c r="A52" s="400" t="s">
        <v>5413</v>
      </c>
      <c r="B52" s="378" t="s">
        <v>5326</v>
      </c>
      <c r="C52" s="379" t="s">
        <v>5496</v>
      </c>
      <c r="D52" s="401">
        <v>46091</v>
      </c>
      <c r="E52" s="401" t="s">
        <v>5584</v>
      </c>
      <c r="F52" s="495">
        <v>1</v>
      </c>
      <c r="G52" s="380">
        <v>288.5</v>
      </c>
      <c r="H52" s="380">
        <v>288.5</v>
      </c>
      <c r="I52" s="381">
        <v>1.0049999999999999</v>
      </c>
      <c r="J52" s="875"/>
      <c r="K52" s="485"/>
      <c r="L52" s="485"/>
      <c r="M52" s="491"/>
      <c r="N52" s="403"/>
      <c r="O52" s="373"/>
      <c r="P52" s="403"/>
      <c r="Q52" s="403">
        <v>940500</v>
      </c>
      <c r="R52" s="403">
        <v>811406</v>
      </c>
      <c r="S52" s="403"/>
      <c r="T52" s="403"/>
      <c r="U52" s="403">
        <v>1692600</v>
      </c>
      <c r="V52" s="403"/>
      <c r="W52" s="403">
        <v>13500</v>
      </c>
      <c r="X52" s="403"/>
      <c r="Y52" s="403"/>
      <c r="Z52" s="403"/>
      <c r="AA52" s="403"/>
      <c r="AB52" s="373"/>
      <c r="AC52" s="887"/>
      <c r="AD52" s="878"/>
      <c r="AE52" s="382" t="s">
        <v>74</v>
      </c>
      <c r="AF52" s="405" t="str">
        <f t="shared" si="13"/>
        <v>PS261652</v>
      </c>
      <c r="AG52" s="404" t="str">
        <f t="shared" si="13"/>
        <v>HK20260303</v>
      </c>
      <c r="AH52" s="406">
        <f t="shared" si="0"/>
        <v>46091</v>
      </c>
      <c r="AI52" s="404">
        <f t="shared" si="1"/>
        <v>0</v>
      </c>
      <c r="AJ52" s="404">
        <f t="shared" si="2"/>
        <v>0</v>
      </c>
      <c r="AK52" s="404">
        <f t="shared" si="3"/>
        <v>0</v>
      </c>
      <c r="AL52" s="404">
        <f t="shared" si="4"/>
        <v>940500</v>
      </c>
      <c r="AM52" s="404">
        <f t="shared" si="5"/>
        <v>811406</v>
      </c>
      <c r="AN52" s="404">
        <f t="shared" si="6"/>
        <v>0</v>
      </c>
      <c r="AO52" s="404">
        <f t="shared" si="7"/>
        <v>0</v>
      </c>
      <c r="AP52" s="404">
        <f t="shared" si="8"/>
        <v>1692600</v>
      </c>
      <c r="AQ52" s="404">
        <f t="shared" si="9"/>
        <v>0</v>
      </c>
      <c r="AR52" s="404">
        <f t="shared" si="10"/>
        <v>13500</v>
      </c>
      <c r="AS52" s="404">
        <f t="shared" si="11"/>
        <v>0</v>
      </c>
      <c r="AT52" s="404">
        <f t="shared" si="14"/>
        <v>0</v>
      </c>
      <c r="AU52" s="404">
        <f t="shared" si="15"/>
        <v>0</v>
      </c>
      <c r="AV52" s="404">
        <f t="shared" si="16"/>
        <v>276640.48</v>
      </c>
      <c r="AW52" s="404">
        <f t="shared" si="17"/>
        <v>3734646.48</v>
      </c>
      <c r="AX52" s="404">
        <f t="shared" si="18"/>
        <v>3734646.48</v>
      </c>
      <c r="AY52" s="414" t="str">
        <f t="shared" si="12"/>
        <v>CÁT LÁI</v>
      </c>
      <c r="AZ52" s="383" t="s">
        <v>80</v>
      </c>
      <c r="BA52" s="1" t="s">
        <v>5240</v>
      </c>
      <c r="BC52" s="407">
        <v>46093</v>
      </c>
    </row>
    <row r="53" spans="1:55" s="1" customFormat="1" ht="35.25" customHeight="1">
      <c r="A53" s="400" t="s">
        <v>5414</v>
      </c>
      <c r="B53" s="378" t="s">
        <v>5327</v>
      </c>
      <c r="C53" s="379" t="s">
        <v>5497</v>
      </c>
      <c r="D53" s="401">
        <v>46091</v>
      </c>
      <c r="E53" s="401" t="s">
        <v>5585</v>
      </c>
      <c r="F53" s="495">
        <v>1</v>
      </c>
      <c r="G53" s="380">
        <v>29.655999999999999</v>
      </c>
      <c r="H53" s="380">
        <v>29.655999999999999</v>
      </c>
      <c r="I53" s="381">
        <v>8.5999999999999993E-2</v>
      </c>
      <c r="J53" s="485">
        <v>1</v>
      </c>
      <c r="K53" s="485"/>
      <c r="L53" s="485"/>
      <c r="M53" s="491"/>
      <c r="N53" s="403"/>
      <c r="O53" s="373"/>
      <c r="P53" s="403">
        <v>1290000</v>
      </c>
      <c r="Q53" s="403">
        <v>940500</v>
      </c>
      <c r="R53" s="403">
        <v>807240</v>
      </c>
      <c r="S53" s="403"/>
      <c r="T53" s="403"/>
      <c r="U53" s="403">
        <v>651000</v>
      </c>
      <c r="V53" s="403"/>
      <c r="W53" s="403"/>
      <c r="X53" s="403"/>
      <c r="Y53" s="403"/>
      <c r="Z53" s="403"/>
      <c r="AA53" s="403"/>
      <c r="AB53" s="373"/>
      <c r="AC53" s="839" t="s">
        <v>2684</v>
      </c>
      <c r="AD53" s="871" t="s">
        <v>2336</v>
      </c>
      <c r="AE53" s="382" t="s">
        <v>74</v>
      </c>
      <c r="AF53" s="405" t="str">
        <f t="shared" si="13"/>
        <v>PS261709</v>
      </c>
      <c r="AG53" s="404" t="str">
        <f t="shared" si="13"/>
        <v xml:space="preserve"> 1875594773</v>
      </c>
      <c r="AH53" s="406">
        <f t="shared" si="0"/>
        <v>46091</v>
      </c>
      <c r="AI53" s="404">
        <f t="shared" si="1"/>
        <v>0</v>
      </c>
      <c r="AJ53" s="404">
        <f t="shared" si="2"/>
        <v>0</v>
      </c>
      <c r="AK53" s="404">
        <f t="shared" si="3"/>
        <v>1290000</v>
      </c>
      <c r="AL53" s="404">
        <f t="shared" si="4"/>
        <v>940500</v>
      </c>
      <c r="AM53" s="404">
        <f t="shared" si="5"/>
        <v>807240</v>
      </c>
      <c r="AN53" s="404">
        <f t="shared" si="6"/>
        <v>0</v>
      </c>
      <c r="AO53" s="404">
        <f t="shared" si="7"/>
        <v>0</v>
      </c>
      <c r="AP53" s="404">
        <f t="shared" si="8"/>
        <v>651000</v>
      </c>
      <c r="AQ53" s="404">
        <f t="shared" si="9"/>
        <v>0</v>
      </c>
      <c r="AR53" s="404">
        <f t="shared" si="10"/>
        <v>0</v>
      </c>
      <c r="AS53" s="404">
        <f t="shared" si="11"/>
        <v>0</v>
      </c>
      <c r="AT53" s="404">
        <f t="shared" si="14"/>
        <v>0</v>
      </c>
      <c r="AU53" s="404">
        <f t="shared" si="15"/>
        <v>0</v>
      </c>
      <c r="AV53" s="404">
        <f t="shared" si="16"/>
        <v>295099.2</v>
      </c>
      <c r="AW53" s="404">
        <f t="shared" si="17"/>
        <v>3983839.2</v>
      </c>
      <c r="AX53" s="404">
        <f t="shared" si="18"/>
        <v>3983839.2</v>
      </c>
      <c r="AY53" s="414" t="str">
        <f t="shared" si="12"/>
        <v>CÁT LÁI</v>
      </c>
      <c r="AZ53" s="383" t="s">
        <v>80</v>
      </c>
      <c r="BA53" s="1" t="s">
        <v>5241</v>
      </c>
      <c r="BB53" s="1" t="s">
        <v>3614</v>
      </c>
      <c r="BC53" s="407">
        <v>46093</v>
      </c>
    </row>
    <row r="54" spans="1:55" s="1" customFormat="1" ht="35.25" customHeight="1">
      <c r="A54" s="400" t="s">
        <v>5415</v>
      </c>
      <c r="B54" s="378" t="s">
        <v>5328</v>
      </c>
      <c r="C54" s="379" t="s">
        <v>5498</v>
      </c>
      <c r="D54" s="401">
        <v>46092</v>
      </c>
      <c r="E54" s="401" t="s">
        <v>5586</v>
      </c>
      <c r="F54" s="495">
        <v>1</v>
      </c>
      <c r="G54" s="380">
        <v>125</v>
      </c>
      <c r="H54" s="380">
        <v>125</v>
      </c>
      <c r="I54" s="381">
        <v>1</v>
      </c>
      <c r="J54" s="485"/>
      <c r="K54" s="485"/>
      <c r="L54" s="485"/>
      <c r="M54" s="485"/>
      <c r="N54" s="403"/>
      <c r="O54" s="373"/>
      <c r="P54" s="403"/>
      <c r="Q54" s="403">
        <v>940500</v>
      </c>
      <c r="R54" s="403">
        <v>546840</v>
      </c>
      <c r="S54" s="403">
        <v>104160</v>
      </c>
      <c r="T54" s="403">
        <v>208320</v>
      </c>
      <c r="U54" s="403">
        <v>781200</v>
      </c>
      <c r="V54" s="403">
        <v>651000</v>
      </c>
      <c r="W54" s="403"/>
      <c r="X54" s="403"/>
      <c r="Y54" s="403"/>
      <c r="Z54" s="403"/>
      <c r="AA54" s="403"/>
      <c r="AB54" s="373"/>
      <c r="AC54" s="840"/>
      <c r="AD54" s="872"/>
      <c r="AE54" s="382" t="s">
        <v>74</v>
      </c>
      <c r="AF54" s="405" t="str">
        <f t="shared" si="13"/>
        <v>PS261688</v>
      </c>
      <c r="AG54" s="404" t="str">
        <f t="shared" si="13"/>
        <v>0000136</v>
      </c>
      <c r="AH54" s="406">
        <f t="shared" si="0"/>
        <v>46092</v>
      </c>
      <c r="AI54" s="404">
        <f t="shared" si="1"/>
        <v>0</v>
      </c>
      <c r="AJ54" s="404">
        <f t="shared" si="2"/>
        <v>0</v>
      </c>
      <c r="AK54" s="404">
        <f t="shared" si="3"/>
        <v>0</v>
      </c>
      <c r="AL54" s="404">
        <f t="shared" si="4"/>
        <v>940500</v>
      </c>
      <c r="AM54" s="404">
        <f t="shared" si="5"/>
        <v>546840</v>
      </c>
      <c r="AN54" s="404">
        <f t="shared" si="6"/>
        <v>104160</v>
      </c>
      <c r="AO54" s="404">
        <f t="shared" si="7"/>
        <v>208320</v>
      </c>
      <c r="AP54" s="404">
        <f t="shared" si="8"/>
        <v>781200</v>
      </c>
      <c r="AQ54" s="404">
        <f t="shared" si="9"/>
        <v>651000</v>
      </c>
      <c r="AR54" s="404">
        <f t="shared" si="10"/>
        <v>0</v>
      </c>
      <c r="AS54" s="404">
        <f t="shared" si="11"/>
        <v>0</v>
      </c>
      <c r="AT54" s="404">
        <f t="shared" si="14"/>
        <v>0</v>
      </c>
      <c r="AU54" s="404">
        <f t="shared" si="15"/>
        <v>0</v>
      </c>
      <c r="AV54" s="404">
        <f t="shared" si="16"/>
        <v>258561.6</v>
      </c>
      <c r="AW54" s="404">
        <f t="shared" si="17"/>
        <v>3490581.6</v>
      </c>
      <c r="AX54" s="404">
        <f t="shared" si="18"/>
        <v>3490581.6</v>
      </c>
      <c r="AY54" s="414" t="str">
        <f t="shared" si="12"/>
        <v>CÁT LÁI</v>
      </c>
      <c r="AZ54" s="383" t="s">
        <v>80</v>
      </c>
      <c r="BA54" s="1" t="s">
        <v>5242</v>
      </c>
      <c r="BC54" s="407">
        <v>46093</v>
      </c>
    </row>
    <row r="55" spans="1:55" s="1" customFormat="1" ht="35.25" customHeight="1">
      <c r="A55" s="400" t="s">
        <v>5416</v>
      </c>
      <c r="B55" s="499" t="s">
        <v>5329</v>
      </c>
      <c r="C55" s="379" t="s">
        <v>5499</v>
      </c>
      <c r="D55" s="401">
        <v>46091</v>
      </c>
      <c r="E55" s="401" t="s">
        <v>5587</v>
      </c>
      <c r="F55" s="495">
        <v>1</v>
      </c>
      <c r="G55" s="380">
        <v>944</v>
      </c>
      <c r="H55" s="380">
        <v>944</v>
      </c>
      <c r="I55" s="381">
        <v>3.5</v>
      </c>
      <c r="J55" s="485"/>
      <c r="K55" s="498">
        <v>1</v>
      </c>
      <c r="L55" s="485"/>
      <c r="M55" s="485"/>
      <c r="N55" s="403"/>
      <c r="O55" s="373"/>
      <c r="P55" s="403">
        <v>1460000</v>
      </c>
      <c r="Q55" s="403">
        <v>940500</v>
      </c>
      <c r="R55" s="403">
        <v>12892390</v>
      </c>
      <c r="S55" s="403">
        <v>3775628</v>
      </c>
      <c r="T55" s="403">
        <v>4604425</v>
      </c>
      <c r="U55" s="403">
        <v>657775</v>
      </c>
      <c r="V55" s="403">
        <v>657775</v>
      </c>
      <c r="W55" s="403"/>
      <c r="X55" s="403"/>
      <c r="Y55" s="403"/>
      <c r="Z55" s="403"/>
      <c r="AA55" s="403"/>
      <c r="AB55" s="373"/>
      <c r="AC55" s="340" t="s">
        <v>2685</v>
      </c>
      <c r="AD55" s="260" t="s">
        <v>1285</v>
      </c>
      <c r="AE55" s="382" t="s">
        <v>144</v>
      </c>
      <c r="AF55" s="405" t="str">
        <f t="shared" si="13"/>
        <v>PS261696</v>
      </c>
      <c r="AG55" s="404" t="str">
        <f t="shared" si="13"/>
        <v>KS20260302001</v>
      </c>
      <c r="AH55" s="406">
        <f t="shared" si="0"/>
        <v>46091</v>
      </c>
      <c r="AI55" s="404">
        <f t="shared" si="1"/>
        <v>0</v>
      </c>
      <c r="AJ55" s="404">
        <f t="shared" si="2"/>
        <v>0</v>
      </c>
      <c r="AK55" s="404">
        <f t="shared" si="3"/>
        <v>1460000</v>
      </c>
      <c r="AL55" s="404">
        <f t="shared" si="4"/>
        <v>940500</v>
      </c>
      <c r="AM55" s="404">
        <f t="shared" si="5"/>
        <v>12892390</v>
      </c>
      <c r="AN55" s="404">
        <f t="shared" si="6"/>
        <v>3775628</v>
      </c>
      <c r="AO55" s="404">
        <f t="shared" si="7"/>
        <v>4604425</v>
      </c>
      <c r="AP55" s="404">
        <f t="shared" si="8"/>
        <v>657775</v>
      </c>
      <c r="AQ55" s="404">
        <f t="shared" si="9"/>
        <v>657775</v>
      </c>
      <c r="AR55" s="404">
        <f t="shared" si="10"/>
        <v>0</v>
      </c>
      <c r="AS55" s="404">
        <f t="shared" si="11"/>
        <v>0</v>
      </c>
      <c r="AT55" s="404">
        <f t="shared" si="14"/>
        <v>0</v>
      </c>
      <c r="AU55" s="404">
        <f t="shared" si="15"/>
        <v>0</v>
      </c>
      <c r="AV55" s="404">
        <f t="shared" si="16"/>
        <v>1999079.44</v>
      </c>
      <c r="AW55" s="404">
        <f t="shared" si="17"/>
        <v>26987572.440000001</v>
      </c>
      <c r="AX55" s="404">
        <f t="shared" si="18"/>
        <v>26987572.440000001</v>
      </c>
      <c r="AY55" s="414" t="str">
        <f t="shared" si="12"/>
        <v>TÂN CẢNG PHÚ HỮU</v>
      </c>
      <c r="AZ55" s="383" t="s">
        <v>80</v>
      </c>
      <c r="BA55" s="1" t="s">
        <v>5243</v>
      </c>
      <c r="BB55" s="1" t="s">
        <v>3621</v>
      </c>
      <c r="BC55" s="407">
        <v>46093</v>
      </c>
    </row>
    <row r="56" spans="1:55" s="1" customFormat="1" ht="35.25" customHeight="1">
      <c r="A56" s="400" t="s">
        <v>5417</v>
      </c>
      <c r="B56" s="378" t="s">
        <v>5330</v>
      </c>
      <c r="C56" s="379" t="s">
        <v>5500</v>
      </c>
      <c r="D56" s="401">
        <v>46092</v>
      </c>
      <c r="E56" s="401" t="s">
        <v>5588</v>
      </c>
      <c r="F56" s="495">
        <v>1</v>
      </c>
      <c r="G56" s="380">
        <v>16.399999999999999</v>
      </c>
      <c r="H56" s="380">
        <v>16.399999999999999</v>
      </c>
      <c r="I56" s="381"/>
      <c r="J56" s="485"/>
      <c r="K56" s="491"/>
      <c r="L56" s="485"/>
      <c r="M56" s="485"/>
      <c r="N56" s="403"/>
      <c r="O56" s="373"/>
      <c r="P56" s="403"/>
      <c r="Q56" s="403">
        <v>570000</v>
      </c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373"/>
      <c r="AC56" s="345"/>
      <c r="AD56" s="377"/>
      <c r="AE56" s="382" t="s">
        <v>75</v>
      </c>
      <c r="AF56" s="405" t="str">
        <f t="shared" si="13"/>
        <v>PS261756</v>
      </c>
      <c r="AG56" s="404" t="str">
        <f t="shared" si="13"/>
        <v>5306138</v>
      </c>
      <c r="AH56" s="406">
        <f t="shared" si="0"/>
        <v>46092</v>
      </c>
      <c r="AI56" s="404">
        <f t="shared" si="1"/>
        <v>0</v>
      </c>
      <c r="AJ56" s="404">
        <f t="shared" si="2"/>
        <v>0</v>
      </c>
      <c r="AK56" s="404">
        <f t="shared" si="3"/>
        <v>0</v>
      </c>
      <c r="AL56" s="404">
        <f t="shared" si="4"/>
        <v>570000</v>
      </c>
      <c r="AM56" s="404">
        <f t="shared" si="5"/>
        <v>0</v>
      </c>
      <c r="AN56" s="404">
        <f t="shared" si="6"/>
        <v>0</v>
      </c>
      <c r="AO56" s="404">
        <f t="shared" si="7"/>
        <v>0</v>
      </c>
      <c r="AP56" s="404">
        <f t="shared" si="8"/>
        <v>0</v>
      </c>
      <c r="AQ56" s="404">
        <f t="shared" si="9"/>
        <v>0</v>
      </c>
      <c r="AR56" s="404">
        <f t="shared" si="10"/>
        <v>0</v>
      </c>
      <c r="AS56" s="404">
        <f t="shared" si="11"/>
        <v>0</v>
      </c>
      <c r="AT56" s="404">
        <f t="shared" si="14"/>
        <v>0</v>
      </c>
      <c r="AU56" s="404">
        <f t="shared" si="15"/>
        <v>0</v>
      </c>
      <c r="AV56" s="404">
        <f t="shared" si="16"/>
        <v>45600</v>
      </c>
      <c r="AW56" s="404">
        <f t="shared" si="17"/>
        <v>615600</v>
      </c>
      <c r="AX56" s="404">
        <f t="shared" si="18"/>
        <v>615600</v>
      </c>
      <c r="AY56" s="414" t="str">
        <f t="shared" si="12"/>
        <v>DHL</v>
      </c>
      <c r="AZ56" s="383" t="s">
        <v>82</v>
      </c>
      <c r="BA56" s="1" t="s">
        <v>5244</v>
      </c>
      <c r="BC56" s="407">
        <v>46094</v>
      </c>
    </row>
    <row r="57" spans="1:55" s="1" customFormat="1" ht="35.25" customHeight="1">
      <c r="A57" s="400" t="s">
        <v>5418</v>
      </c>
      <c r="B57" s="378" t="s">
        <v>5331</v>
      </c>
      <c r="C57" s="379" t="s">
        <v>5501</v>
      </c>
      <c r="D57" s="401">
        <v>46093</v>
      </c>
      <c r="E57" s="401" t="s">
        <v>5589</v>
      </c>
      <c r="F57" s="495">
        <v>1</v>
      </c>
      <c r="G57" s="380">
        <v>42.5</v>
      </c>
      <c r="H57" s="380">
        <v>42.5</v>
      </c>
      <c r="I57" s="381"/>
      <c r="J57" s="485"/>
      <c r="K57" s="485"/>
      <c r="L57" s="485"/>
      <c r="M57" s="485"/>
      <c r="N57" s="403"/>
      <c r="O57" s="373"/>
      <c r="P57" s="403">
        <f>IF(H57&lt;=50,1060000, IF(H57&lt;=200, 1210000, IF(H57&lt;=500, 1230000, IF(H57&lt;=1000, 1440000, IF(H57&lt;=2000, 1990000, IF(H57&gt;2000, 1990000+(H57-2000)*1464))))))</f>
        <v>1060000</v>
      </c>
      <c r="Q57" s="403">
        <v>570000</v>
      </c>
      <c r="R57" s="403"/>
      <c r="S57" s="403"/>
      <c r="T57" s="403"/>
      <c r="U57" s="403"/>
      <c r="V57" s="403"/>
      <c r="W57" s="403"/>
      <c r="X57" s="403"/>
      <c r="Y57" s="403"/>
      <c r="Z57" s="403"/>
      <c r="AA57" s="403"/>
      <c r="AB57" s="373"/>
      <c r="AC57" s="497"/>
      <c r="AD57" s="488" t="s">
        <v>1273</v>
      </c>
      <c r="AE57" s="382" t="s">
        <v>75</v>
      </c>
      <c r="AF57" s="405" t="str">
        <f t="shared" si="13"/>
        <v>PS261788</v>
      </c>
      <c r="AG57" s="404" t="str">
        <f t="shared" si="13"/>
        <v>IV260301000-1</v>
      </c>
      <c r="AH57" s="406">
        <f t="shared" si="0"/>
        <v>46093</v>
      </c>
      <c r="AI57" s="404">
        <f t="shared" si="1"/>
        <v>0</v>
      </c>
      <c r="AJ57" s="404">
        <f t="shared" si="2"/>
        <v>0</v>
      </c>
      <c r="AK57" s="404">
        <f t="shared" si="3"/>
        <v>1060000</v>
      </c>
      <c r="AL57" s="404">
        <f t="shared" si="4"/>
        <v>570000</v>
      </c>
      <c r="AM57" s="404">
        <f t="shared" si="5"/>
        <v>0</v>
      </c>
      <c r="AN57" s="404">
        <f t="shared" si="6"/>
        <v>0</v>
      </c>
      <c r="AO57" s="404">
        <f t="shared" si="7"/>
        <v>0</v>
      </c>
      <c r="AP57" s="404">
        <f t="shared" si="8"/>
        <v>0</v>
      </c>
      <c r="AQ57" s="404">
        <f t="shared" si="9"/>
        <v>0</v>
      </c>
      <c r="AR57" s="404">
        <f t="shared" si="10"/>
        <v>0</v>
      </c>
      <c r="AS57" s="404">
        <f t="shared" si="11"/>
        <v>0</v>
      </c>
      <c r="AT57" s="404">
        <f t="shared" si="14"/>
        <v>0</v>
      </c>
      <c r="AU57" s="404">
        <f t="shared" si="15"/>
        <v>0</v>
      </c>
      <c r="AV57" s="404">
        <f t="shared" si="16"/>
        <v>130400</v>
      </c>
      <c r="AW57" s="404">
        <f t="shared" si="17"/>
        <v>1760400</v>
      </c>
      <c r="AX57" s="404">
        <f t="shared" si="18"/>
        <v>1760400</v>
      </c>
      <c r="AY57" s="414" t="str">
        <f t="shared" si="12"/>
        <v>DHL</v>
      </c>
      <c r="AZ57" s="383" t="s">
        <v>82</v>
      </c>
      <c r="BA57" s="1" t="s">
        <v>5245</v>
      </c>
      <c r="BB57" s="1" t="s">
        <v>4144</v>
      </c>
      <c r="BC57" s="407">
        <v>46094</v>
      </c>
    </row>
    <row r="58" spans="1:55" s="1" customFormat="1" ht="35.25" customHeight="1">
      <c r="A58" s="400" t="s">
        <v>5419</v>
      </c>
      <c r="B58" s="378" t="s">
        <v>5332</v>
      </c>
      <c r="C58" s="379" t="s">
        <v>5502</v>
      </c>
      <c r="D58" s="401">
        <v>46093</v>
      </c>
      <c r="E58" s="401" t="s">
        <v>5590</v>
      </c>
      <c r="F58" s="495">
        <v>1</v>
      </c>
      <c r="G58" s="380">
        <v>116</v>
      </c>
      <c r="H58" s="380">
        <v>116</v>
      </c>
      <c r="I58" s="381"/>
      <c r="J58" s="381"/>
      <c r="K58" s="381"/>
      <c r="L58" s="381"/>
      <c r="M58" s="381"/>
      <c r="N58" s="403"/>
      <c r="O58" s="373"/>
      <c r="P58" s="403">
        <f>IF(H58&lt;=50,1060000, IF(H58&lt;=200, 1210000, IF(H58&lt;=500, 1230000, IF(H58&lt;=1000, 1440000, IF(H58&lt;=2000, 1990000, IF(H58&gt;2000, 1990000+(H58-2000)*1464))))))</f>
        <v>1210000</v>
      </c>
      <c r="Q58" s="403">
        <v>940500</v>
      </c>
      <c r="R58" s="403"/>
      <c r="S58" s="403"/>
      <c r="T58" s="403"/>
      <c r="U58" s="403">
        <v>1569900</v>
      </c>
      <c r="V58" s="403"/>
      <c r="W58" s="403">
        <v>322828</v>
      </c>
      <c r="X58" s="403"/>
      <c r="Y58" s="403"/>
      <c r="Z58" s="403"/>
      <c r="AA58" s="403"/>
      <c r="AB58" s="373"/>
      <c r="AC58"/>
      <c r="AD58" s="488" t="s">
        <v>1273</v>
      </c>
      <c r="AE58" s="382" t="s">
        <v>72</v>
      </c>
      <c r="AF58" s="405" t="str">
        <f t="shared" si="13"/>
        <v>PS261789</v>
      </c>
      <c r="AG58" s="404" t="str">
        <f t="shared" si="13"/>
        <v>EXD1-26-C217A</v>
      </c>
      <c r="AH58" s="406">
        <f t="shared" si="0"/>
        <v>46093</v>
      </c>
      <c r="AI58" s="404">
        <f t="shared" si="1"/>
        <v>0</v>
      </c>
      <c r="AJ58" s="404">
        <f t="shared" si="2"/>
        <v>0</v>
      </c>
      <c r="AK58" s="404">
        <f t="shared" si="3"/>
        <v>1210000</v>
      </c>
      <c r="AL58" s="404">
        <f t="shared" si="4"/>
        <v>940500</v>
      </c>
      <c r="AM58" s="404">
        <f t="shared" si="5"/>
        <v>0</v>
      </c>
      <c r="AN58" s="404">
        <f t="shared" si="6"/>
        <v>0</v>
      </c>
      <c r="AO58" s="404">
        <f t="shared" si="7"/>
        <v>0</v>
      </c>
      <c r="AP58" s="404">
        <f t="shared" si="8"/>
        <v>1569900</v>
      </c>
      <c r="AQ58" s="404">
        <f t="shared" si="9"/>
        <v>0</v>
      </c>
      <c r="AR58" s="404">
        <f t="shared" si="10"/>
        <v>322828</v>
      </c>
      <c r="AS58" s="404">
        <f t="shared" si="11"/>
        <v>0</v>
      </c>
      <c r="AT58" s="404">
        <f t="shared" si="14"/>
        <v>0</v>
      </c>
      <c r="AU58" s="404">
        <f t="shared" si="15"/>
        <v>0</v>
      </c>
      <c r="AV58" s="404">
        <f t="shared" si="16"/>
        <v>323458.24</v>
      </c>
      <c r="AW58" s="404">
        <f t="shared" si="17"/>
        <v>4366686.24</v>
      </c>
      <c r="AX58" s="404">
        <f t="shared" si="18"/>
        <v>4366686.24</v>
      </c>
      <c r="AY58" s="414" t="str">
        <f t="shared" si="12"/>
        <v>TCS</v>
      </c>
      <c r="AZ58" s="383" t="s">
        <v>79</v>
      </c>
      <c r="BA58" s="1" t="s">
        <v>5246</v>
      </c>
      <c r="BB58" s="1" t="s">
        <v>1293</v>
      </c>
      <c r="BC58" s="407">
        <v>46094</v>
      </c>
    </row>
    <row r="59" spans="1:55" s="1" customFormat="1" ht="35.25" customHeight="1">
      <c r="A59" s="400" t="s">
        <v>5420</v>
      </c>
      <c r="B59" s="378" t="s">
        <v>5333</v>
      </c>
      <c r="C59" s="379" t="s">
        <v>5503</v>
      </c>
      <c r="D59" s="401">
        <v>46088</v>
      </c>
      <c r="E59" s="401" t="s">
        <v>5591</v>
      </c>
      <c r="F59" s="495">
        <v>1</v>
      </c>
      <c r="G59" s="380">
        <v>8.1999999999999993</v>
      </c>
      <c r="H59" s="380">
        <v>8.1999999999999993</v>
      </c>
      <c r="I59" s="381"/>
      <c r="J59" s="381"/>
      <c r="K59" s="381"/>
      <c r="L59" s="381"/>
      <c r="M59" s="381"/>
      <c r="N59" s="403"/>
      <c r="O59" s="373"/>
      <c r="P59" s="403"/>
      <c r="Q59" s="403">
        <v>570000</v>
      </c>
      <c r="R59" s="403"/>
      <c r="S59" s="403"/>
      <c r="T59" s="403"/>
      <c r="U59" s="403"/>
      <c r="V59" s="403"/>
      <c r="W59" s="403"/>
      <c r="X59" s="403"/>
      <c r="Y59" s="403"/>
      <c r="Z59" s="403"/>
      <c r="AA59" s="403"/>
      <c r="AB59" s="373"/>
      <c r="AC59" s="345"/>
      <c r="AD59" s="488"/>
      <c r="AE59" s="382" t="s">
        <v>75</v>
      </c>
      <c r="AF59" s="405" t="str">
        <f t="shared" si="13"/>
        <v>PS261576</v>
      </c>
      <c r="AG59" s="404" t="str">
        <f t="shared" si="13"/>
        <v>OHTY260249</v>
      </c>
      <c r="AH59" s="406">
        <f t="shared" si="0"/>
        <v>46088</v>
      </c>
      <c r="AI59" s="404">
        <f t="shared" si="1"/>
        <v>0</v>
      </c>
      <c r="AJ59" s="404">
        <f t="shared" si="2"/>
        <v>0</v>
      </c>
      <c r="AK59" s="404">
        <f t="shared" si="3"/>
        <v>0</v>
      </c>
      <c r="AL59" s="404">
        <f t="shared" si="4"/>
        <v>570000</v>
      </c>
      <c r="AM59" s="404">
        <f t="shared" si="5"/>
        <v>0</v>
      </c>
      <c r="AN59" s="404">
        <f t="shared" si="6"/>
        <v>0</v>
      </c>
      <c r="AO59" s="404">
        <f t="shared" si="7"/>
        <v>0</v>
      </c>
      <c r="AP59" s="404">
        <f t="shared" si="8"/>
        <v>0</v>
      </c>
      <c r="AQ59" s="404">
        <f t="shared" si="9"/>
        <v>0</v>
      </c>
      <c r="AR59" s="404">
        <f t="shared" si="10"/>
        <v>0</v>
      </c>
      <c r="AS59" s="404">
        <f t="shared" si="11"/>
        <v>0</v>
      </c>
      <c r="AT59" s="404">
        <f t="shared" si="14"/>
        <v>0</v>
      </c>
      <c r="AU59" s="404">
        <f t="shared" si="15"/>
        <v>0</v>
      </c>
      <c r="AV59" s="404">
        <f t="shared" si="16"/>
        <v>45600</v>
      </c>
      <c r="AW59" s="404">
        <f t="shared" si="17"/>
        <v>615600</v>
      </c>
      <c r="AX59" s="404">
        <f t="shared" si="18"/>
        <v>615600</v>
      </c>
      <c r="AY59" s="414" t="str">
        <f t="shared" si="12"/>
        <v>DHL</v>
      </c>
      <c r="AZ59" s="383" t="s">
        <v>82</v>
      </c>
      <c r="BA59" s="1" t="s">
        <v>5247</v>
      </c>
      <c r="BC59" s="407"/>
    </row>
    <row r="60" spans="1:55" s="1" customFormat="1" ht="35.25" customHeight="1">
      <c r="A60" s="400" t="s">
        <v>5421</v>
      </c>
      <c r="B60" s="378" t="s">
        <v>5334</v>
      </c>
      <c r="C60" s="379" t="s">
        <v>5504</v>
      </c>
      <c r="D60" s="401">
        <v>46087</v>
      </c>
      <c r="E60" s="401" t="s">
        <v>5592</v>
      </c>
      <c r="F60" s="495">
        <v>1</v>
      </c>
      <c r="G60" s="380">
        <v>1.4</v>
      </c>
      <c r="H60" s="380">
        <v>1.4</v>
      </c>
      <c r="I60" s="381"/>
      <c r="J60" s="381"/>
      <c r="K60" s="381"/>
      <c r="L60" s="381"/>
      <c r="M60" s="381"/>
      <c r="N60" s="403"/>
      <c r="O60" s="373"/>
      <c r="P60" s="403"/>
      <c r="Q60" s="403">
        <v>570000</v>
      </c>
      <c r="R60" s="403"/>
      <c r="S60" s="403"/>
      <c r="T60" s="403"/>
      <c r="U60" s="403"/>
      <c r="V60" s="403"/>
      <c r="W60" s="403"/>
      <c r="X60" s="403"/>
      <c r="Y60" s="403"/>
      <c r="Z60" s="403"/>
      <c r="AA60" s="403"/>
      <c r="AB60" s="373"/>
      <c r="AC60" s="345"/>
      <c r="AD60" s="488"/>
      <c r="AE60" s="382" t="s">
        <v>75</v>
      </c>
      <c r="AF60" s="405" t="str">
        <f t="shared" si="13"/>
        <v>PS261595</v>
      </c>
      <c r="AG60" s="404" t="str">
        <f t="shared" si="13"/>
        <v>DSHK2026030402</v>
      </c>
      <c r="AH60" s="406">
        <f t="shared" si="0"/>
        <v>46087</v>
      </c>
      <c r="AI60" s="404">
        <f t="shared" si="1"/>
        <v>0</v>
      </c>
      <c r="AJ60" s="404">
        <f t="shared" si="2"/>
        <v>0</v>
      </c>
      <c r="AK60" s="404">
        <f t="shared" si="3"/>
        <v>0</v>
      </c>
      <c r="AL60" s="404">
        <f t="shared" si="4"/>
        <v>570000</v>
      </c>
      <c r="AM60" s="404">
        <f t="shared" si="5"/>
        <v>0</v>
      </c>
      <c r="AN60" s="404">
        <f t="shared" si="6"/>
        <v>0</v>
      </c>
      <c r="AO60" s="404">
        <f t="shared" si="7"/>
        <v>0</v>
      </c>
      <c r="AP60" s="404">
        <f t="shared" si="8"/>
        <v>0</v>
      </c>
      <c r="AQ60" s="404">
        <f t="shared" si="9"/>
        <v>0</v>
      </c>
      <c r="AR60" s="404">
        <f t="shared" si="10"/>
        <v>0</v>
      </c>
      <c r="AS60" s="404">
        <f t="shared" si="11"/>
        <v>0</v>
      </c>
      <c r="AT60" s="404">
        <f t="shared" si="14"/>
        <v>0</v>
      </c>
      <c r="AU60" s="404">
        <f t="shared" si="15"/>
        <v>0</v>
      </c>
      <c r="AV60" s="404">
        <f t="shared" si="16"/>
        <v>45600</v>
      </c>
      <c r="AW60" s="404">
        <f t="shared" si="17"/>
        <v>615600</v>
      </c>
      <c r="AX60" s="404">
        <f t="shared" si="18"/>
        <v>615600</v>
      </c>
      <c r="AY60" s="414" t="str">
        <f t="shared" si="12"/>
        <v>DHL</v>
      </c>
      <c r="AZ60" s="383" t="s">
        <v>82</v>
      </c>
      <c r="BA60" s="1" t="s">
        <v>5248</v>
      </c>
      <c r="BC60" s="407"/>
    </row>
    <row r="61" spans="1:55" s="1" customFormat="1" ht="35.25" customHeight="1">
      <c r="A61" s="400" t="s">
        <v>5422</v>
      </c>
      <c r="B61" s="378" t="s">
        <v>5335</v>
      </c>
      <c r="C61" s="379" t="s">
        <v>5505</v>
      </c>
      <c r="D61" s="401">
        <v>46091</v>
      </c>
      <c r="E61" s="401" t="s">
        <v>5593</v>
      </c>
      <c r="F61" s="495">
        <v>1</v>
      </c>
      <c r="G61" s="380">
        <v>3</v>
      </c>
      <c r="H61" s="380">
        <v>3</v>
      </c>
      <c r="I61" s="381"/>
      <c r="J61" s="381"/>
      <c r="K61" s="381"/>
      <c r="L61" s="381"/>
      <c r="M61" s="381"/>
      <c r="N61" s="403"/>
      <c r="O61" s="373"/>
      <c r="P61" s="403"/>
      <c r="Q61" s="403">
        <v>570000</v>
      </c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373"/>
      <c r="AC61" s="345"/>
      <c r="AD61" s="488"/>
      <c r="AE61" s="382" t="s">
        <v>75</v>
      </c>
      <c r="AF61" s="405" t="str">
        <f t="shared" si="13"/>
        <v>PS261660</v>
      </c>
      <c r="AG61" s="404" t="str">
        <f t="shared" si="13"/>
        <v>INV-26030779</v>
      </c>
      <c r="AH61" s="406">
        <f t="shared" si="0"/>
        <v>46091</v>
      </c>
      <c r="AI61" s="404">
        <f t="shared" si="1"/>
        <v>0</v>
      </c>
      <c r="AJ61" s="404">
        <f t="shared" si="2"/>
        <v>0</v>
      </c>
      <c r="AK61" s="404">
        <f t="shared" si="3"/>
        <v>0</v>
      </c>
      <c r="AL61" s="404">
        <f t="shared" si="4"/>
        <v>570000</v>
      </c>
      <c r="AM61" s="404">
        <f t="shared" si="5"/>
        <v>0</v>
      </c>
      <c r="AN61" s="404">
        <f t="shared" si="6"/>
        <v>0</v>
      </c>
      <c r="AO61" s="404">
        <f t="shared" si="7"/>
        <v>0</v>
      </c>
      <c r="AP61" s="404">
        <f t="shared" si="8"/>
        <v>0</v>
      </c>
      <c r="AQ61" s="404">
        <f t="shared" si="9"/>
        <v>0</v>
      </c>
      <c r="AR61" s="404">
        <f t="shared" si="10"/>
        <v>0</v>
      </c>
      <c r="AS61" s="404">
        <f t="shared" si="11"/>
        <v>0</v>
      </c>
      <c r="AT61" s="404">
        <f t="shared" si="14"/>
        <v>0</v>
      </c>
      <c r="AU61" s="404">
        <f t="shared" si="15"/>
        <v>0</v>
      </c>
      <c r="AV61" s="404">
        <f t="shared" si="16"/>
        <v>45600</v>
      </c>
      <c r="AW61" s="404">
        <f t="shared" si="17"/>
        <v>615600</v>
      </c>
      <c r="AX61" s="404">
        <f t="shared" si="18"/>
        <v>615600</v>
      </c>
      <c r="AY61" s="414" t="str">
        <f t="shared" si="12"/>
        <v>DHL</v>
      </c>
      <c r="AZ61" s="383" t="s">
        <v>82</v>
      </c>
      <c r="BA61" s="1" t="s">
        <v>5249</v>
      </c>
      <c r="BC61" s="407"/>
    </row>
    <row r="62" spans="1:55" s="1" customFormat="1" ht="35.25" customHeight="1">
      <c r="A62" s="400" t="s">
        <v>5423</v>
      </c>
      <c r="B62" s="378" t="s">
        <v>5336</v>
      </c>
      <c r="C62" s="379" t="s">
        <v>5506</v>
      </c>
      <c r="D62" s="401">
        <v>46091</v>
      </c>
      <c r="E62" s="401" t="s">
        <v>5594</v>
      </c>
      <c r="F62" s="495">
        <v>1</v>
      </c>
      <c r="G62" s="380">
        <v>23.5</v>
      </c>
      <c r="H62" s="380">
        <v>23.5</v>
      </c>
      <c r="I62" s="381"/>
      <c r="J62" s="381"/>
      <c r="K62" s="381"/>
      <c r="L62" s="381"/>
      <c r="M62" s="381"/>
      <c r="N62" s="403"/>
      <c r="O62" s="373"/>
      <c r="P62" s="403"/>
      <c r="Q62" s="403">
        <v>570000</v>
      </c>
      <c r="R62" s="403"/>
      <c r="S62" s="403"/>
      <c r="T62" s="403"/>
      <c r="U62" s="403"/>
      <c r="V62" s="403"/>
      <c r="W62" s="403"/>
      <c r="X62" s="403"/>
      <c r="Y62" s="403"/>
      <c r="Z62" s="403"/>
      <c r="AA62" s="403"/>
      <c r="AB62" s="373"/>
      <c r="AC62" s="345"/>
      <c r="AD62" s="488"/>
      <c r="AE62" s="382" t="s">
        <v>75</v>
      </c>
      <c r="AF62" s="405" t="str">
        <f t="shared" si="13"/>
        <v>PS261661</v>
      </c>
      <c r="AG62" s="404" t="str">
        <f t="shared" si="13"/>
        <v>EXD1-26-VY0305</v>
      </c>
      <c r="AH62" s="406">
        <f t="shared" si="0"/>
        <v>46091</v>
      </c>
      <c r="AI62" s="404">
        <f t="shared" si="1"/>
        <v>0</v>
      </c>
      <c r="AJ62" s="404">
        <f t="shared" si="2"/>
        <v>0</v>
      </c>
      <c r="AK62" s="404">
        <f t="shared" si="3"/>
        <v>0</v>
      </c>
      <c r="AL62" s="404">
        <f t="shared" si="4"/>
        <v>570000</v>
      </c>
      <c r="AM62" s="404">
        <f t="shared" si="5"/>
        <v>0</v>
      </c>
      <c r="AN62" s="404">
        <f t="shared" si="6"/>
        <v>0</v>
      </c>
      <c r="AO62" s="404">
        <f t="shared" si="7"/>
        <v>0</v>
      </c>
      <c r="AP62" s="404">
        <f t="shared" si="8"/>
        <v>0</v>
      </c>
      <c r="AQ62" s="404">
        <f t="shared" si="9"/>
        <v>0</v>
      </c>
      <c r="AR62" s="404">
        <f t="shared" si="10"/>
        <v>0</v>
      </c>
      <c r="AS62" s="404">
        <f t="shared" si="11"/>
        <v>0</v>
      </c>
      <c r="AT62" s="404">
        <f t="shared" si="14"/>
        <v>0</v>
      </c>
      <c r="AU62" s="404">
        <f t="shared" si="15"/>
        <v>0</v>
      </c>
      <c r="AV62" s="404">
        <f t="shared" si="16"/>
        <v>45600</v>
      </c>
      <c r="AW62" s="404">
        <f t="shared" si="17"/>
        <v>615600</v>
      </c>
      <c r="AX62" s="404">
        <f t="shared" si="18"/>
        <v>615600</v>
      </c>
      <c r="AY62" s="414" t="str">
        <f t="shared" si="12"/>
        <v>DHL</v>
      </c>
      <c r="AZ62" s="383" t="s">
        <v>82</v>
      </c>
      <c r="BA62" s="1" t="s">
        <v>5250</v>
      </c>
      <c r="BC62" s="407"/>
    </row>
    <row r="63" spans="1:55" s="1" customFormat="1" ht="35.25" customHeight="1">
      <c r="A63" s="400" t="s">
        <v>5424</v>
      </c>
      <c r="B63" s="378" t="s">
        <v>5337</v>
      </c>
      <c r="C63" s="379" t="s">
        <v>5507</v>
      </c>
      <c r="D63" s="401">
        <v>46091</v>
      </c>
      <c r="E63" s="401" t="s">
        <v>5595</v>
      </c>
      <c r="F63" s="495">
        <v>1</v>
      </c>
      <c r="G63" s="380">
        <v>3</v>
      </c>
      <c r="H63" s="380">
        <v>3</v>
      </c>
      <c r="I63" s="381"/>
      <c r="J63" s="381"/>
      <c r="K63" s="381"/>
      <c r="L63" s="381"/>
      <c r="M63" s="381"/>
      <c r="N63" s="403"/>
      <c r="O63" s="373"/>
      <c r="P63" s="403"/>
      <c r="Q63" s="403">
        <v>570000</v>
      </c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373"/>
      <c r="AC63" s="345"/>
      <c r="AD63" s="488"/>
      <c r="AE63" s="382" t="s">
        <v>75</v>
      </c>
      <c r="AF63" s="405" t="str">
        <f t="shared" si="13"/>
        <v>PS261683</v>
      </c>
      <c r="AG63" s="404" t="str">
        <f t="shared" si="13"/>
        <v>751D260305-01</v>
      </c>
      <c r="AH63" s="406">
        <f t="shared" si="0"/>
        <v>46091</v>
      </c>
      <c r="AI63" s="404">
        <f t="shared" si="1"/>
        <v>0</v>
      </c>
      <c r="AJ63" s="404">
        <f t="shared" si="2"/>
        <v>0</v>
      </c>
      <c r="AK63" s="404">
        <f t="shared" si="3"/>
        <v>0</v>
      </c>
      <c r="AL63" s="404">
        <f t="shared" si="4"/>
        <v>570000</v>
      </c>
      <c r="AM63" s="404">
        <f t="shared" si="5"/>
        <v>0</v>
      </c>
      <c r="AN63" s="404">
        <f t="shared" si="6"/>
        <v>0</v>
      </c>
      <c r="AO63" s="404">
        <f t="shared" si="7"/>
        <v>0</v>
      </c>
      <c r="AP63" s="404">
        <f t="shared" si="8"/>
        <v>0</v>
      </c>
      <c r="AQ63" s="404">
        <f t="shared" si="9"/>
        <v>0</v>
      </c>
      <c r="AR63" s="404">
        <f t="shared" si="10"/>
        <v>0</v>
      </c>
      <c r="AS63" s="404">
        <f t="shared" si="11"/>
        <v>0</v>
      </c>
      <c r="AT63" s="404">
        <f t="shared" si="14"/>
        <v>0</v>
      </c>
      <c r="AU63" s="404">
        <f t="shared" si="15"/>
        <v>0</v>
      </c>
      <c r="AV63" s="404">
        <f t="shared" si="16"/>
        <v>45600</v>
      </c>
      <c r="AW63" s="404">
        <f t="shared" si="17"/>
        <v>615600</v>
      </c>
      <c r="AX63" s="404">
        <f t="shared" si="18"/>
        <v>615600</v>
      </c>
      <c r="AY63" s="414" t="str">
        <f t="shared" si="12"/>
        <v>DHL</v>
      </c>
      <c r="AZ63" s="383" t="s">
        <v>82</v>
      </c>
      <c r="BA63" s="1" t="s">
        <v>5251</v>
      </c>
      <c r="BC63" s="407"/>
    </row>
    <row r="64" spans="1:55" s="1" customFormat="1" ht="35.25" customHeight="1">
      <c r="A64" s="400" t="s">
        <v>5425</v>
      </c>
      <c r="B64" s="378" t="s">
        <v>5338</v>
      </c>
      <c r="C64" s="379" t="s">
        <v>5508</v>
      </c>
      <c r="D64" s="401">
        <v>46091</v>
      </c>
      <c r="E64" s="401" t="s">
        <v>5596</v>
      </c>
      <c r="F64" s="495">
        <v>1</v>
      </c>
      <c r="G64" s="380">
        <v>31.5</v>
      </c>
      <c r="H64" s="380">
        <v>31.5</v>
      </c>
      <c r="I64" s="381"/>
      <c r="J64" s="381"/>
      <c r="K64" s="381"/>
      <c r="L64" s="381"/>
      <c r="M64" s="381"/>
      <c r="N64" s="403"/>
      <c r="O64" s="373"/>
      <c r="P64" s="403"/>
      <c r="Q64" s="403">
        <v>570000</v>
      </c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373"/>
      <c r="AC64" s="345"/>
      <c r="AD64" s="490"/>
      <c r="AE64" s="382" t="s">
        <v>75</v>
      </c>
      <c r="AF64" s="405" t="str">
        <f t="shared" si="13"/>
        <v>PS261697</v>
      </c>
      <c r="AG64" s="404" t="str">
        <f t="shared" si="13"/>
        <v>IV260300761</v>
      </c>
      <c r="AH64" s="406">
        <f t="shared" si="0"/>
        <v>46091</v>
      </c>
      <c r="AI64" s="404">
        <f t="shared" si="1"/>
        <v>0</v>
      </c>
      <c r="AJ64" s="404">
        <f t="shared" si="2"/>
        <v>0</v>
      </c>
      <c r="AK64" s="404">
        <f t="shared" si="3"/>
        <v>0</v>
      </c>
      <c r="AL64" s="404">
        <f t="shared" si="4"/>
        <v>570000</v>
      </c>
      <c r="AM64" s="404">
        <f t="shared" si="5"/>
        <v>0</v>
      </c>
      <c r="AN64" s="404">
        <f t="shared" si="6"/>
        <v>0</v>
      </c>
      <c r="AO64" s="404">
        <f t="shared" si="7"/>
        <v>0</v>
      </c>
      <c r="AP64" s="404">
        <f t="shared" si="8"/>
        <v>0</v>
      </c>
      <c r="AQ64" s="404">
        <f t="shared" si="9"/>
        <v>0</v>
      </c>
      <c r="AR64" s="404">
        <f t="shared" si="10"/>
        <v>0</v>
      </c>
      <c r="AS64" s="404">
        <f t="shared" si="11"/>
        <v>0</v>
      </c>
      <c r="AT64" s="404">
        <f t="shared" si="14"/>
        <v>0</v>
      </c>
      <c r="AU64" s="404">
        <f t="shared" si="15"/>
        <v>0</v>
      </c>
      <c r="AV64" s="404">
        <f t="shared" si="16"/>
        <v>45600</v>
      </c>
      <c r="AW64" s="404">
        <f t="shared" si="17"/>
        <v>615600</v>
      </c>
      <c r="AX64" s="404">
        <f t="shared" si="18"/>
        <v>615600</v>
      </c>
      <c r="AY64" s="414" t="str">
        <f t="shared" si="12"/>
        <v>DHL</v>
      </c>
      <c r="AZ64" s="383" t="s">
        <v>82</v>
      </c>
      <c r="BA64" s="1" t="s">
        <v>5252</v>
      </c>
      <c r="BC64" s="407"/>
    </row>
    <row r="65" spans="1:55" s="1" customFormat="1" ht="35.25" customHeight="1">
      <c r="A65" s="400" t="s">
        <v>5426</v>
      </c>
      <c r="B65" s="378" t="s">
        <v>5339</v>
      </c>
      <c r="C65" s="379" t="s">
        <v>5509</v>
      </c>
      <c r="D65" s="401">
        <v>46091</v>
      </c>
      <c r="E65" s="401" t="s">
        <v>5597</v>
      </c>
      <c r="F65" s="495">
        <v>1</v>
      </c>
      <c r="G65" s="380">
        <v>2501.1689999999999</v>
      </c>
      <c r="H65" s="380">
        <v>2501.1689999999999</v>
      </c>
      <c r="I65" s="381"/>
      <c r="J65" s="381"/>
      <c r="K65" s="381"/>
      <c r="L65" s="381"/>
      <c r="M65" s="381"/>
      <c r="N65" s="403"/>
      <c r="O65" s="373"/>
      <c r="P65" s="403"/>
      <c r="Q65" s="403">
        <v>389500</v>
      </c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373"/>
      <c r="AC65" s="346"/>
      <c r="AD65" s="490"/>
      <c r="AE65" s="382" t="s">
        <v>4308</v>
      </c>
      <c r="AF65" s="405" t="str">
        <f t="shared" si="13"/>
        <v>PS261700</v>
      </c>
      <c r="AG65" s="404" t="str">
        <f t="shared" si="13"/>
        <v>A26020198</v>
      </c>
      <c r="AH65" s="406">
        <f t="shared" si="0"/>
        <v>46091</v>
      </c>
      <c r="AI65" s="404">
        <f t="shared" si="1"/>
        <v>0</v>
      </c>
      <c r="AJ65" s="404">
        <f t="shared" si="2"/>
        <v>0</v>
      </c>
      <c r="AK65" s="404">
        <f t="shared" si="3"/>
        <v>0</v>
      </c>
      <c r="AL65" s="404">
        <f t="shared" si="4"/>
        <v>389500</v>
      </c>
      <c r="AM65" s="404">
        <f t="shared" si="5"/>
        <v>0</v>
      </c>
      <c r="AN65" s="404">
        <f t="shared" si="6"/>
        <v>0</v>
      </c>
      <c r="AO65" s="404">
        <f t="shared" si="7"/>
        <v>0</v>
      </c>
      <c r="AP65" s="404">
        <f t="shared" si="8"/>
        <v>0</v>
      </c>
      <c r="AQ65" s="404">
        <f t="shared" si="9"/>
        <v>0</v>
      </c>
      <c r="AR65" s="404">
        <f t="shared" si="10"/>
        <v>0</v>
      </c>
      <c r="AS65" s="404">
        <f t="shared" si="11"/>
        <v>0</v>
      </c>
      <c r="AT65" s="404">
        <f t="shared" si="14"/>
        <v>0</v>
      </c>
      <c r="AU65" s="404">
        <f t="shared" si="15"/>
        <v>0</v>
      </c>
      <c r="AV65" s="404">
        <f t="shared" si="16"/>
        <v>31160</v>
      </c>
      <c r="AW65" s="404">
        <f t="shared" si="17"/>
        <v>420660</v>
      </c>
      <c r="AX65" s="404">
        <f t="shared" si="18"/>
        <v>420660</v>
      </c>
      <c r="AY65" s="414" t="str">
        <f t="shared" si="12"/>
        <v>KNQ CANG DONG NAI</v>
      </c>
      <c r="AZ65" s="383" t="s">
        <v>5193</v>
      </c>
      <c r="BA65" s="1" t="s">
        <v>5253</v>
      </c>
      <c r="BC65" s="407"/>
    </row>
    <row r="66" spans="1:55" s="1" customFormat="1" ht="35.25" customHeight="1">
      <c r="A66" s="400" t="s">
        <v>5427</v>
      </c>
      <c r="B66" s="378" t="s">
        <v>5340</v>
      </c>
      <c r="C66" s="379" t="s">
        <v>5510</v>
      </c>
      <c r="D66" s="401">
        <v>46093</v>
      </c>
      <c r="E66" s="401" t="s">
        <v>5598</v>
      </c>
      <c r="F66" s="495">
        <v>1</v>
      </c>
      <c r="G66" s="380">
        <v>13</v>
      </c>
      <c r="H66" s="380">
        <v>13</v>
      </c>
      <c r="I66" s="381"/>
      <c r="J66" s="381"/>
      <c r="K66" s="381"/>
      <c r="L66" s="381"/>
      <c r="M66" s="381"/>
      <c r="N66" s="403"/>
      <c r="O66" s="373"/>
      <c r="P66" s="403">
        <f t="shared" ref="P66:P69" si="22">IF(H66&lt;=50,1060000, IF(H66&lt;=200, 1210000, IF(H66&lt;=500, 1230000, IF(H66&lt;=1000, 1440000, IF(H66&lt;=2000, 1990000, IF(H66&gt;2000, 1990000+(H66-2000)*1464))))))</f>
        <v>1060000</v>
      </c>
      <c r="Q66" s="403">
        <v>940500</v>
      </c>
      <c r="R66" s="403"/>
      <c r="S66" s="403"/>
      <c r="T66" s="403"/>
      <c r="U66" s="403">
        <v>536037</v>
      </c>
      <c r="V66" s="403"/>
      <c r="W66" s="403">
        <v>157500</v>
      </c>
      <c r="X66" s="403"/>
      <c r="Y66" s="403"/>
      <c r="Z66" s="403"/>
      <c r="AA66" s="403"/>
      <c r="AB66" s="373"/>
      <c r="AC66" s="859" t="s">
        <v>2684</v>
      </c>
      <c r="AD66" s="490" t="s">
        <v>1272</v>
      </c>
      <c r="AE66" s="382" t="s">
        <v>72</v>
      </c>
      <c r="AF66" s="405" t="str">
        <f t="shared" si="13"/>
        <v>PS261791</v>
      </c>
      <c r="AG66" s="404" t="str">
        <f t="shared" si="13"/>
        <v>G8-20260311 VY (B)</v>
      </c>
      <c r="AH66" s="406">
        <f t="shared" si="0"/>
        <v>46093</v>
      </c>
      <c r="AI66" s="404">
        <f t="shared" si="1"/>
        <v>0</v>
      </c>
      <c r="AJ66" s="404">
        <f t="shared" si="2"/>
        <v>0</v>
      </c>
      <c r="AK66" s="404">
        <f t="shared" si="3"/>
        <v>1060000</v>
      </c>
      <c r="AL66" s="404">
        <f t="shared" si="4"/>
        <v>940500</v>
      </c>
      <c r="AM66" s="404">
        <f t="shared" si="5"/>
        <v>0</v>
      </c>
      <c r="AN66" s="404">
        <f t="shared" si="6"/>
        <v>0</v>
      </c>
      <c r="AO66" s="404">
        <f t="shared" si="7"/>
        <v>0</v>
      </c>
      <c r="AP66" s="404">
        <f t="shared" si="8"/>
        <v>536037</v>
      </c>
      <c r="AQ66" s="404">
        <f t="shared" si="9"/>
        <v>0</v>
      </c>
      <c r="AR66" s="404">
        <f t="shared" si="10"/>
        <v>157500</v>
      </c>
      <c r="AS66" s="404">
        <f t="shared" si="11"/>
        <v>0</v>
      </c>
      <c r="AT66" s="404">
        <f t="shared" si="14"/>
        <v>0</v>
      </c>
      <c r="AU66" s="404">
        <f t="shared" si="15"/>
        <v>0</v>
      </c>
      <c r="AV66" s="404">
        <f t="shared" si="16"/>
        <v>215522.96</v>
      </c>
      <c r="AW66" s="404">
        <f t="shared" si="17"/>
        <v>2909559.96</v>
      </c>
      <c r="AX66" s="404">
        <f t="shared" si="18"/>
        <v>2909559.96</v>
      </c>
      <c r="AY66" s="414" t="str">
        <f t="shared" si="12"/>
        <v>TCS</v>
      </c>
      <c r="AZ66" s="383" t="s">
        <v>79</v>
      </c>
      <c r="BA66" s="1" t="s">
        <v>5254</v>
      </c>
      <c r="BB66" s="1" t="s">
        <v>1293</v>
      </c>
      <c r="BC66" s="407">
        <v>46094</v>
      </c>
    </row>
    <row r="67" spans="1:55" s="1" customFormat="1" ht="35.25" customHeight="1">
      <c r="A67" s="400" t="s">
        <v>5428</v>
      </c>
      <c r="B67" s="378" t="s">
        <v>5341</v>
      </c>
      <c r="C67" s="379" t="s">
        <v>5511</v>
      </c>
      <c r="D67" s="401">
        <v>46093</v>
      </c>
      <c r="E67" s="401" t="s">
        <v>5599</v>
      </c>
      <c r="F67" s="882">
        <v>2</v>
      </c>
      <c r="G67" s="380">
        <v>4.5999999999999996</v>
      </c>
      <c r="H67" s="380">
        <f>G67+G68</f>
        <v>204</v>
      </c>
      <c r="I67" s="381"/>
      <c r="J67" s="381"/>
      <c r="K67" s="381"/>
      <c r="L67" s="381"/>
      <c r="M67" s="381"/>
      <c r="N67" s="403"/>
      <c r="O67" s="373"/>
      <c r="P67" s="403">
        <f>IF(H67&lt;=50,1060000, IF(H67&lt;=200, 1210000, IF(H67&lt;=500, 1230000, IF(H67&lt;=1000, 1440000, IF(H67&lt;=2000, 1990000, IF(H67&gt;2000, 1990000+(H67-2000)*1464))))))</f>
        <v>1230000</v>
      </c>
      <c r="Q67" s="403">
        <f>940500+70000</f>
        <v>1010500</v>
      </c>
      <c r="R67" s="403"/>
      <c r="S67" s="403"/>
      <c r="T67" s="403"/>
      <c r="U67" s="403">
        <v>719156</v>
      </c>
      <c r="V67" s="403"/>
      <c r="W67" s="403">
        <v>282744</v>
      </c>
      <c r="X67" s="403"/>
      <c r="Y67" s="403"/>
      <c r="Z67" s="403"/>
      <c r="AA67" s="403"/>
      <c r="AB67" s="373"/>
      <c r="AC67" s="893"/>
      <c r="AD67" s="490" t="s">
        <v>1272</v>
      </c>
      <c r="AE67" s="382" t="s">
        <v>72</v>
      </c>
      <c r="AF67" s="405" t="str">
        <f t="shared" ref="AF67:AG82" si="23">A67</f>
        <v>PS261793</v>
      </c>
      <c r="AG67" s="404" t="str">
        <f t="shared" si="23"/>
        <v>0885199687</v>
      </c>
      <c r="AH67" s="406">
        <f t="shared" si="0"/>
        <v>46093</v>
      </c>
      <c r="AI67" s="404">
        <f t="shared" si="1"/>
        <v>0</v>
      </c>
      <c r="AJ67" s="404">
        <f t="shared" si="2"/>
        <v>0</v>
      </c>
      <c r="AK67" s="496">
        <f t="shared" si="3"/>
        <v>27735.294117647059</v>
      </c>
      <c r="AL67" s="404">
        <f t="shared" si="4"/>
        <v>22785.784313725489</v>
      </c>
      <c r="AM67" s="404">
        <f t="shared" si="5"/>
        <v>0</v>
      </c>
      <c r="AN67" s="404">
        <f t="shared" si="6"/>
        <v>0</v>
      </c>
      <c r="AO67" s="404">
        <f t="shared" si="7"/>
        <v>0</v>
      </c>
      <c r="AP67" s="404">
        <f t="shared" si="8"/>
        <v>16216.26274509804</v>
      </c>
      <c r="AQ67" s="404">
        <f t="shared" si="9"/>
        <v>0</v>
      </c>
      <c r="AR67" s="404">
        <f t="shared" si="10"/>
        <v>6375.6</v>
      </c>
      <c r="AS67" s="404">
        <f t="shared" si="11"/>
        <v>0</v>
      </c>
      <c r="AT67" s="404">
        <f t="shared" si="14"/>
        <v>0</v>
      </c>
      <c r="AU67" s="404">
        <f t="shared" si="15"/>
        <v>0</v>
      </c>
      <c r="AV67" s="404">
        <f t="shared" si="16"/>
        <v>5849.035294117647</v>
      </c>
      <c r="AW67" s="404">
        <f t="shared" si="17"/>
        <v>78961.976470588241</v>
      </c>
      <c r="AX67" s="404">
        <f t="shared" si="18"/>
        <v>78961.976470588241</v>
      </c>
      <c r="AY67" s="414" t="str">
        <f t="shared" si="12"/>
        <v>TCS</v>
      </c>
      <c r="AZ67" s="383" t="s">
        <v>79</v>
      </c>
      <c r="BA67" s="1" t="s">
        <v>5255</v>
      </c>
      <c r="BC67" s="407">
        <v>46094</v>
      </c>
    </row>
    <row r="68" spans="1:55" s="1" customFormat="1" ht="35.25" customHeight="1">
      <c r="A68" s="400" t="s">
        <v>5428</v>
      </c>
      <c r="B68" s="378" t="s">
        <v>5342</v>
      </c>
      <c r="C68" s="379" t="s">
        <v>5511</v>
      </c>
      <c r="D68" s="401">
        <v>46093</v>
      </c>
      <c r="E68" s="401" t="s">
        <v>5600</v>
      </c>
      <c r="F68" s="884"/>
      <c r="G68" s="380">
        <v>199.4</v>
      </c>
      <c r="H68" s="380">
        <v>204</v>
      </c>
      <c r="I68" s="381"/>
      <c r="J68" s="381"/>
      <c r="K68" s="381"/>
      <c r="L68" s="381"/>
      <c r="M68" s="381"/>
      <c r="N68" s="403"/>
      <c r="O68" s="373"/>
      <c r="P68" s="403">
        <f t="shared" si="22"/>
        <v>1230000</v>
      </c>
      <c r="Q68" s="403">
        <v>1010500</v>
      </c>
      <c r="R68" s="403"/>
      <c r="S68" s="403"/>
      <c r="T68" s="403"/>
      <c r="U68" s="403">
        <v>719156</v>
      </c>
      <c r="V68" s="403"/>
      <c r="W68" s="403">
        <v>282744</v>
      </c>
      <c r="X68" s="403"/>
      <c r="Y68" s="403"/>
      <c r="Z68" s="403"/>
      <c r="AA68" s="403"/>
      <c r="AB68" s="373"/>
      <c r="AC68" s="893"/>
      <c r="AD68" s="490" t="s">
        <v>1272</v>
      </c>
      <c r="AE68" s="382" t="s">
        <v>72</v>
      </c>
      <c r="AF68" s="405" t="str">
        <f t="shared" si="23"/>
        <v>PS261793</v>
      </c>
      <c r="AG68" s="404" t="str">
        <f t="shared" si="23"/>
        <v>0885199794</v>
      </c>
      <c r="AH68" s="406">
        <f t="shared" si="0"/>
        <v>46093</v>
      </c>
      <c r="AI68" s="404">
        <f t="shared" si="1"/>
        <v>0</v>
      </c>
      <c r="AJ68" s="404">
        <f t="shared" si="2"/>
        <v>0</v>
      </c>
      <c r="AK68" s="496">
        <f t="shared" si="3"/>
        <v>1202264.705882353</v>
      </c>
      <c r="AL68" s="404">
        <f t="shared" si="4"/>
        <v>987714.21568627458</v>
      </c>
      <c r="AM68" s="404">
        <f t="shared" si="5"/>
        <v>0</v>
      </c>
      <c r="AN68" s="404">
        <f t="shared" si="6"/>
        <v>0</v>
      </c>
      <c r="AO68" s="404">
        <f t="shared" si="7"/>
        <v>0</v>
      </c>
      <c r="AP68" s="404">
        <f t="shared" si="8"/>
        <v>702939.73725490202</v>
      </c>
      <c r="AQ68" s="404">
        <f t="shared" si="9"/>
        <v>0</v>
      </c>
      <c r="AR68" s="404">
        <f t="shared" si="10"/>
        <v>276368.40000000002</v>
      </c>
      <c r="AS68" s="404">
        <f t="shared" si="11"/>
        <v>0</v>
      </c>
      <c r="AT68" s="404">
        <f t="shared" ref="AT68:AT92" si="24">(G68/H68)*Y68</f>
        <v>0</v>
      </c>
      <c r="AU68" s="404">
        <f t="shared" ref="AU68:AU92" si="25">(G68/H68)*Z68</f>
        <v>0</v>
      </c>
      <c r="AV68" s="404">
        <f t="shared" ref="AV68:AV92" si="26">SUM(AK68:AU68)*0.08</f>
        <v>253542.96470588233</v>
      </c>
      <c r="AW68" s="404">
        <f t="shared" ref="AW68:AW92" si="27">SUM(AK68:AV68)</f>
        <v>3422830.0235294113</v>
      </c>
      <c r="AX68" s="404">
        <f t="shared" ref="AX68:AX131" si="28">AW68</f>
        <v>3422830.0235294113</v>
      </c>
      <c r="AY68" s="414" t="str">
        <f t="shared" si="12"/>
        <v>TCS</v>
      </c>
      <c r="AZ68" s="383" t="s">
        <v>79</v>
      </c>
      <c r="BA68" s="1" t="s">
        <v>5255</v>
      </c>
      <c r="BC68" s="407">
        <v>46094</v>
      </c>
    </row>
    <row r="69" spans="1:55" s="1" customFormat="1" ht="35.25" customHeight="1">
      <c r="A69" s="400" t="s">
        <v>5429</v>
      </c>
      <c r="B69" s="378" t="s">
        <v>5343</v>
      </c>
      <c r="C69" s="379" t="s">
        <v>5512</v>
      </c>
      <c r="D69" s="401">
        <v>46093</v>
      </c>
      <c r="E69" s="401" t="s">
        <v>5601</v>
      </c>
      <c r="F69" s="495">
        <v>1</v>
      </c>
      <c r="G69" s="380">
        <v>18</v>
      </c>
      <c r="H69" s="380">
        <v>18</v>
      </c>
      <c r="I69" s="381"/>
      <c r="J69" s="381"/>
      <c r="K69" s="381"/>
      <c r="L69" s="381"/>
      <c r="M69" s="381"/>
      <c r="N69" s="403"/>
      <c r="O69" s="373"/>
      <c r="P69" s="403">
        <f t="shared" si="22"/>
        <v>1060000</v>
      </c>
      <c r="Q69" s="403">
        <v>940500</v>
      </c>
      <c r="R69" s="403"/>
      <c r="S69" s="403"/>
      <c r="T69" s="403"/>
      <c r="U69" s="403">
        <v>542168</v>
      </c>
      <c r="V69" s="403"/>
      <c r="W69" s="403">
        <v>157500</v>
      </c>
      <c r="X69" s="403"/>
      <c r="Y69" s="403"/>
      <c r="Z69" s="403"/>
      <c r="AA69" s="403"/>
      <c r="AB69" s="373"/>
      <c r="AC69" s="860"/>
      <c r="AD69" s="490" t="s">
        <v>1272</v>
      </c>
      <c r="AE69" s="382" t="s">
        <v>72</v>
      </c>
      <c r="AF69" s="405" t="str">
        <f t="shared" si="23"/>
        <v>PS261790</v>
      </c>
      <c r="AG69" s="404" t="str">
        <f t="shared" si="23"/>
        <v>PC260311VY</v>
      </c>
      <c r="AH69" s="406">
        <f t="shared" si="0"/>
        <v>46093</v>
      </c>
      <c r="AI69" s="404">
        <f t="shared" si="1"/>
        <v>0</v>
      </c>
      <c r="AJ69" s="404">
        <f t="shared" si="2"/>
        <v>0</v>
      </c>
      <c r="AK69" s="404">
        <f t="shared" si="3"/>
        <v>1060000</v>
      </c>
      <c r="AL69" s="404">
        <f t="shared" si="4"/>
        <v>940500</v>
      </c>
      <c r="AM69" s="404">
        <f t="shared" si="5"/>
        <v>0</v>
      </c>
      <c r="AN69" s="404">
        <f t="shared" si="6"/>
        <v>0</v>
      </c>
      <c r="AO69" s="404">
        <f t="shared" si="7"/>
        <v>0</v>
      </c>
      <c r="AP69" s="404">
        <f t="shared" si="8"/>
        <v>542168</v>
      </c>
      <c r="AQ69" s="404">
        <f t="shared" si="9"/>
        <v>0</v>
      </c>
      <c r="AR69" s="404">
        <f t="shared" si="10"/>
        <v>157500</v>
      </c>
      <c r="AS69" s="404">
        <f t="shared" si="11"/>
        <v>0</v>
      </c>
      <c r="AT69" s="404">
        <f t="shared" si="24"/>
        <v>0</v>
      </c>
      <c r="AU69" s="404">
        <f t="shared" si="25"/>
        <v>0</v>
      </c>
      <c r="AV69" s="404">
        <f t="shared" si="26"/>
        <v>216013.44</v>
      </c>
      <c r="AW69" s="404">
        <f t="shared" si="27"/>
        <v>2916181.44</v>
      </c>
      <c r="AX69" s="404">
        <f t="shared" si="28"/>
        <v>2916181.44</v>
      </c>
      <c r="AY69" s="414" t="str">
        <f t="shared" si="12"/>
        <v>TCS</v>
      </c>
      <c r="AZ69" s="383" t="s">
        <v>79</v>
      </c>
      <c r="BA69" s="1" t="s">
        <v>5256</v>
      </c>
      <c r="BC69" s="407">
        <v>46094</v>
      </c>
    </row>
    <row r="70" spans="1:55" s="1" customFormat="1" ht="35.25" customHeight="1">
      <c r="A70" s="400" t="s">
        <v>5430</v>
      </c>
      <c r="B70" s="378" t="s">
        <v>5344</v>
      </c>
      <c r="C70" s="379" t="s">
        <v>5513</v>
      </c>
      <c r="D70" s="401">
        <v>46092</v>
      </c>
      <c r="E70" s="401" t="s">
        <v>5602</v>
      </c>
      <c r="F70" s="495">
        <v>1</v>
      </c>
      <c r="G70" s="380">
        <v>0.5</v>
      </c>
      <c r="H70" s="380">
        <v>0.5</v>
      </c>
      <c r="I70" s="381"/>
      <c r="J70" s="485"/>
      <c r="K70" s="485"/>
      <c r="L70" s="485"/>
      <c r="M70" s="485"/>
      <c r="N70" s="403"/>
      <c r="O70" s="373"/>
      <c r="P70" s="403"/>
      <c r="Q70" s="403">
        <v>570000</v>
      </c>
      <c r="R70" s="403"/>
      <c r="S70" s="403"/>
      <c r="T70" s="403"/>
      <c r="U70" s="403"/>
      <c r="V70" s="403"/>
      <c r="W70" s="403"/>
      <c r="X70" s="403"/>
      <c r="Y70" s="403"/>
      <c r="Z70" s="403"/>
      <c r="AA70" s="403"/>
      <c r="AB70" s="373"/>
      <c r="AC70" s="345"/>
      <c r="AD70" s="486"/>
      <c r="AE70" s="382" t="s">
        <v>75</v>
      </c>
      <c r="AF70" s="405" t="str">
        <f t="shared" si="23"/>
        <v>PS261757</v>
      </c>
      <c r="AG70" s="404" t="str">
        <f t="shared" si="23"/>
        <v>260310-01</v>
      </c>
      <c r="AH70" s="406">
        <f t="shared" si="0"/>
        <v>46092</v>
      </c>
      <c r="AI70" s="404">
        <f t="shared" si="1"/>
        <v>0</v>
      </c>
      <c r="AJ70" s="404">
        <f t="shared" si="2"/>
        <v>0</v>
      </c>
      <c r="AK70" s="404">
        <f t="shared" si="3"/>
        <v>0</v>
      </c>
      <c r="AL70" s="404">
        <f t="shared" si="4"/>
        <v>570000</v>
      </c>
      <c r="AM70" s="404">
        <f t="shared" si="5"/>
        <v>0</v>
      </c>
      <c r="AN70" s="404">
        <f t="shared" si="6"/>
        <v>0</v>
      </c>
      <c r="AO70" s="404">
        <f t="shared" si="7"/>
        <v>0</v>
      </c>
      <c r="AP70" s="404">
        <f t="shared" si="8"/>
        <v>0</v>
      </c>
      <c r="AQ70" s="404">
        <f t="shared" si="9"/>
        <v>0</v>
      </c>
      <c r="AR70" s="404">
        <f t="shared" si="10"/>
        <v>0</v>
      </c>
      <c r="AS70" s="404">
        <f t="shared" si="11"/>
        <v>0</v>
      </c>
      <c r="AT70" s="404">
        <f t="shared" si="24"/>
        <v>0</v>
      </c>
      <c r="AU70" s="404">
        <f t="shared" si="25"/>
        <v>0</v>
      </c>
      <c r="AV70" s="404">
        <f t="shared" si="26"/>
        <v>45600</v>
      </c>
      <c r="AW70" s="404">
        <f t="shared" si="27"/>
        <v>615600</v>
      </c>
      <c r="AX70" s="404">
        <f t="shared" si="28"/>
        <v>615600</v>
      </c>
      <c r="AY70" s="414" t="str">
        <f t="shared" si="12"/>
        <v>DHL</v>
      </c>
      <c r="AZ70" s="383" t="s">
        <v>82</v>
      </c>
      <c r="BA70" s="1" t="s">
        <v>5257</v>
      </c>
      <c r="BC70" s="407"/>
    </row>
    <row r="71" spans="1:55" s="1" customFormat="1" ht="35.25" customHeight="1">
      <c r="A71" s="400" t="s">
        <v>5431</v>
      </c>
      <c r="B71" s="378" t="s">
        <v>5345</v>
      </c>
      <c r="C71" s="379" t="s">
        <v>5514</v>
      </c>
      <c r="D71" s="401">
        <v>46092</v>
      </c>
      <c r="E71" s="401" t="s">
        <v>5603</v>
      </c>
      <c r="F71" s="495">
        <v>1</v>
      </c>
      <c r="G71" s="380">
        <v>3</v>
      </c>
      <c r="H71" s="380">
        <v>3</v>
      </c>
      <c r="I71" s="381"/>
      <c r="J71" s="381"/>
      <c r="K71" s="381"/>
      <c r="L71" s="381"/>
      <c r="M71" s="381"/>
      <c r="N71" s="403"/>
      <c r="O71" s="373"/>
      <c r="P71" s="403"/>
      <c r="Q71" s="403">
        <v>570000</v>
      </c>
      <c r="R71" s="403"/>
      <c r="S71" s="403"/>
      <c r="T71" s="403"/>
      <c r="U71" s="403"/>
      <c r="V71" s="403"/>
      <c r="W71" s="403"/>
      <c r="X71" s="403"/>
      <c r="Y71" s="403"/>
      <c r="Z71" s="403"/>
      <c r="AA71" s="403"/>
      <c r="AB71" s="373"/>
      <c r="AC71" s="345"/>
      <c r="AD71" s="486"/>
      <c r="AE71" s="382" t="s">
        <v>75</v>
      </c>
      <c r="AF71" s="405" t="str">
        <f t="shared" si="23"/>
        <v>PS261753</v>
      </c>
      <c r="AG71" s="404" t="str">
        <f t="shared" si="23"/>
        <v>IE26030156</v>
      </c>
      <c r="AH71" s="406">
        <f t="shared" si="0"/>
        <v>46092</v>
      </c>
      <c r="AI71" s="404">
        <f t="shared" si="1"/>
        <v>0</v>
      </c>
      <c r="AJ71" s="404">
        <f t="shared" si="2"/>
        <v>0</v>
      </c>
      <c r="AK71" s="404">
        <f t="shared" si="3"/>
        <v>0</v>
      </c>
      <c r="AL71" s="404">
        <f t="shared" si="4"/>
        <v>570000</v>
      </c>
      <c r="AM71" s="404">
        <f t="shared" si="5"/>
        <v>0</v>
      </c>
      <c r="AN71" s="404">
        <f t="shared" si="6"/>
        <v>0</v>
      </c>
      <c r="AO71" s="404">
        <f t="shared" si="7"/>
        <v>0</v>
      </c>
      <c r="AP71" s="404">
        <f t="shared" si="8"/>
        <v>0</v>
      </c>
      <c r="AQ71" s="404">
        <f t="shared" si="9"/>
        <v>0</v>
      </c>
      <c r="AR71" s="404">
        <f t="shared" si="10"/>
        <v>0</v>
      </c>
      <c r="AS71" s="404">
        <f t="shared" si="11"/>
        <v>0</v>
      </c>
      <c r="AT71" s="404">
        <f t="shared" si="24"/>
        <v>0</v>
      </c>
      <c r="AU71" s="404">
        <f t="shared" si="25"/>
        <v>0</v>
      </c>
      <c r="AV71" s="404">
        <f t="shared" si="26"/>
        <v>45600</v>
      </c>
      <c r="AW71" s="404">
        <f t="shared" si="27"/>
        <v>615600</v>
      </c>
      <c r="AX71" s="404">
        <f t="shared" si="28"/>
        <v>615600</v>
      </c>
      <c r="AY71" s="414" t="str">
        <f t="shared" si="12"/>
        <v>DHL</v>
      </c>
      <c r="AZ71" s="383" t="s">
        <v>82</v>
      </c>
      <c r="BA71" s="1" t="s">
        <v>5258</v>
      </c>
      <c r="BC71" s="407"/>
    </row>
    <row r="72" spans="1:55" s="1" customFormat="1" ht="35.25" customHeight="1">
      <c r="A72" s="400" t="s">
        <v>5432</v>
      </c>
      <c r="B72" s="378" t="s">
        <v>5346</v>
      </c>
      <c r="C72" s="379" t="s">
        <v>5515</v>
      </c>
      <c r="D72" s="401">
        <v>46092</v>
      </c>
      <c r="E72" s="401" t="s">
        <v>5604</v>
      </c>
      <c r="F72" s="495">
        <v>1</v>
      </c>
      <c r="G72" s="380">
        <v>5</v>
      </c>
      <c r="H72" s="380">
        <v>5</v>
      </c>
      <c r="I72" s="381"/>
      <c r="J72" s="381"/>
      <c r="K72" s="381"/>
      <c r="L72" s="381"/>
      <c r="M72" s="381"/>
      <c r="N72" s="403"/>
      <c r="O72" s="373"/>
      <c r="P72" s="403"/>
      <c r="Q72" s="403">
        <v>570000</v>
      </c>
      <c r="R72" s="403"/>
      <c r="S72" s="403"/>
      <c r="T72" s="403"/>
      <c r="U72" s="403"/>
      <c r="V72" s="403"/>
      <c r="W72" s="403"/>
      <c r="X72" s="403"/>
      <c r="Y72" s="403"/>
      <c r="Z72" s="403"/>
      <c r="AA72" s="403"/>
      <c r="AB72" s="373"/>
      <c r="AC72" s="345"/>
      <c r="AD72" s="486"/>
      <c r="AE72" s="382" t="s">
        <v>75</v>
      </c>
      <c r="AF72" s="405" t="str">
        <f t="shared" si="23"/>
        <v>PS261752</v>
      </c>
      <c r="AG72" s="404" t="str">
        <f t="shared" si="23"/>
        <v>5306714</v>
      </c>
      <c r="AH72" s="406">
        <f t="shared" si="0"/>
        <v>46092</v>
      </c>
      <c r="AI72" s="404">
        <f t="shared" si="1"/>
        <v>0</v>
      </c>
      <c r="AJ72" s="404">
        <f t="shared" si="2"/>
        <v>0</v>
      </c>
      <c r="AK72" s="404">
        <f t="shared" si="3"/>
        <v>0</v>
      </c>
      <c r="AL72" s="404">
        <f t="shared" si="4"/>
        <v>570000</v>
      </c>
      <c r="AM72" s="404">
        <f t="shared" si="5"/>
        <v>0</v>
      </c>
      <c r="AN72" s="404">
        <f t="shared" si="6"/>
        <v>0</v>
      </c>
      <c r="AO72" s="404">
        <f t="shared" si="7"/>
        <v>0</v>
      </c>
      <c r="AP72" s="404">
        <f t="shared" si="8"/>
        <v>0</v>
      </c>
      <c r="AQ72" s="404">
        <f t="shared" si="9"/>
        <v>0</v>
      </c>
      <c r="AR72" s="404">
        <f t="shared" si="10"/>
        <v>0</v>
      </c>
      <c r="AS72" s="404">
        <f t="shared" si="11"/>
        <v>0</v>
      </c>
      <c r="AT72" s="404">
        <f t="shared" si="24"/>
        <v>0</v>
      </c>
      <c r="AU72" s="404">
        <f t="shared" si="25"/>
        <v>0</v>
      </c>
      <c r="AV72" s="404">
        <f t="shared" si="26"/>
        <v>45600</v>
      </c>
      <c r="AW72" s="404">
        <f t="shared" si="27"/>
        <v>615600</v>
      </c>
      <c r="AX72" s="404">
        <f t="shared" si="28"/>
        <v>615600</v>
      </c>
      <c r="AY72" s="414" t="str">
        <f t="shared" si="12"/>
        <v>DHL</v>
      </c>
      <c r="AZ72" s="383" t="s">
        <v>82</v>
      </c>
      <c r="BA72" s="1" t="s">
        <v>5259</v>
      </c>
      <c r="BC72" s="407"/>
    </row>
    <row r="73" spans="1:55" s="1" customFormat="1" ht="35.25" customHeight="1">
      <c r="A73" s="400" t="s">
        <v>5433</v>
      </c>
      <c r="B73" s="378" t="s">
        <v>5347</v>
      </c>
      <c r="C73" s="379" t="s">
        <v>5516</v>
      </c>
      <c r="D73" s="401">
        <v>46092</v>
      </c>
      <c r="E73" s="401" t="s">
        <v>5605</v>
      </c>
      <c r="F73" s="495">
        <v>1</v>
      </c>
      <c r="G73" s="380">
        <v>1.5</v>
      </c>
      <c r="H73" s="380">
        <v>1.5</v>
      </c>
      <c r="I73" s="381"/>
      <c r="J73" s="381"/>
      <c r="K73" s="381"/>
      <c r="L73" s="381"/>
      <c r="M73" s="381"/>
      <c r="N73" s="403"/>
      <c r="O73" s="373"/>
      <c r="P73" s="403"/>
      <c r="Q73" s="403">
        <v>570000</v>
      </c>
      <c r="R73" s="403"/>
      <c r="S73" s="403"/>
      <c r="T73" s="403"/>
      <c r="U73" s="403"/>
      <c r="V73" s="403"/>
      <c r="W73" s="403"/>
      <c r="X73" s="403"/>
      <c r="Y73" s="403"/>
      <c r="Z73" s="403"/>
      <c r="AA73" s="403"/>
      <c r="AB73" s="373"/>
      <c r="AC73" s="345"/>
      <c r="AD73" s="486"/>
      <c r="AE73" s="382" t="s">
        <v>75</v>
      </c>
      <c r="AF73" s="405" t="str">
        <f t="shared" si="23"/>
        <v>PS261765</v>
      </c>
      <c r="AG73" s="404" t="str">
        <f t="shared" si="23"/>
        <v>PS26-1765</v>
      </c>
      <c r="AH73" s="406">
        <f t="shared" si="0"/>
        <v>46092</v>
      </c>
      <c r="AI73" s="404">
        <f t="shared" si="1"/>
        <v>0</v>
      </c>
      <c r="AJ73" s="404">
        <f t="shared" si="2"/>
        <v>0</v>
      </c>
      <c r="AK73" s="404">
        <f t="shared" si="3"/>
        <v>0</v>
      </c>
      <c r="AL73" s="404">
        <f t="shared" si="4"/>
        <v>570000</v>
      </c>
      <c r="AM73" s="404">
        <f t="shared" si="5"/>
        <v>0</v>
      </c>
      <c r="AN73" s="404">
        <f t="shared" si="6"/>
        <v>0</v>
      </c>
      <c r="AO73" s="404">
        <f t="shared" si="7"/>
        <v>0</v>
      </c>
      <c r="AP73" s="404">
        <f t="shared" si="8"/>
        <v>0</v>
      </c>
      <c r="AQ73" s="404">
        <f t="shared" si="9"/>
        <v>0</v>
      </c>
      <c r="AR73" s="404">
        <f t="shared" si="10"/>
        <v>0</v>
      </c>
      <c r="AS73" s="404">
        <f t="shared" si="11"/>
        <v>0</v>
      </c>
      <c r="AT73" s="404">
        <f t="shared" si="24"/>
        <v>0</v>
      </c>
      <c r="AU73" s="404">
        <f t="shared" si="25"/>
        <v>0</v>
      </c>
      <c r="AV73" s="404">
        <f t="shared" si="26"/>
        <v>45600</v>
      </c>
      <c r="AW73" s="404">
        <f t="shared" si="27"/>
        <v>615600</v>
      </c>
      <c r="AX73" s="404">
        <f t="shared" si="28"/>
        <v>615600</v>
      </c>
      <c r="AY73" s="414" t="str">
        <f t="shared" si="12"/>
        <v>DHL</v>
      </c>
      <c r="AZ73" s="383" t="s">
        <v>82</v>
      </c>
      <c r="BA73" s="1" t="s">
        <v>5260</v>
      </c>
      <c r="BC73" s="407"/>
    </row>
    <row r="74" spans="1:55" s="1" customFormat="1" ht="35.25" customHeight="1">
      <c r="A74" s="400" t="s">
        <v>5434</v>
      </c>
      <c r="B74" s="378" t="s">
        <v>5348</v>
      </c>
      <c r="C74" s="379" t="s">
        <v>5517</v>
      </c>
      <c r="D74" s="401">
        <v>46093</v>
      </c>
      <c r="E74" s="401" t="s">
        <v>5606</v>
      </c>
      <c r="F74" s="882">
        <v>2</v>
      </c>
      <c r="G74" s="380">
        <v>842.38</v>
      </c>
      <c r="H74" s="380">
        <v>842.38</v>
      </c>
      <c r="I74" s="381">
        <v>3.3180000000000001</v>
      </c>
      <c r="J74" s="873">
        <v>1</v>
      </c>
      <c r="K74" s="485"/>
      <c r="L74" s="485"/>
      <c r="M74" s="485"/>
      <c r="N74" s="403"/>
      <c r="O74" s="373"/>
      <c r="P74" s="403">
        <v>1290000</v>
      </c>
      <c r="Q74" s="403">
        <f>940500+70000</f>
        <v>1010500</v>
      </c>
      <c r="R74" s="403">
        <v>2691949</v>
      </c>
      <c r="S74" s="403"/>
      <c r="T74" s="403"/>
      <c r="U74" s="403">
        <v>863643</v>
      </c>
      <c r="V74" s="403"/>
      <c r="W74" s="403"/>
      <c r="X74" s="403"/>
      <c r="Y74" s="403"/>
      <c r="Z74" s="403"/>
      <c r="AA74" s="403"/>
      <c r="AB74" s="373"/>
      <c r="AC74" s="859" t="s">
        <v>2684</v>
      </c>
      <c r="AD74" s="876" t="s">
        <v>5630</v>
      </c>
      <c r="AE74" s="382" t="s">
        <v>74</v>
      </c>
      <c r="AF74" s="405" t="str">
        <f t="shared" si="23"/>
        <v>PS261636</v>
      </c>
      <c r="AG74" s="404" t="str">
        <f t="shared" si="23"/>
        <v>T260305-Y1</v>
      </c>
      <c r="AH74" s="406">
        <f t="shared" si="0"/>
        <v>46093</v>
      </c>
      <c r="AI74" s="404">
        <f t="shared" si="1"/>
        <v>0</v>
      </c>
      <c r="AJ74" s="404">
        <f t="shared" si="2"/>
        <v>0</v>
      </c>
      <c r="AK74" s="404">
        <f t="shared" si="3"/>
        <v>1290000</v>
      </c>
      <c r="AL74" s="404">
        <f t="shared" si="4"/>
        <v>1010500</v>
      </c>
      <c r="AM74" s="404">
        <f t="shared" si="5"/>
        <v>2691949</v>
      </c>
      <c r="AN74" s="404">
        <f t="shared" si="6"/>
        <v>0</v>
      </c>
      <c r="AO74" s="404">
        <f t="shared" si="7"/>
        <v>0</v>
      </c>
      <c r="AP74" s="404">
        <f t="shared" si="8"/>
        <v>863643</v>
      </c>
      <c r="AQ74" s="404">
        <f t="shared" si="9"/>
        <v>0</v>
      </c>
      <c r="AR74" s="404">
        <f t="shared" si="10"/>
        <v>0</v>
      </c>
      <c r="AS74" s="404">
        <f t="shared" si="11"/>
        <v>0</v>
      </c>
      <c r="AT74" s="404">
        <f t="shared" si="24"/>
        <v>0</v>
      </c>
      <c r="AU74" s="404">
        <f t="shared" si="25"/>
        <v>0</v>
      </c>
      <c r="AV74" s="404">
        <f t="shared" si="26"/>
        <v>468487.36</v>
      </c>
      <c r="AW74" s="404">
        <f t="shared" si="27"/>
        <v>6324579.3600000003</v>
      </c>
      <c r="AX74" s="404">
        <f t="shared" si="28"/>
        <v>6324579.3600000003</v>
      </c>
      <c r="AY74" s="414" t="str">
        <f t="shared" si="12"/>
        <v>CÁT LÁI</v>
      </c>
      <c r="AZ74" s="383" t="s">
        <v>80</v>
      </c>
      <c r="BA74" s="1" t="s">
        <v>5261</v>
      </c>
      <c r="BB74" s="1" t="s">
        <v>3614</v>
      </c>
      <c r="BC74" s="407">
        <v>46094</v>
      </c>
    </row>
    <row r="75" spans="1:55" s="1" customFormat="1" ht="35.25" customHeight="1">
      <c r="A75" s="400" t="s">
        <v>5434</v>
      </c>
      <c r="B75" s="378" t="s">
        <v>5348</v>
      </c>
      <c r="C75" s="379" t="s">
        <v>5517</v>
      </c>
      <c r="D75" s="401">
        <v>46093</v>
      </c>
      <c r="E75" s="401" t="s">
        <v>5607</v>
      </c>
      <c r="F75" s="884"/>
      <c r="G75" s="380"/>
      <c r="H75" s="380">
        <v>842.38</v>
      </c>
      <c r="I75" s="381"/>
      <c r="J75" s="875"/>
      <c r="K75" s="485"/>
      <c r="L75" s="485"/>
      <c r="M75" s="485"/>
      <c r="N75" s="403"/>
      <c r="O75" s="373"/>
      <c r="P75" s="403">
        <v>1290000</v>
      </c>
      <c r="Q75" s="403">
        <f>940500+70000</f>
        <v>1010500</v>
      </c>
      <c r="R75" s="403">
        <v>2691949</v>
      </c>
      <c r="S75" s="403"/>
      <c r="T75" s="403"/>
      <c r="U75" s="403">
        <v>863643</v>
      </c>
      <c r="V75" s="403"/>
      <c r="W75" s="403"/>
      <c r="X75" s="403"/>
      <c r="Y75" s="403"/>
      <c r="Z75" s="403"/>
      <c r="AA75" s="403"/>
      <c r="AB75" s="373"/>
      <c r="AC75" s="860"/>
      <c r="AD75" s="878"/>
      <c r="AE75" s="382" t="s">
        <v>74</v>
      </c>
      <c r="AF75" s="405" t="str">
        <f t="shared" si="23"/>
        <v>PS261636</v>
      </c>
      <c r="AG75" s="404" t="str">
        <f t="shared" si="23"/>
        <v>T260305-Y1</v>
      </c>
      <c r="AH75" s="406">
        <f t="shared" si="0"/>
        <v>46093</v>
      </c>
      <c r="AI75" s="404">
        <f t="shared" si="1"/>
        <v>0</v>
      </c>
      <c r="AJ75" s="404">
        <f t="shared" si="2"/>
        <v>0</v>
      </c>
      <c r="AK75" s="404">
        <f>(G75/H75)*P75</f>
        <v>0</v>
      </c>
      <c r="AL75" s="404">
        <f t="shared" si="4"/>
        <v>0</v>
      </c>
      <c r="AM75" s="404">
        <f t="shared" si="5"/>
        <v>0</v>
      </c>
      <c r="AN75" s="404">
        <f t="shared" si="6"/>
        <v>0</v>
      </c>
      <c r="AO75" s="404">
        <f t="shared" si="7"/>
        <v>0</v>
      </c>
      <c r="AP75" s="404">
        <f t="shared" si="8"/>
        <v>0</v>
      </c>
      <c r="AQ75" s="404">
        <f t="shared" si="9"/>
        <v>0</v>
      </c>
      <c r="AR75" s="404">
        <f t="shared" si="10"/>
        <v>0</v>
      </c>
      <c r="AS75" s="404">
        <f t="shared" si="11"/>
        <v>0</v>
      </c>
      <c r="AT75" s="404">
        <f t="shared" si="24"/>
        <v>0</v>
      </c>
      <c r="AU75" s="404">
        <f t="shared" si="25"/>
        <v>0</v>
      </c>
      <c r="AV75" s="404">
        <f t="shared" si="26"/>
        <v>0</v>
      </c>
      <c r="AW75" s="404">
        <f t="shared" si="27"/>
        <v>0</v>
      </c>
      <c r="AX75" s="404">
        <f t="shared" si="28"/>
        <v>0</v>
      </c>
      <c r="AY75" s="414" t="str">
        <f t="shared" si="12"/>
        <v>CÁT LÁI</v>
      </c>
      <c r="AZ75" s="383" t="s">
        <v>80</v>
      </c>
      <c r="BA75" s="1" t="s">
        <v>5261</v>
      </c>
      <c r="BC75" s="407">
        <v>46094</v>
      </c>
    </row>
    <row r="76" spans="1:55" s="1" customFormat="1" ht="35.25" customHeight="1">
      <c r="A76" s="400" t="s">
        <v>5435</v>
      </c>
      <c r="B76" s="378" t="s">
        <v>5349</v>
      </c>
      <c r="C76" s="379" t="s">
        <v>5518</v>
      </c>
      <c r="D76" s="401">
        <v>46092</v>
      </c>
      <c r="E76" s="401" t="s">
        <v>5608</v>
      </c>
      <c r="F76" s="495">
        <v>1</v>
      </c>
      <c r="G76" s="380">
        <v>1589.3</v>
      </c>
      <c r="H76" s="380">
        <v>1589.3</v>
      </c>
      <c r="I76" s="381"/>
      <c r="J76" s="381"/>
      <c r="K76" s="381"/>
      <c r="L76" s="381"/>
      <c r="M76" s="381"/>
      <c r="N76" s="403"/>
      <c r="O76" s="373"/>
      <c r="P76" s="403"/>
      <c r="Q76" s="403">
        <v>389500</v>
      </c>
      <c r="R76" s="403"/>
      <c r="S76" s="403"/>
      <c r="T76" s="403"/>
      <c r="U76" s="403"/>
      <c r="V76" s="403"/>
      <c r="W76" s="403"/>
      <c r="X76" s="403"/>
      <c r="Y76" s="403"/>
      <c r="Z76" s="403"/>
      <c r="AA76" s="403"/>
      <c r="AB76" s="373"/>
      <c r="AC76" s="346"/>
      <c r="AD76" s="490"/>
      <c r="AE76" s="382" t="s">
        <v>143</v>
      </c>
      <c r="AF76" s="405" t="str">
        <f t="shared" si="23"/>
        <v>PS261573</v>
      </c>
      <c r="AG76" s="404" t="str">
        <f t="shared" si="23"/>
        <v>PS26-1573</v>
      </c>
      <c r="AH76" s="406">
        <f t="shared" si="0"/>
        <v>46092</v>
      </c>
      <c r="AI76" s="404">
        <f t="shared" si="1"/>
        <v>0</v>
      </c>
      <c r="AJ76" s="404">
        <f t="shared" si="2"/>
        <v>0</v>
      </c>
      <c r="AK76" s="404">
        <f t="shared" si="3"/>
        <v>0</v>
      </c>
      <c r="AL76" s="404">
        <f t="shared" si="4"/>
        <v>389500</v>
      </c>
      <c r="AM76" s="404">
        <f t="shared" si="5"/>
        <v>0</v>
      </c>
      <c r="AN76" s="404">
        <f t="shared" si="6"/>
        <v>0</v>
      </c>
      <c r="AO76" s="404">
        <f t="shared" si="7"/>
        <v>0</v>
      </c>
      <c r="AP76" s="404">
        <f t="shared" si="8"/>
        <v>0</v>
      </c>
      <c r="AQ76" s="404">
        <f t="shared" si="9"/>
        <v>0</v>
      </c>
      <c r="AR76" s="404">
        <f t="shared" si="10"/>
        <v>0</v>
      </c>
      <c r="AS76" s="404">
        <f t="shared" si="11"/>
        <v>0</v>
      </c>
      <c r="AT76" s="404">
        <f t="shared" si="24"/>
        <v>0</v>
      </c>
      <c r="AU76" s="404">
        <f t="shared" si="25"/>
        <v>0</v>
      </c>
      <c r="AV76" s="404">
        <f t="shared" si="26"/>
        <v>31160</v>
      </c>
      <c r="AW76" s="404">
        <f t="shared" si="27"/>
        <v>420660</v>
      </c>
      <c r="AX76" s="404">
        <f t="shared" si="28"/>
        <v>420660</v>
      </c>
      <c r="AY76" s="414" t="str">
        <f t="shared" si="12"/>
        <v>KNQ LF LOGISTICS</v>
      </c>
      <c r="AZ76" s="383" t="s">
        <v>5193</v>
      </c>
      <c r="BA76" s="1" t="s">
        <v>5262</v>
      </c>
      <c r="BC76" s="407"/>
    </row>
    <row r="77" spans="1:55" s="1" customFormat="1" ht="35.25" customHeight="1">
      <c r="A77" s="400" t="s">
        <v>5436</v>
      </c>
      <c r="B77" s="378" t="s">
        <v>5350</v>
      </c>
      <c r="C77" s="379" t="s">
        <v>5519</v>
      </c>
      <c r="D77" s="401">
        <v>46092</v>
      </c>
      <c r="E77" s="401" t="s">
        <v>5609</v>
      </c>
      <c r="F77" s="495">
        <v>1</v>
      </c>
      <c r="G77" s="380">
        <v>219.98</v>
      </c>
      <c r="H77" s="380">
        <v>219.98</v>
      </c>
      <c r="I77" s="381"/>
      <c r="J77" s="381"/>
      <c r="K77" s="381"/>
      <c r="L77" s="381"/>
      <c r="M77" s="381"/>
      <c r="N77" s="403"/>
      <c r="O77" s="373"/>
      <c r="P77" s="403"/>
      <c r="Q77" s="403">
        <v>389500</v>
      </c>
      <c r="R77" s="403"/>
      <c r="S77" s="403"/>
      <c r="T77" s="403"/>
      <c r="U77" s="403"/>
      <c r="V77" s="403"/>
      <c r="W77" s="403"/>
      <c r="X77" s="403"/>
      <c r="Y77" s="403"/>
      <c r="Z77" s="403"/>
      <c r="AA77" s="403"/>
      <c r="AB77" s="373"/>
      <c r="AC77" s="346"/>
      <c r="AD77" s="490"/>
      <c r="AE77" s="382" t="s">
        <v>143</v>
      </c>
      <c r="AF77" s="405" t="str">
        <f t="shared" si="23"/>
        <v>PS261514</v>
      </c>
      <c r="AG77" s="404" t="str">
        <f t="shared" si="23"/>
        <v>PS26-1514</v>
      </c>
      <c r="AH77" s="406">
        <f t="shared" si="0"/>
        <v>46092</v>
      </c>
      <c r="AI77" s="404">
        <f t="shared" si="1"/>
        <v>0</v>
      </c>
      <c r="AJ77" s="404">
        <f t="shared" si="2"/>
        <v>0</v>
      </c>
      <c r="AK77" s="404">
        <f t="shared" si="3"/>
        <v>0</v>
      </c>
      <c r="AL77" s="404">
        <f t="shared" si="4"/>
        <v>389500</v>
      </c>
      <c r="AM77" s="404">
        <f t="shared" si="5"/>
        <v>0</v>
      </c>
      <c r="AN77" s="404">
        <f t="shared" si="6"/>
        <v>0</v>
      </c>
      <c r="AO77" s="404">
        <f t="shared" si="7"/>
        <v>0</v>
      </c>
      <c r="AP77" s="404">
        <f t="shared" si="8"/>
        <v>0</v>
      </c>
      <c r="AQ77" s="404">
        <f t="shared" si="9"/>
        <v>0</v>
      </c>
      <c r="AR77" s="404">
        <f t="shared" si="10"/>
        <v>0</v>
      </c>
      <c r="AS77" s="404">
        <f t="shared" si="11"/>
        <v>0</v>
      </c>
      <c r="AT77" s="404">
        <f t="shared" si="24"/>
        <v>0</v>
      </c>
      <c r="AU77" s="404">
        <f t="shared" si="25"/>
        <v>0</v>
      </c>
      <c r="AV77" s="404">
        <f t="shared" si="26"/>
        <v>31160</v>
      </c>
      <c r="AW77" s="404">
        <f t="shared" si="27"/>
        <v>420660</v>
      </c>
      <c r="AX77" s="404">
        <f t="shared" si="28"/>
        <v>420660</v>
      </c>
      <c r="AY77" s="414" t="str">
        <f t="shared" si="12"/>
        <v>KNQ LF LOGISTICS</v>
      </c>
      <c r="AZ77" s="383" t="s">
        <v>5193</v>
      </c>
      <c r="BA77" s="1" t="s">
        <v>5263</v>
      </c>
      <c r="BC77" s="407"/>
    </row>
    <row r="78" spans="1:55" s="1" customFormat="1" ht="35.25" customHeight="1">
      <c r="A78" s="400" t="s">
        <v>5437</v>
      </c>
      <c r="B78" s="378" t="s">
        <v>5351</v>
      </c>
      <c r="C78" s="379" t="s">
        <v>5520</v>
      </c>
      <c r="D78" s="401">
        <v>46094</v>
      </c>
      <c r="E78" s="401" t="s">
        <v>5610</v>
      </c>
      <c r="F78" s="495">
        <v>1</v>
      </c>
      <c r="G78" s="380">
        <v>6</v>
      </c>
      <c r="H78" s="380">
        <v>6</v>
      </c>
      <c r="I78" s="381"/>
      <c r="J78" s="381"/>
      <c r="K78" s="381"/>
      <c r="L78" s="381"/>
      <c r="M78" s="381"/>
      <c r="N78" s="403"/>
      <c r="O78" s="373"/>
      <c r="P78" s="403">
        <f t="shared" ref="P78:P80" si="29">IF(H78&lt;=50,1060000, IF(H78&lt;=200, 1210000, IF(H78&lt;=500, 1230000, IF(H78&lt;=1000, 1440000, IF(H78&lt;=2000, 1990000, IF(H78&gt;2000, 1990000+(H78-2000)*1464))))))</f>
        <v>1060000</v>
      </c>
      <c r="Q78" s="403">
        <v>940500</v>
      </c>
      <c r="R78" s="403"/>
      <c r="S78" s="403"/>
      <c r="T78" s="403"/>
      <c r="U78" s="403">
        <v>527495</v>
      </c>
      <c r="V78" s="403"/>
      <c r="W78" s="403">
        <v>157500</v>
      </c>
      <c r="X78" s="403"/>
      <c r="Y78" s="403"/>
      <c r="Z78" s="403"/>
      <c r="AA78" s="403"/>
      <c r="AB78" s="373"/>
      <c r="AC78" s="841" t="s">
        <v>2684</v>
      </c>
      <c r="AD78" s="490" t="s">
        <v>1273</v>
      </c>
      <c r="AE78" s="382" t="s">
        <v>72</v>
      </c>
      <c r="AF78" s="405" t="str">
        <f t="shared" si="23"/>
        <v>PS261829</v>
      </c>
      <c r="AG78" s="404" t="str">
        <f t="shared" si="23"/>
        <v>PC260312VY</v>
      </c>
      <c r="AH78" s="406">
        <f t="shared" si="0"/>
        <v>46094</v>
      </c>
      <c r="AI78" s="404">
        <f t="shared" si="1"/>
        <v>0</v>
      </c>
      <c r="AJ78" s="404">
        <f t="shared" si="2"/>
        <v>0</v>
      </c>
      <c r="AK78" s="404">
        <f t="shared" si="3"/>
        <v>1060000</v>
      </c>
      <c r="AL78" s="404">
        <f t="shared" si="4"/>
        <v>940500</v>
      </c>
      <c r="AM78" s="404">
        <f t="shared" si="5"/>
        <v>0</v>
      </c>
      <c r="AN78" s="404">
        <f t="shared" si="6"/>
        <v>0</v>
      </c>
      <c r="AO78" s="404">
        <f t="shared" si="7"/>
        <v>0</v>
      </c>
      <c r="AP78" s="404">
        <f t="shared" si="8"/>
        <v>527495</v>
      </c>
      <c r="AQ78" s="404">
        <f t="shared" si="9"/>
        <v>0</v>
      </c>
      <c r="AR78" s="404">
        <f t="shared" si="10"/>
        <v>157500</v>
      </c>
      <c r="AS78" s="404">
        <f t="shared" si="11"/>
        <v>0</v>
      </c>
      <c r="AT78" s="404">
        <f t="shared" si="24"/>
        <v>0</v>
      </c>
      <c r="AU78" s="404">
        <f t="shared" si="25"/>
        <v>0</v>
      </c>
      <c r="AV78" s="404">
        <f t="shared" si="26"/>
        <v>214839.6</v>
      </c>
      <c r="AW78" s="404">
        <f t="shared" si="27"/>
        <v>2900334.6</v>
      </c>
      <c r="AX78" s="404">
        <f t="shared" si="28"/>
        <v>2900334.6</v>
      </c>
      <c r="AY78" s="414" t="str">
        <f t="shared" si="12"/>
        <v>TCS</v>
      </c>
      <c r="AZ78" s="383" t="s">
        <v>79</v>
      </c>
      <c r="BA78" s="1" t="s">
        <v>5264</v>
      </c>
      <c r="BB78" s="1" t="s">
        <v>1293</v>
      </c>
      <c r="BC78" s="407">
        <v>46095</v>
      </c>
    </row>
    <row r="79" spans="1:55" s="1" customFormat="1" ht="35.25" customHeight="1">
      <c r="A79" s="400" t="s">
        <v>5438</v>
      </c>
      <c r="B79" s="378" t="s">
        <v>5352</v>
      </c>
      <c r="C79" s="379" t="s">
        <v>5521</v>
      </c>
      <c r="D79" s="401">
        <v>46094</v>
      </c>
      <c r="E79" s="401" t="s">
        <v>5611</v>
      </c>
      <c r="F79" s="495">
        <v>1</v>
      </c>
      <c r="G79" s="380">
        <v>5</v>
      </c>
      <c r="H79" s="380">
        <v>5</v>
      </c>
      <c r="I79" s="381"/>
      <c r="J79" s="485"/>
      <c r="K79" s="485"/>
      <c r="L79" s="485"/>
      <c r="M79" s="485"/>
      <c r="N79" s="403"/>
      <c r="O79" s="373"/>
      <c r="P79" s="403">
        <f t="shared" si="29"/>
        <v>1060000</v>
      </c>
      <c r="Q79" s="403">
        <v>940500</v>
      </c>
      <c r="R79" s="403"/>
      <c r="S79" s="403"/>
      <c r="T79" s="403"/>
      <c r="U79" s="403">
        <v>526258</v>
      </c>
      <c r="V79" s="403"/>
      <c r="W79" s="403">
        <v>157500</v>
      </c>
      <c r="X79" s="403"/>
      <c r="Y79" s="403"/>
      <c r="Z79" s="403"/>
      <c r="AA79" s="403"/>
      <c r="AB79" s="373"/>
      <c r="AC79" s="842"/>
      <c r="AD79" s="490" t="s">
        <v>1273</v>
      </c>
      <c r="AE79" s="382" t="s">
        <v>72</v>
      </c>
      <c r="AF79" s="405" t="str">
        <f t="shared" si="23"/>
        <v>PS261828</v>
      </c>
      <c r="AG79" s="404" t="str">
        <f t="shared" si="23"/>
        <v>G8-20260312 VY (B)</v>
      </c>
      <c r="AH79" s="406">
        <f t="shared" si="0"/>
        <v>46094</v>
      </c>
      <c r="AI79" s="404">
        <f t="shared" si="1"/>
        <v>0</v>
      </c>
      <c r="AJ79" s="404">
        <f t="shared" si="2"/>
        <v>0</v>
      </c>
      <c r="AK79" s="404">
        <f t="shared" si="3"/>
        <v>1060000</v>
      </c>
      <c r="AL79" s="404">
        <f t="shared" si="4"/>
        <v>940500</v>
      </c>
      <c r="AM79" s="404">
        <f t="shared" si="5"/>
        <v>0</v>
      </c>
      <c r="AN79" s="404">
        <f t="shared" si="6"/>
        <v>0</v>
      </c>
      <c r="AO79" s="404">
        <f t="shared" si="7"/>
        <v>0</v>
      </c>
      <c r="AP79" s="404">
        <f t="shared" si="8"/>
        <v>526258</v>
      </c>
      <c r="AQ79" s="404">
        <f t="shared" si="9"/>
        <v>0</v>
      </c>
      <c r="AR79" s="404">
        <f t="shared" si="10"/>
        <v>157500</v>
      </c>
      <c r="AS79" s="404">
        <f t="shared" si="11"/>
        <v>0</v>
      </c>
      <c r="AT79" s="404">
        <f t="shared" si="24"/>
        <v>0</v>
      </c>
      <c r="AU79" s="404">
        <f t="shared" si="25"/>
        <v>0</v>
      </c>
      <c r="AV79" s="404">
        <f t="shared" si="26"/>
        <v>214740.64</v>
      </c>
      <c r="AW79" s="404">
        <f t="shared" si="27"/>
        <v>2898998.64</v>
      </c>
      <c r="AX79" s="404">
        <f t="shared" si="28"/>
        <v>2898998.64</v>
      </c>
      <c r="AY79" s="414" t="str">
        <f t="shared" si="12"/>
        <v>TCS</v>
      </c>
      <c r="AZ79" s="383" t="s">
        <v>79</v>
      </c>
      <c r="BA79" s="1" t="s">
        <v>5265</v>
      </c>
      <c r="BC79" s="407">
        <v>46095</v>
      </c>
    </row>
    <row r="80" spans="1:55" s="1" customFormat="1" ht="35.25" customHeight="1">
      <c r="A80" s="400" t="s">
        <v>5439</v>
      </c>
      <c r="B80" s="378" t="s">
        <v>5353</v>
      </c>
      <c r="C80" s="379" t="s">
        <v>5522</v>
      </c>
      <c r="D80" s="401">
        <v>46094</v>
      </c>
      <c r="E80" s="401" t="s">
        <v>5612</v>
      </c>
      <c r="F80" s="495">
        <v>1</v>
      </c>
      <c r="G80" s="380">
        <v>133</v>
      </c>
      <c r="H80" s="380">
        <v>133</v>
      </c>
      <c r="I80" s="381"/>
      <c r="J80" s="485"/>
      <c r="K80" s="485"/>
      <c r="L80" s="485"/>
      <c r="M80" s="491"/>
      <c r="N80" s="403"/>
      <c r="O80" s="373"/>
      <c r="P80" s="403">
        <f t="shared" si="29"/>
        <v>1210000</v>
      </c>
      <c r="Q80" s="403">
        <v>940500</v>
      </c>
      <c r="R80" s="403"/>
      <c r="S80" s="403"/>
      <c r="T80" s="403"/>
      <c r="U80" s="403">
        <v>1570260</v>
      </c>
      <c r="V80" s="403"/>
      <c r="W80" s="403">
        <v>184338</v>
      </c>
      <c r="X80" s="403"/>
      <c r="Y80" s="403"/>
      <c r="Z80" s="403"/>
      <c r="AA80" s="403"/>
      <c r="AB80" s="373"/>
      <c r="AC80" s="843"/>
      <c r="AD80" s="490" t="s">
        <v>1273</v>
      </c>
      <c r="AE80" s="382" t="s">
        <v>72</v>
      </c>
      <c r="AF80" s="405" t="str">
        <f t="shared" si="23"/>
        <v>PS261795</v>
      </c>
      <c r="AG80" s="404" t="str">
        <f t="shared" si="23"/>
        <v>T260311-Y2</v>
      </c>
      <c r="AH80" s="406">
        <f t="shared" si="0"/>
        <v>46094</v>
      </c>
      <c r="AI80" s="404">
        <f t="shared" si="1"/>
        <v>0</v>
      </c>
      <c r="AJ80" s="404">
        <f t="shared" si="2"/>
        <v>0</v>
      </c>
      <c r="AK80" s="404">
        <f t="shared" si="3"/>
        <v>1210000</v>
      </c>
      <c r="AL80" s="404">
        <f t="shared" si="4"/>
        <v>940500</v>
      </c>
      <c r="AM80" s="404">
        <f t="shared" si="5"/>
        <v>0</v>
      </c>
      <c r="AN80" s="404">
        <f t="shared" si="6"/>
        <v>0</v>
      </c>
      <c r="AO80" s="404">
        <f t="shared" si="7"/>
        <v>0</v>
      </c>
      <c r="AP80" s="404">
        <f t="shared" si="8"/>
        <v>1570260</v>
      </c>
      <c r="AQ80" s="404">
        <f t="shared" si="9"/>
        <v>0</v>
      </c>
      <c r="AR80" s="404">
        <f t="shared" si="10"/>
        <v>184338</v>
      </c>
      <c r="AS80" s="404">
        <f t="shared" si="11"/>
        <v>0</v>
      </c>
      <c r="AT80" s="404">
        <f t="shared" si="24"/>
        <v>0</v>
      </c>
      <c r="AU80" s="404">
        <f t="shared" si="25"/>
        <v>0</v>
      </c>
      <c r="AV80" s="404">
        <f t="shared" si="26"/>
        <v>312407.84000000003</v>
      </c>
      <c r="AW80" s="404">
        <f t="shared" si="27"/>
        <v>4217505.84</v>
      </c>
      <c r="AX80" s="404">
        <f t="shared" si="28"/>
        <v>4217505.84</v>
      </c>
      <c r="AY80" s="414" t="str">
        <f t="shared" si="12"/>
        <v>TCS</v>
      </c>
      <c r="AZ80" s="383" t="s">
        <v>79</v>
      </c>
      <c r="BA80" s="1" t="s">
        <v>5266</v>
      </c>
      <c r="BC80" s="407">
        <v>46095</v>
      </c>
    </row>
    <row r="81" spans="1:55" s="1" customFormat="1" ht="35.25" customHeight="1">
      <c r="A81" s="400" t="s">
        <v>5440</v>
      </c>
      <c r="B81" s="378" t="s">
        <v>5354</v>
      </c>
      <c r="C81" s="379" t="s">
        <v>5523</v>
      </c>
      <c r="D81" s="401">
        <v>46094</v>
      </c>
      <c r="E81" s="401" t="s">
        <v>5613</v>
      </c>
      <c r="F81" s="495">
        <v>1</v>
      </c>
      <c r="G81" s="380">
        <v>0.3</v>
      </c>
      <c r="H81" s="380">
        <v>0.3</v>
      </c>
      <c r="I81" s="381"/>
      <c r="J81" s="485"/>
      <c r="K81" s="485"/>
      <c r="L81" s="485"/>
      <c r="M81" s="491"/>
      <c r="N81" s="403"/>
      <c r="O81" s="373"/>
      <c r="P81" s="403"/>
      <c r="Q81" s="403">
        <v>570000</v>
      </c>
      <c r="R81" s="403"/>
      <c r="S81" s="403"/>
      <c r="T81" s="403"/>
      <c r="U81" s="403"/>
      <c r="V81" s="403"/>
      <c r="W81" s="403"/>
      <c r="X81" s="403"/>
      <c r="Y81" s="403"/>
      <c r="Z81" s="403"/>
      <c r="AA81" s="403"/>
      <c r="AB81" s="373"/>
      <c r="AC81" s="345"/>
      <c r="AD81" s="489"/>
      <c r="AE81" s="382" t="s">
        <v>75</v>
      </c>
      <c r="AF81" s="405" t="str">
        <f t="shared" si="23"/>
        <v>PS261808</v>
      </c>
      <c r="AG81" s="404" t="str">
        <f t="shared" si="23"/>
        <v>202603110001VY</v>
      </c>
      <c r="AH81" s="406">
        <f t="shared" si="0"/>
        <v>46094</v>
      </c>
      <c r="AI81" s="404">
        <f t="shared" si="1"/>
        <v>0</v>
      </c>
      <c r="AJ81" s="404">
        <f t="shared" si="2"/>
        <v>0</v>
      </c>
      <c r="AK81" s="404">
        <f t="shared" si="3"/>
        <v>0</v>
      </c>
      <c r="AL81" s="404">
        <f t="shared" si="4"/>
        <v>570000</v>
      </c>
      <c r="AM81" s="404">
        <f t="shared" si="5"/>
        <v>0</v>
      </c>
      <c r="AN81" s="404">
        <f t="shared" si="6"/>
        <v>0</v>
      </c>
      <c r="AO81" s="404">
        <f t="shared" si="7"/>
        <v>0</v>
      </c>
      <c r="AP81" s="404">
        <f t="shared" si="8"/>
        <v>0</v>
      </c>
      <c r="AQ81" s="404">
        <f t="shared" si="9"/>
        <v>0</v>
      </c>
      <c r="AR81" s="404">
        <f t="shared" si="10"/>
        <v>0</v>
      </c>
      <c r="AS81" s="404">
        <f t="shared" si="11"/>
        <v>0</v>
      </c>
      <c r="AT81" s="404">
        <f t="shared" si="24"/>
        <v>0</v>
      </c>
      <c r="AU81" s="404">
        <f t="shared" si="25"/>
        <v>0</v>
      </c>
      <c r="AV81" s="404">
        <f t="shared" si="26"/>
        <v>45600</v>
      </c>
      <c r="AW81" s="404">
        <f t="shared" si="27"/>
        <v>615600</v>
      </c>
      <c r="AX81" s="404">
        <f t="shared" si="28"/>
        <v>615600</v>
      </c>
      <c r="AY81" s="414" t="str">
        <f t="shared" si="12"/>
        <v>DHL</v>
      </c>
      <c r="AZ81" s="383" t="s">
        <v>82</v>
      </c>
      <c r="BA81" s="1" t="s">
        <v>5267</v>
      </c>
      <c r="BC81" s="407"/>
    </row>
    <row r="82" spans="1:55" s="1" customFormat="1" ht="35.25" customHeight="1">
      <c r="A82" s="400" t="s">
        <v>5441</v>
      </c>
      <c r="B82" s="378" t="s">
        <v>5355</v>
      </c>
      <c r="C82" s="379" t="s">
        <v>5524</v>
      </c>
      <c r="D82" s="401">
        <v>46093</v>
      </c>
      <c r="E82" s="401" t="s">
        <v>5614</v>
      </c>
      <c r="F82" s="495">
        <v>1</v>
      </c>
      <c r="G82" s="380">
        <v>1</v>
      </c>
      <c r="H82" s="380">
        <v>1</v>
      </c>
      <c r="I82" s="381"/>
      <c r="J82" s="381"/>
      <c r="K82" s="381"/>
      <c r="L82" s="381"/>
      <c r="M82" s="381"/>
      <c r="N82" s="403"/>
      <c r="O82" s="373"/>
      <c r="P82" s="403"/>
      <c r="Q82" s="403">
        <v>570000</v>
      </c>
      <c r="R82" s="403"/>
      <c r="S82" s="403"/>
      <c r="T82" s="403"/>
      <c r="U82" s="403"/>
      <c r="V82" s="403"/>
      <c r="W82" s="403"/>
      <c r="X82" s="403"/>
      <c r="Y82" s="403"/>
      <c r="Z82" s="403"/>
      <c r="AA82" s="403"/>
      <c r="AB82" s="373"/>
      <c r="AC82" s="345"/>
      <c r="AD82" s="486"/>
      <c r="AE82" s="382" t="s">
        <v>75</v>
      </c>
      <c r="AF82" s="405" t="str">
        <f t="shared" si="23"/>
        <v>PS261798</v>
      </c>
      <c r="AG82" s="404" t="str">
        <f t="shared" si="23"/>
        <v>INV-26030324</v>
      </c>
      <c r="AH82" s="406">
        <f t="shared" si="0"/>
        <v>46093</v>
      </c>
      <c r="AI82" s="404">
        <f t="shared" si="1"/>
        <v>0</v>
      </c>
      <c r="AJ82" s="404">
        <f t="shared" si="2"/>
        <v>0</v>
      </c>
      <c r="AK82" s="404">
        <f t="shared" si="3"/>
        <v>0</v>
      </c>
      <c r="AL82" s="404">
        <f t="shared" si="4"/>
        <v>570000</v>
      </c>
      <c r="AM82" s="404">
        <f t="shared" si="5"/>
        <v>0</v>
      </c>
      <c r="AN82" s="404">
        <f t="shared" si="6"/>
        <v>0</v>
      </c>
      <c r="AO82" s="404">
        <f t="shared" si="7"/>
        <v>0</v>
      </c>
      <c r="AP82" s="404">
        <f t="shared" si="8"/>
        <v>0</v>
      </c>
      <c r="AQ82" s="404">
        <f t="shared" si="9"/>
        <v>0</v>
      </c>
      <c r="AR82" s="404">
        <f t="shared" si="10"/>
        <v>0</v>
      </c>
      <c r="AS82" s="404">
        <f t="shared" si="11"/>
        <v>0</v>
      </c>
      <c r="AT82" s="404">
        <f t="shared" si="24"/>
        <v>0</v>
      </c>
      <c r="AU82" s="404">
        <f t="shared" si="25"/>
        <v>0</v>
      </c>
      <c r="AV82" s="404">
        <f t="shared" si="26"/>
        <v>45600</v>
      </c>
      <c r="AW82" s="404">
        <f t="shared" si="27"/>
        <v>615600</v>
      </c>
      <c r="AX82" s="404">
        <f t="shared" si="28"/>
        <v>615600</v>
      </c>
      <c r="AY82" s="414" t="str">
        <f t="shared" si="12"/>
        <v>DHL</v>
      </c>
      <c r="AZ82" s="383" t="s">
        <v>82</v>
      </c>
      <c r="BA82" s="1" t="s">
        <v>5268</v>
      </c>
      <c r="BC82" s="407"/>
    </row>
    <row r="83" spans="1:55" s="1" customFormat="1" ht="35.25" customHeight="1">
      <c r="A83" s="400" t="s">
        <v>5442</v>
      </c>
      <c r="B83" s="378" t="s">
        <v>5356</v>
      </c>
      <c r="C83" s="379" t="s">
        <v>5525</v>
      </c>
      <c r="D83" s="401">
        <v>46093</v>
      </c>
      <c r="E83" s="401" t="s">
        <v>5615</v>
      </c>
      <c r="F83" s="495">
        <v>1</v>
      </c>
      <c r="G83" s="380">
        <v>5</v>
      </c>
      <c r="H83" s="380">
        <v>5</v>
      </c>
      <c r="I83" s="381"/>
      <c r="J83" s="381"/>
      <c r="K83" s="381"/>
      <c r="L83" s="381"/>
      <c r="M83" s="381"/>
      <c r="N83" s="403"/>
      <c r="O83" s="373"/>
      <c r="P83" s="403"/>
      <c r="Q83" s="403">
        <v>570000</v>
      </c>
      <c r="R83" s="403"/>
      <c r="S83" s="403"/>
      <c r="T83" s="403"/>
      <c r="U83" s="403"/>
      <c r="V83" s="403"/>
      <c r="W83" s="403"/>
      <c r="X83" s="403"/>
      <c r="Y83" s="403"/>
      <c r="Z83" s="403"/>
      <c r="AA83" s="403"/>
      <c r="AB83" s="373"/>
      <c r="AC83" s="345"/>
      <c r="AD83" s="486"/>
      <c r="AE83" s="382" t="s">
        <v>75</v>
      </c>
      <c r="AF83" s="405" t="str">
        <f t="shared" ref="AF83:AG98" si="30">A83</f>
        <v>PS261800</v>
      </c>
      <c r="AG83" s="404" t="str">
        <f t="shared" si="30"/>
        <v>396/2026</v>
      </c>
      <c r="AH83" s="406">
        <f t="shared" si="0"/>
        <v>46093</v>
      </c>
      <c r="AI83" s="404">
        <f t="shared" si="1"/>
        <v>0</v>
      </c>
      <c r="AJ83" s="404">
        <f t="shared" si="2"/>
        <v>0</v>
      </c>
      <c r="AK83" s="404">
        <f t="shared" si="3"/>
        <v>0</v>
      </c>
      <c r="AL83" s="404">
        <f t="shared" si="4"/>
        <v>570000</v>
      </c>
      <c r="AM83" s="404">
        <f t="shared" si="5"/>
        <v>0</v>
      </c>
      <c r="AN83" s="404">
        <f t="shared" si="6"/>
        <v>0</v>
      </c>
      <c r="AO83" s="404">
        <f t="shared" si="7"/>
        <v>0</v>
      </c>
      <c r="AP83" s="404">
        <f t="shared" si="8"/>
        <v>0</v>
      </c>
      <c r="AQ83" s="404">
        <f t="shared" si="9"/>
        <v>0</v>
      </c>
      <c r="AR83" s="404">
        <f t="shared" si="10"/>
        <v>0</v>
      </c>
      <c r="AS83" s="404">
        <f t="shared" si="11"/>
        <v>0</v>
      </c>
      <c r="AT83" s="404">
        <f t="shared" si="24"/>
        <v>0</v>
      </c>
      <c r="AU83" s="404">
        <f t="shared" si="25"/>
        <v>0</v>
      </c>
      <c r="AV83" s="404">
        <f t="shared" si="26"/>
        <v>45600</v>
      </c>
      <c r="AW83" s="404">
        <f t="shared" si="27"/>
        <v>615600</v>
      </c>
      <c r="AX83" s="404">
        <f t="shared" si="28"/>
        <v>615600</v>
      </c>
      <c r="AY83" s="414" t="str">
        <f t="shared" si="12"/>
        <v>DHL</v>
      </c>
      <c r="AZ83" s="383" t="s">
        <v>82</v>
      </c>
      <c r="BA83" s="1" t="s">
        <v>5269</v>
      </c>
      <c r="BC83" s="407"/>
    </row>
    <row r="84" spans="1:55" s="1" customFormat="1" ht="35.25" customHeight="1">
      <c r="A84" s="400" t="s">
        <v>5443</v>
      </c>
      <c r="B84" s="378" t="s">
        <v>5357</v>
      </c>
      <c r="C84" s="379" t="s">
        <v>5526</v>
      </c>
      <c r="D84" s="401">
        <v>46093</v>
      </c>
      <c r="E84" s="401" t="s">
        <v>5616</v>
      </c>
      <c r="F84" s="495">
        <v>1</v>
      </c>
      <c r="G84" s="380">
        <v>38</v>
      </c>
      <c r="H84" s="380">
        <v>38</v>
      </c>
      <c r="I84" s="381"/>
      <c r="J84" s="381"/>
      <c r="K84" s="381"/>
      <c r="L84" s="381"/>
      <c r="M84" s="381"/>
      <c r="N84" s="403"/>
      <c r="O84" s="373"/>
      <c r="P84" s="403"/>
      <c r="Q84" s="403">
        <v>570000</v>
      </c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373"/>
      <c r="AC84" s="345"/>
      <c r="AD84" s="486"/>
      <c r="AE84" s="382" t="s">
        <v>75</v>
      </c>
      <c r="AF84" s="405" t="str">
        <f t="shared" si="30"/>
        <v>PS261799</v>
      </c>
      <c r="AG84" s="404" t="str">
        <f t="shared" si="30"/>
        <v>EXD1-26-VY0309</v>
      </c>
      <c r="AH84" s="406">
        <f t="shared" si="0"/>
        <v>46093</v>
      </c>
      <c r="AI84" s="404">
        <f t="shared" si="1"/>
        <v>0</v>
      </c>
      <c r="AJ84" s="404">
        <f t="shared" si="2"/>
        <v>0</v>
      </c>
      <c r="AK84" s="404">
        <f t="shared" si="3"/>
        <v>0</v>
      </c>
      <c r="AL84" s="404">
        <f t="shared" si="4"/>
        <v>570000</v>
      </c>
      <c r="AM84" s="404">
        <f t="shared" si="5"/>
        <v>0</v>
      </c>
      <c r="AN84" s="404">
        <f t="shared" si="6"/>
        <v>0</v>
      </c>
      <c r="AO84" s="404">
        <f t="shared" si="7"/>
        <v>0</v>
      </c>
      <c r="AP84" s="404">
        <f t="shared" si="8"/>
        <v>0</v>
      </c>
      <c r="AQ84" s="404">
        <f t="shared" si="9"/>
        <v>0</v>
      </c>
      <c r="AR84" s="404">
        <f t="shared" si="10"/>
        <v>0</v>
      </c>
      <c r="AS84" s="404">
        <f t="shared" si="11"/>
        <v>0</v>
      </c>
      <c r="AT84" s="404">
        <f t="shared" si="24"/>
        <v>0</v>
      </c>
      <c r="AU84" s="404">
        <f t="shared" si="25"/>
        <v>0</v>
      </c>
      <c r="AV84" s="404">
        <f t="shared" si="26"/>
        <v>45600</v>
      </c>
      <c r="AW84" s="404">
        <f t="shared" si="27"/>
        <v>615600</v>
      </c>
      <c r="AX84" s="404">
        <f t="shared" si="28"/>
        <v>615600</v>
      </c>
      <c r="AY84" s="414" t="str">
        <f t="shared" si="12"/>
        <v>DHL</v>
      </c>
      <c r="AZ84" s="383" t="s">
        <v>82</v>
      </c>
      <c r="BA84" s="1" t="s">
        <v>5270</v>
      </c>
      <c r="BC84" s="407"/>
    </row>
    <row r="85" spans="1:55" s="1" customFormat="1" ht="35.25" customHeight="1">
      <c r="A85" s="400" t="s">
        <v>5444</v>
      </c>
      <c r="B85" s="378" t="s">
        <v>5358</v>
      </c>
      <c r="C85" s="379" t="s">
        <v>5527</v>
      </c>
      <c r="D85" s="401">
        <v>46093</v>
      </c>
      <c r="E85" s="401" t="s">
        <v>5617</v>
      </c>
      <c r="F85" s="495">
        <v>1</v>
      </c>
      <c r="G85" s="380">
        <v>28.2</v>
      </c>
      <c r="H85" s="380">
        <v>28.2</v>
      </c>
      <c r="I85" s="381"/>
      <c r="J85" s="381"/>
      <c r="K85" s="381"/>
      <c r="L85" s="381"/>
      <c r="M85" s="381"/>
      <c r="N85" s="403"/>
      <c r="O85" s="373"/>
      <c r="P85" s="403"/>
      <c r="Q85" s="403">
        <v>570000</v>
      </c>
      <c r="R85" s="403"/>
      <c r="S85" s="403"/>
      <c r="T85" s="403"/>
      <c r="U85" s="403"/>
      <c r="V85" s="403"/>
      <c r="W85" s="403"/>
      <c r="X85" s="403"/>
      <c r="Y85" s="403"/>
      <c r="Z85" s="403"/>
      <c r="AA85" s="403"/>
      <c r="AB85" s="373"/>
      <c r="AC85" s="345"/>
      <c r="AD85" s="486"/>
      <c r="AE85" s="382" t="s">
        <v>75</v>
      </c>
      <c r="AF85" s="405" t="str">
        <f t="shared" si="30"/>
        <v>PS261805</v>
      </c>
      <c r="AG85" s="404" t="str">
        <f t="shared" si="30"/>
        <v>OHTY260272</v>
      </c>
      <c r="AH85" s="406">
        <f t="shared" si="0"/>
        <v>46093</v>
      </c>
      <c r="AI85" s="404">
        <f t="shared" si="1"/>
        <v>0</v>
      </c>
      <c r="AJ85" s="404">
        <f t="shared" si="2"/>
        <v>0</v>
      </c>
      <c r="AK85" s="404">
        <f t="shared" si="3"/>
        <v>0</v>
      </c>
      <c r="AL85" s="404">
        <f t="shared" si="4"/>
        <v>570000</v>
      </c>
      <c r="AM85" s="404">
        <f t="shared" si="5"/>
        <v>0</v>
      </c>
      <c r="AN85" s="404">
        <f t="shared" si="6"/>
        <v>0</v>
      </c>
      <c r="AO85" s="404">
        <f t="shared" si="7"/>
        <v>0</v>
      </c>
      <c r="AP85" s="404">
        <f t="shared" si="8"/>
        <v>0</v>
      </c>
      <c r="AQ85" s="404">
        <f t="shared" si="9"/>
        <v>0</v>
      </c>
      <c r="AR85" s="404">
        <f t="shared" si="10"/>
        <v>0</v>
      </c>
      <c r="AS85" s="404">
        <f t="shared" si="11"/>
        <v>0</v>
      </c>
      <c r="AT85" s="404">
        <f t="shared" si="24"/>
        <v>0</v>
      </c>
      <c r="AU85" s="404">
        <f t="shared" si="25"/>
        <v>0</v>
      </c>
      <c r="AV85" s="404">
        <f t="shared" si="26"/>
        <v>45600</v>
      </c>
      <c r="AW85" s="404">
        <f t="shared" si="27"/>
        <v>615600</v>
      </c>
      <c r="AX85" s="404">
        <f t="shared" si="28"/>
        <v>615600</v>
      </c>
      <c r="AY85" s="414" t="str">
        <f t="shared" si="12"/>
        <v>DHL</v>
      </c>
      <c r="AZ85" s="383" t="s">
        <v>82</v>
      </c>
      <c r="BA85" s="1" t="s">
        <v>5271</v>
      </c>
      <c r="BC85" s="407"/>
    </row>
    <row r="86" spans="1:55" s="1" customFormat="1" ht="35.25" customHeight="1">
      <c r="A86" s="400" t="s">
        <v>5445</v>
      </c>
      <c r="B86" s="378" t="s">
        <v>5359</v>
      </c>
      <c r="C86" s="379" t="s">
        <v>5528</v>
      </c>
      <c r="D86" s="401">
        <v>46093</v>
      </c>
      <c r="E86" s="401" t="s">
        <v>5618</v>
      </c>
      <c r="F86" s="495">
        <v>1</v>
      </c>
      <c r="G86" s="380">
        <v>1.5</v>
      </c>
      <c r="H86" s="380">
        <v>1.5</v>
      </c>
      <c r="I86" s="381"/>
      <c r="J86" s="381"/>
      <c r="K86" s="381"/>
      <c r="L86" s="381"/>
      <c r="M86" s="381"/>
      <c r="N86" s="403"/>
      <c r="O86" s="373"/>
      <c r="P86" s="403"/>
      <c r="Q86" s="403">
        <v>570000</v>
      </c>
      <c r="R86" s="403"/>
      <c r="S86" s="403"/>
      <c r="T86" s="403"/>
      <c r="U86" s="403"/>
      <c r="V86" s="403"/>
      <c r="W86" s="403"/>
      <c r="X86" s="403"/>
      <c r="Y86" s="403"/>
      <c r="Z86" s="403"/>
      <c r="AA86" s="403"/>
      <c r="AB86" s="373"/>
      <c r="AC86" s="345"/>
      <c r="AD86" s="486"/>
      <c r="AE86" s="382" t="s">
        <v>75</v>
      </c>
      <c r="AF86" s="405" t="str">
        <f t="shared" si="30"/>
        <v>PS261806</v>
      </c>
      <c r="AG86" s="404" t="str">
        <f t="shared" si="30"/>
        <v>AT26030200</v>
      </c>
      <c r="AH86" s="406">
        <f t="shared" si="0"/>
        <v>46093</v>
      </c>
      <c r="AI86" s="404">
        <f t="shared" si="1"/>
        <v>0</v>
      </c>
      <c r="AJ86" s="404">
        <f t="shared" si="2"/>
        <v>0</v>
      </c>
      <c r="AK86" s="404">
        <f t="shared" si="3"/>
        <v>0</v>
      </c>
      <c r="AL86" s="404">
        <f t="shared" si="4"/>
        <v>570000</v>
      </c>
      <c r="AM86" s="404">
        <f t="shared" si="5"/>
        <v>0</v>
      </c>
      <c r="AN86" s="404">
        <f t="shared" si="6"/>
        <v>0</v>
      </c>
      <c r="AO86" s="404">
        <f t="shared" si="7"/>
        <v>0</v>
      </c>
      <c r="AP86" s="404">
        <f t="shared" si="8"/>
        <v>0</v>
      </c>
      <c r="AQ86" s="404">
        <f t="shared" si="9"/>
        <v>0</v>
      </c>
      <c r="AR86" s="404">
        <f t="shared" si="10"/>
        <v>0</v>
      </c>
      <c r="AS86" s="404">
        <f t="shared" si="11"/>
        <v>0</v>
      </c>
      <c r="AT86" s="404">
        <f t="shared" si="24"/>
        <v>0</v>
      </c>
      <c r="AU86" s="404">
        <f t="shared" si="25"/>
        <v>0</v>
      </c>
      <c r="AV86" s="404">
        <f t="shared" si="26"/>
        <v>45600</v>
      </c>
      <c r="AW86" s="404">
        <f t="shared" si="27"/>
        <v>615600</v>
      </c>
      <c r="AX86" s="404">
        <f t="shared" si="28"/>
        <v>615600</v>
      </c>
      <c r="AY86" s="414" t="str">
        <f t="shared" si="12"/>
        <v>DHL</v>
      </c>
      <c r="AZ86" s="383" t="s">
        <v>82</v>
      </c>
      <c r="BA86" s="1" t="s">
        <v>5272</v>
      </c>
      <c r="BC86" s="407"/>
    </row>
    <row r="87" spans="1:55" s="1" customFormat="1" ht="35.25" customHeight="1">
      <c r="A87" s="400" t="s">
        <v>5446</v>
      </c>
      <c r="B87" s="378" t="s">
        <v>5360</v>
      </c>
      <c r="C87" s="379" t="s">
        <v>5529</v>
      </c>
      <c r="D87" s="401">
        <v>46093</v>
      </c>
      <c r="E87" s="401" t="s">
        <v>5619</v>
      </c>
      <c r="F87" s="495">
        <v>1</v>
      </c>
      <c r="G87" s="380">
        <v>2</v>
      </c>
      <c r="H87" s="380">
        <v>2</v>
      </c>
      <c r="I87" s="381"/>
      <c r="J87" s="381"/>
      <c r="K87" s="381"/>
      <c r="L87" s="381"/>
      <c r="M87" s="381"/>
      <c r="N87" s="403"/>
      <c r="O87" s="373"/>
      <c r="P87" s="403"/>
      <c r="Q87" s="403">
        <v>570000</v>
      </c>
      <c r="R87" s="403"/>
      <c r="S87" s="403"/>
      <c r="T87" s="403"/>
      <c r="U87" s="403"/>
      <c r="V87" s="403"/>
      <c r="W87" s="403"/>
      <c r="X87" s="403"/>
      <c r="Y87" s="403"/>
      <c r="Z87" s="403"/>
      <c r="AA87" s="403"/>
      <c r="AB87" s="373"/>
      <c r="AC87" s="345"/>
      <c r="AD87" s="486"/>
      <c r="AE87" s="382" t="s">
        <v>75</v>
      </c>
      <c r="AF87" s="405" t="str">
        <f t="shared" si="30"/>
        <v>PS261807</v>
      </c>
      <c r="AG87" s="404" t="str">
        <f t="shared" si="30"/>
        <v>ZS26031001</v>
      </c>
      <c r="AH87" s="406">
        <f t="shared" si="0"/>
        <v>46093</v>
      </c>
      <c r="AI87" s="404">
        <f t="shared" si="1"/>
        <v>0</v>
      </c>
      <c r="AJ87" s="404">
        <f t="shared" si="2"/>
        <v>0</v>
      </c>
      <c r="AK87" s="404">
        <f t="shared" si="3"/>
        <v>0</v>
      </c>
      <c r="AL87" s="404">
        <f t="shared" si="4"/>
        <v>570000</v>
      </c>
      <c r="AM87" s="404">
        <f t="shared" si="5"/>
        <v>0</v>
      </c>
      <c r="AN87" s="404">
        <f t="shared" si="6"/>
        <v>0</v>
      </c>
      <c r="AO87" s="404">
        <f t="shared" si="7"/>
        <v>0</v>
      </c>
      <c r="AP87" s="404">
        <f t="shared" si="8"/>
        <v>0</v>
      </c>
      <c r="AQ87" s="404">
        <f t="shared" si="9"/>
        <v>0</v>
      </c>
      <c r="AR87" s="404">
        <f t="shared" si="10"/>
        <v>0</v>
      </c>
      <c r="AS87" s="404">
        <f t="shared" si="11"/>
        <v>0</v>
      </c>
      <c r="AT87" s="404">
        <f t="shared" si="24"/>
        <v>0</v>
      </c>
      <c r="AU87" s="404">
        <f t="shared" si="25"/>
        <v>0</v>
      </c>
      <c r="AV87" s="404">
        <f t="shared" si="26"/>
        <v>45600</v>
      </c>
      <c r="AW87" s="404">
        <f t="shared" si="27"/>
        <v>615600</v>
      </c>
      <c r="AX87" s="404">
        <f t="shared" si="28"/>
        <v>615600</v>
      </c>
      <c r="AY87" s="414" t="str">
        <f t="shared" si="12"/>
        <v>DHL</v>
      </c>
      <c r="AZ87" s="383" t="s">
        <v>82</v>
      </c>
      <c r="BA87" s="1" t="s">
        <v>5273</v>
      </c>
      <c r="BC87" s="407"/>
    </row>
    <row r="88" spans="1:55" s="1" customFormat="1" ht="35.25" customHeight="1">
      <c r="A88" s="400" t="s">
        <v>5447</v>
      </c>
      <c r="B88" s="499" t="s">
        <v>5361</v>
      </c>
      <c r="C88" s="379" t="s">
        <v>5530</v>
      </c>
      <c r="D88" s="401">
        <v>46093</v>
      </c>
      <c r="E88" s="401" t="s">
        <v>5620</v>
      </c>
      <c r="F88" s="495">
        <v>1</v>
      </c>
      <c r="G88" s="380">
        <v>1071.33</v>
      </c>
      <c r="H88" s="380">
        <v>1071.33</v>
      </c>
      <c r="I88" s="381">
        <v>5.5350000000000001</v>
      </c>
      <c r="J88" s="485"/>
      <c r="K88" s="485"/>
      <c r="L88" s="485"/>
      <c r="M88" s="894">
        <v>1</v>
      </c>
      <c r="N88" s="403"/>
      <c r="O88" s="373"/>
      <c r="P88" s="403">
        <f>2296000*1</f>
        <v>2296000</v>
      </c>
      <c r="Q88" s="403">
        <v>940500</v>
      </c>
      <c r="R88" s="403">
        <v>18203923</v>
      </c>
      <c r="S88" s="403">
        <v>2912628</v>
      </c>
      <c r="T88" s="403">
        <v>5825255</v>
      </c>
      <c r="U88" s="403">
        <v>1315550</v>
      </c>
      <c r="V88" s="403"/>
      <c r="W88" s="403"/>
      <c r="X88" s="403">
        <v>16069</v>
      </c>
      <c r="Y88" s="403"/>
      <c r="Z88" s="403"/>
      <c r="AA88" s="403"/>
      <c r="AB88" s="373"/>
      <c r="AC88" s="859" t="s">
        <v>2686</v>
      </c>
      <c r="AD88" s="876" t="s">
        <v>2337</v>
      </c>
      <c r="AE88" s="382" t="s">
        <v>74</v>
      </c>
      <c r="AF88" s="405" t="str">
        <f t="shared" si="30"/>
        <v>PS261787</v>
      </c>
      <c r="AG88" s="404" t="str">
        <f t="shared" si="30"/>
        <v>DL20260306-2</v>
      </c>
      <c r="AH88" s="406">
        <f t="shared" si="0"/>
        <v>46093</v>
      </c>
      <c r="AI88" s="404">
        <f t="shared" si="1"/>
        <v>0</v>
      </c>
      <c r="AJ88" s="404">
        <f t="shared" si="2"/>
        <v>0</v>
      </c>
      <c r="AK88" s="404">
        <f t="shared" si="3"/>
        <v>2296000</v>
      </c>
      <c r="AL88" s="404">
        <f t="shared" si="4"/>
        <v>940500</v>
      </c>
      <c r="AM88" s="404">
        <f t="shared" si="5"/>
        <v>18203923</v>
      </c>
      <c r="AN88" s="404">
        <f t="shared" si="6"/>
        <v>2912628</v>
      </c>
      <c r="AO88" s="404">
        <f t="shared" si="7"/>
        <v>5825255</v>
      </c>
      <c r="AP88" s="404">
        <f t="shared" si="8"/>
        <v>1315550</v>
      </c>
      <c r="AQ88" s="404">
        <f t="shared" si="9"/>
        <v>0</v>
      </c>
      <c r="AR88" s="404">
        <f t="shared" si="10"/>
        <v>0</v>
      </c>
      <c r="AS88" s="404">
        <f t="shared" si="11"/>
        <v>16069</v>
      </c>
      <c r="AT88" s="404">
        <f t="shared" si="24"/>
        <v>0</v>
      </c>
      <c r="AU88" s="404">
        <f t="shared" si="25"/>
        <v>0</v>
      </c>
      <c r="AV88" s="404">
        <f t="shared" si="26"/>
        <v>2520794</v>
      </c>
      <c r="AW88" s="404">
        <f t="shared" si="27"/>
        <v>34030719</v>
      </c>
      <c r="AX88" s="404">
        <f t="shared" si="28"/>
        <v>34030719</v>
      </c>
      <c r="AY88" s="414" t="str">
        <f t="shared" si="12"/>
        <v>CÁT LÁI</v>
      </c>
      <c r="AZ88" s="383" t="s">
        <v>80</v>
      </c>
      <c r="BA88" s="1" t="s">
        <v>5274</v>
      </c>
      <c r="BB88" s="1" t="s">
        <v>3614</v>
      </c>
      <c r="BC88" s="407">
        <v>46095</v>
      </c>
    </row>
    <row r="89" spans="1:55" s="1" customFormat="1" ht="35.25" customHeight="1">
      <c r="A89" s="400" t="s">
        <v>5448</v>
      </c>
      <c r="B89" s="499" t="s">
        <v>5362</v>
      </c>
      <c r="C89" s="379" t="s">
        <v>5531</v>
      </c>
      <c r="D89" s="401">
        <v>46093</v>
      </c>
      <c r="E89" s="401" t="s">
        <v>5621</v>
      </c>
      <c r="F89" s="495">
        <v>1</v>
      </c>
      <c r="G89" s="380">
        <v>1201.98</v>
      </c>
      <c r="H89" s="380">
        <v>1201.98</v>
      </c>
      <c r="I89" s="381">
        <v>6.21</v>
      </c>
      <c r="J89" s="485"/>
      <c r="K89" s="485"/>
      <c r="L89" s="485"/>
      <c r="M89" s="895"/>
      <c r="N89" s="403"/>
      <c r="O89" s="373"/>
      <c r="P89" s="403"/>
      <c r="Q89" s="403">
        <v>940500</v>
      </c>
      <c r="R89" s="403">
        <v>19606957</v>
      </c>
      <c r="S89" s="403">
        <v>3267826</v>
      </c>
      <c r="T89" s="403">
        <v>6535652</v>
      </c>
      <c r="U89" s="403">
        <v>1315550</v>
      </c>
      <c r="V89" s="403"/>
      <c r="W89" s="403"/>
      <c r="X89" s="403">
        <v>18030</v>
      </c>
      <c r="Y89" s="403"/>
      <c r="Z89" s="403"/>
      <c r="AA89" s="403"/>
      <c r="AB89" s="373"/>
      <c r="AC89" s="860"/>
      <c r="AD89" s="878"/>
      <c r="AE89" s="382" t="s">
        <v>74</v>
      </c>
      <c r="AF89" s="405" t="str">
        <f t="shared" si="30"/>
        <v>PS261792</v>
      </c>
      <c r="AG89" s="404" t="str">
        <f t="shared" si="30"/>
        <v>DL20260306</v>
      </c>
      <c r="AH89" s="406">
        <f t="shared" si="0"/>
        <v>46093</v>
      </c>
      <c r="AI89" s="404">
        <f t="shared" si="1"/>
        <v>0</v>
      </c>
      <c r="AJ89" s="404">
        <f t="shared" si="2"/>
        <v>0</v>
      </c>
      <c r="AK89" s="404">
        <f t="shared" si="3"/>
        <v>0</v>
      </c>
      <c r="AL89" s="404">
        <f t="shared" si="4"/>
        <v>940500</v>
      </c>
      <c r="AM89" s="404">
        <f t="shared" si="5"/>
        <v>19606957</v>
      </c>
      <c r="AN89" s="404">
        <f t="shared" si="6"/>
        <v>3267826</v>
      </c>
      <c r="AO89" s="404">
        <f t="shared" si="7"/>
        <v>6535652</v>
      </c>
      <c r="AP89" s="404">
        <f t="shared" si="8"/>
        <v>1315550</v>
      </c>
      <c r="AQ89" s="404">
        <f t="shared" si="9"/>
        <v>0</v>
      </c>
      <c r="AR89" s="404">
        <f t="shared" si="10"/>
        <v>0</v>
      </c>
      <c r="AS89" s="404">
        <f t="shared" si="11"/>
        <v>18030</v>
      </c>
      <c r="AT89" s="404">
        <f t="shared" si="24"/>
        <v>0</v>
      </c>
      <c r="AU89" s="404">
        <f t="shared" si="25"/>
        <v>0</v>
      </c>
      <c r="AV89" s="404">
        <f t="shared" si="26"/>
        <v>2534761.2000000002</v>
      </c>
      <c r="AW89" s="404">
        <f t="shared" si="27"/>
        <v>34219276.200000003</v>
      </c>
      <c r="AX89" s="404">
        <f t="shared" si="28"/>
        <v>34219276.200000003</v>
      </c>
      <c r="AY89" s="414" t="str">
        <f t="shared" si="12"/>
        <v>CÁT LÁI</v>
      </c>
      <c r="AZ89" s="383" t="s">
        <v>80</v>
      </c>
      <c r="BA89" s="1" t="s">
        <v>5275</v>
      </c>
      <c r="BC89" s="407">
        <v>46095</v>
      </c>
    </row>
    <row r="90" spans="1:55" s="1" customFormat="1" ht="35.25" customHeight="1">
      <c r="A90" s="400" t="s">
        <v>5449</v>
      </c>
      <c r="B90" s="378" t="s">
        <v>5363</v>
      </c>
      <c r="C90" s="379" t="s">
        <v>5532</v>
      </c>
      <c r="D90" s="401">
        <v>46093</v>
      </c>
      <c r="E90" s="401" t="s">
        <v>5622</v>
      </c>
      <c r="F90" s="495">
        <v>1</v>
      </c>
      <c r="G90" s="380">
        <v>1253.3900000000001</v>
      </c>
      <c r="H90" s="380">
        <v>1253.3900000000001</v>
      </c>
      <c r="I90" s="381">
        <v>6.48</v>
      </c>
      <c r="J90" s="485"/>
      <c r="K90" s="485">
        <v>1</v>
      </c>
      <c r="L90" s="485"/>
      <c r="M90" s="485"/>
      <c r="N90" s="403"/>
      <c r="O90" s="373"/>
      <c r="P90" s="403">
        <v>1460000</v>
      </c>
      <c r="Q90" s="403">
        <v>940500</v>
      </c>
      <c r="R90" s="403">
        <v>20459433</v>
      </c>
      <c r="S90" s="403">
        <v>3409906</v>
      </c>
      <c r="T90" s="403">
        <v>6819811</v>
      </c>
      <c r="U90" s="403">
        <v>1315550</v>
      </c>
      <c r="V90" s="403"/>
      <c r="W90" s="403"/>
      <c r="X90" s="403">
        <v>18801</v>
      </c>
      <c r="Y90" s="403"/>
      <c r="Z90" s="403"/>
      <c r="AA90" s="403"/>
      <c r="AB90" s="373"/>
      <c r="AC90" s="334" t="s">
        <v>2685</v>
      </c>
      <c r="AD90" s="500" t="s">
        <v>692</v>
      </c>
      <c r="AE90" s="382" t="s">
        <v>74</v>
      </c>
      <c r="AF90" s="405" t="str">
        <f t="shared" si="30"/>
        <v>PS261786</v>
      </c>
      <c r="AG90" s="404" t="str">
        <f t="shared" si="30"/>
        <v>DL20260306-1</v>
      </c>
      <c r="AH90" s="406">
        <f t="shared" si="0"/>
        <v>46093</v>
      </c>
      <c r="AI90" s="404">
        <f t="shared" si="1"/>
        <v>0</v>
      </c>
      <c r="AJ90" s="404">
        <f t="shared" si="2"/>
        <v>0</v>
      </c>
      <c r="AK90" s="404">
        <f t="shared" si="3"/>
        <v>1460000</v>
      </c>
      <c r="AL90" s="404">
        <f t="shared" si="4"/>
        <v>940500</v>
      </c>
      <c r="AM90" s="404">
        <f t="shared" si="5"/>
        <v>20459433</v>
      </c>
      <c r="AN90" s="404">
        <f t="shared" si="6"/>
        <v>3409906</v>
      </c>
      <c r="AO90" s="404">
        <f t="shared" si="7"/>
        <v>6819811</v>
      </c>
      <c r="AP90" s="404">
        <f t="shared" si="8"/>
        <v>1315550</v>
      </c>
      <c r="AQ90" s="404">
        <f t="shared" si="9"/>
        <v>0</v>
      </c>
      <c r="AR90" s="404">
        <f t="shared" si="10"/>
        <v>0</v>
      </c>
      <c r="AS90" s="404">
        <f t="shared" si="11"/>
        <v>18801</v>
      </c>
      <c r="AT90" s="404">
        <f t="shared" si="24"/>
        <v>0</v>
      </c>
      <c r="AU90" s="404">
        <f t="shared" si="25"/>
        <v>0</v>
      </c>
      <c r="AV90" s="404">
        <f t="shared" si="26"/>
        <v>2753920.08</v>
      </c>
      <c r="AW90" s="404">
        <f t="shared" si="27"/>
        <v>37177921.079999998</v>
      </c>
      <c r="AX90" s="404">
        <f t="shared" si="28"/>
        <v>37177921.079999998</v>
      </c>
      <c r="AY90" s="414" t="str">
        <f t="shared" si="12"/>
        <v>CÁT LÁI</v>
      </c>
      <c r="AZ90" s="383" t="s">
        <v>80</v>
      </c>
      <c r="BA90" s="1" t="s">
        <v>5276</v>
      </c>
      <c r="BB90" s="1" t="s">
        <v>3614</v>
      </c>
      <c r="BC90" s="407">
        <v>46095</v>
      </c>
    </row>
    <row r="91" spans="1:55" s="1" customFormat="1" ht="35.25" customHeight="1">
      <c r="A91" s="400" t="s">
        <v>5450</v>
      </c>
      <c r="B91" s="499" t="s">
        <v>5364</v>
      </c>
      <c r="C91" s="379" t="s">
        <v>5533</v>
      </c>
      <c r="D91" s="401">
        <v>46093</v>
      </c>
      <c r="E91" s="401" t="s">
        <v>5623</v>
      </c>
      <c r="F91" s="495">
        <v>1</v>
      </c>
      <c r="G91" s="380">
        <v>2290</v>
      </c>
      <c r="H91" s="380">
        <v>2290</v>
      </c>
      <c r="I91" s="381">
        <v>1.83</v>
      </c>
      <c r="J91" s="485"/>
      <c r="K91" s="485"/>
      <c r="L91" s="485"/>
      <c r="M91" s="485">
        <v>1</v>
      </c>
      <c r="N91" s="403"/>
      <c r="O91" s="373"/>
      <c r="P91" s="403">
        <f>2296000*1</f>
        <v>2296000</v>
      </c>
      <c r="Q91" s="403">
        <v>940500</v>
      </c>
      <c r="R91" s="403">
        <v>9640350</v>
      </c>
      <c r="S91" s="403">
        <v>2410088</v>
      </c>
      <c r="T91" s="403">
        <v>2410088</v>
      </c>
      <c r="U91" s="403">
        <v>657775</v>
      </c>
      <c r="V91" s="403">
        <v>657775</v>
      </c>
      <c r="W91" s="403"/>
      <c r="X91" s="403">
        <v>34350</v>
      </c>
      <c r="Y91" s="403"/>
      <c r="Z91" s="403"/>
      <c r="AA91" s="403"/>
      <c r="AB91" s="373"/>
      <c r="AC91" s="343" t="s">
        <v>2686</v>
      </c>
      <c r="AD91" s="488" t="s">
        <v>709</v>
      </c>
      <c r="AE91" s="382" t="s">
        <v>74</v>
      </c>
      <c r="AF91" s="405" t="str">
        <f t="shared" si="30"/>
        <v>PS261780</v>
      </c>
      <c r="AG91" s="404" t="str">
        <f t="shared" si="30"/>
        <v>APSV0201027</v>
      </c>
      <c r="AH91" s="406">
        <f t="shared" si="0"/>
        <v>46093</v>
      </c>
      <c r="AI91" s="404">
        <f t="shared" si="1"/>
        <v>0</v>
      </c>
      <c r="AJ91" s="404">
        <f t="shared" si="2"/>
        <v>0</v>
      </c>
      <c r="AK91" s="404">
        <f t="shared" si="3"/>
        <v>2296000</v>
      </c>
      <c r="AL91" s="404">
        <f t="shared" si="4"/>
        <v>940500</v>
      </c>
      <c r="AM91" s="404">
        <f t="shared" si="5"/>
        <v>9640350</v>
      </c>
      <c r="AN91" s="404">
        <f t="shared" si="6"/>
        <v>2410088</v>
      </c>
      <c r="AO91" s="404">
        <f t="shared" si="7"/>
        <v>2410088</v>
      </c>
      <c r="AP91" s="404">
        <f t="shared" si="8"/>
        <v>657775</v>
      </c>
      <c r="AQ91" s="404">
        <f t="shared" si="9"/>
        <v>657775</v>
      </c>
      <c r="AR91" s="404">
        <f t="shared" si="10"/>
        <v>0</v>
      </c>
      <c r="AS91" s="404">
        <f t="shared" si="11"/>
        <v>34350</v>
      </c>
      <c r="AT91" s="404">
        <f t="shared" si="24"/>
        <v>0</v>
      </c>
      <c r="AU91" s="404">
        <f t="shared" si="25"/>
        <v>0</v>
      </c>
      <c r="AV91" s="404">
        <f t="shared" si="26"/>
        <v>1523754.08</v>
      </c>
      <c r="AW91" s="404">
        <f t="shared" si="27"/>
        <v>20570680.079999998</v>
      </c>
      <c r="AX91" s="404">
        <f t="shared" si="28"/>
        <v>20570680.079999998</v>
      </c>
      <c r="AY91" s="414" t="str">
        <f t="shared" si="12"/>
        <v>CÁT LÁI</v>
      </c>
      <c r="AZ91" s="383" t="s">
        <v>80</v>
      </c>
      <c r="BA91" s="1" t="s">
        <v>5277</v>
      </c>
      <c r="BB91" s="1" t="s">
        <v>3614</v>
      </c>
      <c r="BC91" s="407">
        <v>46095</v>
      </c>
    </row>
    <row r="92" spans="1:55" s="1" customFormat="1" ht="35.25" customHeight="1">
      <c r="A92" s="400" t="s">
        <v>5451</v>
      </c>
      <c r="B92" s="378" t="s">
        <v>5365</v>
      </c>
      <c r="C92" s="379" t="s">
        <v>5534</v>
      </c>
      <c r="D92" s="401">
        <v>46093</v>
      </c>
      <c r="E92" s="401" t="s">
        <v>5624</v>
      </c>
      <c r="F92" s="495">
        <v>1</v>
      </c>
      <c r="G92" s="380">
        <v>331.12</v>
      </c>
      <c r="H92" s="380">
        <v>331.12</v>
      </c>
      <c r="I92" s="381"/>
      <c r="J92" s="381"/>
      <c r="K92" s="381"/>
      <c r="L92" s="381"/>
      <c r="M92" s="381"/>
      <c r="N92" s="403"/>
      <c r="O92" s="373"/>
      <c r="P92" s="403"/>
      <c r="Q92" s="403">
        <v>389500</v>
      </c>
      <c r="R92" s="403"/>
      <c r="S92" s="403"/>
      <c r="T92" s="403"/>
      <c r="U92" s="403"/>
      <c r="V92" s="403"/>
      <c r="W92" s="403"/>
      <c r="X92" s="403"/>
      <c r="Y92" s="403"/>
      <c r="Z92" s="403"/>
      <c r="AA92" s="403"/>
      <c r="AB92" s="373"/>
      <c r="AC92" s="346"/>
      <c r="AD92" s="488"/>
      <c r="AE92" s="382" t="s">
        <v>143</v>
      </c>
      <c r="AF92" s="405" t="str">
        <f t="shared" si="30"/>
        <v>PS261690</v>
      </c>
      <c r="AG92" s="404" t="str">
        <f t="shared" si="30"/>
        <v>PS26-1690</v>
      </c>
      <c r="AH92" s="406">
        <f t="shared" si="0"/>
        <v>46093</v>
      </c>
      <c r="AI92" s="404">
        <f t="shared" si="1"/>
        <v>0</v>
      </c>
      <c r="AJ92" s="404">
        <f t="shared" si="2"/>
        <v>0</v>
      </c>
      <c r="AK92" s="404">
        <f t="shared" si="3"/>
        <v>0</v>
      </c>
      <c r="AL92" s="404">
        <f t="shared" si="4"/>
        <v>389500</v>
      </c>
      <c r="AM92" s="404">
        <f t="shared" si="5"/>
        <v>0</v>
      </c>
      <c r="AN92" s="404">
        <f t="shared" si="6"/>
        <v>0</v>
      </c>
      <c r="AO92" s="404">
        <f t="shared" si="7"/>
        <v>0</v>
      </c>
      <c r="AP92" s="404">
        <f t="shared" si="8"/>
        <v>0</v>
      </c>
      <c r="AQ92" s="404">
        <f t="shared" si="9"/>
        <v>0</v>
      </c>
      <c r="AR92" s="404">
        <f t="shared" si="10"/>
        <v>0</v>
      </c>
      <c r="AS92" s="404">
        <f t="shared" si="11"/>
        <v>0</v>
      </c>
      <c r="AT92" s="404">
        <f t="shared" si="24"/>
        <v>0</v>
      </c>
      <c r="AU92" s="404">
        <f t="shared" si="25"/>
        <v>0</v>
      </c>
      <c r="AV92" s="404">
        <f t="shared" si="26"/>
        <v>31160</v>
      </c>
      <c r="AW92" s="404">
        <f t="shared" si="27"/>
        <v>420660</v>
      </c>
      <c r="AX92" s="404">
        <f t="shared" si="28"/>
        <v>420660</v>
      </c>
      <c r="AY92" s="414" t="str">
        <f t="shared" si="12"/>
        <v>KNQ LF LOGISTICS</v>
      </c>
      <c r="AZ92" s="383" t="s">
        <v>5193</v>
      </c>
      <c r="BA92" s="1" t="s">
        <v>5278</v>
      </c>
      <c r="BC92" s="407"/>
    </row>
    <row r="93" spans="1:55" s="1" customFormat="1" ht="32.25" customHeight="1">
      <c r="A93" s="400" t="s">
        <v>4839</v>
      </c>
      <c r="B93" s="395" t="s">
        <v>4957</v>
      </c>
      <c r="C93" s="379" t="s">
        <v>3245</v>
      </c>
      <c r="D93" s="396">
        <v>46091</v>
      </c>
      <c r="E93" s="397">
        <v>108031065440</v>
      </c>
      <c r="F93" s="493">
        <v>1</v>
      </c>
      <c r="G93" s="372"/>
      <c r="H93" s="372"/>
      <c r="I93" s="422"/>
      <c r="J93" s="422"/>
      <c r="K93" s="422"/>
      <c r="L93" s="422"/>
      <c r="M93" s="422"/>
      <c r="N93" s="423"/>
      <c r="O93" s="373"/>
      <c r="P93" s="403"/>
      <c r="Q93" s="399">
        <v>389500</v>
      </c>
      <c r="R93" s="403"/>
      <c r="S93" s="403"/>
      <c r="T93" s="403"/>
      <c r="U93" s="403"/>
      <c r="V93" s="403"/>
      <c r="W93" s="403"/>
      <c r="X93" s="403"/>
      <c r="Y93" s="403"/>
      <c r="Z93" s="403"/>
      <c r="AA93" s="403"/>
      <c r="AB93" s="373"/>
      <c r="AC93" s="404"/>
      <c r="AD93" s="404"/>
      <c r="AE93" s="379" t="s">
        <v>4035</v>
      </c>
      <c r="AF93" s="405" t="str">
        <f t="shared" si="30"/>
        <v>PS261604</v>
      </c>
      <c r="AG93" s="404" t="str">
        <f t="shared" si="30"/>
        <v>5298964</v>
      </c>
      <c r="AH93" s="406">
        <f t="shared" ref="AH93:AH156" si="31">D93</f>
        <v>46091</v>
      </c>
      <c r="AI93" s="404"/>
      <c r="AJ93" s="404"/>
      <c r="AK93" s="404"/>
      <c r="AL93" s="404">
        <f t="shared" ref="AL93:AL156" si="32">+Q93</f>
        <v>389500</v>
      </c>
      <c r="AM93" s="404"/>
      <c r="AN93" s="404"/>
      <c r="AO93" s="404"/>
      <c r="AP93" s="404"/>
      <c r="AQ93" s="404"/>
      <c r="AR93" s="404"/>
      <c r="AS93" s="404"/>
      <c r="AT93" s="404"/>
      <c r="AU93" s="404"/>
      <c r="AV93" s="404">
        <f t="shared" ref="AV93:AV156" si="33">SUM(AK93:AU93)*0.08</f>
        <v>31160</v>
      </c>
      <c r="AW93" s="404">
        <f t="shared" ref="AW93:AW156" si="34">SUM(AK93:AV93)</f>
        <v>420660</v>
      </c>
      <c r="AX93" s="404">
        <f t="shared" si="28"/>
        <v>420660</v>
      </c>
      <c r="AY93" s="414" t="str">
        <f>AE93</f>
        <v>LOCAL</v>
      </c>
      <c r="AZ93" s="20" t="s">
        <v>1270</v>
      </c>
      <c r="BA93" s="1" t="s">
        <v>5075</v>
      </c>
      <c r="BC93" s="13"/>
    </row>
    <row r="94" spans="1:55" s="1" customFormat="1" ht="32.25" customHeight="1">
      <c r="A94" s="400" t="s">
        <v>4840</v>
      </c>
      <c r="B94" s="395" t="s">
        <v>4958</v>
      </c>
      <c r="C94" s="379" t="s">
        <v>3245</v>
      </c>
      <c r="D94" s="396">
        <v>46091</v>
      </c>
      <c r="E94" s="397">
        <v>108030820700</v>
      </c>
      <c r="F94" s="493">
        <v>1</v>
      </c>
      <c r="G94" s="372"/>
      <c r="H94" s="372"/>
      <c r="I94" s="422"/>
      <c r="J94" s="422"/>
      <c r="K94" s="422"/>
      <c r="L94" s="422"/>
      <c r="M94" s="422"/>
      <c r="N94" s="423"/>
      <c r="O94" s="373"/>
      <c r="P94" s="403"/>
      <c r="Q94" s="399">
        <v>389500</v>
      </c>
      <c r="R94" s="403"/>
      <c r="S94" s="403"/>
      <c r="T94" s="403"/>
      <c r="U94" s="403"/>
      <c r="V94" s="403"/>
      <c r="W94" s="403"/>
      <c r="X94" s="403"/>
      <c r="Y94" s="403"/>
      <c r="Z94" s="403"/>
      <c r="AA94" s="403"/>
      <c r="AB94" s="373"/>
      <c r="AC94" s="404"/>
      <c r="AD94" s="404"/>
      <c r="AE94" s="379" t="s">
        <v>4035</v>
      </c>
      <c r="AF94" s="405" t="str">
        <f t="shared" si="30"/>
        <v>PS261619</v>
      </c>
      <c r="AG94" s="404" t="str">
        <f t="shared" si="30"/>
        <v>2603031-CH</v>
      </c>
      <c r="AH94" s="406">
        <f t="shared" si="31"/>
        <v>46091</v>
      </c>
      <c r="AI94" s="404"/>
      <c r="AJ94" s="404"/>
      <c r="AK94" s="404"/>
      <c r="AL94" s="404">
        <f t="shared" si="32"/>
        <v>389500</v>
      </c>
      <c r="AM94" s="404"/>
      <c r="AN94" s="404"/>
      <c r="AO94" s="404"/>
      <c r="AP94" s="404"/>
      <c r="AQ94" s="404"/>
      <c r="AR94" s="404"/>
      <c r="AS94" s="404"/>
      <c r="AT94" s="404"/>
      <c r="AU94" s="404"/>
      <c r="AV94" s="404">
        <f t="shared" si="33"/>
        <v>31160</v>
      </c>
      <c r="AW94" s="404">
        <f t="shared" si="34"/>
        <v>420660</v>
      </c>
      <c r="AX94" s="404">
        <f t="shared" si="28"/>
        <v>420660</v>
      </c>
      <c r="AY94" s="414" t="str">
        <f t="shared" ref="AY94:AY157" si="35">AE94</f>
        <v>LOCAL</v>
      </c>
      <c r="AZ94" s="20" t="s">
        <v>1270</v>
      </c>
      <c r="BA94" s="1" t="s">
        <v>5076</v>
      </c>
      <c r="BC94" s="13"/>
    </row>
    <row r="95" spans="1:55" s="1" customFormat="1" ht="32.25" customHeight="1">
      <c r="A95" s="400" t="s">
        <v>4841</v>
      </c>
      <c r="B95" s="395" t="s">
        <v>4959</v>
      </c>
      <c r="C95" s="379" t="s">
        <v>3245</v>
      </c>
      <c r="D95" s="396">
        <v>46091</v>
      </c>
      <c r="E95" s="397">
        <v>108030870140</v>
      </c>
      <c r="F95" s="493">
        <v>1</v>
      </c>
      <c r="G95" s="372"/>
      <c r="H95" s="372"/>
      <c r="I95" s="422"/>
      <c r="J95" s="422"/>
      <c r="K95" s="422"/>
      <c r="L95" s="422"/>
      <c r="M95" s="422"/>
      <c r="N95" s="423"/>
      <c r="O95" s="373"/>
      <c r="P95" s="403"/>
      <c r="Q95" s="399">
        <v>389500</v>
      </c>
      <c r="R95" s="403"/>
      <c r="S95" s="403"/>
      <c r="T95" s="403"/>
      <c r="U95" s="403"/>
      <c r="V95" s="403"/>
      <c r="W95" s="403"/>
      <c r="X95" s="403"/>
      <c r="Y95" s="403"/>
      <c r="Z95" s="403"/>
      <c r="AA95" s="403"/>
      <c r="AB95" s="373"/>
      <c r="AC95" s="404"/>
      <c r="AD95" s="404"/>
      <c r="AE95" s="379" t="s">
        <v>4035</v>
      </c>
      <c r="AF95" s="405" t="str">
        <f t="shared" si="30"/>
        <v>PS261620</v>
      </c>
      <c r="AG95" s="404" t="str">
        <f t="shared" si="30"/>
        <v>2603032-CH</v>
      </c>
      <c r="AH95" s="406">
        <f t="shared" si="31"/>
        <v>46091</v>
      </c>
      <c r="AI95" s="404"/>
      <c r="AJ95" s="404"/>
      <c r="AK95" s="404"/>
      <c r="AL95" s="404">
        <f t="shared" si="32"/>
        <v>389500</v>
      </c>
      <c r="AM95" s="404"/>
      <c r="AN95" s="404"/>
      <c r="AO95" s="404"/>
      <c r="AP95" s="404"/>
      <c r="AQ95" s="404"/>
      <c r="AR95" s="404"/>
      <c r="AS95" s="404"/>
      <c r="AT95" s="404"/>
      <c r="AU95" s="404"/>
      <c r="AV95" s="404">
        <f t="shared" si="33"/>
        <v>31160</v>
      </c>
      <c r="AW95" s="404">
        <f t="shared" si="34"/>
        <v>420660</v>
      </c>
      <c r="AX95" s="404">
        <f t="shared" si="28"/>
        <v>420660</v>
      </c>
      <c r="AY95" s="414" t="str">
        <f t="shared" si="35"/>
        <v>LOCAL</v>
      </c>
      <c r="AZ95" s="20" t="s">
        <v>1270</v>
      </c>
      <c r="BA95" s="1" t="s">
        <v>5077</v>
      </c>
      <c r="BC95" s="13"/>
    </row>
    <row r="96" spans="1:55" s="1" customFormat="1" ht="32.25" customHeight="1">
      <c r="A96" s="400" t="s">
        <v>4842</v>
      </c>
      <c r="B96" s="395" t="s">
        <v>4960</v>
      </c>
      <c r="C96" s="379" t="s">
        <v>3245</v>
      </c>
      <c r="D96" s="396">
        <v>46091</v>
      </c>
      <c r="E96" s="397">
        <v>108030898840</v>
      </c>
      <c r="F96" s="493">
        <v>1</v>
      </c>
      <c r="G96" s="372"/>
      <c r="H96" s="372"/>
      <c r="I96" s="422"/>
      <c r="J96" s="422"/>
      <c r="K96" s="422"/>
      <c r="L96" s="422"/>
      <c r="M96" s="422"/>
      <c r="N96" s="423"/>
      <c r="O96" s="373"/>
      <c r="P96" s="403"/>
      <c r="Q96" s="399">
        <v>389500</v>
      </c>
      <c r="R96" s="403"/>
      <c r="S96" s="403"/>
      <c r="T96" s="403"/>
      <c r="U96" s="403"/>
      <c r="V96" s="403"/>
      <c r="W96" s="403"/>
      <c r="X96" s="403"/>
      <c r="Y96" s="403"/>
      <c r="Z96" s="403"/>
      <c r="AA96" s="403"/>
      <c r="AB96" s="373"/>
      <c r="AC96" s="404"/>
      <c r="AD96" s="404"/>
      <c r="AE96" s="379" t="s">
        <v>4035</v>
      </c>
      <c r="AF96" s="405" t="str">
        <f t="shared" si="30"/>
        <v>PS261621</v>
      </c>
      <c r="AG96" s="404" t="str">
        <f t="shared" si="30"/>
        <v>2603033-CH</v>
      </c>
      <c r="AH96" s="406">
        <f t="shared" si="31"/>
        <v>46091</v>
      </c>
      <c r="AI96" s="404"/>
      <c r="AJ96" s="404"/>
      <c r="AK96" s="404"/>
      <c r="AL96" s="404">
        <f t="shared" si="32"/>
        <v>389500</v>
      </c>
      <c r="AM96" s="404"/>
      <c r="AN96" s="404"/>
      <c r="AO96" s="404"/>
      <c r="AP96" s="404"/>
      <c r="AQ96" s="404"/>
      <c r="AR96" s="404"/>
      <c r="AS96" s="404"/>
      <c r="AT96" s="404"/>
      <c r="AU96" s="404"/>
      <c r="AV96" s="404">
        <f t="shared" si="33"/>
        <v>31160</v>
      </c>
      <c r="AW96" s="404">
        <f t="shared" si="34"/>
        <v>420660</v>
      </c>
      <c r="AX96" s="404">
        <f t="shared" si="28"/>
        <v>420660</v>
      </c>
      <c r="AY96" s="414" t="str">
        <f t="shared" si="35"/>
        <v>LOCAL</v>
      </c>
      <c r="AZ96" s="20" t="s">
        <v>1270</v>
      </c>
      <c r="BA96" s="1" t="s">
        <v>5078</v>
      </c>
      <c r="BC96" s="13"/>
    </row>
    <row r="97" spans="1:55" s="1" customFormat="1" ht="32.25" customHeight="1">
      <c r="A97" s="400" t="s">
        <v>4843</v>
      </c>
      <c r="B97" s="395" t="s">
        <v>4961</v>
      </c>
      <c r="C97" s="379" t="s">
        <v>3245</v>
      </c>
      <c r="D97" s="396">
        <v>46091</v>
      </c>
      <c r="E97" s="397">
        <v>108030922050</v>
      </c>
      <c r="F97" s="493">
        <v>1</v>
      </c>
      <c r="G97" s="372"/>
      <c r="H97" s="372"/>
      <c r="I97" s="422"/>
      <c r="J97" s="422"/>
      <c r="K97" s="422"/>
      <c r="L97" s="422"/>
      <c r="M97" s="422"/>
      <c r="N97" s="423"/>
      <c r="O97" s="373"/>
      <c r="P97" s="403"/>
      <c r="Q97" s="399">
        <v>389500</v>
      </c>
      <c r="R97" s="403"/>
      <c r="S97" s="403"/>
      <c r="T97" s="403"/>
      <c r="U97" s="403"/>
      <c r="V97" s="403"/>
      <c r="W97" s="403"/>
      <c r="X97" s="403"/>
      <c r="Y97" s="403"/>
      <c r="Z97" s="403"/>
      <c r="AA97" s="403"/>
      <c r="AB97" s="373"/>
      <c r="AC97" s="404"/>
      <c r="AD97" s="404"/>
      <c r="AE97" s="379" t="s">
        <v>4035</v>
      </c>
      <c r="AF97" s="405" t="str">
        <f t="shared" si="30"/>
        <v>PS261622</v>
      </c>
      <c r="AG97" s="404" t="str">
        <f t="shared" si="30"/>
        <v>2603034-CH</v>
      </c>
      <c r="AH97" s="406">
        <f t="shared" si="31"/>
        <v>46091</v>
      </c>
      <c r="AI97" s="404"/>
      <c r="AJ97" s="404"/>
      <c r="AK97" s="404"/>
      <c r="AL97" s="404">
        <f t="shared" si="32"/>
        <v>389500</v>
      </c>
      <c r="AM97" s="404"/>
      <c r="AN97" s="404"/>
      <c r="AO97" s="404"/>
      <c r="AP97" s="404"/>
      <c r="AQ97" s="404"/>
      <c r="AR97" s="404"/>
      <c r="AS97" s="404"/>
      <c r="AT97" s="404"/>
      <c r="AU97" s="404"/>
      <c r="AV97" s="404">
        <f t="shared" si="33"/>
        <v>31160</v>
      </c>
      <c r="AW97" s="404">
        <f t="shared" si="34"/>
        <v>420660</v>
      </c>
      <c r="AX97" s="404">
        <f t="shared" si="28"/>
        <v>420660</v>
      </c>
      <c r="AY97" s="414" t="str">
        <f t="shared" si="35"/>
        <v>LOCAL</v>
      </c>
      <c r="AZ97" s="20" t="s">
        <v>1270</v>
      </c>
      <c r="BA97" s="1" t="s">
        <v>5079</v>
      </c>
      <c r="BC97" s="13"/>
    </row>
    <row r="98" spans="1:55" s="1" customFormat="1" ht="32.25" customHeight="1">
      <c r="A98" s="400" t="s">
        <v>4844</v>
      </c>
      <c r="B98" s="395" t="s">
        <v>4962</v>
      </c>
      <c r="C98" s="379" t="s">
        <v>3245</v>
      </c>
      <c r="D98" s="396">
        <v>46091</v>
      </c>
      <c r="E98" s="397">
        <v>108030967000</v>
      </c>
      <c r="F98" s="493">
        <v>1</v>
      </c>
      <c r="G98" s="372"/>
      <c r="H98" s="372"/>
      <c r="I98" s="422"/>
      <c r="J98" s="422"/>
      <c r="K98" s="422"/>
      <c r="L98" s="422"/>
      <c r="M98" s="422"/>
      <c r="N98" s="423"/>
      <c r="O98" s="373"/>
      <c r="P98" s="403"/>
      <c r="Q98" s="399">
        <v>389500</v>
      </c>
      <c r="R98" s="403"/>
      <c r="S98" s="403"/>
      <c r="T98" s="403"/>
      <c r="U98" s="403"/>
      <c r="V98" s="403"/>
      <c r="W98" s="403"/>
      <c r="X98" s="403"/>
      <c r="Y98" s="403"/>
      <c r="Z98" s="403"/>
      <c r="AA98" s="403"/>
      <c r="AB98" s="373"/>
      <c r="AC98" s="404"/>
      <c r="AD98" s="404"/>
      <c r="AE98" s="379" t="s">
        <v>4035</v>
      </c>
      <c r="AF98" s="405" t="str">
        <f t="shared" si="30"/>
        <v>PS261623</v>
      </c>
      <c r="AG98" s="404" t="str">
        <f t="shared" si="30"/>
        <v>2603035-CH</v>
      </c>
      <c r="AH98" s="406">
        <f t="shared" si="31"/>
        <v>46091</v>
      </c>
      <c r="AI98" s="404"/>
      <c r="AJ98" s="404"/>
      <c r="AK98" s="404"/>
      <c r="AL98" s="404">
        <f t="shared" si="32"/>
        <v>389500</v>
      </c>
      <c r="AM98" s="404"/>
      <c r="AN98" s="404"/>
      <c r="AO98" s="404"/>
      <c r="AP98" s="404"/>
      <c r="AQ98" s="404"/>
      <c r="AR98" s="404"/>
      <c r="AS98" s="404"/>
      <c r="AT98" s="404"/>
      <c r="AU98" s="404"/>
      <c r="AV98" s="404">
        <f t="shared" si="33"/>
        <v>31160</v>
      </c>
      <c r="AW98" s="404">
        <f t="shared" si="34"/>
        <v>420660</v>
      </c>
      <c r="AX98" s="404">
        <f t="shared" si="28"/>
        <v>420660</v>
      </c>
      <c r="AY98" s="414" t="str">
        <f t="shared" si="35"/>
        <v>LOCAL</v>
      </c>
      <c r="AZ98" s="20" t="s">
        <v>1270</v>
      </c>
      <c r="BA98" s="1" t="s">
        <v>5080</v>
      </c>
      <c r="BC98" s="13"/>
    </row>
    <row r="99" spans="1:55" s="1" customFormat="1" ht="32.25" customHeight="1">
      <c r="A99" s="400" t="s">
        <v>4845</v>
      </c>
      <c r="B99" s="395" t="s">
        <v>4963</v>
      </c>
      <c r="C99" s="379" t="s">
        <v>3245</v>
      </c>
      <c r="D99" s="396">
        <v>46091</v>
      </c>
      <c r="E99" s="397">
        <v>108031013530</v>
      </c>
      <c r="F99" s="493">
        <v>1</v>
      </c>
      <c r="G99" s="372"/>
      <c r="H99" s="372"/>
      <c r="I99" s="422"/>
      <c r="J99" s="422"/>
      <c r="K99" s="422"/>
      <c r="L99" s="422"/>
      <c r="M99" s="422"/>
      <c r="N99" s="423"/>
      <c r="O99" s="373"/>
      <c r="P99" s="403"/>
      <c r="Q99" s="399">
        <v>389500</v>
      </c>
      <c r="R99" s="403"/>
      <c r="S99" s="403"/>
      <c r="T99" s="403"/>
      <c r="U99" s="403"/>
      <c r="V99" s="403"/>
      <c r="W99" s="403"/>
      <c r="X99" s="403"/>
      <c r="Y99" s="403"/>
      <c r="Z99" s="403"/>
      <c r="AA99" s="403"/>
      <c r="AB99" s="373"/>
      <c r="AC99" s="404"/>
      <c r="AD99" s="404"/>
      <c r="AE99" s="379" t="s">
        <v>4035</v>
      </c>
      <c r="AF99" s="405" t="str">
        <f t="shared" ref="AF99:AG162" si="36">A99</f>
        <v>PS261643</v>
      </c>
      <c r="AG99" s="404" t="str">
        <f t="shared" si="36"/>
        <v>5301222</v>
      </c>
      <c r="AH99" s="406">
        <f t="shared" si="31"/>
        <v>46091</v>
      </c>
      <c r="AI99" s="404"/>
      <c r="AJ99" s="404"/>
      <c r="AK99" s="404"/>
      <c r="AL99" s="404">
        <f t="shared" si="32"/>
        <v>389500</v>
      </c>
      <c r="AM99" s="404"/>
      <c r="AN99" s="404"/>
      <c r="AO99" s="404"/>
      <c r="AP99" s="404"/>
      <c r="AQ99" s="404"/>
      <c r="AR99" s="404"/>
      <c r="AS99" s="404"/>
      <c r="AT99" s="404"/>
      <c r="AU99" s="404"/>
      <c r="AV99" s="404">
        <f t="shared" si="33"/>
        <v>31160</v>
      </c>
      <c r="AW99" s="404">
        <f t="shared" si="34"/>
        <v>420660</v>
      </c>
      <c r="AX99" s="404">
        <f t="shared" si="28"/>
        <v>420660</v>
      </c>
      <c r="AY99" s="414" t="str">
        <f t="shared" si="35"/>
        <v>LOCAL</v>
      </c>
      <c r="AZ99" s="20" t="s">
        <v>1270</v>
      </c>
      <c r="BA99" s="1" t="s">
        <v>5081</v>
      </c>
      <c r="BC99" s="13"/>
    </row>
    <row r="100" spans="1:55" s="1" customFormat="1" ht="32.25" customHeight="1">
      <c r="A100" s="400" t="s">
        <v>4846</v>
      </c>
      <c r="B100" s="395" t="s">
        <v>4964</v>
      </c>
      <c r="C100" s="379" t="s">
        <v>3245</v>
      </c>
      <c r="D100" s="396">
        <v>46091</v>
      </c>
      <c r="E100" s="397">
        <v>108031646920</v>
      </c>
      <c r="F100" s="493">
        <v>1</v>
      </c>
      <c r="G100" s="372"/>
      <c r="H100" s="372"/>
      <c r="I100" s="422"/>
      <c r="J100" s="422"/>
      <c r="K100" s="422"/>
      <c r="L100" s="422"/>
      <c r="M100" s="422"/>
      <c r="N100" s="423"/>
      <c r="O100" s="373"/>
      <c r="P100" s="403"/>
      <c r="Q100" s="399">
        <v>389500</v>
      </c>
      <c r="R100" s="403"/>
      <c r="S100" s="403"/>
      <c r="T100" s="403"/>
      <c r="U100" s="403"/>
      <c r="V100" s="403"/>
      <c r="W100" s="403"/>
      <c r="X100" s="403"/>
      <c r="Y100" s="403"/>
      <c r="Z100" s="403"/>
      <c r="AA100" s="403"/>
      <c r="AB100" s="373"/>
      <c r="AC100" s="404"/>
      <c r="AD100" s="404"/>
      <c r="AE100" s="379" t="s">
        <v>4035</v>
      </c>
      <c r="AF100" s="405" t="str">
        <f t="shared" si="36"/>
        <v>PS261611</v>
      </c>
      <c r="AG100" s="404" t="str">
        <f t="shared" si="36"/>
        <v>DY260310PSV-CI-P</v>
      </c>
      <c r="AH100" s="406">
        <f t="shared" si="31"/>
        <v>46091</v>
      </c>
      <c r="AI100" s="404"/>
      <c r="AJ100" s="404"/>
      <c r="AK100" s="404"/>
      <c r="AL100" s="404">
        <f t="shared" si="32"/>
        <v>389500</v>
      </c>
      <c r="AM100" s="404"/>
      <c r="AN100" s="404"/>
      <c r="AO100" s="404"/>
      <c r="AP100" s="404"/>
      <c r="AQ100" s="404"/>
      <c r="AR100" s="404"/>
      <c r="AS100" s="404"/>
      <c r="AT100" s="404"/>
      <c r="AU100" s="404"/>
      <c r="AV100" s="404">
        <f t="shared" si="33"/>
        <v>31160</v>
      </c>
      <c r="AW100" s="404">
        <f t="shared" si="34"/>
        <v>420660</v>
      </c>
      <c r="AX100" s="404">
        <f t="shared" si="28"/>
        <v>420660</v>
      </c>
      <c r="AY100" s="414" t="str">
        <f t="shared" si="35"/>
        <v>LOCAL</v>
      </c>
      <c r="AZ100" s="20" t="s">
        <v>1270</v>
      </c>
      <c r="BA100" s="1" t="s">
        <v>5082</v>
      </c>
      <c r="BC100" s="13"/>
    </row>
    <row r="101" spans="1:55" s="1" customFormat="1" ht="32.25" customHeight="1">
      <c r="A101" s="400" t="s">
        <v>4847</v>
      </c>
      <c r="B101" s="395" t="s">
        <v>4965</v>
      </c>
      <c r="C101" s="379" t="s">
        <v>3245</v>
      </c>
      <c r="D101" s="396">
        <v>46091</v>
      </c>
      <c r="E101" s="397">
        <v>108031615160</v>
      </c>
      <c r="F101" s="493">
        <v>1</v>
      </c>
      <c r="G101" s="372"/>
      <c r="H101" s="372"/>
      <c r="I101" s="422"/>
      <c r="J101" s="422"/>
      <c r="K101" s="422"/>
      <c r="L101" s="422"/>
      <c r="M101" s="422"/>
      <c r="N101" s="423"/>
      <c r="O101" s="373"/>
      <c r="P101" s="403"/>
      <c r="Q101" s="399">
        <v>389500</v>
      </c>
      <c r="R101" s="403"/>
      <c r="S101" s="403"/>
      <c r="T101" s="403"/>
      <c r="U101" s="403"/>
      <c r="V101" s="403"/>
      <c r="W101" s="403"/>
      <c r="X101" s="403"/>
      <c r="Y101" s="403"/>
      <c r="Z101" s="403"/>
      <c r="AA101" s="403"/>
      <c r="AB101" s="373"/>
      <c r="AC101" s="404"/>
      <c r="AD101" s="404"/>
      <c r="AE101" s="379" t="s">
        <v>4035</v>
      </c>
      <c r="AF101" s="405" t="str">
        <f t="shared" si="36"/>
        <v>PS261627</v>
      </c>
      <c r="AG101" s="404" t="str">
        <f t="shared" si="36"/>
        <v>PS0103/26</v>
      </c>
      <c r="AH101" s="406">
        <f t="shared" si="31"/>
        <v>46091</v>
      </c>
      <c r="AI101" s="404"/>
      <c r="AJ101" s="404"/>
      <c r="AK101" s="404"/>
      <c r="AL101" s="404">
        <f t="shared" si="32"/>
        <v>389500</v>
      </c>
      <c r="AM101" s="404"/>
      <c r="AN101" s="404"/>
      <c r="AO101" s="404"/>
      <c r="AP101" s="404"/>
      <c r="AQ101" s="404"/>
      <c r="AR101" s="404"/>
      <c r="AS101" s="404"/>
      <c r="AT101" s="404"/>
      <c r="AU101" s="404"/>
      <c r="AV101" s="404">
        <f t="shared" si="33"/>
        <v>31160</v>
      </c>
      <c r="AW101" s="404">
        <f t="shared" si="34"/>
        <v>420660</v>
      </c>
      <c r="AX101" s="404">
        <f t="shared" si="28"/>
        <v>420660</v>
      </c>
      <c r="AY101" s="414" t="str">
        <f t="shared" si="35"/>
        <v>LOCAL</v>
      </c>
      <c r="AZ101" s="20" t="s">
        <v>1270</v>
      </c>
      <c r="BA101" s="1" t="s">
        <v>5083</v>
      </c>
      <c r="BC101" s="13"/>
    </row>
    <row r="102" spans="1:55" s="1" customFormat="1" ht="32.25" customHeight="1">
      <c r="A102" s="400" t="s">
        <v>4848</v>
      </c>
      <c r="B102" s="395" t="s">
        <v>4966</v>
      </c>
      <c r="C102" s="379" t="s">
        <v>3245</v>
      </c>
      <c r="D102" s="396">
        <v>46091</v>
      </c>
      <c r="E102" s="397">
        <v>108031586500</v>
      </c>
      <c r="F102" s="493">
        <v>1</v>
      </c>
      <c r="G102" s="372"/>
      <c r="H102" s="372"/>
      <c r="I102" s="422"/>
      <c r="J102" s="422"/>
      <c r="K102" s="422"/>
      <c r="L102" s="422"/>
      <c r="M102" s="422"/>
      <c r="N102" s="423"/>
      <c r="O102" s="373"/>
      <c r="P102" s="403"/>
      <c r="Q102" s="399">
        <v>389500</v>
      </c>
      <c r="R102" s="403"/>
      <c r="S102" s="403"/>
      <c r="T102" s="403"/>
      <c r="U102" s="403"/>
      <c r="V102" s="403"/>
      <c r="W102" s="403"/>
      <c r="X102" s="403"/>
      <c r="Y102" s="403"/>
      <c r="Z102" s="403"/>
      <c r="AA102" s="403"/>
      <c r="AB102" s="373"/>
      <c r="AC102" s="404"/>
      <c r="AD102" s="404"/>
      <c r="AE102" s="379" t="s">
        <v>4035</v>
      </c>
      <c r="AF102" s="405" t="str">
        <f t="shared" si="36"/>
        <v>PS261638</v>
      </c>
      <c r="AG102" s="404" t="str">
        <f t="shared" si="36"/>
        <v>2026/PAL-VY 039</v>
      </c>
      <c r="AH102" s="406">
        <f t="shared" si="31"/>
        <v>46091</v>
      </c>
      <c r="AI102" s="404"/>
      <c r="AJ102" s="404"/>
      <c r="AK102" s="404"/>
      <c r="AL102" s="404">
        <f t="shared" si="32"/>
        <v>389500</v>
      </c>
      <c r="AM102" s="404"/>
      <c r="AN102" s="404"/>
      <c r="AO102" s="404"/>
      <c r="AP102" s="404"/>
      <c r="AQ102" s="404"/>
      <c r="AR102" s="404"/>
      <c r="AS102" s="404"/>
      <c r="AT102" s="404"/>
      <c r="AU102" s="404"/>
      <c r="AV102" s="404">
        <f t="shared" si="33"/>
        <v>31160</v>
      </c>
      <c r="AW102" s="404">
        <f t="shared" si="34"/>
        <v>420660</v>
      </c>
      <c r="AX102" s="404">
        <f t="shared" si="28"/>
        <v>420660</v>
      </c>
      <c r="AY102" s="414" t="str">
        <f t="shared" si="35"/>
        <v>LOCAL</v>
      </c>
      <c r="AZ102" s="20" t="s">
        <v>1270</v>
      </c>
      <c r="BA102" s="1" t="s">
        <v>5084</v>
      </c>
      <c r="BC102" s="13"/>
    </row>
    <row r="103" spans="1:55" s="1" customFormat="1" ht="32.25" customHeight="1">
      <c r="A103" s="400" t="s">
        <v>4849</v>
      </c>
      <c r="B103" s="395" t="s">
        <v>4967</v>
      </c>
      <c r="C103" s="379" t="s">
        <v>3245</v>
      </c>
      <c r="D103" s="396">
        <v>46091</v>
      </c>
      <c r="E103" s="397">
        <v>108031823060</v>
      </c>
      <c r="F103" s="493">
        <v>1</v>
      </c>
      <c r="G103" s="372"/>
      <c r="H103" s="372"/>
      <c r="I103" s="422"/>
      <c r="J103" s="422"/>
      <c r="K103" s="422"/>
      <c r="L103" s="422"/>
      <c r="M103" s="422"/>
      <c r="N103" s="423"/>
      <c r="O103" s="373"/>
      <c r="P103" s="403"/>
      <c r="Q103" s="399">
        <v>389500</v>
      </c>
      <c r="R103" s="403"/>
      <c r="S103" s="403"/>
      <c r="T103" s="403"/>
      <c r="U103" s="403"/>
      <c r="V103" s="403"/>
      <c r="W103" s="403"/>
      <c r="X103" s="403"/>
      <c r="Y103" s="403"/>
      <c r="Z103" s="403"/>
      <c r="AA103" s="403"/>
      <c r="AB103" s="373"/>
      <c r="AC103" s="404"/>
      <c r="AD103" s="404"/>
      <c r="AE103" s="379" t="s">
        <v>4035</v>
      </c>
      <c r="AF103" s="405" t="str">
        <f t="shared" si="36"/>
        <v>PS261634</v>
      </c>
      <c r="AG103" s="404" t="str">
        <f t="shared" si="36"/>
        <v>5299477</v>
      </c>
      <c r="AH103" s="406">
        <f t="shared" si="31"/>
        <v>46091</v>
      </c>
      <c r="AI103" s="404"/>
      <c r="AJ103" s="404"/>
      <c r="AK103" s="404"/>
      <c r="AL103" s="404">
        <f t="shared" si="32"/>
        <v>389500</v>
      </c>
      <c r="AM103" s="404"/>
      <c r="AN103" s="404"/>
      <c r="AO103" s="404"/>
      <c r="AP103" s="404"/>
      <c r="AQ103" s="404"/>
      <c r="AR103" s="404"/>
      <c r="AS103" s="404"/>
      <c r="AT103" s="404"/>
      <c r="AU103" s="404"/>
      <c r="AV103" s="404">
        <f t="shared" si="33"/>
        <v>31160</v>
      </c>
      <c r="AW103" s="404">
        <f t="shared" si="34"/>
        <v>420660</v>
      </c>
      <c r="AX103" s="404">
        <f t="shared" si="28"/>
        <v>420660</v>
      </c>
      <c r="AY103" s="414" t="str">
        <f t="shared" si="35"/>
        <v>LOCAL</v>
      </c>
      <c r="AZ103" s="20" t="s">
        <v>1270</v>
      </c>
      <c r="BA103" s="1" t="s">
        <v>5085</v>
      </c>
      <c r="BC103" s="13"/>
    </row>
    <row r="104" spans="1:55" s="1" customFormat="1" ht="32.25" customHeight="1">
      <c r="A104" s="400" t="s">
        <v>4850</v>
      </c>
      <c r="B104" s="395" t="s">
        <v>4968</v>
      </c>
      <c r="C104" s="379" t="s">
        <v>3245</v>
      </c>
      <c r="D104" s="396">
        <v>46091</v>
      </c>
      <c r="E104" s="397">
        <v>108032337930</v>
      </c>
      <c r="F104" s="493">
        <v>1</v>
      </c>
      <c r="G104" s="372"/>
      <c r="H104" s="372"/>
      <c r="I104" s="422"/>
      <c r="J104" s="422"/>
      <c r="K104" s="422"/>
      <c r="L104" s="422"/>
      <c r="M104" s="422"/>
      <c r="N104" s="423"/>
      <c r="O104" s="373"/>
      <c r="P104" s="403"/>
      <c r="Q104" s="399">
        <v>389500</v>
      </c>
      <c r="R104" s="403"/>
      <c r="S104" s="403"/>
      <c r="T104" s="403"/>
      <c r="U104" s="403"/>
      <c r="V104" s="403"/>
      <c r="W104" s="403"/>
      <c r="X104" s="403"/>
      <c r="Y104" s="403"/>
      <c r="Z104" s="403"/>
      <c r="AA104" s="403"/>
      <c r="AB104" s="373"/>
      <c r="AC104" s="404"/>
      <c r="AD104" s="404"/>
      <c r="AE104" s="379" t="s">
        <v>4035</v>
      </c>
      <c r="AF104" s="405" t="str">
        <f t="shared" si="36"/>
        <v>PS261639</v>
      </c>
      <c r="AG104" s="404" t="str">
        <f t="shared" si="36"/>
        <v>5300098</v>
      </c>
      <c r="AH104" s="406">
        <f t="shared" si="31"/>
        <v>46091</v>
      </c>
      <c r="AI104" s="404"/>
      <c r="AJ104" s="404"/>
      <c r="AK104" s="404"/>
      <c r="AL104" s="404">
        <f t="shared" si="32"/>
        <v>389500</v>
      </c>
      <c r="AM104" s="404"/>
      <c r="AN104" s="404"/>
      <c r="AO104" s="404"/>
      <c r="AP104" s="404"/>
      <c r="AQ104" s="404"/>
      <c r="AR104" s="404"/>
      <c r="AS104" s="404"/>
      <c r="AT104" s="404"/>
      <c r="AU104" s="404"/>
      <c r="AV104" s="404">
        <f t="shared" si="33"/>
        <v>31160</v>
      </c>
      <c r="AW104" s="404">
        <f t="shared" si="34"/>
        <v>420660</v>
      </c>
      <c r="AX104" s="404">
        <f t="shared" si="28"/>
        <v>420660</v>
      </c>
      <c r="AY104" s="414" t="str">
        <f t="shared" si="35"/>
        <v>LOCAL</v>
      </c>
      <c r="AZ104" s="20" t="s">
        <v>1270</v>
      </c>
      <c r="BA104" s="1" t="s">
        <v>5086</v>
      </c>
      <c r="BC104" s="13"/>
    </row>
    <row r="105" spans="1:55" s="1" customFormat="1" ht="32.25" customHeight="1">
      <c r="A105" s="400" t="s">
        <v>4851</v>
      </c>
      <c r="B105" s="395" t="s">
        <v>4969</v>
      </c>
      <c r="C105" s="379" t="s">
        <v>3245</v>
      </c>
      <c r="D105" s="396">
        <v>46091</v>
      </c>
      <c r="E105" s="397">
        <v>108032424030</v>
      </c>
      <c r="F105" s="493">
        <v>1</v>
      </c>
      <c r="G105" s="372"/>
      <c r="H105" s="372"/>
      <c r="I105" s="422"/>
      <c r="J105" s="422"/>
      <c r="K105" s="422"/>
      <c r="L105" s="422"/>
      <c r="M105" s="422"/>
      <c r="N105" s="423"/>
      <c r="O105" s="373"/>
      <c r="P105" s="403"/>
      <c r="Q105" s="399">
        <v>389500</v>
      </c>
      <c r="R105" s="403"/>
      <c r="S105" s="403"/>
      <c r="T105" s="403"/>
      <c r="U105" s="403"/>
      <c r="V105" s="403"/>
      <c r="W105" s="403"/>
      <c r="X105" s="403"/>
      <c r="Y105" s="403"/>
      <c r="Z105" s="403"/>
      <c r="AA105" s="403"/>
      <c r="AB105" s="373"/>
      <c r="AC105" s="404"/>
      <c r="AD105" s="404"/>
      <c r="AE105" s="379" t="s">
        <v>4035</v>
      </c>
      <c r="AF105" s="405" t="str">
        <f t="shared" si="36"/>
        <v>PS261647</v>
      </c>
      <c r="AG105" s="404" t="str">
        <f t="shared" si="36"/>
        <v>5292729</v>
      </c>
      <c r="AH105" s="406">
        <f t="shared" si="31"/>
        <v>46091</v>
      </c>
      <c r="AI105" s="404"/>
      <c r="AJ105" s="404"/>
      <c r="AK105" s="404"/>
      <c r="AL105" s="404">
        <f t="shared" si="32"/>
        <v>389500</v>
      </c>
      <c r="AM105" s="404"/>
      <c r="AN105" s="404"/>
      <c r="AO105" s="404"/>
      <c r="AP105" s="404"/>
      <c r="AQ105" s="404"/>
      <c r="AR105" s="404"/>
      <c r="AS105" s="404"/>
      <c r="AT105" s="404"/>
      <c r="AU105" s="404"/>
      <c r="AV105" s="404">
        <f t="shared" si="33"/>
        <v>31160</v>
      </c>
      <c r="AW105" s="404">
        <f t="shared" si="34"/>
        <v>420660</v>
      </c>
      <c r="AX105" s="404">
        <f t="shared" si="28"/>
        <v>420660</v>
      </c>
      <c r="AY105" s="414" t="str">
        <f t="shared" si="35"/>
        <v>LOCAL</v>
      </c>
      <c r="AZ105" s="20" t="s">
        <v>1270</v>
      </c>
      <c r="BA105" s="1" t="s">
        <v>5087</v>
      </c>
      <c r="BC105" s="13"/>
    </row>
    <row r="106" spans="1:55" s="1" customFormat="1" ht="32.25" customHeight="1">
      <c r="A106" s="400" t="s">
        <v>4852</v>
      </c>
      <c r="B106" s="395" t="s">
        <v>4970</v>
      </c>
      <c r="C106" s="379" t="s">
        <v>3245</v>
      </c>
      <c r="D106" s="396">
        <v>46091</v>
      </c>
      <c r="E106" s="397">
        <v>108032482020</v>
      </c>
      <c r="F106" s="493">
        <v>1</v>
      </c>
      <c r="G106" s="372"/>
      <c r="H106" s="372"/>
      <c r="I106" s="422"/>
      <c r="J106" s="422"/>
      <c r="K106" s="422"/>
      <c r="L106" s="422"/>
      <c r="M106" s="422"/>
      <c r="N106" s="423"/>
      <c r="O106" s="373"/>
      <c r="P106" s="403"/>
      <c r="Q106" s="399">
        <v>389500</v>
      </c>
      <c r="R106" s="403"/>
      <c r="S106" s="403"/>
      <c r="T106" s="403"/>
      <c r="U106" s="403"/>
      <c r="V106" s="403"/>
      <c r="W106" s="403"/>
      <c r="X106" s="403"/>
      <c r="Y106" s="403"/>
      <c r="Z106" s="403"/>
      <c r="AA106" s="403"/>
      <c r="AB106" s="373"/>
      <c r="AC106" s="404"/>
      <c r="AD106" s="404"/>
      <c r="AE106" s="379" t="s">
        <v>4035</v>
      </c>
      <c r="AF106" s="405" t="str">
        <f t="shared" si="36"/>
        <v>PS261659</v>
      </c>
      <c r="AG106" s="404" t="str">
        <f t="shared" si="36"/>
        <v>5298919</v>
      </c>
      <c r="AH106" s="406">
        <f t="shared" si="31"/>
        <v>46091</v>
      </c>
      <c r="AI106" s="404"/>
      <c r="AJ106" s="404"/>
      <c r="AK106" s="404"/>
      <c r="AL106" s="404">
        <f t="shared" si="32"/>
        <v>389500</v>
      </c>
      <c r="AM106" s="404"/>
      <c r="AN106" s="404"/>
      <c r="AO106" s="404"/>
      <c r="AP106" s="404"/>
      <c r="AQ106" s="404"/>
      <c r="AR106" s="404"/>
      <c r="AS106" s="404"/>
      <c r="AT106" s="404"/>
      <c r="AU106" s="404"/>
      <c r="AV106" s="404">
        <f t="shared" si="33"/>
        <v>31160</v>
      </c>
      <c r="AW106" s="404">
        <f t="shared" si="34"/>
        <v>420660</v>
      </c>
      <c r="AX106" s="404">
        <f t="shared" si="28"/>
        <v>420660</v>
      </c>
      <c r="AY106" s="414" t="str">
        <f t="shared" si="35"/>
        <v>LOCAL</v>
      </c>
      <c r="AZ106" s="20" t="s">
        <v>1270</v>
      </c>
      <c r="BA106" s="1" t="s">
        <v>5088</v>
      </c>
      <c r="BC106" s="13"/>
    </row>
    <row r="107" spans="1:55" s="1" customFormat="1" ht="32.25" customHeight="1">
      <c r="A107" s="400" t="s">
        <v>4853</v>
      </c>
      <c r="B107" s="395" t="s">
        <v>4971</v>
      </c>
      <c r="C107" s="379" t="s">
        <v>3245</v>
      </c>
      <c r="D107" s="396">
        <v>46091</v>
      </c>
      <c r="E107" s="397">
        <v>108032603560</v>
      </c>
      <c r="F107" s="493">
        <v>1</v>
      </c>
      <c r="G107" s="372"/>
      <c r="H107" s="372"/>
      <c r="I107" s="422"/>
      <c r="J107" s="422"/>
      <c r="K107" s="422"/>
      <c r="L107" s="422"/>
      <c r="M107" s="422"/>
      <c r="N107" s="423"/>
      <c r="O107" s="373"/>
      <c r="P107" s="403"/>
      <c r="Q107" s="399">
        <v>389500</v>
      </c>
      <c r="R107" s="403"/>
      <c r="S107" s="403"/>
      <c r="T107" s="403"/>
      <c r="U107" s="403"/>
      <c r="V107" s="403"/>
      <c r="W107" s="403"/>
      <c r="X107" s="403"/>
      <c r="Y107" s="403"/>
      <c r="Z107" s="403"/>
      <c r="AA107" s="403"/>
      <c r="AB107" s="373"/>
      <c r="AC107" s="404"/>
      <c r="AD107" s="404"/>
      <c r="AE107" s="379" t="s">
        <v>4035</v>
      </c>
      <c r="AF107" s="405" t="str">
        <f t="shared" si="36"/>
        <v>PS261658</v>
      </c>
      <c r="AG107" s="404" t="str">
        <f t="shared" si="36"/>
        <v>HT-PS26031730</v>
      </c>
      <c r="AH107" s="406">
        <f t="shared" si="31"/>
        <v>46091</v>
      </c>
      <c r="AI107" s="404"/>
      <c r="AJ107" s="404"/>
      <c r="AK107" s="404"/>
      <c r="AL107" s="404">
        <f t="shared" si="32"/>
        <v>389500</v>
      </c>
      <c r="AM107" s="404"/>
      <c r="AN107" s="404"/>
      <c r="AO107" s="404"/>
      <c r="AP107" s="404"/>
      <c r="AQ107" s="404"/>
      <c r="AR107" s="404"/>
      <c r="AS107" s="404"/>
      <c r="AT107" s="404"/>
      <c r="AU107" s="404"/>
      <c r="AV107" s="404">
        <f t="shared" si="33"/>
        <v>31160</v>
      </c>
      <c r="AW107" s="404">
        <f t="shared" si="34"/>
        <v>420660</v>
      </c>
      <c r="AX107" s="404">
        <f t="shared" si="28"/>
        <v>420660</v>
      </c>
      <c r="AY107" s="414" t="str">
        <f t="shared" si="35"/>
        <v>LOCAL</v>
      </c>
      <c r="AZ107" s="20" t="s">
        <v>1270</v>
      </c>
      <c r="BA107" s="1" t="s">
        <v>5089</v>
      </c>
      <c r="BC107" s="13"/>
    </row>
    <row r="108" spans="1:55" s="1" customFormat="1" ht="32.25" customHeight="1">
      <c r="A108" s="400" t="s">
        <v>4854</v>
      </c>
      <c r="B108" s="395" t="s">
        <v>4972</v>
      </c>
      <c r="C108" s="379" t="s">
        <v>3245</v>
      </c>
      <c r="D108" s="396">
        <v>46091</v>
      </c>
      <c r="E108" s="397">
        <v>108032637050</v>
      </c>
      <c r="F108" s="493">
        <v>1</v>
      </c>
      <c r="G108" s="372"/>
      <c r="H108" s="372"/>
      <c r="I108" s="422"/>
      <c r="J108" s="422"/>
      <c r="K108" s="422"/>
      <c r="L108" s="422"/>
      <c r="M108" s="422"/>
      <c r="N108" s="423"/>
      <c r="O108" s="373"/>
      <c r="P108" s="403"/>
      <c r="Q108" s="399">
        <v>389500</v>
      </c>
      <c r="R108" s="403"/>
      <c r="S108" s="403"/>
      <c r="T108" s="403"/>
      <c r="U108" s="403"/>
      <c r="V108" s="403"/>
      <c r="W108" s="403"/>
      <c r="X108" s="403"/>
      <c r="Y108" s="403"/>
      <c r="Z108" s="403"/>
      <c r="AA108" s="403"/>
      <c r="AB108" s="373"/>
      <c r="AC108" s="404"/>
      <c r="AD108" s="404"/>
      <c r="AE108" s="379" t="s">
        <v>4035</v>
      </c>
      <c r="AF108" s="405" t="str">
        <f t="shared" si="36"/>
        <v>PS261653</v>
      </c>
      <c r="AG108" s="404" t="str">
        <f t="shared" si="36"/>
        <v>5300645</v>
      </c>
      <c r="AH108" s="406">
        <f t="shared" si="31"/>
        <v>46091</v>
      </c>
      <c r="AI108" s="404"/>
      <c r="AJ108" s="404"/>
      <c r="AK108" s="404"/>
      <c r="AL108" s="404">
        <f t="shared" si="32"/>
        <v>389500</v>
      </c>
      <c r="AM108" s="404"/>
      <c r="AN108" s="404"/>
      <c r="AO108" s="404"/>
      <c r="AP108" s="404"/>
      <c r="AQ108" s="404"/>
      <c r="AR108" s="404"/>
      <c r="AS108" s="404"/>
      <c r="AT108" s="404"/>
      <c r="AU108" s="404"/>
      <c r="AV108" s="404">
        <f t="shared" si="33"/>
        <v>31160</v>
      </c>
      <c r="AW108" s="404">
        <f t="shared" si="34"/>
        <v>420660</v>
      </c>
      <c r="AX108" s="404">
        <f t="shared" si="28"/>
        <v>420660</v>
      </c>
      <c r="AY108" s="414" t="str">
        <f t="shared" si="35"/>
        <v>LOCAL</v>
      </c>
      <c r="AZ108" s="20" t="s">
        <v>1270</v>
      </c>
      <c r="BA108" s="1" t="s">
        <v>5090</v>
      </c>
      <c r="BC108" s="13"/>
    </row>
    <row r="109" spans="1:55" s="1" customFormat="1" ht="32.25" customHeight="1">
      <c r="A109" s="400" t="s">
        <v>4855</v>
      </c>
      <c r="B109" s="395" t="s">
        <v>4973</v>
      </c>
      <c r="C109" s="379" t="s">
        <v>3245</v>
      </c>
      <c r="D109" s="396">
        <v>46091</v>
      </c>
      <c r="E109" s="397">
        <v>108032761800</v>
      </c>
      <c r="F109" s="493">
        <v>1</v>
      </c>
      <c r="G109" s="372"/>
      <c r="H109" s="372"/>
      <c r="I109" s="422"/>
      <c r="J109" s="422"/>
      <c r="K109" s="422"/>
      <c r="L109" s="422"/>
      <c r="M109" s="422"/>
      <c r="N109" s="423"/>
      <c r="O109" s="373"/>
      <c r="P109" s="403"/>
      <c r="Q109" s="399">
        <v>389500</v>
      </c>
      <c r="R109" s="403"/>
      <c r="S109" s="403"/>
      <c r="T109" s="403"/>
      <c r="U109" s="403"/>
      <c r="V109" s="403"/>
      <c r="W109" s="403"/>
      <c r="X109" s="403"/>
      <c r="Y109" s="403"/>
      <c r="Z109" s="403"/>
      <c r="AA109" s="403"/>
      <c r="AB109" s="373"/>
      <c r="AC109" s="404"/>
      <c r="AD109" s="404"/>
      <c r="AE109" s="379" t="s">
        <v>4035</v>
      </c>
      <c r="AF109" s="405" t="str">
        <f t="shared" si="36"/>
        <v>PS261662</v>
      </c>
      <c r="AG109" s="404" t="str">
        <f t="shared" si="36"/>
        <v>5303129</v>
      </c>
      <c r="AH109" s="406">
        <f t="shared" si="31"/>
        <v>46091</v>
      </c>
      <c r="AI109" s="404"/>
      <c r="AJ109" s="404"/>
      <c r="AK109" s="404"/>
      <c r="AL109" s="404">
        <f t="shared" si="32"/>
        <v>389500</v>
      </c>
      <c r="AM109" s="404"/>
      <c r="AN109" s="404"/>
      <c r="AO109" s="404"/>
      <c r="AP109" s="404"/>
      <c r="AQ109" s="404"/>
      <c r="AR109" s="404"/>
      <c r="AS109" s="404"/>
      <c r="AT109" s="404"/>
      <c r="AU109" s="404"/>
      <c r="AV109" s="404">
        <f t="shared" si="33"/>
        <v>31160</v>
      </c>
      <c r="AW109" s="404">
        <f t="shared" si="34"/>
        <v>420660</v>
      </c>
      <c r="AX109" s="404">
        <f t="shared" si="28"/>
        <v>420660</v>
      </c>
      <c r="AY109" s="414" t="str">
        <f t="shared" si="35"/>
        <v>LOCAL</v>
      </c>
      <c r="AZ109" s="20" t="s">
        <v>1270</v>
      </c>
      <c r="BA109" s="1" t="s">
        <v>5091</v>
      </c>
      <c r="BC109" s="13"/>
    </row>
    <row r="110" spans="1:55" s="1" customFormat="1" ht="32.25" customHeight="1">
      <c r="A110" s="400" t="s">
        <v>4856</v>
      </c>
      <c r="B110" s="395" t="s">
        <v>4974</v>
      </c>
      <c r="C110" s="379" t="s">
        <v>3245</v>
      </c>
      <c r="D110" s="396">
        <v>46091</v>
      </c>
      <c r="E110" s="397">
        <v>108033090540</v>
      </c>
      <c r="F110" s="493">
        <v>1</v>
      </c>
      <c r="G110" s="372"/>
      <c r="H110" s="372"/>
      <c r="I110" s="422"/>
      <c r="J110" s="422"/>
      <c r="K110" s="422"/>
      <c r="L110" s="422"/>
      <c r="M110" s="422"/>
      <c r="N110" s="423"/>
      <c r="O110" s="373"/>
      <c r="P110" s="403"/>
      <c r="Q110" s="399">
        <v>389500</v>
      </c>
      <c r="R110" s="403"/>
      <c r="S110" s="403"/>
      <c r="T110" s="403"/>
      <c r="U110" s="403"/>
      <c r="V110" s="403"/>
      <c r="W110" s="403"/>
      <c r="X110" s="403"/>
      <c r="Y110" s="403"/>
      <c r="Z110" s="403"/>
      <c r="AA110" s="403"/>
      <c r="AB110" s="373"/>
      <c r="AC110" s="404"/>
      <c r="AD110" s="404"/>
      <c r="AE110" s="379" t="s">
        <v>4035</v>
      </c>
      <c r="AF110" s="405" t="str">
        <f t="shared" si="36"/>
        <v>PS261632</v>
      </c>
      <c r="AG110" s="404" t="str">
        <f t="shared" si="36"/>
        <v>VY-260307-SPL</v>
      </c>
      <c r="AH110" s="406">
        <f t="shared" si="31"/>
        <v>46091</v>
      </c>
      <c r="AI110" s="404"/>
      <c r="AJ110" s="404"/>
      <c r="AK110" s="404"/>
      <c r="AL110" s="404">
        <f t="shared" si="32"/>
        <v>389500</v>
      </c>
      <c r="AM110" s="404"/>
      <c r="AN110" s="404"/>
      <c r="AO110" s="404"/>
      <c r="AP110" s="404"/>
      <c r="AQ110" s="404"/>
      <c r="AR110" s="404"/>
      <c r="AS110" s="404"/>
      <c r="AT110" s="404"/>
      <c r="AU110" s="404"/>
      <c r="AV110" s="404">
        <f t="shared" si="33"/>
        <v>31160</v>
      </c>
      <c r="AW110" s="404">
        <f t="shared" si="34"/>
        <v>420660</v>
      </c>
      <c r="AX110" s="404">
        <f t="shared" si="28"/>
        <v>420660</v>
      </c>
      <c r="AY110" s="414" t="str">
        <f t="shared" si="35"/>
        <v>LOCAL</v>
      </c>
      <c r="AZ110" s="20" t="s">
        <v>1270</v>
      </c>
      <c r="BA110" s="1" t="s">
        <v>5092</v>
      </c>
      <c r="BC110" s="13"/>
    </row>
    <row r="111" spans="1:55" s="1" customFormat="1" ht="32.25" customHeight="1">
      <c r="A111" s="400" t="s">
        <v>4857</v>
      </c>
      <c r="B111" s="395" t="s">
        <v>4975</v>
      </c>
      <c r="C111" s="379" t="s">
        <v>3245</v>
      </c>
      <c r="D111" s="396">
        <v>46091</v>
      </c>
      <c r="E111" s="397">
        <v>108033125650</v>
      </c>
      <c r="F111" s="493">
        <v>1</v>
      </c>
      <c r="G111" s="372"/>
      <c r="H111" s="372"/>
      <c r="I111" s="422"/>
      <c r="J111" s="422"/>
      <c r="K111" s="422"/>
      <c r="L111" s="422"/>
      <c r="M111" s="422"/>
      <c r="N111" s="423"/>
      <c r="O111" s="373"/>
      <c r="P111" s="403"/>
      <c r="Q111" s="399">
        <v>389500</v>
      </c>
      <c r="R111" s="403"/>
      <c r="S111" s="403"/>
      <c r="T111" s="403"/>
      <c r="U111" s="403"/>
      <c r="V111" s="403"/>
      <c r="W111" s="403"/>
      <c r="X111" s="403"/>
      <c r="Y111" s="403"/>
      <c r="Z111" s="403"/>
      <c r="AA111" s="403"/>
      <c r="AB111" s="373"/>
      <c r="AC111" s="404"/>
      <c r="AD111" s="404"/>
      <c r="AE111" s="379" t="s">
        <v>4035</v>
      </c>
      <c r="AF111" s="405" t="str">
        <f t="shared" si="36"/>
        <v>PS261667</v>
      </c>
      <c r="AG111" s="404" t="str">
        <f t="shared" si="36"/>
        <v>EBD-PSINJ260308</v>
      </c>
      <c r="AH111" s="406">
        <f t="shared" si="31"/>
        <v>46091</v>
      </c>
      <c r="AI111" s="404"/>
      <c r="AJ111" s="404"/>
      <c r="AK111" s="404"/>
      <c r="AL111" s="404">
        <f t="shared" si="32"/>
        <v>389500</v>
      </c>
      <c r="AM111" s="404"/>
      <c r="AN111" s="404"/>
      <c r="AO111" s="404"/>
      <c r="AP111" s="404"/>
      <c r="AQ111" s="404"/>
      <c r="AR111" s="404"/>
      <c r="AS111" s="404"/>
      <c r="AT111" s="404"/>
      <c r="AU111" s="404"/>
      <c r="AV111" s="404">
        <f t="shared" si="33"/>
        <v>31160</v>
      </c>
      <c r="AW111" s="404">
        <f t="shared" si="34"/>
        <v>420660</v>
      </c>
      <c r="AX111" s="404">
        <f t="shared" si="28"/>
        <v>420660</v>
      </c>
      <c r="AY111" s="414" t="str">
        <f t="shared" si="35"/>
        <v>LOCAL</v>
      </c>
      <c r="AZ111" s="20" t="s">
        <v>1270</v>
      </c>
      <c r="BA111" s="1" t="s">
        <v>5093</v>
      </c>
      <c r="BC111" s="13"/>
    </row>
    <row r="112" spans="1:55" s="1" customFormat="1" ht="32.25" customHeight="1">
      <c r="A112" s="400" t="s">
        <v>4858</v>
      </c>
      <c r="B112" s="395" t="s">
        <v>4976</v>
      </c>
      <c r="C112" s="379" t="s">
        <v>3245</v>
      </c>
      <c r="D112" s="396">
        <v>46091</v>
      </c>
      <c r="E112" s="397">
        <v>108033837550</v>
      </c>
      <c r="F112" s="493">
        <v>1</v>
      </c>
      <c r="G112" s="372"/>
      <c r="H112" s="372"/>
      <c r="I112" s="422"/>
      <c r="J112" s="422"/>
      <c r="K112" s="422"/>
      <c r="L112" s="422"/>
      <c r="M112" s="422"/>
      <c r="N112" s="423"/>
      <c r="O112" s="373"/>
      <c r="P112" s="403"/>
      <c r="Q112" s="399">
        <v>389500</v>
      </c>
      <c r="R112" s="403"/>
      <c r="S112" s="403"/>
      <c r="T112" s="403"/>
      <c r="U112" s="403"/>
      <c r="V112" s="403"/>
      <c r="W112" s="403"/>
      <c r="X112" s="403"/>
      <c r="Y112" s="403"/>
      <c r="Z112" s="403"/>
      <c r="AA112" s="403"/>
      <c r="AB112" s="373"/>
      <c r="AC112" s="404"/>
      <c r="AD112" s="404"/>
      <c r="AE112" s="379" t="s">
        <v>4035</v>
      </c>
      <c r="AF112" s="405" t="str">
        <f t="shared" si="36"/>
        <v>PS261669</v>
      </c>
      <c r="AG112" s="404" t="str">
        <f t="shared" si="36"/>
        <v>O2-2603-00205</v>
      </c>
      <c r="AH112" s="406">
        <f t="shared" si="31"/>
        <v>46091</v>
      </c>
      <c r="AI112" s="404"/>
      <c r="AJ112" s="404"/>
      <c r="AK112" s="404"/>
      <c r="AL112" s="404">
        <f t="shared" si="32"/>
        <v>389500</v>
      </c>
      <c r="AM112" s="404"/>
      <c r="AN112" s="404"/>
      <c r="AO112" s="404"/>
      <c r="AP112" s="404"/>
      <c r="AQ112" s="404"/>
      <c r="AR112" s="404"/>
      <c r="AS112" s="404"/>
      <c r="AT112" s="404"/>
      <c r="AU112" s="404"/>
      <c r="AV112" s="404">
        <f t="shared" si="33"/>
        <v>31160</v>
      </c>
      <c r="AW112" s="404">
        <f t="shared" si="34"/>
        <v>420660</v>
      </c>
      <c r="AX112" s="404">
        <f t="shared" si="28"/>
        <v>420660</v>
      </c>
      <c r="AY112" s="414" t="str">
        <f t="shared" si="35"/>
        <v>LOCAL</v>
      </c>
      <c r="AZ112" s="20" t="s">
        <v>1270</v>
      </c>
      <c r="BA112" s="1" t="s">
        <v>5094</v>
      </c>
      <c r="BC112" s="13"/>
    </row>
    <row r="113" spans="1:55" s="1" customFormat="1" ht="32.25" customHeight="1">
      <c r="A113" s="400" t="s">
        <v>4859</v>
      </c>
      <c r="B113" s="395" t="s">
        <v>4977</v>
      </c>
      <c r="C113" s="379" t="s">
        <v>3245</v>
      </c>
      <c r="D113" s="396">
        <v>46091</v>
      </c>
      <c r="E113" s="397">
        <v>108033265760</v>
      </c>
      <c r="F113" s="493">
        <v>1</v>
      </c>
      <c r="G113" s="372"/>
      <c r="H113" s="372"/>
      <c r="I113" s="422"/>
      <c r="J113" s="422"/>
      <c r="K113" s="422"/>
      <c r="L113" s="422"/>
      <c r="M113" s="422"/>
      <c r="N113" s="423"/>
      <c r="O113" s="373"/>
      <c r="P113" s="403"/>
      <c r="Q113" s="399">
        <v>389500</v>
      </c>
      <c r="R113" s="403"/>
      <c r="S113" s="403"/>
      <c r="T113" s="403"/>
      <c r="U113" s="403"/>
      <c r="V113" s="403"/>
      <c r="W113" s="403"/>
      <c r="X113" s="403"/>
      <c r="Y113" s="403"/>
      <c r="Z113" s="403"/>
      <c r="AA113" s="403"/>
      <c r="AB113" s="373"/>
      <c r="AC113" s="404"/>
      <c r="AD113" s="404"/>
      <c r="AE113" s="379" t="s">
        <v>4035</v>
      </c>
      <c r="AF113" s="405" t="str">
        <f t="shared" si="36"/>
        <v>PS261672</v>
      </c>
      <c r="AG113" s="404" t="str">
        <f t="shared" si="36"/>
        <v>47/PSHK/26</v>
      </c>
      <c r="AH113" s="406">
        <f t="shared" si="31"/>
        <v>46091</v>
      </c>
      <c r="AI113" s="404"/>
      <c r="AJ113" s="404"/>
      <c r="AK113" s="404"/>
      <c r="AL113" s="404">
        <f t="shared" si="32"/>
        <v>389500</v>
      </c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>
        <f t="shared" si="33"/>
        <v>31160</v>
      </c>
      <c r="AW113" s="404">
        <f t="shared" si="34"/>
        <v>420660</v>
      </c>
      <c r="AX113" s="404">
        <f t="shared" si="28"/>
        <v>420660</v>
      </c>
      <c r="AY113" s="414" t="str">
        <f t="shared" si="35"/>
        <v>LOCAL</v>
      </c>
      <c r="AZ113" s="20" t="s">
        <v>1270</v>
      </c>
      <c r="BA113" s="1" t="s">
        <v>5095</v>
      </c>
      <c r="BC113" s="13"/>
    </row>
    <row r="114" spans="1:55" s="1" customFormat="1" ht="32.25" customHeight="1">
      <c r="A114" s="400" t="s">
        <v>4860</v>
      </c>
      <c r="B114" s="395" t="s">
        <v>4978</v>
      </c>
      <c r="C114" s="379" t="s">
        <v>3245</v>
      </c>
      <c r="D114" s="396">
        <v>46091</v>
      </c>
      <c r="E114" s="397">
        <v>108033292510</v>
      </c>
      <c r="F114" s="493">
        <v>1</v>
      </c>
      <c r="G114" s="372"/>
      <c r="H114" s="372"/>
      <c r="I114" s="422"/>
      <c r="J114" s="422"/>
      <c r="K114" s="422"/>
      <c r="L114" s="422"/>
      <c r="M114" s="422"/>
      <c r="N114" s="423"/>
      <c r="O114" s="373"/>
      <c r="P114" s="403"/>
      <c r="Q114" s="399">
        <v>389500</v>
      </c>
      <c r="R114" s="403"/>
      <c r="S114" s="403"/>
      <c r="T114" s="403"/>
      <c r="U114" s="403"/>
      <c r="V114" s="403"/>
      <c r="W114" s="403"/>
      <c r="X114" s="403"/>
      <c r="Y114" s="403"/>
      <c r="Z114" s="403"/>
      <c r="AA114" s="403"/>
      <c r="AB114" s="373"/>
      <c r="AC114" s="404"/>
      <c r="AD114" s="404"/>
      <c r="AE114" s="379" t="s">
        <v>4035</v>
      </c>
      <c r="AF114" s="405" t="str">
        <f t="shared" si="36"/>
        <v>PS261671</v>
      </c>
      <c r="AG114" s="404" t="str">
        <f t="shared" si="36"/>
        <v>EBD-PSINJ260309</v>
      </c>
      <c r="AH114" s="406">
        <f t="shared" si="31"/>
        <v>46091</v>
      </c>
      <c r="AI114" s="404"/>
      <c r="AJ114" s="404"/>
      <c r="AK114" s="404"/>
      <c r="AL114" s="404">
        <f t="shared" si="32"/>
        <v>389500</v>
      </c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>
        <f t="shared" si="33"/>
        <v>31160</v>
      </c>
      <c r="AW114" s="404">
        <f t="shared" si="34"/>
        <v>420660</v>
      </c>
      <c r="AX114" s="404">
        <f t="shared" si="28"/>
        <v>420660</v>
      </c>
      <c r="AY114" s="414" t="str">
        <f t="shared" si="35"/>
        <v>LOCAL</v>
      </c>
      <c r="AZ114" s="20" t="s">
        <v>1270</v>
      </c>
      <c r="BA114" s="1" t="s">
        <v>5096</v>
      </c>
      <c r="BC114" s="13"/>
    </row>
    <row r="115" spans="1:55" s="1" customFormat="1" ht="32.25" customHeight="1">
      <c r="A115" s="400" t="s">
        <v>4861</v>
      </c>
      <c r="B115" s="395" t="s">
        <v>4979</v>
      </c>
      <c r="C115" s="379" t="s">
        <v>3245</v>
      </c>
      <c r="D115" s="396">
        <v>46091</v>
      </c>
      <c r="E115" s="397">
        <v>108033812610</v>
      </c>
      <c r="F115" s="493">
        <v>1</v>
      </c>
      <c r="G115" s="372"/>
      <c r="H115" s="372"/>
      <c r="I115" s="422"/>
      <c r="J115" s="422"/>
      <c r="K115" s="422"/>
      <c r="L115" s="422"/>
      <c r="M115" s="422"/>
      <c r="N115" s="423"/>
      <c r="O115" s="373"/>
      <c r="P115" s="403"/>
      <c r="Q115" s="399">
        <v>389500</v>
      </c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373"/>
      <c r="AC115" s="404"/>
      <c r="AD115" s="404"/>
      <c r="AE115" s="379" t="s">
        <v>4035</v>
      </c>
      <c r="AF115" s="405" t="str">
        <f t="shared" si="36"/>
        <v>PS261670</v>
      </c>
      <c r="AG115" s="404" t="str">
        <f t="shared" si="36"/>
        <v>O2-2603-00204</v>
      </c>
      <c r="AH115" s="406">
        <f t="shared" si="31"/>
        <v>46091</v>
      </c>
      <c r="AI115" s="404"/>
      <c r="AJ115" s="404"/>
      <c r="AK115" s="404"/>
      <c r="AL115" s="404">
        <f t="shared" si="32"/>
        <v>389500</v>
      </c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>
        <f t="shared" si="33"/>
        <v>31160</v>
      </c>
      <c r="AW115" s="404">
        <f t="shared" si="34"/>
        <v>420660</v>
      </c>
      <c r="AX115" s="404">
        <f t="shared" si="28"/>
        <v>420660</v>
      </c>
      <c r="AY115" s="414" t="str">
        <f t="shared" si="35"/>
        <v>LOCAL</v>
      </c>
      <c r="AZ115" s="20" t="s">
        <v>1270</v>
      </c>
      <c r="BA115" s="1" t="s">
        <v>5097</v>
      </c>
      <c r="BC115" s="13"/>
    </row>
    <row r="116" spans="1:55" s="1" customFormat="1" ht="32.25" customHeight="1">
      <c r="A116" s="400" t="s">
        <v>4862</v>
      </c>
      <c r="B116" s="395" t="s">
        <v>4980</v>
      </c>
      <c r="C116" s="379" t="s">
        <v>3245</v>
      </c>
      <c r="D116" s="396">
        <v>46091</v>
      </c>
      <c r="E116" s="397">
        <v>108033778200</v>
      </c>
      <c r="F116" s="493">
        <v>1</v>
      </c>
      <c r="G116" s="372"/>
      <c r="H116" s="372"/>
      <c r="I116" s="422"/>
      <c r="J116" s="422"/>
      <c r="K116" s="422"/>
      <c r="L116" s="422"/>
      <c r="M116" s="422"/>
      <c r="N116" s="423"/>
      <c r="O116" s="373"/>
      <c r="P116" s="403"/>
      <c r="Q116" s="399">
        <v>389500</v>
      </c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373"/>
      <c r="AC116" s="404"/>
      <c r="AD116" s="404"/>
      <c r="AE116" s="379" t="s">
        <v>4035</v>
      </c>
      <c r="AF116" s="405" t="str">
        <f t="shared" si="36"/>
        <v>PS261649</v>
      </c>
      <c r="AG116" s="404" t="str">
        <f t="shared" si="36"/>
        <v>850C260300502</v>
      </c>
      <c r="AH116" s="406">
        <f t="shared" si="31"/>
        <v>46091</v>
      </c>
      <c r="AI116" s="404"/>
      <c r="AJ116" s="404"/>
      <c r="AK116" s="404"/>
      <c r="AL116" s="404">
        <f t="shared" si="32"/>
        <v>389500</v>
      </c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>
        <f t="shared" si="33"/>
        <v>31160</v>
      </c>
      <c r="AW116" s="404">
        <f t="shared" si="34"/>
        <v>420660</v>
      </c>
      <c r="AX116" s="404">
        <f t="shared" si="28"/>
        <v>420660</v>
      </c>
      <c r="AY116" s="414" t="str">
        <f t="shared" si="35"/>
        <v>LOCAL</v>
      </c>
      <c r="AZ116" s="20" t="s">
        <v>1270</v>
      </c>
      <c r="BA116" s="1" t="s">
        <v>5098</v>
      </c>
      <c r="BC116" s="13"/>
    </row>
    <row r="117" spans="1:55" s="1" customFormat="1" ht="32.25" customHeight="1">
      <c r="A117" s="400" t="s">
        <v>4863</v>
      </c>
      <c r="B117" s="395" t="s">
        <v>4981</v>
      </c>
      <c r="C117" s="379" t="s">
        <v>3245</v>
      </c>
      <c r="D117" s="396">
        <v>46091</v>
      </c>
      <c r="E117" s="397">
        <v>108033322240</v>
      </c>
      <c r="F117" s="493">
        <v>1</v>
      </c>
      <c r="G117" s="372"/>
      <c r="H117" s="372"/>
      <c r="I117" s="422"/>
      <c r="J117" s="422"/>
      <c r="K117" s="422"/>
      <c r="L117" s="422"/>
      <c r="M117" s="422"/>
      <c r="N117" s="423"/>
      <c r="O117" s="373"/>
      <c r="P117" s="403"/>
      <c r="Q117" s="399">
        <v>389500</v>
      </c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373"/>
      <c r="AC117" s="404"/>
      <c r="AD117" s="404"/>
      <c r="AE117" s="379" t="s">
        <v>4035</v>
      </c>
      <c r="AF117" s="405" t="str">
        <f t="shared" si="36"/>
        <v>PS261675</v>
      </c>
      <c r="AG117" s="404" t="str">
        <f t="shared" si="36"/>
        <v>EBD-PSINJ260310</v>
      </c>
      <c r="AH117" s="406">
        <f t="shared" si="31"/>
        <v>46091</v>
      </c>
      <c r="AI117" s="404"/>
      <c r="AJ117" s="404"/>
      <c r="AK117" s="404"/>
      <c r="AL117" s="404">
        <f t="shared" si="32"/>
        <v>389500</v>
      </c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>
        <f t="shared" si="33"/>
        <v>31160</v>
      </c>
      <c r="AW117" s="404">
        <f t="shared" si="34"/>
        <v>420660</v>
      </c>
      <c r="AX117" s="404">
        <f t="shared" si="28"/>
        <v>420660</v>
      </c>
      <c r="AY117" s="414" t="str">
        <f t="shared" si="35"/>
        <v>LOCAL</v>
      </c>
      <c r="AZ117" s="20" t="s">
        <v>1270</v>
      </c>
      <c r="BA117" s="1" t="s">
        <v>5099</v>
      </c>
      <c r="BC117" s="13"/>
    </row>
    <row r="118" spans="1:55" s="1" customFormat="1" ht="32.25" customHeight="1">
      <c r="A118" s="400" t="s">
        <v>4864</v>
      </c>
      <c r="B118" s="395" t="s">
        <v>4982</v>
      </c>
      <c r="C118" s="379" t="s">
        <v>3245</v>
      </c>
      <c r="D118" s="396">
        <v>46091</v>
      </c>
      <c r="E118" s="397">
        <v>108033352010</v>
      </c>
      <c r="F118" s="493">
        <v>1</v>
      </c>
      <c r="G118" s="372"/>
      <c r="H118" s="372"/>
      <c r="I118" s="422"/>
      <c r="J118" s="422"/>
      <c r="K118" s="422"/>
      <c r="L118" s="422"/>
      <c r="M118" s="422"/>
      <c r="N118" s="423"/>
      <c r="O118" s="373"/>
      <c r="P118" s="403"/>
      <c r="Q118" s="399">
        <v>389500</v>
      </c>
      <c r="R118" s="403"/>
      <c r="S118" s="403"/>
      <c r="T118" s="403"/>
      <c r="U118" s="403"/>
      <c r="V118" s="403"/>
      <c r="W118" s="403"/>
      <c r="X118" s="403"/>
      <c r="Y118" s="403"/>
      <c r="Z118" s="403"/>
      <c r="AA118" s="403"/>
      <c r="AB118" s="373"/>
      <c r="AC118" s="404"/>
      <c r="AD118" s="404"/>
      <c r="AE118" s="379" t="s">
        <v>4035</v>
      </c>
      <c r="AF118" s="405" t="str">
        <f t="shared" si="36"/>
        <v>PS261673</v>
      </c>
      <c r="AG118" s="404" t="str">
        <f t="shared" si="36"/>
        <v>VY/045-2026</v>
      </c>
      <c r="AH118" s="406">
        <f t="shared" si="31"/>
        <v>46091</v>
      </c>
      <c r="AI118" s="404"/>
      <c r="AJ118" s="404"/>
      <c r="AK118" s="404"/>
      <c r="AL118" s="404">
        <f t="shared" si="32"/>
        <v>389500</v>
      </c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>
        <f t="shared" si="33"/>
        <v>31160</v>
      </c>
      <c r="AW118" s="404">
        <f t="shared" si="34"/>
        <v>420660</v>
      </c>
      <c r="AX118" s="404">
        <f t="shared" si="28"/>
        <v>420660</v>
      </c>
      <c r="AY118" s="414" t="str">
        <f t="shared" si="35"/>
        <v>LOCAL</v>
      </c>
      <c r="AZ118" s="20" t="s">
        <v>1270</v>
      </c>
      <c r="BA118" s="1" t="s">
        <v>5100</v>
      </c>
      <c r="BC118" s="13"/>
    </row>
    <row r="119" spans="1:55" s="1" customFormat="1" ht="32.25" customHeight="1">
      <c r="A119" s="400" t="s">
        <v>4865</v>
      </c>
      <c r="B119" s="395" t="s">
        <v>4983</v>
      </c>
      <c r="C119" s="379" t="s">
        <v>3245</v>
      </c>
      <c r="D119" s="396">
        <v>46091</v>
      </c>
      <c r="E119" s="397">
        <v>108033754400</v>
      </c>
      <c r="F119" s="493">
        <v>1</v>
      </c>
      <c r="G119" s="372"/>
      <c r="H119" s="372"/>
      <c r="I119" s="422"/>
      <c r="J119" s="422"/>
      <c r="K119" s="422"/>
      <c r="L119" s="422"/>
      <c r="M119" s="422"/>
      <c r="N119" s="423"/>
      <c r="O119" s="373"/>
      <c r="P119" s="403"/>
      <c r="Q119" s="399">
        <v>389500</v>
      </c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373"/>
      <c r="AC119" s="404"/>
      <c r="AD119" s="404"/>
      <c r="AE119" s="379" t="s">
        <v>4035</v>
      </c>
      <c r="AF119" s="405" t="str">
        <f t="shared" si="36"/>
        <v>PS261624</v>
      </c>
      <c r="AG119" s="404" t="str">
        <f t="shared" si="36"/>
        <v>5299586</v>
      </c>
      <c r="AH119" s="406">
        <f t="shared" si="31"/>
        <v>46091</v>
      </c>
      <c r="AI119" s="404"/>
      <c r="AJ119" s="404"/>
      <c r="AK119" s="404"/>
      <c r="AL119" s="404">
        <f t="shared" si="32"/>
        <v>389500</v>
      </c>
      <c r="AM119" s="404"/>
      <c r="AN119" s="404"/>
      <c r="AO119" s="404"/>
      <c r="AP119" s="404"/>
      <c r="AQ119" s="404"/>
      <c r="AR119" s="404"/>
      <c r="AS119" s="404"/>
      <c r="AT119" s="404"/>
      <c r="AU119" s="404"/>
      <c r="AV119" s="404">
        <f t="shared" si="33"/>
        <v>31160</v>
      </c>
      <c r="AW119" s="404">
        <f t="shared" si="34"/>
        <v>420660</v>
      </c>
      <c r="AX119" s="404">
        <f t="shared" si="28"/>
        <v>420660</v>
      </c>
      <c r="AY119" s="414" t="str">
        <f t="shared" si="35"/>
        <v>LOCAL</v>
      </c>
      <c r="AZ119" s="20" t="s">
        <v>1270</v>
      </c>
      <c r="BA119" s="1" t="s">
        <v>5101</v>
      </c>
      <c r="BC119" s="13"/>
    </row>
    <row r="120" spans="1:55" s="1" customFormat="1" ht="32.25" customHeight="1">
      <c r="A120" s="400" t="s">
        <v>4866</v>
      </c>
      <c r="B120" s="395" t="s">
        <v>4984</v>
      </c>
      <c r="C120" s="379" t="s">
        <v>3245</v>
      </c>
      <c r="D120" s="396">
        <v>46091</v>
      </c>
      <c r="E120" s="397">
        <v>108033751820</v>
      </c>
      <c r="F120" s="493">
        <v>1</v>
      </c>
      <c r="G120" s="372"/>
      <c r="H120" s="372"/>
      <c r="I120" s="422"/>
      <c r="J120" s="422"/>
      <c r="K120" s="422"/>
      <c r="L120" s="422"/>
      <c r="M120" s="422"/>
      <c r="N120" s="423"/>
      <c r="O120" s="373"/>
      <c r="P120" s="403"/>
      <c r="Q120" s="399">
        <v>389500</v>
      </c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373"/>
      <c r="AC120" s="404"/>
      <c r="AD120" s="404"/>
      <c r="AE120" s="379" t="s">
        <v>4035</v>
      </c>
      <c r="AF120" s="405" t="str">
        <f t="shared" si="36"/>
        <v>PS261629</v>
      </c>
      <c r="AG120" s="404" t="str">
        <f t="shared" si="36"/>
        <v>5300503</v>
      </c>
      <c r="AH120" s="406">
        <f t="shared" si="31"/>
        <v>46091</v>
      </c>
      <c r="AI120" s="404"/>
      <c r="AJ120" s="404"/>
      <c r="AK120" s="404"/>
      <c r="AL120" s="404">
        <f t="shared" si="32"/>
        <v>389500</v>
      </c>
      <c r="AM120" s="404"/>
      <c r="AN120" s="404"/>
      <c r="AO120" s="404"/>
      <c r="AP120" s="404"/>
      <c r="AQ120" s="404"/>
      <c r="AR120" s="404"/>
      <c r="AS120" s="404"/>
      <c r="AT120" s="404"/>
      <c r="AU120" s="404"/>
      <c r="AV120" s="404">
        <f t="shared" si="33"/>
        <v>31160</v>
      </c>
      <c r="AW120" s="404">
        <f t="shared" si="34"/>
        <v>420660</v>
      </c>
      <c r="AX120" s="404">
        <f t="shared" si="28"/>
        <v>420660</v>
      </c>
      <c r="AY120" s="414" t="str">
        <f t="shared" si="35"/>
        <v>LOCAL</v>
      </c>
      <c r="AZ120" s="20" t="s">
        <v>1270</v>
      </c>
      <c r="BA120" s="1" t="s">
        <v>5102</v>
      </c>
      <c r="BC120" s="13"/>
    </row>
    <row r="121" spans="1:55" s="1" customFormat="1" ht="32.25" customHeight="1">
      <c r="A121" s="400" t="s">
        <v>4867</v>
      </c>
      <c r="B121" s="395" t="s">
        <v>4985</v>
      </c>
      <c r="C121" s="379" t="s">
        <v>3245</v>
      </c>
      <c r="D121" s="396">
        <v>46091</v>
      </c>
      <c r="E121" s="397">
        <v>108033747030</v>
      </c>
      <c r="F121" s="493">
        <v>1</v>
      </c>
      <c r="G121" s="372"/>
      <c r="H121" s="372"/>
      <c r="I121" s="422"/>
      <c r="J121" s="422"/>
      <c r="K121" s="422"/>
      <c r="L121" s="422"/>
      <c r="M121" s="422"/>
      <c r="N121" s="423"/>
      <c r="O121" s="373"/>
      <c r="P121" s="403"/>
      <c r="Q121" s="399">
        <v>389500</v>
      </c>
      <c r="R121" s="403"/>
      <c r="S121" s="403"/>
      <c r="T121" s="403"/>
      <c r="U121" s="403"/>
      <c r="V121" s="403"/>
      <c r="W121" s="403"/>
      <c r="X121" s="403"/>
      <c r="Y121" s="403"/>
      <c r="Z121" s="403"/>
      <c r="AA121" s="403"/>
      <c r="AB121" s="373"/>
      <c r="AC121" s="404"/>
      <c r="AD121" s="404"/>
      <c r="AE121" s="379" t="s">
        <v>4035</v>
      </c>
      <c r="AF121" s="405" t="str">
        <f t="shared" si="36"/>
        <v>PS261644</v>
      </c>
      <c r="AG121" s="404" t="str">
        <f t="shared" si="36"/>
        <v>5298753</v>
      </c>
      <c r="AH121" s="406">
        <f t="shared" si="31"/>
        <v>46091</v>
      </c>
      <c r="AI121" s="404"/>
      <c r="AJ121" s="404"/>
      <c r="AK121" s="404"/>
      <c r="AL121" s="404">
        <f t="shared" si="32"/>
        <v>389500</v>
      </c>
      <c r="AM121" s="404"/>
      <c r="AN121" s="404"/>
      <c r="AO121" s="404"/>
      <c r="AP121" s="404"/>
      <c r="AQ121" s="404"/>
      <c r="AR121" s="404"/>
      <c r="AS121" s="404"/>
      <c r="AT121" s="404"/>
      <c r="AU121" s="404"/>
      <c r="AV121" s="404">
        <f t="shared" si="33"/>
        <v>31160</v>
      </c>
      <c r="AW121" s="404">
        <f t="shared" si="34"/>
        <v>420660</v>
      </c>
      <c r="AX121" s="404">
        <f t="shared" si="28"/>
        <v>420660</v>
      </c>
      <c r="AY121" s="414" t="str">
        <f t="shared" si="35"/>
        <v>LOCAL</v>
      </c>
      <c r="AZ121" s="20" t="s">
        <v>1270</v>
      </c>
      <c r="BA121" s="1" t="s">
        <v>5103</v>
      </c>
      <c r="BC121" s="13"/>
    </row>
    <row r="122" spans="1:55" s="1" customFormat="1" ht="32.25" customHeight="1">
      <c r="A122" s="400" t="s">
        <v>4868</v>
      </c>
      <c r="B122" s="395" t="s">
        <v>4986</v>
      </c>
      <c r="C122" s="379" t="s">
        <v>3245</v>
      </c>
      <c r="D122" s="396">
        <v>46091</v>
      </c>
      <c r="E122" s="397">
        <v>108033743200</v>
      </c>
      <c r="F122" s="493">
        <v>1</v>
      </c>
      <c r="G122" s="372"/>
      <c r="H122" s="372"/>
      <c r="I122" s="422"/>
      <c r="J122" s="422"/>
      <c r="K122" s="422"/>
      <c r="L122" s="422"/>
      <c r="M122" s="422"/>
      <c r="N122" s="423"/>
      <c r="O122" s="373"/>
      <c r="P122" s="403"/>
      <c r="Q122" s="399">
        <v>389500</v>
      </c>
      <c r="R122" s="403"/>
      <c r="S122" s="403"/>
      <c r="T122" s="403"/>
      <c r="U122" s="403"/>
      <c r="V122" s="403"/>
      <c r="W122" s="403"/>
      <c r="X122" s="403"/>
      <c r="Y122" s="403"/>
      <c r="Z122" s="403"/>
      <c r="AA122" s="403"/>
      <c r="AB122" s="373"/>
      <c r="AC122" s="404"/>
      <c r="AD122" s="404"/>
      <c r="AE122" s="379" t="s">
        <v>4035</v>
      </c>
      <c r="AF122" s="405" t="str">
        <f t="shared" si="36"/>
        <v>PS261645</v>
      </c>
      <c r="AG122" s="404" t="str">
        <f t="shared" si="36"/>
        <v>THVN-MIN2603012</v>
      </c>
      <c r="AH122" s="406">
        <f t="shared" si="31"/>
        <v>46091</v>
      </c>
      <c r="AI122" s="404"/>
      <c r="AJ122" s="404"/>
      <c r="AK122" s="404"/>
      <c r="AL122" s="404">
        <f t="shared" si="32"/>
        <v>389500</v>
      </c>
      <c r="AM122" s="404"/>
      <c r="AN122" s="404"/>
      <c r="AO122" s="404"/>
      <c r="AP122" s="404"/>
      <c r="AQ122" s="404"/>
      <c r="AR122" s="404"/>
      <c r="AS122" s="404"/>
      <c r="AT122" s="404"/>
      <c r="AU122" s="404"/>
      <c r="AV122" s="404">
        <f t="shared" si="33"/>
        <v>31160</v>
      </c>
      <c r="AW122" s="404">
        <f t="shared" si="34"/>
        <v>420660</v>
      </c>
      <c r="AX122" s="404">
        <f t="shared" si="28"/>
        <v>420660</v>
      </c>
      <c r="AY122" s="414" t="str">
        <f t="shared" si="35"/>
        <v>LOCAL</v>
      </c>
      <c r="AZ122" s="20" t="s">
        <v>1270</v>
      </c>
      <c r="BA122" s="1" t="s">
        <v>5104</v>
      </c>
      <c r="BC122" s="13"/>
    </row>
    <row r="123" spans="1:55" s="1" customFormat="1" ht="32.25" customHeight="1">
      <c r="A123" s="400" t="s">
        <v>4869</v>
      </c>
      <c r="B123" s="395" t="s">
        <v>4987</v>
      </c>
      <c r="C123" s="379" t="s">
        <v>3245</v>
      </c>
      <c r="D123" s="396">
        <v>46091</v>
      </c>
      <c r="E123" s="397">
        <v>108033739920</v>
      </c>
      <c r="F123" s="493">
        <v>1</v>
      </c>
      <c r="G123" s="372"/>
      <c r="H123" s="372"/>
      <c r="I123" s="422"/>
      <c r="J123" s="422"/>
      <c r="K123" s="422"/>
      <c r="L123" s="422"/>
      <c r="M123" s="422"/>
      <c r="N123" s="423"/>
      <c r="O123" s="373"/>
      <c r="P123" s="403"/>
      <c r="Q123" s="399">
        <v>389500</v>
      </c>
      <c r="R123" s="403"/>
      <c r="S123" s="403"/>
      <c r="T123" s="403"/>
      <c r="U123" s="403"/>
      <c r="V123" s="403"/>
      <c r="W123" s="403"/>
      <c r="X123" s="403"/>
      <c r="Y123" s="403"/>
      <c r="Z123" s="403"/>
      <c r="AA123" s="403"/>
      <c r="AB123" s="373"/>
      <c r="AC123" s="404"/>
      <c r="AD123" s="404"/>
      <c r="AE123" s="379" t="s">
        <v>4035</v>
      </c>
      <c r="AF123" s="405" t="str">
        <f t="shared" si="36"/>
        <v>PS261676</v>
      </c>
      <c r="AG123" s="404" t="str">
        <f t="shared" si="36"/>
        <v>199/BG-PS-34</v>
      </c>
      <c r="AH123" s="406">
        <f t="shared" si="31"/>
        <v>46091</v>
      </c>
      <c r="AI123" s="404"/>
      <c r="AJ123" s="404"/>
      <c r="AK123" s="404"/>
      <c r="AL123" s="404">
        <f t="shared" si="32"/>
        <v>389500</v>
      </c>
      <c r="AM123" s="404"/>
      <c r="AN123" s="404"/>
      <c r="AO123" s="404"/>
      <c r="AP123" s="404"/>
      <c r="AQ123" s="404"/>
      <c r="AR123" s="404"/>
      <c r="AS123" s="404"/>
      <c r="AT123" s="404"/>
      <c r="AU123" s="404"/>
      <c r="AV123" s="404">
        <f t="shared" si="33"/>
        <v>31160</v>
      </c>
      <c r="AW123" s="404">
        <f t="shared" si="34"/>
        <v>420660</v>
      </c>
      <c r="AX123" s="404">
        <f t="shared" si="28"/>
        <v>420660</v>
      </c>
      <c r="AY123" s="414" t="str">
        <f t="shared" si="35"/>
        <v>LOCAL</v>
      </c>
      <c r="AZ123" s="20" t="s">
        <v>1270</v>
      </c>
      <c r="BA123" s="1" t="s">
        <v>5105</v>
      </c>
      <c r="BC123" s="13"/>
    </row>
    <row r="124" spans="1:55" s="1" customFormat="1" ht="32.25" customHeight="1">
      <c r="A124" s="400" t="s">
        <v>4870</v>
      </c>
      <c r="B124" s="395" t="s">
        <v>4988</v>
      </c>
      <c r="C124" s="379" t="s">
        <v>3245</v>
      </c>
      <c r="D124" s="396">
        <v>46091</v>
      </c>
      <c r="E124" s="397">
        <v>108033896020</v>
      </c>
      <c r="F124" s="493">
        <v>1</v>
      </c>
      <c r="G124" s="372"/>
      <c r="H124" s="372"/>
      <c r="I124" s="422"/>
      <c r="J124" s="422"/>
      <c r="K124" s="422"/>
      <c r="L124" s="422"/>
      <c r="M124" s="422"/>
      <c r="N124" s="423"/>
      <c r="O124" s="373"/>
      <c r="P124" s="403"/>
      <c r="Q124" s="399">
        <v>389500</v>
      </c>
      <c r="R124" s="403"/>
      <c r="S124" s="403"/>
      <c r="T124" s="403"/>
      <c r="U124" s="403"/>
      <c r="V124" s="403"/>
      <c r="W124" s="403"/>
      <c r="X124" s="403"/>
      <c r="Y124" s="403"/>
      <c r="Z124" s="403"/>
      <c r="AA124" s="403"/>
      <c r="AB124" s="373"/>
      <c r="AC124" s="404"/>
      <c r="AD124" s="404"/>
      <c r="AE124" s="379" t="s">
        <v>4035</v>
      </c>
      <c r="AF124" s="405" t="str">
        <f t="shared" si="36"/>
        <v>PS261679</v>
      </c>
      <c r="AG124" s="404" t="str">
        <f t="shared" si="36"/>
        <v>2026/PAL-VY 040</v>
      </c>
      <c r="AH124" s="406">
        <f t="shared" si="31"/>
        <v>46091</v>
      </c>
      <c r="AI124" s="404"/>
      <c r="AJ124" s="404"/>
      <c r="AK124" s="404"/>
      <c r="AL124" s="404">
        <f t="shared" si="32"/>
        <v>389500</v>
      </c>
      <c r="AM124" s="404"/>
      <c r="AN124" s="404"/>
      <c r="AO124" s="404"/>
      <c r="AP124" s="404"/>
      <c r="AQ124" s="404"/>
      <c r="AR124" s="404"/>
      <c r="AS124" s="404"/>
      <c r="AT124" s="404"/>
      <c r="AU124" s="404"/>
      <c r="AV124" s="404">
        <f t="shared" si="33"/>
        <v>31160</v>
      </c>
      <c r="AW124" s="404">
        <f t="shared" si="34"/>
        <v>420660</v>
      </c>
      <c r="AX124" s="404">
        <f t="shared" si="28"/>
        <v>420660</v>
      </c>
      <c r="AY124" s="414" t="str">
        <f t="shared" si="35"/>
        <v>LOCAL</v>
      </c>
      <c r="AZ124" s="20" t="s">
        <v>1270</v>
      </c>
      <c r="BA124" s="1" t="s">
        <v>5106</v>
      </c>
      <c r="BC124" s="13"/>
    </row>
    <row r="125" spans="1:55" s="1" customFormat="1" ht="32.25" customHeight="1">
      <c r="A125" s="400" t="s">
        <v>4871</v>
      </c>
      <c r="B125" s="395" t="s">
        <v>4989</v>
      </c>
      <c r="C125" s="379" t="s">
        <v>3245</v>
      </c>
      <c r="D125" s="396">
        <v>46091</v>
      </c>
      <c r="E125" s="397">
        <v>108033981050</v>
      </c>
      <c r="F125" s="493">
        <v>1</v>
      </c>
      <c r="G125" s="372"/>
      <c r="H125" s="372"/>
      <c r="I125" s="422"/>
      <c r="J125" s="422"/>
      <c r="K125" s="422"/>
      <c r="L125" s="422"/>
      <c r="M125" s="422"/>
      <c r="N125" s="423"/>
      <c r="O125" s="373"/>
      <c r="P125" s="403"/>
      <c r="Q125" s="399">
        <v>389500</v>
      </c>
      <c r="R125" s="403"/>
      <c r="S125" s="403"/>
      <c r="T125" s="403"/>
      <c r="U125" s="403"/>
      <c r="V125" s="403"/>
      <c r="W125" s="403"/>
      <c r="X125" s="403"/>
      <c r="Y125" s="403"/>
      <c r="Z125" s="403"/>
      <c r="AA125" s="403"/>
      <c r="AB125" s="373"/>
      <c r="AC125" s="404"/>
      <c r="AD125" s="404"/>
      <c r="AE125" s="379" t="s">
        <v>4035</v>
      </c>
      <c r="AF125" s="405" t="str">
        <f t="shared" si="36"/>
        <v>PS261663</v>
      </c>
      <c r="AG125" s="404" t="str">
        <f t="shared" si="36"/>
        <v>B34X26030607VY</v>
      </c>
      <c r="AH125" s="406">
        <f t="shared" si="31"/>
        <v>46091</v>
      </c>
      <c r="AI125" s="404"/>
      <c r="AJ125" s="404"/>
      <c r="AK125" s="404"/>
      <c r="AL125" s="404">
        <f t="shared" si="32"/>
        <v>389500</v>
      </c>
      <c r="AM125" s="404"/>
      <c r="AN125" s="404"/>
      <c r="AO125" s="404"/>
      <c r="AP125" s="404"/>
      <c r="AQ125" s="404"/>
      <c r="AR125" s="404"/>
      <c r="AS125" s="404"/>
      <c r="AT125" s="404"/>
      <c r="AU125" s="404"/>
      <c r="AV125" s="404">
        <f t="shared" si="33"/>
        <v>31160</v>
      </c>
      <c r="AW125" s="404">
        <f t="shared" si="34"/>
        <v>420660</v>
      </c>
      <c r="AX125" s="404">
        <f t="shared" si="28"/>
        <v>420660</v>
      </c>
      <c r="AY125" s="414" t="str">
        <f t="shared" si="35"/>
        <v>LOCAL</v>
      </c>
      <c r="AZ125" s="20" t="s">
        <v>1270</v>
      </c>
      <c r="BA125" s="1" t="s">
        <v>5107</v>
      </c>
      <c r="BC125" s="13"/>
    </row>
    <row r="126" spans="1:55" s="1" customFormat="1" ht="32.25" customHeight="1">
      <c r="A126" s="400" t="s">
        <v>4872</v>
      </c>
      <c r="B126" s="395" t="s">
        <v>4990</v>
      </c>
      <c r="C126" s="379" t="s">
        <v>3245</v>
      </c>
      <c r="D126" s="396">
        <v>46091</v>
      </c>
      <c r="E126" s="397">
        <v>108034025630</v>
      </c>
      <c r="F126" s="493">
        <v>1</v>
      </c>
      <c r="G126" s="372"/>
      <c r="H126" s="372"/>
      <c r="I126" s="422"/>
      <c r="J126" s="422"/>
      <c r="K126" s="422"/>
      <c r="L126" s="422"/>
      <c r="M126" s="422"/>
      <c r="N126" s="423"/>
      <c r="O126" s="373"/>
      <c r="P126" s="403"/>
      <c r="Q126" s="399">
        <v>389500</v>
      </c>
      <c r="R126" s="403"/>
      <c r="S126" s="403"/>
      <c r="T126" s="403"/>
      <c r="U126" s="403"/>
      <c r="V126" s="403"/>
      <c r="W126" s="403"/>
      <c r="X126" s="403"/>
      <c r="Y126" s="403"/>
      <c r="Z126" s="403"/>
      <c r="AA126" s="403"/>
      <c r="AB126" s="373"/>
      <c r="AC126" s="404"/>
      <c r="AD126" s="404"/>
      <c r="AE126" s="379" t="s">
        <v>4035</v>
      </c>
      <c r="AF126" s="405" t="str">
        <f t="shared" si="36"/>
        <v>PS261651</v>
      </c>
      <c r="AG126" s="404" t="str">
        <f t="shared" si="36"/>
        <v>B34X26030608VY</v>
      </c>
      <c r="AH126" s="406">
        <f t="shared" si="31"/>
        <v>46091</v>
      </c>
      <c r="AI126" s="404"/>
      <c r="AJ126" s="404"/>
      <c r="AK126" s="404"/>
      <c r="AL126" s="404">
        <f t="shared" si="32"/>
        <v>389500</v>
      </c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>
        <f t="shared" si="33"/>
        <v>31160</v>
      </c>
      <c r="AW126" s="404">
        <f t="shared" si="34"/>
        <v>420660</v>
      </c>
      <c r="AX126" s="404">
        <f t="shared" si="28"/>
        <v>420660</v>
      </c>
      <c r="AY126" s="414" t="str">
        <f t="shared" si="35"/>
        <v>LOCAL</v>
      </c>
      <c r="AZ126" s="20" t="s">
        <v>1270</v>
      </c>
      <c r="BA126" s="1" t="s">
        <v>5108</v>
      </c>
      <c r="BC126" s="13"/>
    </row>
    <row r="127" spans="1:55" s="1" customFormat="1" ht="32.25" customHeight="1">
      <c r="A127" s="400" t="s">
        <v>4873</v>
      </c>
      <c r="B127" s="395" t="s">
        <v>4991</v>
      </c>
      <c r="C127" s="379" t="s">
        <v>3245</v>
      </c>
      <c r="D127" s="396">
        <v>46091</v>
      </c>
      <c r="E127" s="397">
        <v>108034048140</v>
      </c>
      <c r="F127" s="493">
        <v>1</v>
      </c>
      <c r="G127" s="372"/>
      <c r="H127" s="372"/>
      <c r="I127" s="422"/>
      <c r="J127" s="422"/>
      <c r="K127" s="422"/>
      <c r="L127" s="422"/>
      <c r="M127" s="422"/>
      <c r="N127" s="423"/>
      <c r="O127" s="373"/>
      <c r="P127" s="403"/>
      <c r="Q127" s="399">
        <v>389500</v>
      </c>
      <c r="R127" s="403"/>
      <c r="S127" s="403"/>
      <c r="T127" s="403"/>
      <c r="U127" s="403"/>
      <c r="V127" s="403"/>
      <c r="W127" s="403"/>
      <c r="X127" s="403"/>
      <c r="Y127" s="403"/>
      <c r="Z127" s="403"/>
      <c r="AA127" s="403"/>
      <c r="AB127" s="373"/>
      <c r="AC127" s="404"/>
      <c r="AD127" s="404"/>
      <c r="AE127" s="379" t="s">
        <v>4035</v>
      </c>
      <c r="AF127" s="405" t="str">
        <f t="shared" si="36"/>
        <v>PS261677</v>
      </c>
      <c r="AG127" s="404" t="str">
        <f t="shared" si="36"/>
        <v>B34X26030609VY</v>
      </c>
      <c r="AH127" s="406">
        <f t="shared" si="31"/>
        <v>46091</v>
      </c>
      <c r="AI127" s="404"/>
      <c r="AJ127" s="404"/>
      <c r="AK127" s="404"/>
      <c r="AL127" s="404">
        <f t="shared" si="32"/>
        <v>389500</v>
      </c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>
        <f t="shared" si="33"/>
        <v>31160</v>
      </c>
      <c r="AW127" s="404">
        <f t="shared" si="34"/>
        <v>420660</v>
      </c>
      <c r="AX127" s="404">
        <f t="shared" si="28"/>
        <v>420660</v>
      </c>
      <c r="AY127" s="414" t="str">
        <f t="shared" si="35"/>
        <v>LOCAL</v>
      </c>
      <c r="AZ127" s="20" t="s">
        <v>1270</v>
      </c>
      <c r="BA127" s="1" t="s">
        <v>5109</v>
      </c>
      <c r="BC127" s="13"/>
    </row>
    <row r="128" spans="1:55" s="1" customFormat="1" ht="32.25" customHeight="1">
      <c r="A128" s="400" t="s">
        <v>4874</v>
      </c>
      <c r="B128" s="395" t="s">
        <v>4992</v>
      </c>
      <c r="C128" s="379" t="s">
        <v>3245</v>
      </c>
      <c r="D128" s="396">
        <v>46091</v>
      </c>
      <c r="E128" s="397">
        <v>108034057130</v>
      </c>
      <c r="F128" s="493">
        <v>1</v>
      </c>
      <c r="G128" s="372"/>
      <c r="H128" s="372"/>
      <c r="I128" s="422"/>
      <c r="J128" s="422"/>
      <c r="K128" s="422"/>
      <c r="L128" s="422"/>
      <c r="M128" s="422"/>
      <c r="N128" s="423"/>
      <c r="O128" s="373"/>
      <c r="P128" s="403"/>
      <c r="Q128" s="399">
        <v>389500</v>
      </c>
      <c r="R128" s="403"/>
      <c r="S128" s="403"/>
      <c r="T128" s="403"/>
      <c r="U128" s="403"/>
      <c r="V128" s="403"/>
      <c r="W128" s="403"/>
      <c r="X128" s="403"/>
      <c r="Y128" s="403"/>
      <c r="Z128" s="403"/>
      <c r="AA128" s="403"/>
      <c r="AB128" s="373"/>
      <c r="AC128" s="404"/>
      <c r="AD128" s="404"/>
      <c r="AE128" s="379" t="s">
        <v>4035</v>
      </c>
      <c r="AF128" s="405" t="str">
        <f t="shared" si="36"/>
        <v>PS261678</v>
      </c>
      <c r="AG128" s="404" t="str">
        <f t="shared" si="36"/>
        <v>B34X26030611VY</v>
      </c>
      <c r="AH128" s="406">
        <f t="shared" si="31"/>
        <v>46091</v>
      </c>
      <c r="AI128" s="404"/>
      <c r="AJ128" s="404"/>
      <c r="AK128" s="404"/>
      <c r="AL128" s="404">
        <f t="shared" si="32"/>
        <v>389500</v>
      </c>
      <c r="AM128" s="404"/>
      <c r="AN128" s="404"/>
      <c r="AO128" s="404"/>
      <c r="AP128" s="404"/>
      <c r="AQ128" s="404"/>
      <c r="AR128" s="404"/>
      <c r="AS128" s="404"/>
      <c r="AT128" s="404"/>
      <c r="AU128" s="404"/>
      <c r="AV128" s="404">
        <f t="shared" si="33"/>
        <v>31160</v>
      </c>
      <c r="AW128" s="404">
        <f t="shared" si="34"/>
        <v>420660</v>
      </c>
      <c r="AX128" s="404">
        <f t="shared" si="28"/>
        <v>420660</v>
      </c>
      <c r="AY128" s="414" t="str">
        <f t="shared" si="35"/>
        <v>LOCAL</v>
      </c>
      <c r="AZ128" s="20" t="s">
        <v>1270</v>
      </c>
      <c r="BA128" s="1" t="s">
        <v>5110</v>
      </c>
      <c r="BC128" s="13"/>
    </row>
    <row r="129" spans="1:55" s="1" customFormat="1" ht="32.25" customHeight="1">
      <c r="A129" s="400" t="s">
        <v>4875</v>
      </c>
      <c r="B129" s="395" t="s">
        <v>4993</v>
      </c>
      <c r="C129" s="379" t="s">
        <v>3245</v>
      </c>
      <c r="D129" s="396">
        <v>46091</v>
      </c>
      <c r="E129" s="397">
        <v>108034569160</v>
      </c>
      <c r="F129" s="493">
        <v>1</v>
      </c>
      <c r="G129" s="372"/>
      <c r="H129" s="372"/>
      <c r="I129" s="422"/>
      <c r="J129" s="422"/>
      <c r="K129" s="422"/>
      <c r="L129" s="422"/>
      <c r="M129" s="422"/>
      <c r="N129" s="423"/>
      <c r="O129" s="373"/>
      <c r="P129" s="403"/>
      <c r="Q129" s="399">
        <v>389500</v>
      </c>
      <c r="R129" s="403"/>
      <c r="S129" s="403"/>
      <c r="T129" s="403"/>
      <c r="U129" s="403"/>
      <c r="V129" s="403"/>
      <c r="W129" s="403"/>
      <c r="X129" s="403"/>
      <c r="Y129" s="403"/>
      <c r="Z129" s="403"/>
      <c r="AA129" s="403"/>
      <c r="AB129" s="373"/>
      <c r="AC129" s="404"/>
      <c r="AD129" s="404"/>
      <c r="AE129" s="379" t="s">
        <v>4035</v>
      </c>
      <c r="AF129" s="405" t="str">
        <f t="shared" si="36"/>
        <v>PS261680</v>
      </c>
      <c r="AG129" s="404" t="str">
        <f t="shared" si="36"/>
        <v>EBD-PSSP260301</v>
      </c>
      <c r="AH129" s="406">
        <f t="shared" si="31"/>
        <v>46091</v>
      </c>
      <c r="AI129" s="404"/>
      <c r="AJ129" s="404"/>
      <c r="AK129" s="404"/>
      <c r="AL129" s="404">
        <f t="shared" si="32"/>
        <v>389500</v>
      </c>
      <c r="AM129" s="404"/>
      <c r="AN129" s="404"/>
      <c r="AO129" s="404"/>
      <c r="AP129" s="404"/>
      <c r="AQ129" s="404"/>
      <c r="AR129" s="404"/>
      <c r="AS129" s="404"/>
      <c r="AT129" s="404"/>
      <c r="AU129" s="404"/>
      <c r="AV129" s="404">
        <f t="shared" si="33"/>
        <v>31160</v>
      </c>
      <c r="AW129" s="404">
        <f t="shared" si="34"/>
        <v>420660</v>
      </c>
      <c r="AX129" s="404">
        <f t="shared" si="28"/>
        <v>420660</v>
      </c>
      <c r="AY129" s="414" t="str">
        <f t="shared" si="35"/>
        <v>LOCAL</v>
      </c>
      <c r="AZ129" s="20" t="s">
        <v>1270</v>
      </c>
      <c r="BA129" s="1" t="s">
        <v>5111</v>
      </c>
      <c r="BC129" s="13"/>
    </row>
    <row r="130" spans="1:55" s="1" customFormat="1" ht="32.25" customHeight="1">
      <c r="A130" s="400" t="s">
        <v>4876</v>
      </c>
      <c r="B130" s="395" t="s">
        <v>4994</v>
      </c>
      <c r="C130" s="379" t="s">
        <v>3245</v>
      </c>
      <c r="D130" s="396">
        <v>46091</v>
      </c>
      <c r="E130" s="397">
        <v>108034743940</v>
      </c>
      <c r="F130" s="493">
        <v>1</v>
      </c>
      <c r="G130" s="372"/>
      <c r="H130" s="372"/>
      <c r="I130" s="422"/>
      <c r="J130" s="422"/>
      <c r="K130" s="422"/>
      <c r="L130" s="422"/>
      <c r="M130" s="422"/>
      <c r="N130" s="423"/>
      <c r="O130" s="373"/>
      <c r="P130" s="403"/>
      <c r="Q130" s="399">
        <v>389500</v>
      </c>
      <c r="R130" s="403"/>
      <c r="S130" s="403"/>
      <c r="T130" s="403"/>
      <c r="U130" s="403"/>
      <c r="V130" s="403"/>
      <c r="W130" s="403"/>
      <c r="X130" s="403"/>
      <c r="Y130" s="403"/>
      <c r="Z130" s="403"/>
      <c r="AA130" s="403"/>
      <c r="AB130" s="373"/>
      <c r="AC130" s="404"/>
      <c r="AD130" s="404"/>
      <c r="AE130" s="379" t="s">
        <v>4035</v>
      </c>
      <c r="AF130" s="405" t="str">
        <f t="shared" si="36"/>
        <v>PS261682</v>
      </c>
      <c r="AG130" s="404" t="str">
        <f t="shared" si="36"/>
        <v>GF26-0309</v>
      </c>
      <c r="AH130" s="406">
        <f t="shared" si="31"/>
        <v>46091</v>
      </c>
      <c r="AI130" s="404"/>
      <c r="AJ130" s="404"/>
      <c r="AK130" s="404"/>
      <c r="AL130" s="404">
        <f t="shared" si="32"/>
        <v>389500</v>
      </c>
      <c r="AM130" s="404"/>
      <c r="AN130" s="404"/>
      <c r="AO130" s="404"/>
      <c r="AP130" s="404"/>
      <c r="AQ130" s="404"/>
      <c r="AR130" s="404"/>
      <c r="AS130" s="404"/>
      <c r="AT130" s="404"/>
      <c r="AU130" s="404"/>
      <c r="AV130" s="404">
        <f t="shared" si="33"/>
        <v>31160</v>
      </c>
      <c r="AW130" s="404">
        <f t="shared" si="34"/>
        <v>420660</v>
      </c>
      <c r="AX130" s="404">
        <f t="shared" si="28"/>
        <v>420660</v>
      </c>
      <c r="AY130" s="414" t="str">
        <f t="shared" si="35"/>
        <v>LOCAL</v>
      </c>
      <c r="AZ130" s="20" t="s">
        <v>1270</v>
      </c>
      <c r="BA130" s="1" t="s">
        <v>5112</v>
      </c>
      <c r="BC130" s="13"/>
    </row>
    <row r="131" spans="1:55" s="1" customFormat="1" ht="32.25" customHeight="1">
      <c r="A131" s="400" t="s">
        <v>4877</v>
      </c>
      <c r="B131" s="395" t="s">
        <v>4995</v>
      </c>
      <c r="C131" s="379" t="s">
        <v>3245</v>
      </c>
      <c r="D131" s="396">
        <v>46091</v>
      </c>
      <c r="E131" s="397">
        <v>108034978440</v>
      </c>
      <c r="F131" s="493">
        <v>1</v>
      </c>
      <c r="G131" s="372"/>
      <c r="H131" s="372"/>
      <c r="I131" s="422"/>
      <c r="J131" s="422"/>
      <c r="K131" s="422"/>
      <c r="L131" s="422"/>
      <c r="M131" s="422"/>
      <c r="N131" s="423"/>
      <c r="O131" s="373"/>
      <c r="P131" s="403"/>
      <c r="Q131" s="399">
        <v>389500</v>
      </c>
      <c r="R131" s="403"/>
      <c r="S131" s="403"/>
      <c r="T131" s="403"/>
      <c r="U131" s="403"/>
      <c r="V131" s="403"/>
      <c r="W131" s="403"/>
      <c r="X131" s="403"/>
      <c r="Y131" s="403"/>
      <c r="Z131" s="403"/>
      <c r="AA131" s="403"/>
      <c r="AB131" s="373"/>
      <c r="AC131" s="404"/>
      <c r="AD131" s="404"/>
      <c r="AE131" s="379" t="s">
        <v>4035</v>
      </c>
      <c r="AF131" s="405" t="str">
        <f t="shared" si="36"/>
        <v>PS261691</v>
      </c>
      <c r="AG131" s="404" t="str">
        <f t="shared" si="36"/>
        <v>BSV260307-222886</v>
      </c>
      <c r="AH131" s="406">
        <f t="shared" si="31"/>
        <v>46091</v>
      </c>
      <c r="AI131" s="404"/>
      <c r="AJ131" s="404"/>
      <c r="AK131" s="404"/>
      <c r="AL131" s="404">
        <f t="shared" si="32"/>
        <v>389500</v>
      </c>
      <c r="AM131" s="404"/>
      <c r="AN131" s="404"/>
      <c r="AO131" s="404"/>
      <c r="AP131" s="404"/>
      <c r="AQ131" s="404"/>
      <c r="AR131" s="404"/>
      <c r="AS131" s="404"/>
      <c r="AT131" s="404"/>
      <c r="AU131" s="404"/>
      <c r="AV131" s="404">
        <f t="shared" si="33"/>
        <v>31160</v>
      </c>
      <c r="AW131" s="404">
        <f t="shared" si="34"/>
        <v>420660</v>
      </c>
      <c r="AX131" s="404">
        <f t="shared" si="28"/>
        <v>420660</v>
      </c>
      <c r="AY131" s="414" t="str">
        <f t="shared" si="35"/>
        <v>LOCAL</v>
      </c>
      <c r="AZ131" s="20" t="s">
        <v>1270</v>
      </c>
      <c r="BA131" s="1" t="s">
        <v>5113</v>
      </c>
      <c r="BC131" s="13"/>
    </row>
    <row r="132" spans="1:55" s="1" customFormat="1" ht="32.25" customHeight="1">
      <c r="A132" s="400" t="s">
        <v>4878</v>
      </c>
      <c r="B132" s="395" t="s">
        <v>4996</v>
      </c>
      <c r="C132" s="379" t="s">
        <v>3245</v>
      </c>
      <c r="D132" s="396">
        <v>46091</v>
      </c>
      <c r="E132" s="397">
        <v>108035472200</v>
      </c>
      <c r="F132" s="493">
        <v>1</v>
      </c>
      <c r="G132" s="372"/>
      <c r="H132" s="372"/>
      <c r="I132" s="422"/>
      <c r="J132" s="422"/>
      <c r="K132" s="422"/>
      <c r="L132" s="422"/>
      <c r="M132" s="422"/>
      <c r="N132" s="423"/>
      <c r="O132" s="373"/>
      <c r="P132" s="403"/>
      <c r="Q132" s="399">
        <v>389500</v>
      </c>
      <c r="R132" s="403"/>
      <c r="S132" s="403"/>
      <c r="T132" s="403"/>
      <c r="U132" s="403"/>
      <c r="V132" s="403"/>
      <c r="W132" s="403"/>
      <c r="X132" s="403"/>
      <c r="Y132" s="403"/>
      <c r="Z132" s="403"/>
      <c r="AA132" s="403"/>
      <c r="AB132" s="373"/>
      <c r="AC132" s="404"/>
      <c r="AD132" s="404"/>
      <c r="AE132" s="379" t="s">
        <v>4035</v>
      </c>
      <c r="AF132" s="405" t="str">
        <f t="shared" si="36"/>
        <v>PS261664</v>
      </c>
      <c r="AG132" s="404" t="str">
        <f t="shared" si="36"/>
        <v>20365120</v>
      </c>
      <c r="AH132" s="406">
        <f t="shared" si="31"/>
        <v>46091</v>
      </c>
      <c r="AI132" s="404"/>
      <c r="AJ132" s="404"/>
      <c r="AK132" s="404"/>
      <c r="AL132" s="404">
        <f t="shared" si="32"/>
        <v>389500</v>
      </c>
      <c r="AM132" s="404"/>
      <c r="AN132" s="404"/>
      <c r="AO132" s="404"/>
      <c r="AP132" s="404"/>
      <c r="AQ132" s="404"/>
      <c r="AR132" s="404"/>
      <c r="AS132" s="404"/>
      <c r="AT132" s="404"/>
      <c r="AU132" s="404"/>
      <c r="AV132" s="404">
        <f t="shared" si="33"/>
        <v>31160</v>
      </c>
      <c r="AW132" s="404">
        <f t="shared" si="34"/>
        <v>420660</v>
      </c>
      <c r="AX132" s="404">
        <f t="shared" ref="AX132:AX195" si="37">AW132</f>
        <v>420660</v>
      </c>
      <c r="AY132" s="414" t="str">
        <f t="shared" si="35"/>
        <v>LOCAL</v>
      </c>
      <c r="AZ132" s="20" t="s">
        <v>1270</v>
      </c>
      <c r="BA132" s="1" t="s">
        <v>5114</v>
      </c>
      <c r="BC132" s="13"/>
    </row>
    <row r="133" spans="1:55" s="1" customFormat="1" ht="32.25" customHeight="1">
      <c r="A133" s="400" t="s">
        <v>4879</v>
      </c>
      <c r="B133" s="395" t="s">
        <v>4997</v>
      </c>
      <c r="C133" s="379" t="s">
        <v>3245</v>
      </c>
      <c r="D133" s="396">
        <v>46092</v>
      </c>
      <c r="E133" s="397">
        <v>108036651660</v>
      </c>
      <c r="F133" s="493">
        <v>1</v>
      </c>
      <c r="G133" s="372"/>
      <c r="H133" s="372"/>
      <c r="I133" s="422"/>
      <c r="J133" s="422"/>
      <c r="K133" s="422"/>
      <c r="L133" s="422"/>
      <c r="M133" s="422"/>
      <c r="N133" s="423"/>
      <c r="O133" s="373"/>
      <c r="P133" s="403"/>
      <c r="Q133" s="399">
        <v>389500</v>
      </c>
      <c r="R133" s="403"/>
      <c r="S133" s="403"/>
      <c r="T133" s="403"/>
      <c r="U133" s="403"/>
      <c r="V133" s="403"/>
      <c r="W133" s="403"/>
      <c r="X133" s="403"/>
      <c r="Y133" s="403"/>
      <c r="Z133" s="403"/>
      <c r="AA133" s="403"/>
      <c r="AB133" s="373"/>
      <c r="AC133" s="404"/>
      <c r="AD133" s="404"/>
      <c r="AE133" s="379" t="s">
        <v>4035</v>
      </c>
      <c r="AF133" s="405" t="str">
        <f t="shared" si="36"/>
        <v>PS261692</v>
      </c>
      <c r="AG133" s="404" t="str">
        <f t="shared" si="36"/>
        <v>HKPS02-090326</v>
      </c>
      <c r="AH133" s="406">
        <f t="shared" si="31"/>
        <v>46092</v>
      </c>
      <c r="AI133" s="404"/>
      <c r="AJ133" s="404"/>
      <c r="AK133" s="404"/>
      <c r="AL133" s="404">
        <f t="shared" si="32"/>
        <v>389500</v>
      </c>
      <c r="AM133" s="404"/>
      <c r="AN133" s="404"/>
      <c r="AO133" s="404"/>
      <c r="AP133" s="404"/>
      <c r="AQ133" s="404"/>
      <c r="AR133" s="404"/>
      <c r="AS133" s="404"/>
      <c r="AT133" s="404"/>
      <c r="AU133" s="404"/>
      <c r="AV133" s="404">
        <f t="shared" si="33"/>
        <v>31160</v>
      </c>
      <c r="AW133" s="404">
        <f t="shared" si="34"/>
        <v>420660</v>
      </c>
      <c r="AX133" s="404">
        <f t="shared" si="37"/>
        <v>420660</v>
      </c>
      <c r="AY133" s="414" t="str">
        <f t="shared" si="35"/>
        <v>LOCAL</v>
      </c>
      <c r="AZ133" s="20" t="s">
        <v>1270</v>
      </c>
      <c r="BA133" s="1" t="s">
        <v>5115</v>
      </c>
      <c r="BC133" s="13"/>
    </row>
    <row r="134" spans="1:55" s="1" customFormat="1" ht="32.25" customHeight="1">
      <c r="A134" s="400" t="s">
        <v>4880</v>
      </c>
      <c r="B134" s="395" t="s">
        <v>4998</v>
      </c>
      <c r="C134" s="379" t="s">
        <v>3245</v>
      </c>
      <c r="D134" s="396">
        <v>46092</v>
      </c>
      <c r="E134" s="397">
        <v>108036656340</v>
      </c>
      <c r="F134" s="493">
        <v>1</v>
      </c>
      <c r="G134" s="372"/>
      <c r="H134" s="372"/>
      <c r="I134" s="422"/>
      <c r="J134" s="422"/>
      <c r="K134" s="422"/>
      <c r="L134" s="422"/>
      <c r="M134" s="422"/>
      <c r="N134" s="423"/>
      <c r="O134" s="373"/>
      <c r="P134" s="403"/>
      <c r="Q134" s="399">
        <v>389500</v>
      </c>
      <c r="R134" s="403"/>
      <c r="S134" s="403"/>
      <c r="T134" s="403"/>
      <c r="U134" s="403"/>
      <c r="V134" s="403"/>
      <c r="W134" s="403"/>
      <c r="X134" s="403"/>
      <c r="Y134" s="403"/>
      <c r="Z134" s="403"/>
      <c r="AA134" s="403"/>
      <c r="AB134" s="373"/>
      <c r="AC134" s="404"/>
      <c r="AD134" s="404"/>
      <c r="AE134" s="379" t="s">
        <v>4035</v>
      </c>
      <c r="AF134" s="405" t="str">
        <f t="shared" si="36"/>
        <v>PS261654</v>
      </c>
      <c r="AG134" s="404" t="str">
        <f t="shared" si="36"/>
        <v>5301363</v>
      </c>
      <c r="AH134" s="406">
        <f t="shared" si="31"/>
        <v>46092</v>
      </c>
      <c r="AI134" s="404"/>
      <c r="AJ134" s="404"/>
      <c r="AK134" s="404"/>
      <c r="AL134" s="404">
        <f t="shared" si="32"/>
        <v>389500</v>
      </c>
      <c r="AM134" s="404"/>
      <c r="AN134" s="404"/>
      <c r="AO134" s="404"/>
      <c r="AP134" s="404"/>
      <c r="AQ134" s="404"/>
      <c r="AR134" s="404"/>
      <c r="AS134" s="404"/>
      <c r="AT134" s="404"/>
      <c r="AU134" s="404"/>
      <c r="AV134" s="404">
        <f t="shared" si="33"/>
        <v>31160</v>
      </c>
      <c r="AW134" s="404">
        <f t="shared" si="34"/>
        <v>420660</v>
      </c>
      <c r="AX134" s="404">
        <f t="shared" si="37"/>
        <v>420660</v>
      </c>
      <c r="AY134" s="414" t="str">
        <f t="shared" si="35"/>
        <v>LOCAL</v>
      </c>
      <c r="AZ134" s="20" t="s">
        <v>1270</v>
      </c>
      <c r="BA134" s="1" t="s">
        <v>5116</v>
      </c>
      <c r="BC134" s="13"/>
    </row>
    <row r="135" spans="1:55" s="1" customFormat="1" ht="32.25" customHeight="1">
      <c r="A135" s="400" t="s">
        <v>4881</v>
      </c>
      <c r="B135" s="395" t="s">
        <v>4999</v>
      </c>
      <c r="C135" s="379" t="s">
        <v>3245</v>
      </c>
      <c r="D135" s="396">
        <v>46092</v>
      </c>
      <c r="E135" s="397">
        <v>108036683900</v>
      </c>
      <c r="F135" s="493">
        <v>1</v>
      </c>
      <c r="G135" s="372"/>
      <c r="H135" s="372"/>
      <c r="I135" s="422"/>
      <c r="J135" s="422"/>
      <c r="K135" s="422"/>
      <c r="L135" s="422"/>
      <c r="M135" s="422"/>
      <c r="N135" s="423"/>
      <c r="O135" s="373"/>
      <c r="P135" s="403"/>
      <c r="Q135" s="399">
        <v>389500</v>
      </c>
      <c r="R135" s="403"/>
      <c r="S135" s="403"/>
      <c r="T135" s="403"/>
      <c r="U135" s="403"/>
      <c r="V135" s="403"/>
      <c r="W135" s="403"/>
      <c r="X135" s="403"/>
      <c r="Y135" s="403"/>
      <c r="Z135" s="403"/>
      <c r="AA135" s="403"/>
      <c r="AB135" s="373"/>
      <c r="AC135" s="404"/>
      <c r="AD135" s="404"/>
      <c r="AE135" s="379" t="s">
        <v>4035</v>
      </c>
      <c r="AF135" s="405" t="str">
        <f t="shared" si="36"/>
        <v>PS261681</v>
      </c>
      <c r="AG135" s="404" t="str">
        <f t="shared" si="36"/>
        <v>5301264</v>
      </c>
      <c r="AH135" s="406">
        <f t="shared" si="31"/>
        <v>46092</v>
      </c>
      <c r="AI135" s="404"/>
      <c r="AJ135" s="404"/>
      <c r="AK135" s="404"/>
      <c r="AL135" s="404">
        <f t="shared" si="32"/>
        <v>389500</v>
      </c>
      <c r="AM135" s="404"/>
      <c r="AN135" s="404"/>
      <c r="AO135" s="404"/>
      <c r="AP135" s="404"/>
      <c r="AQ135" s="404"/>
      <c r="AR135" s="404"/>
      <c r="AS135" s="404"/>
      <c r="AT135" s="404"/>
      <c r="AU135" s="404"/>
      <c r="AV135" s="404">
        <f t="shared" si="33"/>
        <v>31160</v>
      </c>
      <c r="AW135" s="404">
        <f t="shared" si="34"/>
        <v>420660</v>
      </c>
      <c r="AX135" s="404">
        <f t="shared" si="37"/>
        <v>420660</v>
      </c>
      <c r="AY135" s="414" t="str">
        <f t="shared" si="35"/>
        <v>LOCAL</v>
      </c>
      <c r="AZ135" s="20" t="s">
        <v>1270</v>
      </c>
      <c r="BA135" s="1" t="s">
        <v>5117</v>
      </c>
      <c r="BC135" s="13"/>
    </row>
    <row r="136" spans="1:55" s="1" customFormat="1" ht="32.25" customHeight="1">
      <c r="A136" s="400" t="s">
        <v>4882</v>
      </c>
      <c r="B136" s="395" t="s">
        <v>5000</v>
      </c>
      <c r="C136" s="379" t="s">
        <v>3245</v>
      </c>
      <c r="D136" s="396">
        <v>46092</v>
      </c>
      <c r="E136" s="397">
        <v>108036727520</v>
      </c>
      <c r="F136" s="493">
        <v>1</v>
      </c>
      <c r="G136" s="372"/>
      <c r="H136" s="372"/>
      <c r="I136" s="422"/>
      <c r="J136" s="422"/>
      <c r="K136" s="422"/>
      <c r="L136" s="422"/>
      <c r="M136" s="422"/>
      <c r="N136" s="423"/>
      <c r="O136" s="373"/>
      <c r="P136" s="403"/>
      <c r="Q136" s="399">
        <v>389500</v>
      </c>
      <c r="R136" s="403"/>
      <c r="S136" s="403"/>
      <c r="T136" s="403"/>
      <c r="U136" s="403"/>
      <c r="V136" s="403"/>
      <c r="W136" s="403"/>
      <c r="X136" s="403"/>
      <c r="Y136" s="403"/>
      <c r="Z136" s="403"/>
      <c r="AA136" s="403"/>
      <c r="AB136" s="373"/>
      <c r="AC136" s="404"/>
      <c r="AD136" s="404"/>
      <c r="AE136" s="379" t="s">
        <v>4035</v>
      </c>
      <c r="AF136" s="405" t="str">
        <f t="shared" si="36"/>
        <v>PS261702</v>
      </c>
      <c r="AG136" s="404" t="str">
        <f t="shared" si="36"/>
        <v>EBD-PSSP260302</v>
      </c>
      <c r="AH136" s="406">
        <f t="shared" si="31"/>
        <v>46092</v>
      </c>
      <c r="AI136" s="404"/>
      <c r="AJ136" s="404"/>
      <c r="AK136" s="404"/>
      <c r="AL136" s="404">
        <f t="shared" si="32"/>
        <v>389500</v>
      </c>
      <c r="AM136" s="404"/>
      <c r="AN136" s="404"/>
      <c r="AO136" s="404"/>
      <c r="AP136" s="404"/>
      <c r="AQ136" s="404"/>
      <c r="AR136" s="404"/>
      <c r="AS136" s="404"/>
      <c r="AT136" s="404"/>
      <c r="AU136" s="404"/>
      <c r="AV136" s="404">
        <f t="shared" si="33"/>
        <v>31160</v>
      </c>
      <c r="AW136" s="404">
        <f t="shared" si="34"/>
        <v>420660</v>
      </c>
      <c r="AX136" s="404">
        <f t="shared" si="37"/>
        <v>420660</v>
      </c>
      <c r="AY136" s="414" t="str">
        <f t="shared" si="35"/>
        <v>LOCAL</v>
      </c>
      <c r="AZ136" s="20" t="s">
        <v>1270</v>
      </c>
      <c r="BA136" s="1" t="s">
        <v>5118</v>
      </c>
      <c r="BC136" s="13"/>
    </row>
    <row r="137" spans="1:55" s="1" customFormat="1" ht="32.25" customHeight="1">
      <c r="A137" s="400" t="s">
        <v>4883</v>
      </c>
      <c r="B137" s="395" t="s">
        <v>5001</v>
      </c>
      <c r="C137" s="379" t="s">
        <v>3245</v>
      </c>
      <c r="D137" s="396">
        <v>46092</v>
      </c>
      <c r="E137" s="397">
        <v>108036750840</v>
      </c>
      <c r="F137" s="493">
        <v>1</v>
      </c>
      <c r="G137" s="372"/>
      <c r="H137" s="372"/>
      <c r="I137" s="422"/>
      <c r="J137" s="422"/>
      <c r="K137" s="422"/>
      <c r="L137" s="422"/>
      <c r="M137" s="422"/>
      <c r="N137" s="423"/>
      <c r="O137" s="373"/>
      <c r="P137" s="403"/>
      <c r="Q137" s="399">
        <v>389500</v>
      </c>
      <c r="R137" s="403"/>
      <c r="S137" s="403"/>
      <c r="T137" s="403"/>
      <c r="U137" s="403"/>
      <c r="V137" s="403"/>
      <c r="W137" s="403"/>
      <c r="X137" s="403"/>
      <c r="Y137" s="403"/>
      <c r="Z137" s="403"/>
      <c r="AA137" s="403"/>
      <c r="AB137" s="373"/>
      <c r="AC137" s="404"/>
      <c r="AD137" s="404"/>
      <c r="AE137" s="379" t="s">
        <v>4035</v>
      </c>
      <c r="AF137" s="405" t="str">
        <f t="shared" si="36"/>
        <v>PS261704</v>
      </c>
      <c r="AG137" s="404" t="str">
        <f t="shared" si="36"/>
        <v>5305003</v>
      </c>
      <c r="AH137" s="406">
        <f t="shared" si="31"/>
        <v>46092</v>
      </c>
      <c r="AI137" s="404"/>
      <c r="AJ137" s="404"/>
      <c r="AK137" s="404"/>
      <c r="AL137" s="404">
        <f t="shared" si="32"/>
        <v>389500</v>
      </c>
      <c r="AM137" s="404"/>
      <c r="AN137" s="404"/>
      <c r="AO137" s="404"/>
      <c r="AP137" s="404"/>
      <c r="AQ137" s="404"/>
      <c r="AR137" s="404"/>
      <c r="AS137" s="404"/>
      <c r="AT137" s="404"/>
      <c r="AU137" s="404"/>
      <c r="AV137" s="404">
        <f t="shared" si="33"/>
        <v>31160</v>
      </c>
      <c r="AW137" s="404">
        <f t="shared" si="34"/>
        <v>420660</v>
      </c>
      <c r="AX137" s="404">
        <f t="shared" si="37"/>
        <v>420660</v>
      </c>
      <c r="AY137" s="414" t="str">
        <f t="shared" si="35"/>
        <v>LOCAL</v>
      </c>
      <c r="AZ137" s="20" t="s">
        <v>1270</v>
      </c>
      <c r="BA137" s="1" t="s">
        <v>5119</v>
      </c>
      <c r="BC137" s="13"/>
    </row>
    <row r="138" spans="1:55" s="1" customFormat="1" ht="32.25" customHeight="1">
      <c r="A138" s="400" t="s">
        <v>4884</v>
      </c>
      <c r="B138" s="395" t="s">
        <v>5002</v>
      </c>
      <c r="C138" s="379" t="s">
        <v>3245</v>
      </c>
      <c r="D138" s="396">
        <v>46092</v>
      </c>
      <c r="E138" s="397">
        <v>108036779650</v>
      </c>
      <c r="F138" s="493">
        <v>1</v>
      </c>
      <c r="G138" s="372"/>
      <c r="H138" s="372"/>
      <c r="I138" s="422"/>
      <c r="J138" s="422"/>
      <c r="K138" s="422"/>
      <c r="L138" s="422"/>
      <c r="M138" s="422"/>
      <c r="N138" s="423"/>
      <c r="O138" s="373"/>
      <c r="P138" s="403"/>
      <c r="Q138" s="399">
        <v>389500</v>
      </c>
      <c r="R138" s="403"/>
      <c r="S138" s="403"/>
      <c r="T138" s="403"/>
      <c r="U138" s="403"/>
      <c r="V138" s="403"/>
      <c r="W138" s="403"/>
      <c r="X138" s="403"/>
      <c r="Y138" s="403"/>
      <c r="Z138" s="403"/>
      <c r="AA138" s="403"/>
      <c r="AB138" s="373"/>
      <c r="AC138" s="404"/>
      <c r="AD138" s="404"/>
      <c r="AE138" s="379" t="s">
        <v>4035</v>
      </c>
      <c r="AF138" s="405" t="str">
        <f t="shared" si="36"/>
        <v>PS261705</v>
      </c>
      <c r="AG138" s="404" t="str">
        <f t="shared" si="36"/>
        <v>48/PSHK/26</v>
      </c>
      <c r="AH138" s="406">
        <f t="shared" si="31"/>
        <v>46092</v>
      </c>
      <c r="AI138" s="404"/>
      <c r="AJ138" s="404"/>
      <c r="AK138" s="404"/>
      <c r="AL138" s="404">
        <f t="shared" si="32"/>
        <v>389500</v>
      </c>
      <c r="AM138" s="404"/>
      <c r="AN138" s="404"/>
      <c r="AO138" s="404"/>
      <c r="AP138" s="404"/>
      <c r="AQ138" s="404"/>
      <c r="AR138" s="404"/>
      <c r="AS138" s="404"/>
      <c r="AT138" s="404"/>
      <c r="AU138" s="404"/>
      <c r="AV138" s="404">
        <f t="shared" si="33"/>
        <v>31160</v>
      </c>
      <c r="AW138" s="404">
        <f t="shared" si="34"/>
        <v>420660</v>
      </c>
      <c r="AX138" s="404">
        <f t="shared" si="37"/>
        <v>420660</v>
      </c>
      <c r="AY138" s="414" t="str">
        <f t="shared" si="35"/>
        <v>LOCAL</v>
      </c>
      <c r="AZ138" s="20" t="s">
        <v>1270</v>
      </c>
      <c r="BA138" s="1" t="s">
        <v>5120</v>
      </c>
      <c r="BC138" s="13"/>
    </row>
    <row r="139" spans="1:55" s="1" customFormat="1" ht="32.25" customHeight="1">
      <c r="A139" s="400" t="s">
        <v>4885</v>
      </c>
      <c r="B139" s="395" t="s">
        <v>5003</v>
      </c>
      <c r="C139" s="379" t="s">
        <v>3245</v>
      </c>
      <c r="D139" s="396">
        <v>46092</v>
      </c>
      <c r="E139" s="397">
        <v>108036809860</v>
      </c>
      <c r="F139" s="493">
        <v>1</v>
      </c>
      <c r="G139" s="372"/>
      <c r="H139" s="372"/>
      <c r="I139" s="422"/>
      <c r="J139" s="422"/>
      <c r="K139" s="422"/>
      <c r="L139" s="422"/>
      <c r="M139" s="422"/>
      <c r="N139" s="423"/>
      <c r="O139" s="373"/>
      <c r="P139" s="403"/>
      <c r="Q139" s="399">
        <v>389500</v>
      </c>
      <c r="R139" s="403"/>
      <c r="S139" s="403"/>
      <c r="T139" s="403"/>
      <c r="U139" s="403"/>
      <c r="V139" s="403"/>
      <c r="W139" s="403"/>
      <c r="X139" s="403"/>
      <c r="Y139" s="403"/>
      <c r="Z139" s="403"/>
      <c r="AA139" s="403"/>
      <c r="AB139" s="373"/>
      <c r="AC139" s="404"/>
      <c r="AD139" s="404"/>
      <c r="AE139" s="379" t="s">
        <v>4035</v>
      </c>
      <c r="AF139" s="405" t="str">
        <f t="shared" si="36"/>
        <v>PS261706</v>
      </c>
      <c r="AG139" s="404" t="str">
        <f t="shared" si="36"/>
        <v>5304182</v>
      </c>
      <c r="AH139" s="406">
        <f t="shared" si="31"/>
        <v>46092</v>
      </c>
      <c r="AI139" s="404"/>
      <c r="AJ139" s="404"/>
      <c r="AK139" s="404"/>
      <c r="AL139" s="404">
        <f t="shared" si="32"/>
        <v>389500</v>
      </c>
      <c r="AM139" s="404"/>
      <c r="AN139" s="404"/>
      <c r="AO139" s="404"/>
      <c r="AP139" s="404"/>
      <c r="AQ139" s="404"/>
      <c r="AR139" s="404"/>
      <c r="AS139" s="404"/>
      <c r="AT139" s="404"/>
      <c r="AU139" s="404"/>
      <c r="AV139" s="404">
        <f t="shared" si="33"/>
        <v>31160</v>
      </c>
      <c r="AW139" s="404">
        <f t="shared" si="34"/>
        <v>420660</v>
      </c>
      <c r="AX139" s="404">
        <f t="shared" si="37"/>
        <v>420660</v>
      </c>
      <c r="AY139" s="414" t="str">
        <f t="shared" si="35"/>
        <v>LOCAL</v>
      </c>
      <c r="AZ139" s="20" t="s">
        <v>1270</v>
      </c>
      <c r="BA139" s="1" t="s">
        <v>5121</v>
      </c>
      <c r="BC139" s="13"/>
    </row>
    <row r="140" spans="1:55" s="1" customFormat="1" ht="32.25" customHeight="1">
      <c r="A140" s="400" t="s">
        <v>4886</v>
      </c>
      <c r="B140" s="395" t="s">
        <v>5004</v>
      </c>
      <c r="C140" s="379" t="s">
        <v>3245</v>
      </c>
      <c r="D140" s="396">
        <v>46092</v>
      </c>
      <c r="E140" s="397">
        <v>108037051950</v>
      </c>
      <c r="F140" s="891">
        <v>2</v>
      </c>
      <c r="G140" s="372"/>
      <c r="H140" s="372"/>
      <c r="I140" s="422"/>
      <c r="J140" s="422"/>
      <c r="K140" s="422"/>
      <c r="L140" s="422"/>
      <c r="M140" s="422"/>
      <c r="N140" s="423"/>
      <c r="O140" s="373"/>
      <c r="P140" s="403"/>
      <c r="Q140" s="399">
        <v>389500</v>
      </c>
      <c r="R140" s="403"/>
      <c r="S140" s="403"/>
      <c r="T140" s="403"/>
      <c r="U140" s="403"/>
      <c r="V140" s="403"/>
      <c r="W140" s="403"/>
      <c r="X140" s="403"/>
      <c r="Y140" s="403"/>
      <c r="Z140" s="403"/>
      <c r="AA140" s="403"/>
      <c r="AB140" s="373"/>
      <c r="AC140" s="404"/>
      <c r="AD140" s="404"/>
      <c r="AE140" s="379" t="s">
        <v>4035</v>
      </c>
      <c r="AF140" s="405" t="str">
        <f t="shared" si="36"/>
        <v>PS261727</v>
      </c>
      <c r="AG140" s="404" t="str">
        <f t="shared" si="36"/>
        <v>VY/046-2026</v>
      </c>
      <c r="AH140" s="406">
        <f t="shared" si="31"/>
        <v>46092</v>
      </c>
      <c r="AI140" s="404"/>
      <c r="AJ140" s="404"/>
      <c r="AK140" s="404"/>
      <c r="AL140" s="404">
        <f t="shared" si="32"/>
        <v>389500</v>
      </c>
      <c r="AM140" s="404"/>
      <c r="AN140" s="404"/>
      <c r="AO140" s="404"/>
      <c r="AP140" s="404"/>
      <c r="AQ140" s="404"/>
      <c r="AR140" s="404"/>
      <c r="AS140" s="404"/>
      <c r="AT140" s="404"/>
      <c r="AU140" s="404"/>
      <c r="AV140" s="404">
        <f t="shared" si="33"/>
        <v>31160</v>
      </c>
      <c r="AW140" s="404">
        <f t="shared" si="34"/>
        <v>420660</v>
      </c>
      <c r="AX140" s="404">
        <f t="shared" si="37"/>
        <v>420660</v>
      </c>
      <c r="AY140" s="414" t="str">
        <f t="shared" si="35"/>
        <v>LOCAL</v>
      </c>
      <c r="AZ140" s="20" t="s">
        <v>1270</v>
      </c>
      <c r="BA140" s="1" t="s">
        <v>5122</v>
      </c>
      <c r="BC140" s="13"/>
    </row>
    <row r="141" spans="1:55" s="1" customFormat="1" ht="32.25" customHeight="1">
      <c r="A141" s="400" t="s">
        <v>4886</v>
      </c>
      <c r="B141" s="395" t="s">
        <v>5004</v>
      </c>
      <c r="C141" s="379" t="s">
        <v>3245</v>
      </c>
      <c r="D141" s="396">
        <v>46092</v>
      </c>
      <c r="E141" s="397">
        <v>108037061640</v>
      </c>
      <c r="F141" s="892"/>
      <c r="G141" s="372"/>
      <c r="H141" s="372"/>
      <c r="I141" s="422"/>
      <c r="J141" s="422"/>
      <c r="K141" s="422"/>
      <c r="L141" s="422"/>
      <c r="M141" s="422"/>
      <c r="N141" s="423"/>
      <c r="O141" s="373"/>
      <c r="P141" s="403"/>
      <c r="Q141" s="399">
        <v>70000</v>
      </c>
      <c r="R141" s="403"/>
      <c r="S141" s="403"/>
      <c r="T141" s="403"/>
      <c r="U141" s="403"/>
      <c r="V141" s="403"/>
      <c r="W141" s="403"/>
      <c r="X141" s="403"/>
      <c r="Y141" s="403"/>
      <c r="Z141" s="403"/>
      <c r="AA141" s="403"/>
      <c r="AB141" s="373"/>
      <c r="AC141" s="404"/>
      <c r="AD141" s="404"/>
      <c r="AE141" s="379" t="s">
        <v>4035</v>
      </c>
      <c r="AF141" s="405" t="str">
        <f t="shared" si="36"/>
        <v>PS261727</v>
      </c>
      <c r="AG141" s="404" t="str">
        <f t="shared" si="36"/>
        <v>VY/046-2026</v>
      </c>
      <c r="AH141" s="406">
        <f t="shared" si="31"/>
        <v>46092</v>
      </c>
      <c r="AI141" s="404"/>
      <c r="AJ141" s="404"/>
      <c r="AK141" s="404"/>
      <c r="AL141" s="404">
        <f t="shared" si="32"/>
        <v>70000</v>
      </c>
      <c r="AM141" s="404"/>
      <c r="AN141" s="404"/>
      <c r="AO141" s="404"/>
      <c r="AP141" s="404"/>
      <c r="AQ141" s="404"/>
      <c r="AR141" s="404"/>
      <c r="AS141" s="404"/>
      <c r="AT141" s="404"/>
      <c r="AU141" s="404"/>
      <c r="AV141" s="404">
        <f t="shared" si="33"/>
        <v>5600</v>
      </c>
      <c r="AW141" s="404">
        <f t="shared" si="34"/>
        <v>75600</v>
      </c>
      <c r="AX141" s="404">
        <f t="shared" si="37"/>
        <v>75600</v>
      </c>
      <c r="AY141" s="414" t="str">
        <f t="shared" si="35"/>
        <v>LOCAL</v>
      </c>
      <c r="AZ141" s="20" t="s">
        <v>1270</v>
      </c>
      <c r="BA141" s="1" t="s">
        <v>5122</v>
      </c>
      <c r="BC141" s="13"/>
    </row>
    <row r="142" spans="1:55" s="1" customFormat="1" ht="32.25" customHeight="1">
      <c r="A142" s="400" t="s">
        <v>4887</v>
      </c>
      <c r="B142" s="395" t="s">
        <v>5005</v>
      </c>
      <c r="C142" s="379" t="s">
        <v>3245</v>
      </c>
      <c r="D142" s="396">
        <v>46092</v>
      </c>
      <c r="E142" s="397">
        <v>108037419600</v>
      </c>
      <c r="F142" s="493">
        <v>1</v>
      </c>
      <c r="G142" s="372"/>
      <c r="H142" s="372"/>
      <c r="I142" s="422"/>
      <c r="J142" s="422"/>
      <c r="K142" s="422"/>
      <c r="L142" s="422"/>
      <c r="M142" s="422"/>
      <c r="N142" s="423"/>
      <c r="O142" s="373"/>
      <c r="P142" s="403"/>
      <c r="Q142" s="399">
        <v>389500</v>
      </c>
      <c r="R142" s="403"/>
      <c r="S142" s="403"/>
      <c r="T142" s="403"/>
      <c r="U142" s="403"/>
      <c r="V142" s="403"/>
      <c r="W142" s="403"/>
      <c r="X142" s="403"/>
      <c r="Y142" s="403"/>
      <c r="Z142" s="403"/>
      <c r="AA142" s="403"/>
      <c r="AB142" s="373"/>
      <c r="AC142" s="404"/>
      <c r="AD142" s="404"/>
      <c r="AE142" s="379" t="s">
        <v>4035</v>
      </c>
      <c r="AF142" s="405" t="str">
        <f t="shared" si="36"/>
        <v>PS261589</v>
      </c>
      <c r="AG142" s="404" t="str">
        <f t="shared" si="36"/>
        <v>5275994</v>
      </c>
      <c r="AH142" s="406">
        <f t="shared" si="31"/>
        <v>46092</v>
      </c>
      <c r="AI142" s="404"/>
      <c r="AJ142" s="404"/>
      <c r="AK142" s="404"/>
      <c r="AL142" s="404">
        <f t="shared" si="32"/>
        <v>389500</v>
      </c>
      <c r="AM142" s="404"/>
      <c r="AN142" s="404"/>
      <c r="AO142" s="404"/>
      <c r="AP142" s="404"/>
      <c r="AQ142" s="404"/>
      <c r="AR142" s="404"/>
      <c r="AS142" s="404"/>
      <c r="AT142" s="404"/>
      <c r="AU142" s="404"/>
      <c r="AV142" s="404">
        <f t="shared" si="33"/>
        <v>31160</v>
      </c>
      <c r="AW142" s="404">
        <f t="shared" si="34"/>
        <v>420660</v>
      </c>
      <c r="AX142" s="404">
        <f t="shared" si="37"/>
        <v>420660</v>
      </c>
      <c r="AY142" s="414" t="str">
        <f t="shared" si="35"/>
        <v>LOCAL</v>
      </c>
      <c r="AZ142" s="20" t="s">
        <v>1270</v>
      </c>
      <c r="BA142" s="1" t="s">
        <v>5123</v>
      </c>
      <c r="BC142" s="13"/>
    </row>
    <row r="143" spans="1:55" s="1" customFormat="1" ht="32.25" customHeight="1">
      <c r="A143" s="400" t="s">
        <v>4888</v>
      </c>
      <c r="B143" s="395" t="s">
        <v>5006</v>
      </c>
      <c r="C143" s="379" t="s">
        <v>3245</v>
      </c>
      <c r="D143" s="396">
        <v>46092</v>
      </c>
      <c r="E143" s="397">
        <v>108037417020</v>
      </c>
      <c r="F143" s="493">
        <v>1</v>
      </c>
      <c r="G143" s="372"/>
      <c r="H143" s="372"/>
      <c r="I143" s="422"/>
      <c r="J143" s="422"/>
      <c r="K143" s="422"/>
      <c r="L143" s="422"/>
      <c r="M143" s="422"/>
      <c r="N143" s="423"/>
      <c r="O143" s="373"/>
      <c r="P143" s="403"/>
      <c r="Q143" s="399">
        <v>389500</v>
      </c>
      <c r="R143" s="403"/>
      <c r="S143" s="403"/>
      <c r="T143" s="403"/>
      <c r="U143" s="403"/>
      <c r="V143" s="403"/>
      <c r="W143" s="403"/>
      <c r="X143" s="403"/>
      <c r="Y143" s="403"/>
      <c r="Z143" s="403"/>
      <c r="AA143" s="403"/>
      <c r="AB143" s="373"/>
      <c r="AC143" s="404"/>
      <c r="AD143" s="404"/>
      <c r="AE143" s="379" t="s">
        <v>4035</v>
      </c>
      <c r="AF143" s="405" t="str">
        <f t="shared" si="36"/>
        <v>PS261655</v>
      </c>
      <c r="AG143" s="404" t="str">
        <f t="shared" si="36"/>
        <v>5261059</v>
      </c>
      <c r="AH143" s="406">
        <f t="shared" si="31"/>
        <v>46092</v>
      </c>
      <c r="AI143" s="404"/>
      <c r="AJ143" s="404"/>
      <c r="AK143" s="404"/>
      <c r="AL143" s="404">
        <f t="shared" si="32"/>
        <v>389500</v>
      </c>
      <c r="AM143" s="404"/>
      <c r="AN143" s="404"/>
      <c r="AO143" s="404"/>
      <c r="AP143" s="404"/>
      <c r="AQ143" s="404"/>
      <c r="AR143" s="404"/>
      <c r="AS143" s="404"/>
      <c r="AT143" s="404"/>
      <c r="AU143" s="404"/>
      <c r="AV143" s="404">
        <f t="shared" si="33"/>
        <v>31160</v>
      </c>
      <c r="AW143" s="404">
        <f t="shared" si="34"/>
        <v>420660</v>
      </c>
      <c r="AX143" s="404">
        <f t="shared" si="37"/>
        <v>420660</v>
      </c>
      <c r="AY143" s="414" t="str">
        <f t="shared" si="35"/>
        <v>LOCAL</v>
      </c>
      <c r="AZ143" s="20" t="s">
        <v>1270</v>
      </c>
      <c r="BA143" s="1" t="s">
        <v>5124</v>
      </c>
      <c r="BC143" s="13"/>
    </row>
    <row r="144" spans="1:55" s="1" customFormat="1" ht="32.25" customHeight="1">
      <c r="A144" s="400" t="s">
        <v>4889</v>
      </c>
      <c r="B144" s="395" t="s">
        <v>5007</v>
      </c>
      <c r="C144" s="379" t="s">
        <v>3245</v>
      </c>
      <c r="D144" s="396">
        <v>46092</v>
      </c>
      <c r="E144" s="397">
        <v>108037414440</v>
      </c>
      <c r="F144" s="493">
        <v>1</v>
      </c>
      <c r="G144" s="372"/>
      <c r="H144" s="372"/>
      <c r="I144" s="422"/>
      <c r="J144" s="422"/>
      <c r="K144" s="422"/>
      <c r="L144" s="422"/>
      <c r="M144" s="422"/>
      <c r="N144" s="423"/>
      <c r="O144" s="373"/>
      <c r="P144" s="403"/>
      <c r="Q144" s="399">
        <v>389500</v>
      </c>
      <c r="R144" s="403"/>
      <c r="S144" s="403"/>
      <c r="T144" s="403"/>
      <c r="U144" s="403"/>
      <c r="V144" s="403"/>
      <c r="W144" s="403"/>
      <c r="X144" s="403"/>
      <c r="Y144" s="403"/>
      <c r="Z144" s="403"/>
      <c r="AA144" s="403"/>
      <c r="AB144" s="373"/>
      <c r="AC144" s="404"/>
      <c r="AD144" s="404"/>
      <c r="AE144" s="379" t="s">
        <v>4035</v>
      </c>
      <c r="AF144" s="405" t="str">
        <f t="shared" si="36"/>
        <v>PS261656</v>
      </c>
      <c r="AG144" s="404" t="str">
        <f t="shared" si="36"/>
        <v>5275487</v>
      </c>
      <c r="AH144" s="406">
        <f t="shared" si="31"/>
        <v>46092</v>
      </c>
      <c r="AI144" s="404"/>
      <c r="AJ144" s="404"/>
      <c r="AK144" s="404"/>
      <c r="AL144" s="404">
        <f t="shared" si="32"/>
        <v>389500</v>
      </c>
      <c r="AM144" s="404"/>
      <c r="AN144" s="404"/>
      <c r="AO144" s="404"/>
      <c r="AP144" s="404"/>
      <c r="AQ144" s="404"/>
      <c r="AR144" s="404"/>
      <c r="AS144" s="404"/>
      <c r="AT144" s="404"/>
      <c r="AU144" s="404"/>
      <c r="AV144" s="404">
        <f t="shared" si="33"/>
        <v>31160</v>
      </c>
      <c r="AW144" s="404">
        <f t="shared" si="34"/>
        <v>420660</v>
      </c>
      <c r="AX144" s="404">
        <f t="shared" si="37"/>
        <v>420660</v>
      </c>
      <c r="AY144" s="414" t="str">
        <f t="shared" si="35"/>
        <v>LOCAL</v>
      </c>
      <c r="AZ144" s="20" t="s">
        <v>1270</v>
      </c>
      <c r="BA144" s="1" t="s">
        <v>5125</v>
      </c>
      <c r="BC144" s="13"/>
    </row>
    <row r="145" spans="1:55" s="1" customFormat="1" ht="32.25" customHeight="1">
      <c r="A145" s="400" t="s">
        <v>4890</v>
      </c>
      <c r="B145" s="395" t="s">
        <v>5008</v>
      </c>
      <c r="C145" s="379" t="s">
        <v>3245</v>
      </c>
      <c r="D145" s="396">
        <v>46092</v>
      </c>
      <c r="E145" s="397">
        <v>108037412450</v>
      </c>
      <c r="F145" s="493">
        <v>1</v>
      </c>
      <c r="G145" s="372"/>
      <c r="H145" s="372"/>
      <c r="I145" s="422"/>
      <c r="J145" s="422"/>
      <c r="K145" s="422"/>
      <c r="L145" s="422"/>
      <c r="M145" s="422"/>
      <c r="N145" s="423"/>
      <c r="O145" s="373"/>
      <c r="P145" s="403"/>
      <c r="Q145" s="399">
        <v>389500</v>
      </c>
      <c r="R145" s="403"/>
      <c r="S145" s="403"/>
      <c r="T145" s="403"/>
      <c r="U145" s="403"/>
      <c r="V145" s="403"/>
      <c r="W145" s="403"/>
      <c r="X145" s="403"/>
      <c r="Y145" s="403"/>
      <c r="Z145" s="403"/>
      <c r="AA145" s="403"/>
      <c r="AB145" s="373"/>
      <c r="AC145" s="404"/>
      <c r="AD145" s="404"/>
      <c r="AE145" s="379" t="s">
        <v>4035</v>
      </c>
      <c r="AF145" s="405" t="str">
        <f t="shared" si="36"/>
        <v>PS261693</v>
      </c>
      <c r="AG145" s="404" t="str">
        <f t="shared" si="36"/>
        <v>5304112</v>
      </c>
      <c r="AH145" s="406">
        <f t="shared" si="31"/>
        <v>46092</v>
      </c>
      <c r="AI145" s="404"/>
      <c r="AJ145" s="404"/>
      <c r="AK145" s="404"/>
      <c r="AL145" s="404">
        <f t="shared" si="32"/>
        <v>389500</v>
      </c>
      <c r="AM145" s="404"/>
      <c r="AN145" s="404"/>
      <c r="AO145" s="404"/>
      <c r="AP145" s="404"/>
      <c r="AQ145" s="404"/>
      <c r="AR145" s="404"/>
      <c r="AS145" s="404"/>
      <c r="AT145" s="404"/>
      <c r="AU145" s="404"/>
      <c r="AV145" s="404">
        <f t="shared" si="33"/>
        <v>31160</v>
      </c>
      <c r="AW145" s="404">
        <f t="shared" si="34"/>
        <v>420660</v>
      </c>
      <c r="AX145" s="404">
        <f t="shared" si="37"/>
        <v>420660</v>
      </c>
      <c r="AY145" s="414" t="str">
        <f t="shared" si="35"/>
        <v>LOCAL</v>
      </c>
      <c r="AZ145" s="20" t="s">
        <v>1270</v>
      </c>
      <c r="BA145" s="1" t="s">
        <v>5126</v>
      </c>
      <c r="BC145" s="13"/>
    </row>
    <row r="146" spans="1:55" s="1" customFormat="1" ht="32.25" customHeight="1">
      <c r="A146" s="400" t="s">
        <v>4891</v>
      </c>
      <c r="B146" s="395" t="s">
        <v>5009</v>
      </c>
      <c r="C146" s="379" t="s">
        <v>3245</v>
      </c>
      <c r="D146" s="396">
        <v>46092</v>
      </c>
      <c r="E146" s="397">
        <v>108037409320</v>
      </c>
      <c r="F146" s="493">
        <v>1</v>
      </c>
      <c r="G146" s="372"/>
      <c r="H146" s="372"/>
      <c r="I146" s="422"/>
      <c r="J146" s="422"/>
      <c r="K146" s="422"/>
      <c r="L146" s="422"/>
      <c r="M146" s="422"/>
      <c r="N146" s="423"/>
      <c r="O146" s="373"/>
      <c r="P146" s="403"/>
      <c r="Q146" s="399">
        <v>389500</v>
      </c>
      <c r="R146" s="403"/>
      <c r="S146" s="403"/>
      <c r="T146" s="403"/>
      <c r="U146" s="403"/>
      <c r="V146" s="403"/>
      <c r="W146" s="403"/>
      <c r="X146" s="403"/>
      <c r="Y146" s="403"/>
      <c r="Z146" s="403"/>
      <c r="AA146" s="403"/>
      <c r="AB146" s="373"/>
      <c r="AC146" s="404"/>
      <c r="AD146" s="404"/>
      <c r="AE146" s="379" t="s">
        <v>4035</v>
      </c>
      <c r="AF146" s="405" t="str">
        <f t="shared" si="36"/>
        <v>PS261695</v>
      </c>
      <c r="AG146" s="404" t="str">
        <f t="shared" si="36"/>
        <v>5303219</v>
      </c>
      <c r="AH146" s="406">
        <f t="shared" si="31"/>
        <v>46092</v>
      </c>
      <c r="AI146" s="404"/>
      <c r="AJ146" s="404"/>
      <c r="AK146" s="404"/>
      <c r="AL146" s="404">
        <f t="shared" si="32"/>
        <v>389500</v>
      </c>
      <c r="AM146" s="404"/>
      <c r="AN146" s="404"/>
      <c r="AO146" s="404"/>
      <c r="AP146" s="404"/>
      <c r="AQ146" s="404"/>
      <c r="AR146" s="404"/>
      <c r="AS146" s="404"/>
      <c r="AT146" s="404"/>
      <c r="AU146" s="404"/>
      <c r="AV146" s="404">
        <f t="shared" si="33"/>
        <v>31160</v>
      </c>
      <c r="AW146" s="404">
        <f t="shared" si="34"/>
        <v>420660</v>
      </c>
      <c r="AX146" s="404">
        <f t="shared" si="37"/>
        <v>420660</v>
      </c>
      <c r="AY146" s="414" t="str">
        <f t="shared" si="35"/>
        <v>LOCAL</v>
      </c>
      <c r="AZ146" s="20" t="s">
        <v>1270</v>
      </c>
      <c r="BA146" s="1" t="s">
        <v>5127</v>
      </c>
      <c r="BC146" s="13"/>
    </row>
    <row r="147" spans="1:55" s="1" customFormat="1" ht="32.25" customHeight="1">
      <c r="A147" s="400" t="s">
        <v>4892</v>
      </c>
      <c r="B147" s="395" t="s">
        <v>5010</v>
      </c>
      <c r="C147" s="379" t="s">
        <v>3245</v>
      </c>
      <c r="D147" s="396">
        <v>46092</v>
      </c>
      <c r="E147" s="397">
        <v>108037407110</v>
      </c>
      <c r="F147" s="493">
        <v>1</v>
      </c>
      <c r="G147" s="372"/>
      <c r="H147" s="372"/>
      <c r="I147" s="422"/>
      <c r="J147" s="422"/>
      <c r="K147" s="422"/>
      <c r="L147" s="422"/>
      <c r="M147" s="422"/>
      <c r="N147" s="423"/>
      <c r="O147" s="373"/>
      <c r="P147" s="403"/>
      <c r="Q147" s="399">
        <v>389500</v>
      </c>
      <c r="R147" s="403"/>
      <c r="S147" s="403"/>
      <c r="T147" s="403"/>
      <c r="U147" s="403"/>
      <c r="V147" s="403"/>
      <c r="W147" s="403"/>
      <c r="X147" s="403"/>
      <c r="Y147" s="403"/>
      <c r="Z147" s="403"/>
      <c r="AA147" s="403"/>
      <c r="AB147" s="373"/>
      <c r="AC147" s="404"/>
      <c r="AD147" s="404"/>
      <c r="AE147" s="379" t="s">
        <v>4035</v>
      </c>
      <c r="AF147" s="405" t="str">
        <f t="shared" si="36"/>
        <v>PS261694</v>
      </c>
      <c r="AG147" s="404" t="str">
        <f t="shared" si="36"/>
        <v>5303058</v>
      </c>
      <c r="AH147" s="406">
        <f t="shared" si="31"/>
        <v>46092</v>
      </c>
      <c r="AI147" s="404"/>
      <c r="AJ147" s="404"/>
      <c r="AK147" s="404"/>
      <c r="AL147" s="404">
        <f t="shared" si="32"/>
        <v>389500</v>
      </c>
      <c r="AM147" s="404"/>
      <c r="AN147" s="404"/>
      <c r="AO147" s="404"/>
      <c r="AP147" s="404"/>
      <c r="AQ147" s="404"/>
      <c r="AR147" s="404"/>
      <c r="AS147" s="404"/>
      <c r="AT147" s="404"/>
      <c r="AU147" s="404"/>
      <c r="AV147" s="404">
        <f t="shared" si="33"/>
        <v>31160</v>
      </c>
      <c r="AW147" s="404">
        <f t="shared" si="34"/>
        <v>420660</v>
      </c>
      <c r="AX147" s="404">
        <f t="shared" si="37"/>
        <v>420660</v>
      </c>
      <c r="AY147" s="414" t="str">
        <f t="shared" si="35"/>
        <v>LOCAL</v>
      </c>
      <c r="AZ147" s="20" t="s">
        <v>1270</v>
      </c>
      <c r="BA147" s="1" t="s">
        <v>5128</v>
      </c>
      <c r="BC147" s="13"/>
    </row>
    <row r="148" spans="1:55" s="1" customFormat="1" ht="32.25" customHeight="1">
      <c r="A148" s="400" t="s">
        <v>4893</v>
      </c>
      <c r="B148" s="395" t="s">
        <v>5011</v>
      </c>
      <c r="C148" s="379" t="s">
        <v>3245</v>
      </c>
      <c r="D148" s="396">
        <v>46092</v>
      </c>
      <c r="E148" s="397">
        <v>108037404750</v>
      </c>
      <c r="F148" s="493">
        <v>1</v>
      </c>
      <c r="G148" s="372"/>
      <c r="H148" s="372"/>
      <c r="I148" s="422"/>
      <c r="J148" s="422"/>
      <c r="K148" s="422"/>
      <c r="L148" s="422"/>
      <c r="M148" s="422"/>
      <c r="N148" s="423"/>
      <c r="O148" s="373"/>
      <c r="P148" s="403"/>
      <c r="Q148" s="399">
        <v>389500</v>
      </c>
      <c r="R148" s="403"/>
      <c r="S148" s="403"/>
      <c r="T148" s="403"/>
      <c r="U148" s="403"/>
      <c r="V148" s="403"/>
      <c r="W148" s="403"/>
      <c r="X148" s="403"/>
      <c r="Y148" s="403"/>
      <c r="Z148" s="403"/>
      <c r="AA148" s="403"/>
      <c r="AB148" s="373"/>
      <c r="AC148" s="404"/>
      <c r="AD148" s="404"/>
      <c r="AE148" s="379" t="s">
        <v>4035</v>
      </c>
      <c r="AF148" s="405" t="str">
        <f t="shared" si="36"/>
        <v>PS261728</v>
      </c>
      <c r="AG148" s="404" t="str">
        <f t="shared" si="36"/>
        <v>5304632</v>
      </c>
      <c r="AH148" s="406">
        <f t="shared" si="31"/>
        <v>46092</v>
      </c>
      <c r="AI148" s="404"/>
      <c r="AJ148" s="404"/>
      <c r="AK148" s="404"/>
      <c r="AL148" s="404">
        <f t="shared" si="32"/>
        <v>389500</v>
      </c>
      <c r="AM148" s="404"/>
      <c r="AN148" s="404"/>
      <c r="AO148" s="404"/>
      <c r="AP148" s="404"/>
      <c r="AQ148" s="404"/>
      <c r="AR148" s="404"/>
      <c r="AS148" s="404"/>
      <c r="AT148" s="404"/>
      <c r="AU148" s="404"/>
      <c r="AV148" s="404">
        <f t="shared" si="33"/>
        <v>31160</v>
      </c>
      <c r="AW148" s="404">
        <f t="shared" si="34"/>
        <v>420660</v>
      </c>
      <c r="AX148" s="404">
        <f t="shared" si="37"/>
        <v>420660</v>
      </c>
      <c r="AY148" s="414" t="str">
        <f t="shared" si="35"/>
        <v>LOCAL</v>
      </c>
      <c r="AZ148" s="20" t="s">
        <v>1270</v>
      </c>
      <c r="BA148" s="1" t="s">
        <v>5129</v>
      </c>
      <c r="BC148" s="13"/>
    </row>
    <row r="149" spans="1:55" s="1" customFormat="1" ht="32.25" customHeight="1">
      <c r="A149" s="400" t="s">
        <v>4894</v>
      </c>
      <c r="B149" s="395" t="s">
        <v>5012</v>
      </c>
      <c r="C149" s="379" t="s">
        <v>3245</v>
      </c>
      <c r="D149" s="396">
        <v>46092</v>
      </c>
      <c r="E149" s="397">
        <v>108037402430</v>
      </c>
      <c r="F149" s="493">
        <v>1</v>
      </c>
      <c r="G149" s="372"/>
      <c r="H149" s="372"/>
      <c r="I149" s="422"/>
      <c r="J149" s="422"/>
      <c r="K149" s="422"/>
      <c r="L149" s="422"/>
      <c r="M149" s="422"/>
      <c r="N149" s="423"/>
      <c r="O149" s="373"/>
      <c r="P149" s="403"/>
      <c r="Q149" s="399">
        <v>389500</v>
      </c>
      <c r="R149" s="403"/>
      <c r="S149" s="403"/>
      <c r="T149" s="403"/>
      <c r="U149" s="403"/>
      <c r="V149" s="403"/>
      <c r="W149" s="403"/>
      <c r="X149" s="403"/>
      <c r="Y149" s="403"/>
      <c r="Z149" s="403"/>
      <c r="AA149" s="403"/>
      <c r="AB149" s="373"/>
      <c r="AC149" s="404"/>
      <c r="AD149" s="404"/>
      <c r="AE149" s="379" t="s">
        <v>4035</v>
      </c>
      <c r="AF149" s="405" t="str">
        <f t="shared" si="36"/>
        <v>PS261729</v>
      </c>
      <c r="AG149" s="404" t="str">
        <f t="shared" si="36"/>
        <v>THVN-MIN2603015</v>
      </c>
      <c r="AH149" s="406">
        <f t="shared" si="31"/>
        <v>46092</v>
      </c>
      <c r="AI149" s="404"/>
      <c r="AJ149" s="404"/>
      <c r="AK149" s="404"/>
      <c r="AL149" s="404">
        <f t="shared" si="32"/>
        <v>389500</v>
      </c>
      <c r="AM149" s="404"/>
      <c r="AN149" s="404"/>
      <c r="AO149" s="404"/>
      <c r="AP149" s="404"/>
      <c r="AQ149" s="404"/>
      <c r="AR149" s="404"/>
      <c r="AS149" s="404"/>
      <c r="AT149" s="404"/>
      <c r="AU149" s="404"/>
      <c r="AV149" s="404">
        <f t="shared" si="33"/>
        <v>31160</v>
      </c>
      <c r="AW149" s="404">
        <f t="shared" si="34"/>
        <v>420660</v>
      </c>
      <c r="AX149" s="404">
        <f t="shared" si="37"/>
        <v>420660</v>
      </c>
      <c r="AY149" s="414" t="str">
        <f t="shared" si="35"/>
        <v>LOCAL</v>
      </c>
      <c r="AZ149" s="20" t="s">
        <v>1270</v>
      </c>
      <c r="BA149" s="1" t="s">
        <v>5130</v>
      </c>
      <c r="BC149" s="13"/>
    </row>
    <row r="150" spans="1:55" s="1" customFormat="1" ht="32.25" customHeight="1">
      <c r="A150" s="400" t="s">
        <v>4895</v>
      </c>
      <c r="B150" s="395" t="s">
        <v>5013</v>
      </c>
      <c r="C150" s="379" t="s">
        <v>3245</v>
      </c>
      <c r="D150" s="396">
        <v>46092</v>
      </c>
      <c r="E150" s="397">
        <v>108037400220</v>
      </c>
      <c r="F150" s="493">
        <v>1</v>
      </c>
      <c r="G150" s="372"/>
      <c r="H150" s="372"/>
      <c r="I150" s="422"/>
      <c r="J150" s="422"/>
      <c r="K150" s="422"/>
      <c r="L150" s="422"/>
      <c r="M150" s="422"/>
      <c r="N150" s="423"/>
      <c r="O150" s="373"/>
      <c r="P150" s="403"/>
      <c r="Q150" s="399">
        <v>389500</v>
      </c>
      <c r="R150" s="403"/>
      <c r="S150" s="403"/>
      <c r="T150" s="403"/>
      <c r="U150" s="403"/>
      <c r="V150" s="403"/>
      <c r="W150" s="403"/>
      <c r="X150" s="403"/>
      <c r="Y150" s="403"/>
      <c r="Z150" s="403"/>
      <c r="AA150" s="403"/>
      <c r="AB150" s="373"/>
      <c r="AC150" s="404"/>
      <c r="AD150" s="404"/>
      <c r="AE150" s="379" t="s">
        <v>4035</v>
      </c>
      <c r="AF150" s="405" t="str">
        <f t="shared" si="36"/>
        <v>PS261707</v>
      </c>
      <c r="AG150" s="404" t="str">
        <f t="shared" si="36"/>
        <v>200/BG-PS-34</v>
      </c>
      <c r="AH150" s="406">
        <f t="shared" si="31"/>
        <v>46092</v>
      </c>
      <c r="AI150" s="404"/>
      <c r="AJ150" s="404"/>
      <c r="AK150" s="404"/>
      <c r="AL150" s="404">
        <f t="shared" si="32"/>
        <v>389500</v>
      </c>
      <c r="AM150" s="404"/>
      <c r="AN150" s="404"/>
      <c r="AO150" s="404"/>
      <c r="AP150" s="404"/>
      <c r="AQ150" s="404"/>
      <c r="AR150" s="404"/>
      <c r="AS150" s="404"/>
      <c r="AT150" s="404"/>
      <c r="AU150" s="404"/>
      <c r="AV150" s="404">
        <f t="shared" si="33"/>
        <v>31160</v>
      </c>
      <c r="AW150" s="404">
        <f t="shared" si="34"/>
        <v>420660</v>
      </c>
      <c r="AX150" s="404">
        <f t="shared" si="37"/>
        <v>420660</v>
      </c>
      <c r="AY150" s="414" t="str">
        <f t="shared" si="35"/>
        <v>LOCAL</v>
      </c>
      <c r="AZ150" s="20" t="s">
        <v>1270</v>
      </c>
      <c r="BA150" s="1" t="s">
        <v>5131</v>
      </c>
      <c r="BC150" s="13"/>
    </row>
    <row r="151" spans="1:55" s="1" customFormat="1" ht="32.25" customHeight="1">
      <c r="A151" s="400" t="s">
        <v>4896</v>
      </c>
      <c r="B151" s="395" t="s">
        <v>5014</v>
      </c>
      <c r="C151" s="379" t="s">
        <v>3245</v>
      </c>
      <c r="D151" s="396">
        <v>46092</v>
      </c>
      <c r="E151" s="397">
        <v>108037397530</v>
      </c>
      <c r="F151" s="493">
        <v>1</v>
      </c>
      <c r="G151" s="372"/>
      <c r="H151" s="372"/>
      <c r="I151" s="422"/>
      <c r="J151" s="422"/>
      <c r="K151" s="422"/>
      <c r="L151" s="422"/>
      <c r="M151" s="422"/>
      <c r="N151" s="423"/>
      <c r="O151" s="373"/>
      <c r="P151" s="403"/>
      <c r="Q151" s="399">
        <v>389500</v>
      </c>
      <c r="R151" s="403"/>
      <c r="S151" s="403"/>
      <c r="T151" s="403"/>
      <c r="U151" s="403"/>
      <c r="V151" s="403"/>
      <c r="W151" s="403"/>
      <c r="X151" s="403"/>
      <c r="Y151" s="403"/>
      <c r="Z151" s="403"/>
      <c r="AA151" s="403"/>
      <c r="AB151" s="373"/>
      <c r="AC151" s="404"/>
      <c r="AD151" s="404"/>
      <c r="AE151" s="379" t="s">
        <v>4035</v>
      </c>
      <c r="AF151" s="405" t="str">
        <f t="shared" si="36"/>
        <v>PS261708</v>
      </c>
      <c r="AG151" s="404" t="str">
        <f t="shared" si="36"/>
        <v>5300587</v>
      </c>
      <c r="AH151" s="406">
        <f t="shared" si="31"/>
        <v>46092</v>
      </c>
      <c r="AI151" s="404"/>
      <c r="AJ151" s="404"/>
      <c r="AK151" s="404"/>
      <c r="AL151" s="404">
        <f t="shared" si="32"/>
        <v>389500</v>
      </c>
      <c r="AM151" s="404"/>
      <c r="AN151" s="404"/>
      <c r="AO151" s="404"/>
      <c r="AP151" s="404"/>
      <c r="AQ151" s="404"/>
      <c r="AR151" s="404"/>
      <c r="AS151" s="404"/>
      <c r="AT151" s="404"/>
      <c r="AU151" s="404"/>
      <c r="AV151" s="404">
        <f t="shared" si="33"/>
        <v>31160</v>
      </c>
      <c r="AW151" s="404">
        <f t="shared" si="34"/>
        <v>420660</v>
      </c>
      <c r="AX151" s="404">
        <f t="shared" si="37"/>
        <v>420660</v>
      </c>
      <c r="AY151" s="414" t="str">
        <f t="shared" si="35"/>
        <v>LOCAL</v>
      </c>
      <c r="AZ151" s="20" t="s">
        <v>1270</v>
      </c>
      <c r="BA151" s="1" t="s">
        <v>5132</v>
      </c>
      <c r="BC151" s="13"/>
    </row>
    <row r="152" spans="1:55" s="1" customFormat="1" ht="32.25" customHeight="1">
      <c r="A152" s="400" t="s">
        <v>4897</v>
      </c>
      <c r="B152" s="395" t="s">
        <v>5015</v>
      </c>
      <c r="C152" s="379" t="s">
        <v>3245</v>
      </c>
      <c r="D152" s="396">
        <v>46092</v>
      </c>
      <c r="E152" s="397">
        <v>108038289220</v>
      </c>
      <c r="F152" s="493">
        <v>1</v>
      </c>
      <c r="G152" s="372"/>
      <c r="H152" s="372"/>
      <c r="I152" s="422"/>
      <c r="J152" s="422"/>
      <c r="K152" s="422"/>
      <c r="L152" s="422"/>
      <c r="M152" s="422"/>
      <c r="N152" s="423"/>
      <c r="O152" s="373"/>
      <c r="P152" s="403"/>
      <c r="Q152" s="399">
        <v>389500</v>
      </c>
      <c r="R152" s="403"/>
      <c r="S152" s="403"/>
      <c r="T152" s="403"/>
      <c r="U152" s="403"/>
      <c r="V152" s="403"/>
      <c r="W152" s="403"/>
      <c r="X152" s="403"/>
      <c r="Y152" s="403"/>
      <c r="Z152" s="403"/>
      <c r="AA152" s="403"/>
      <c r="AB152" s="373"/>
      <c r="AC152" s="404"/>
      <c r="AD152" s="404"/>
      <c r="AE152" s="379" t="s">
        <v>4035</v>
      </c>
      <c r="AF152" s="405" t="str">
        <f t="shared" si="36"/>
        <v>PS261718</v>
      </c>
      <c r="AG152" s="404" t="str">
        <f t="shared" si="36"/>
        <v>850C260300612</v>
      </c>
      <c r="AH152" s="406">
        <f t="shared" si="31"/>
        <v>46092</v>
      </c>
      <c r="AI152" s="404"/>
      <c r="AJ152" s="404"/>
      <c r="AK152" s="404"/>
      <c r="AL152" s="404">
        <f t="shared" si="32"/>
        <v>389500</v>
      </c>
      <c r="AM152" s="404"/>
      <c r="AN152" s="404"/>
      <c r="AO152" s="404"/>
      <c r="AP152" s="404"/>
      <c r="AQ152" s="404"/>
      <c r="AR152" s="404"/>
      <c r="AS152" s="404"/>
      <c r="AT152" s="404"/>
      <c r="AU152" s="404"/>
      <c r="AV152" s="404">
        <f t="shared" si="33"/>
        <v>31160</v>
      </c>
      <c r="AW152" s="404">
        <f t="shared" si="34"/>
        <v>420660</v>
      </c>
      <c r="AX152" s="404">
        <f t="shared" si="37"/>
        <v>420660</v>
      </c>
      <c r="AY152" s="414" t="str">
        <f t="shared" si="35"/>
        <v>LOCAL</v>
      </c>
      <c r="AZ152" s="20" t="s">
        <v>1270</v>
      </c>
      <c r="BA152" s="1" t="s">
        <v>5133</v>
      </c>
      <c r="BC152" s="13"/>
    </row>
    <row r="153" spans="1:55" s="1" customFormat="1" ht="32.25" customHeight="1">
      <c r="A153" s="400" t="s">
        <v>4898</v>
      </c>
      <c r="B153" s="395" t="s">
        <v>5016</v>
      </c>
      <c r="C153" s="379" t="s">
        <v>3245</v>
      </c>
      <c r="D153" s="396">
        <v>46092</v>
      </c>
      <c r="E153" s="397">
        <v>108037512660</v>
      </c>
      <c r="F153" s="493">
        <v>1</v>
      </c>
      <c r="G153" s="372"/>
      <c r="H153" s="372"/>
      <c r="I153" s="422"/>
      <c r="J153" s="422"/>
      <c r="K153" s="422"/>
      <c r="L153" s="422"/>
      <c r="M153" s="422"/>
      <c r="N153" s="423"/>
      <c r="O153" s="373"/>
      <c r="P153" s="403"/>
      <c r="Q153" s="399">
        <v>389500</v>
      </c>
      <c r="R153" s="403"/>
      <c r="S153" s="403"/>
      <c r="T153" s="403"/>
      <c r="U153" s="403"/>
      <c r="V153" s="403"/>
      <c r="W153" s="403"/>
      <c r="X153" s="403"/>
      <c r="Y153" s="403"/>
      <c r="Z153" s="403"/>
      <c r="AA153" s="403"/>
      <c r="AB153" s="373"/>
      <c r="AC153" s="404"/>
      <c r="AD153" s="404"/>
      <c r="AE153" s="379" t="s">
        <v>4035</v>
      </c>
      <c r="AF153" s="405" t="str">
        <f t="shared" si="36"/>
        <v>PS261732</v>
      </c>
      <c r="AG153" s="404" t="str">
        <f t="shared" si="36"/>
        <v>2026/PAL-VY 042</v>
      </c>
      <c r="AH153" s="406">
        <f t="shared" si="31"/>
        <v>46092</v>
      </c>
      <c r="AI153" s="404"/>
      <c r="AJ153" s="404"/>
      <c r="AK153" s="404"/>
      <c r="AL153" s="404">
        <f t="shared" si="32"/>
        <v>389500</v>
      </c>
      <c r="AM153" s="404"/>
      <c r="AN153" s="404"/>
      <c r="AO153" s="404"/>
      <c r="AP153" s="404"/>
      <c r="AQ153" s="404"/>
      <c r="AR153" s="404"/>
      <c r="AS153" s="404"/>
      <c r="AT153" s="404"/>
      <c r="AU153" s="404"/>
      <c r="AV153" s="404">
        <f t="shared" si="33"/>
        <v>31160</v>
      </c>
      <c r="AW153" s="404">
        <f t="shared" si="34"/>
        <v>420660</v>
      </c>
      <c r="AX153" s="404">
        <f t="shared" si="37"/>
        <v>420660</v>
      </c>
      <c r="AY153" s="414" t="str">
        <f t="shared" si="35"/>
        <v>LOCAL</v>
      </c>
      <c r="AZ153" s="20" t="s">
        <v>1270</v>
      </c>
      <c r="BA153" s="1" t="s">
        <v>5134</v>
      </c>
      <c r="BC153" s="13"/>
    </row>
    <row r="154" spans="1:55" s="1" customFormat="1" ht="32.25" customHeight="1">
      <c r="A154" s="400" t="s">
        <v>4899</v>
      </c>
      <c r="B154" s="395" t="s">
        <v>5017</v>
      </c>
      <c r="C154" s="379" t="s">
        <v>3245</v>
      </c>
      <c r="D154" s="396">
        <v>46092</v>
      </c>
      <c r="E154" s="397">
        <v>108037610110</v>
      </c>
      <c r="F154" s="493">
        <v>1</v>
      </c>
      <c r="G154" s="372"/>
      <c r="H154" s="372"/>
      <c r="I154" s="422"/>
      <c r="J154" s="422"/>
      <c r="K154" s="422"/>
      <c r="L154" s="422"/>
      <c r="M154" s="422"/>
      <c r="N154" s="423"/>
      <c r="O154" s="373"/>
      <c r="P154" s="403"/>
      <c r="Q154" s="399">
        <v>389500</v>
      </c>
      <c r="R154" s="403"/>
      <c r="S154" s="403"/>
      <c r="T154" s="403"/>
      <c r="U154" s="403"/>
      <c r="V154" s="403"/>
      <c r="W154" s="403"/>
      <c r="X154" s="403"/>
      <c r="Y154" s="403"/>
      <c r="Z154" s="403"/>
      <c r="AA154" s="403"/>
      <c r="AB154" s="373"/>
      <c r="AC154" s="404"/>
      <c r="AD154" s="404"/>
      <c r="AE154" s="379" t="s">
        <v>4035</v>
      </c>
      <c r="AF154" s="405" t="str">
        <f t="shared" si="36"/>
        <v>PS261733</v>
      </c>
      <c r="AG154" s="404" t="str">
        <f t="shared" si="36"/>
        <v>5304231</v>
      </c>
      <c r="AH154" s="406">
        <f t="shared" si="31"/>
        <v>46092</v>
      </c>
      <c r="AI154" s="404"/>
      <c r="AJ154" s="404"/>
      <c r="AK154" s="404"/>
      <c r="AL154" s="404">
        <f t="shared" si="32"/>
        <v>389500</v>
      </c>
      <c r="AM154" s="404"/>
      <c r="AN154" s="404"/>
      <c r="AO154" s="404"/>
      <c r="AP154" s="404"/>
      <c r="AQ154" s="404"/>
      <c r="AR154" s="404"/>
      <c r="AS154" s="404"/>
      <c r="AT154" s="404"/>
      <c r="AU154" s="404"/>
      <c r="AV154" s="404">
        <f t="shared" si="33"/>
        <v>31160</v>
      </c>
      <c r="AW154" s="404">
        <f t="shared" si="34"/>
        <v>420660</v>
      </c>
      <c r="AX154" s="404">
        <f t="shared" si="37"/>
        <v>420660</v>
      </c>
      <c r="AY154" s="414" t="str">
        <f t="shared" si="35"/>
        <v>LOCAL</v>
      </c>
      <c r="AZ154" s="20" t="s">
        <v>1270</v>
      </c>
      <c r="BA154" s="1" t="s">
        <v>5135</v>
      </c>
      <c r="BC154" s="13"/>
    </row>
    <row r="155" spans="1:55" s="1" customFormat="1" ht="32.25" customHeight="1">
      <c r="A155" s="400" t="s">
        <v>4900</v>
      </c>
      <c r="B155" s="395" t="s">
        <v>5018</v>
      </c>
      <c r="C155" s="379" t="s">
        <v>3245</v>
      </c>
      <c r="D155" s="396">
        <v>46092</v>
      </c>
      <c r="E155" s="397">
        <v>108037660730</v>
      </c>
      <c r="F155" s="493">
        <v>1</v>
      </c>
      <c r="G155" s="372"/>
      <c r="H155" s="372"/>
      <c r="I155" s="422"/>
      <c r="J155" s="422"/>
      <c r="K155" s="422"/>
      <c r="L155" s="422"/>
      <c r="M155" s="422"/>
      <c r="N155" s="423"/>
      <c r="O155" s="373"/>
      <c r="P155" s="403"/>
      <c r="Q155" s="399">
        <v>389500</v>
      </c>
      <c r="R155" s="403"/>
      <c r="S155" s="403"/>
      <c r="T155" s="403"/>
      <c r="U155" s="403"/>
      <c r="V155" s="403"/>
      <c r="W155" s="403"/>
      <c r="X155" s="403"/>
      <c r="Y155" s="403"/>
      <c r="Z155" s="403"/>
      <c r="AA155" s="403"/>
      <c r="AB155" s="373"/>
      <c r="AC155" s="404"/>
      <c r="AD155" s="404"/>
      <c r="AE155" s="379" t="s">
        <v>4035</v>
      </c>
      <c r="AF155" s="405" t="str">
        <f t="shared" si="36"/>
        <v>PS261735</v>
      </c>
      <c r="AG155" s="404" t="str">
        <f t="shared" si="36"/>
        <v>5302844</v>
      </c>
      <c r="AH155" s="406">
        <f t="shared" si="31"/>
        <v>46092</v>
      </c>
      <c r="AI155" s="404"/>
      <c r="AJ155" s="404"/>
      <c r="AK155" s="404"/>
      <c r="AL155" s="404">
        <f t="shared" si="32"/>
        <v>389500</v>
      </c>
      <c r="AM155" s="404"/>
      <c r="AN155" s="404"/>
      <c r="AO155" s="404"/>
      <c r="AP155" s="404"/>
      <c r="AQ155" s="404"/>
      <c r="AR155" s="404"/>
      <c r="AS155" s="404"/>
      <c r="AT155" s="404"/>
      <c r="AU155" s="404"/>
      <c r="AV155" s="404">
        <f t="shared" si="33"/>
        <v>31160</v>
      </c>
      <c r="AW155" s="404">
        <f t="shared" si="34"/>
        <v>420660</v>
      </c>
      <c r="AX155" s="404">
        <f t="shared" si="37"/>
        <v>420660</v>
      </c>
      <c r="AY155" s="414" t="str">
        <f t="shared" si="35"/>
        <v>LOCAL</v>
      </c>
      <c r="AZ155" s="20" t="s">
        <v>1270</v>
      </c>
      <c r="BA155" s="1" t="s">
        <v>5136</v>
      </c>
      <c r="BC155" s="13"/>
    </row>
    <row r="156" spans="1:55" s="1" customFormat="1" ht="32.25" customHeight="1">
      <c r="A156" s="400" t="s">
        <v>4901</v>
      </c>
      <c r="B156" s="395" t="s">
        <v>5019</v>
      </c>
      <c r="C156" s="379" t="s">
        <v>3245</v>
      </c>
      <c r="D156" s="396">
        <v>46092</v>
      </c>
      <c r="E156" s="397">
        <v>108038274260</v>
      </c>
      <c r="F156" s="493">
        <v>1</v>
      </c>
      <c r="G156" s="372"/>
      <c r="H156" s="372"/>
      <c r="I156" s="422"/>
      <c r="J156" s="422"/>
      <c r="K156" s="422"/>
      <c r="L156" s="422"/>
      <c r="M156" s="422"/>
      <c r="N156" s="423"/>
      <c r="O156" s="373"/>
      <c r="P156" s="403"/>
      <c r="Q156" s="399">
        <v>389500</v>
      </c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373"/>
      <c r="AC156" s="404"/>
      <c r="AD156" s="404"/>
      <c r="AE156" s="379" t="s">
        <v>4035</v>
      </c>
      <c r="AF156" s="405" t="str">
        <f t="shared" si="36"/>
        <v>PS261698</v>
      </c>
      <c r="AG156" s="404" t="str">
        <f t="shared" si="36"/>
        <v>B34X26030612VY</v>
      </c>
      <c r="AH156" s="406">
        <f t="shared" si="31"/>
        <v>46092</v>
      </c>
      <c r="AI156" s="404"/>
      <c r="AJ156" s="404"/>
      <c r="AK156" s="404"/>
      <c r="AL156" s="404">
        <f t="shared" si="32"/>
        <v>389500</v>
      </c>
      <c r="AM156" s="404"/>
      <c r="AN156" s="404"/>
      <c r="AO156" s="404"/>
      <c r="AP156" s="404"/>
      <c r="AQ156" s="404"/>
      <c r="AR156" s="404"/>
      <c r="AS156" s="404"/>
      <c r="AT156" s="404"/>
      <c r="AU156" s="404"/>
      <c r="AV156" s="404">
        <f t="shared" si="33"/>
        <v>31160</v>
      </c>
      <c r="AW156" s="404">
        <f t="shared" si="34"/>
        <v>420660</v>
      </c>
      <c r="AX156" s="404">
        <f t="shared" si="37"/>
        <v>420660</v>
      </c>
      <c r="AY156" s="414" t="str">
        <f t="shared" si="35"/>
        <v>LOCAL</v>
      </c>
      <c r="AZ156" s="20" t="s">
        <v>1270</v>
      </c>
      <c r="BA156" s="1" t="s">
        <v>5137</v>
      </c>
      <c r="BC156" s="13"/>
    </row>
    <row r="157" spans="1:55" s="1" customFormat="1" ht="32.25" customHeight="1">
      <c r="A157" s="400" t="s">
        <v>4902</v>
      </c>
      <c r="B157" s="395" t="s">
        <v>5020</v>
      </c>
      <c r="C157" s="379" t="s">
        <v>3245</v>
      </c>
      <c r="D157" s="396">
        <v>46092</v>
      </c>
      <c r="E157" s="397">
        <v>108038317810</v>
      </c>
      <c r="F157" s="493">
        <v>1</v>
      </c>
      <c r="G157" s="372"/>
      <c r="H157" s="372"/>
      <c r="I157" s="422"/>
      <c r="J157" s="422"/>
      <c r="K157" s="422"/>
      <c r="L157" s="422"/>
      <c r="M157" s="422"/>
      <c r="N157" s="423"/>
      <c r="O157" s="373"/>
      <c r="P157" s="403"/>
      <c r="Q157" s="399">
        <v>389500</v>
      </c>
      <c r="R157" s="403"/>
      <c r="S157" s="403"/>
      <c r="T157" s="403"/>
      <c r="U157" s="403"/>
      <c r="V157" s="403"/>
      <c r="W157" s="403"/>
      <c r="X157" s="403"/>
      <c r="Y157" s="403"/>
      <c r="Z157" s="403"/>
      <c r="AA157" s="403"/>
      <c r="AB157" s="373"/>
      <c r="AC157" s="404"/>
      <c r="AD157" s="404"/>
      <c r="AE157" s="379" t="s">
        <v>4035</v>
      </c>
      <c r="AF157" s="405" t="str">
        <f t="shared" si="36"/>
        <v>PS261720</v>
      </c>
      <c r="AG157" s="404" t="str">
        <f t="shared" si="36"/>
        <v>5303229</v>
      </c>
      <c r="AH157" s="406">
        <f t="shared" ref="AH157:AH214" si="38">D157</f>
        <v>46092</v>
      </c>
      <c r="AI157" s="404"/>
      <c r="AJ157" s="404"/>
      <c r="AK157" s="404"/>
      <c r="AL157" s="404">
        <f t="shared" ref="AL157:AL214" si="39">+Q157</f>
        <v>389500</v>
      </c>
      <c r="AM157" s="404"/>
      <c r="AN157" s="404"/>
      <c r="AO157" s="404"/>
      <c r="AP157" s="404"/>
      <c r="AQ157" s="404"/>
      <c r="AR157" s="404"/>
      <c r="AS157" s="404"/>
      <c r="AT157" s="404"/>
      <c r="AU157" s="404"/>
      <c r="AV157" s="404">
        <f t="shared" ref="AV157:AV214" si="40">SUM(AK157:AU157)*0.08</f>
        <v>31160</v>
      </c>
      <c r="AW157" s="404">
        <f t="shared" ref="AW157:AW214" si="41">SUM(AK157:AV157)</f>
        <v>420660</v>
      </c>
      <c r="AX157" s="404">
        <f t="shared" si="37"/>
        <v>420660</v>
      </c>
      <c r="AY157" s="414" t="str">
        <f t="shared" si="35"/>
        <v>LOCAL</v>
      </c>
      <c r="AZ157" s="20" t="s">
        <v>1270</v>
      </c>
      <c r="BA157" s="1" t="s">
        <v>5138</v>
      </c>
      <c r="BC157" s="13"/>
    </row>
    <row r="158" spans="1:55" s="1" customFormat="1" ht="32.25" customHeight="1">
      <c r="A158" s="400" t="s">
        <v>4903</v>
      </c>
      <c r="B158" s="395" t="s">
        <v>5021</v>
      </c>
      <c r="C158" s="379" t="s">
        <v>3245</v>
      </c>
      <c r="D158" s="396">
        <v>46092</v>
      </c>
      <c r="E158" s="397">
        <v>108038335530</v>
      </c>
      <c r="F158" s="493">
        <v>1</v>
      </c>
      <c r="G158" s="372"/>
      <c r="H158" s="372"/>
      <c r="I158" s="422"/>
      <c r="J158" s="422"/>
      <c r="K158" s="422"/>
      <c r="L158" s="422"/>
      <c r="M158" s="422"/>
      <c r="N158" s="423"/>
      <c r="O158" s="373"/>
      <c r="P158" s="403"/>
      <c r="Q158" s="399">
        <v>389500</v>
      </c>
      <c r="R158" s="403"/>
      <c r="S158" s="403"/>
      <c r="T158" s="403"/>
      <c r="U158" s="403"/>
      <c r="V158" s="403"/>
      <c r="W158" s="403"/>
      <c r="X158" s="403"/>
      <c r="Y158" s="403"/>
      <c r="Z158" s="403"/>
      <c r="AA158" s="403"/>
      <c r="AB158" s="373"/>
      <c r="AC158" s="404"/>
      <c r="AD158" s="404"/>
      <c r="AE158" s="379" t="s">
        <v>4035</v>
      </c>
      <c r="AF158" s="405" t="str">
        <f t="shared" si="36"/>
        <v>PS261717</v>
      </c>
      <c r="AG158" s="404" t="str">
        <f t="shared" si="36"/>
        <v>BL-260309A/PS</v>
      </c>
      <c r="AH158" s="406">
        <f t="shared" si="38"/>
        <v>46092</v>
      </c>
      <c r="AI158" s="404"/>
      <c r="AJ158" s="404"/>
      <c r="AK158" s="404"/>
      <c r="AL158" s="404">
        <f t="shared" si="39"/>
        <v>389500</v>
      </c>
      <c r="AM158" s="404"/>
      <c r="AN158" s="404"/>
      <c r="AO158" s="404"/>
      <c r="AP158" s="404"/>
      <c r="AQ158" s="404"/>
      <c r="AR158" s="404"/>
      <c r="AS158" s="404"/>
      <c r="AT158" s="404"/>
      <c r="AU158" s="404"/>
      <c r="AV158" s="404">
        <f t="shared" si="40"/>
        <v>31160</v>
      </c>
      <c r="AW158" s="404">
        <f t="shared" si="41"/>
        <v>420660</v>
      </c>
      <c r="AX158" s="404">
        <f t="shared" si="37"/>
        <v>420660</v>
      </c>
      <c r="AY158" s="414" t="str">
        <f t="shared" ref="AY158:AY214" si="42">AE158</f>
        <v>LOCAL</v>
      </c>
      <c r="AZ158" s="20" t="s">
        <v>1270</v>
      </c>
      <c r="BA158" s="1" t="s">
        <v>5139</v>
      </c>
      <c r="BC158" s="13"/>
    </row>
    <row r="159" spans="1:55" s="1" customFormat="1" ht="32.25" customHeight="1">
      <c r="A159" s="400" t="s">
        <v>4904</v>
      </c>
      <c r="B159" s="395" t="s">
        <v>5022</v>
      </c>
      <c r="C159" s="379" t="s">
        <v>3245</v>
      </c>
      <c r="D159" s="396">
        <v>46092</v>
      </c>
      <c r="E159" s="397">
        <v>108038350450</v>
      </c>
      <c r="F159" s="493">
        <v>1</v>
      </c>
      <c r="G159" s="372"/>
      <c r="H159" s="372"/>
      <c r="I159" s="422"/>
      <c r="J159" s="422"/>
      <c r="K159" s="422"/>
      <c r="L159" s="422"/>
      <c r="M159" s="422"/>
      <c r="N159" s="423"/>
      <c r="O159" s="373"/>
      <c r="P159" s="403"/>
      <c r="Q159" s="399">
        <v>389500</v>
      </c>
      <c r="R159" s="403"/>
      <c r="S159" s="403"/>
      <c r="T159" s="403"/>
      <c r="U159" s="403"/>
      <c r="V159" s="403"/>
      <c r="W159" s="403"/>
      <c r="X159" s="403"/>
      <c r="Y159" s="403"/>
      <c r="Z159" s="403"/>
      <c r="AA159" s="403"/>
      <c r="AB159" s="373"/>
      <c r="AC159" s="404"/>
      <c r="AD159" s="404"/>
      <c r="AE159" s="379" t="s">
        <v>4035</v>
      </c>
      <c r="AF159" s="405" t="str">
        <f t="shared" si="36"/>
        <v>PS261716</v>
      </c>
      <c r="AG159" s="404" t="str">
        <f t="shared" si="36"/>
        <v>BL-260309/PS</v>
      </c>
      <c r="AH159" s="406">
        <f t="shared" si="38"/>
        <v>46092</v>
      </c>
      <c r="AI159" s="404"/>
      <c r="AJ159" s="404"/>
      <c r="AK159" s="404"/>
      <c r="AL159" s="404">
        <f t="shared" si="39"/>
        <v>389500</v>
      </c>
      <c r="AM159" s="404"/>
      <c r="AN159" s="404"/>
      <c r="AO159" s="404"/>
      <c r="AP159" s="404"/>
      <c r="AQ159" s="404"/>
      <c r="AR159" s="404"/>
      <c r="AS159" s="404"/>
      <c r="AT159" s="404"/>
      <c r="AU159" s="404"/>
      <c r="AV159" s="404">
        <f t="shared" si="40"/>
        <v>31160</v>
      </c>
      <c r="AW159" s="404">
        <f t="shared" si="41"/>
        <v>420660</v>
      </c>
      <c r="AX159" s="404">
        <f t="shared" si="37"/>
        <v>420660</v>
      </c>
      <c r="AY159" s="414" t="str">
        <f t="shared" si="42"/>
        <v>LOCAL</v>
      </c>
      <c r="AZ159" s="20" t="s">
        <v>1270</v>
      </c>
      <c r="BA159" s="1" t="s">
        <v>5140</v>
      </c>
      <c r="BC159" s="13"/>
    </row>
    <row r="160" spans="1:55" s="1" customFormat="1" ht="32.25" customHeight="1">
      <c r="A160" s="400" t="s">
        <v>4905</v>
      </c>
      <c r="B160" s="395" t="s">
        <v>5023</v>
      </c>
      <c r="C160" s="379" t="s">
        <v>3245</v>
      </c>
      <c r="D160" s="396">
        <v>46092</v>
      </c>
      <c r="E160" s="397">
        <v>108040231350</v>
      </c>
      <c r="F160" s="493">
        <v>1</v>
      </c>
      <c r="G160" s="372"/>
      <c r="H160" s="372"/>
      <c r="I160" s="422"/>
      <c r="J160" s="422"/>
      <c r="K160" s="422"/>
      <c r="L160" s="422"/>
      <c r="M160" s="422"/>
      <c r="N160" s="423"/>
      <c r="O160" s="373"/>
      <c r="P160" s="403"/>
      <c r="Q160" s="399">
        <v>389500</v>
      </c>
      <c r="R160" s="403"/>
      <c r="S160" s="403"/>
      <c r="T160" s="403"/>
      <c r="U160" s="403"/>
      <c r="V160" s="403"/>
      <c r="W160" s="403"/>
      <c r="X160" s="403"/>
      <c r="Y160" s="403"/>
      <c r="Z160" s="403"/>
      <c r="AA160" s="403"/>
      <c r="AB160" s="373"/>
      <c r="AC160" s="404"/>
      <c r="AD160" s="404"/>
      <c r="AE160" s="379" t="s">
        <v>4035</v>
      </c>
      <c r="AF160" s="405" t="str">
        <f t="shared" si="36"/>
        <v>PS261761</v>
      </c>
      <c r="AG160" s="404" t="str">
        <f t="shared" si="36"/>
        <v>BSV260310-223071</v>
      </c>
      <c r="AH160" s="406">
        <f t="shared" si="38"/>
        <v>46092</v>
      </c>
      <c r="AI160" s="404"/>
      <c r="AJ160" s="404"/>
      <c r="AK160" s="404"/>
      <c r="AL160" s="404">
        <f t="shared" si="39"/>
        <v>389500</v>
      </c>
      <c r="AM160" s="404"/>
      <c r="AN160" s="404"/>
      <c r="AO160" s="404"/>
      <c r="AP160" s="404"/>
      <c r="AQ160" s="404"/>
      <c r="AR160" s="404"/>
      <c r="AS160" s="404"/>
      <c r="AT160" s="404"/>
      <c r="AU160" s="404"/>
      <c r="AV160" s="404">
        <f t="shared" si="40"/>
        <v>31160</v>
      </c>
      <c r="AW160" s="404">
        <f t="shared" si="41"/>
        <v>420660</v>
      </c>
      <c r="AX160" s="404">
        <f t="shared" si="37"/>
        <v>420660</v>
      </c>
      <c r="AY160" s="414" t="str">
        <f t="shared" si="42"/>
        <v>LOCAL</v>
      </c>
      <c r="AZ160" s="20" t="s">
        <v>1270</v>
      </c>
      <c r="BA160" s="1" t="s">
        <v>5141</v>
      </c>
      <c r="BC160" s="13"/>
    </row>
    <row r="161" spans="1:55" s="1" customFormat="1" ht="32.25" customHeight="1">
      <c r="A161" s="400" t="s">
        <v>4906</v>
      </c>
      <c r="B161" s="395" t="s">
        <v>5024</v>
      </c>
      <c r="C161" s="379" t="s">
        <v>3245</v>
      </c>
      <c r="D161" s="396">
        <v>46092</v>
      </c>
      <c r="E161" s="397">
        <v>108040132430</v>
      </c>
      <c r="F161" s="493">
        <v>1</v>
      </c>
      <c r="G161" s="372"/>
      <c r="H161" s="372"/>
      <c r="I161" s="422"/>
      <c r="J161" s="422"/>
      <c r="K161" s="422"/>
      <c r="L161" s="422"/>
      <c r="M161" s="422"/>
      <c r="N161" s="423"/>
      <c r="O161" s="373"/>
      <c r="P161" s="403"/>
      <c r="Q161" s="399">
        <v>389500</v>
      </c>
      <c r="R161" s="403"/>
      <c r="S161" s="403"/>
      <c r="T161" s="403"/>
      <c r="U161" s="403"/>
      <c r="V161" s="403"/>
      <c r="W161" s="403"/>
      <c r="X161" s="403"/>
      <c r="Y161" s="403"/>
      <c r="Z161" s="403"/>
      <c r="AA161" s="403"/>
      <c r="AB161" s="373"/>
      <c r="AC161" s="404"/>
      <c r="AD161" s="404"/>
      <c r="AE161" s="379" t="s">
        <v>4035</v>
      </c>
      <c r="AF161" s="405" t="str">
        <f t="shared" si="36"/>
        <v>PS261740</v>
      </c>
      <c r="AG161" s="404" t="str">
        <f t="shared" si="36"/>
        <v>5304538</v>
      </c>
      <c r="AH161" s="406">
        <f t="shared" si="38"/>
        <v>46092</v>
      </c>
      <c r="AI161" s="404"/>
      <c r="AJ161" s="404"/>
      <c r="AK161" s="404"/>
      <c r="AL161" s="404">
        <f t="shared" si="39"/>
        <v>389500</v>
      </c>
      <c r="AM161" s="404"/>
      <c r="AN161" s="404"/>
      <c r="AO161" s="404"/>
      <c r="AP161" s="404"/>
      <c r="AQ161" s="404"/>
      <c r="AR161" s="404"/>
      <c r="AS161" s="404"/>
      <c r="AT161" s="404"/>
      <c r="AU161" s="404"/>
      <c r="AV161" s="404">
        <f t="shared" si="40"/>
        <v>31160</v>
      </c>
      <c r="AW161" s="404">
        <f t="shared" si="41"/>
        <v>420660</v>
      </c>
      <c r="AX161" s="404">
        <f t="shared" si="37"/>
        <v>420660</v>
      </c>
      <c r="AY161" s="414" t="str">
        <f t="shared" si="42"/>
        <v>LOCAL</v>
      </c>
      <c r="AZ161" s="20" t="s">
        <v>1270</v>
      </c>
      <c r="BA161" s="1" t="s">
        <v>5142</v>
      </c>
      <c r="BC161" s="13"/>
    </row>
    <row r="162" spans="1:55" s="1" customFormat="1" ht="32.25" customHeight="1">
      <c r="A162" s="400" t="s">
        <v>4907</v>
      </c>
      <c r="B162" s="395" t="s">
        <v>5025</v>
      </c>
      <c r="C162" s="379" t="s">
        <v>3245</v>
      </c>
      <c r="D162" s="396">
        <v>46092</v>
      </c>
      <c r="E162" s="397">
        <v>108040201250</v>
      </c>
      <c r="F162" s="493">
        <v>1</v>
      </c>
      <c r="G162" s="372"/>
      <c r="H162" s="372"/>
      <c r="I162" s="422"/>
      <c r="J162" s="422"/>
      <c r="K162" s="422"/>
      <c r="L162" s="422"/>
      <c r="M162" s="422"/>
      <c r="N162" s="423"/>
      <c r="O162" s="373"/>
      <c r="P162" s="403"/>
      <c r="Q162" s="399">
        <v>389500</v>
      </c>
      <c r="R162" s="403"/>
      <c r="S162" s="403"/>
      <c r="T162" s="403"/>
      <c r="U162" s="403"/>
      <c r="V162" s="403"/>
      <c r="W162" s="403"/>
      <c r="X162" s="403"/>
      <c r="Y162" s="403"/>
      <c r="Z162" s="403"/>
      <c r="AA162" s="403"/>
      <c r="AB162" s="373"/>
      <c r="AC162" s="404"/>
      <c r="AD162" s="404"/>
      <c r="AE162" s="379" t="s">
        <v>4035</v>
      </c>
      <c r="AF162" s="405" t="str">
        <f t="shared" si="36"/>
        <v>PS261714</v>
      </c>
      <c r="AG162" s="404" t="str">
        <f t="shared" si="36"/>
        <v>BSV260309-222973</v>
      </c>
      <c r="AH162" s="406">
        <f t="shared" si="38"/>
        <v>46092</v>
      </c>
      <c r="AI162" s="404"/>
      <c r="AJ162" s="404"/>
      <c r="AK162" s="404"/>
      <c r="AL162" s="404">
        <f t="shared" si="39"/>
        <v>389500</v>
      </c>
      <c r="AM162" s="404"/>
      <c r="AN162" s="404"/>
      <c r="AO162" s="404"/>
      <c r="AP162" s="404"/>
      <c r="AQ162" s="404"/>
      <c r="AR162" s="404"/>
      <c r="AS162" s="404"/>
      <c r="AT162" s="404"/>
      <c r="AU162" s="404"/>
      <c r="AV162" s="404">
        <f t="shared" si="40"/>
        <v>31160</v>
      </c>
      <c r="AW162" s="404">
        <f t="shared" si="41"/>
        <v>420660</v>
      </c>
      <c r="AX162" s="404">
        <f t="shared" si="37"/>
        <v>420660</v>
      </c>
      <c r="AY162" s="414" t="str">
        <f t="shared" si="42"/>
        <v>LOCAL</v>
      </c>
      <c r="AZ162" s="20" t="s">
        <v>1270</v>
      </c>
      <c r="BA162" s="1" t="s">
        <v>5143</v>
      </c>
      <c r="BC162" s="13"/>
    </row>
    <row r="163" spans="1:55" s="1" customFormat="1" ht="32.25" customHeight="1">
      <c r="A163" s="400" t="s">
        <v>4908</v>
      </c>
      <c r="B163" s="395" t="s">
        <v>5026</v>
      </c>
      <c r="C163" s="379" t="s">
        <v>3245</v>
      </c>
      <c r="D163" s="396">
        <v>46092</v>
      </c>
      <c r="E163" s="397">
        <v>108040792640</v>
      </c>
      <c r="F163" s="493">
        <v>1</v>
      </c>
      <c r="G163" s="372"/>
      <c r="H163" s="372"/>
      <c r="I163" s="422"/>
      <c r="J163" s="422"/>
      <c r="K163" s="422"/>
      <c r="L163" s="422"/>
      <c r="M163" s="422"/>
      <c r="N163" s="423"/>
      <c r="O163" s="373"/>
      <c r="P163" s="403"/>
      <c r="Q163" s="399">
        <v>389500</v>
      </c>
      <c r="R163" s="403"/>
      <c r="S163" s="403"/>
      <c r="T163" s="403"/>
      <c r="U163" s="403"/>
      <c r="V163" s="403"/>
      <c r="W163" s="403"/>
      <c r="X163" s="403"/>
      <c r="Y163" s="403"/>
      <c r="Z163" s="403"/>
      <c r="AA163" s="403"/>
      <c r="AB163" s="373"/>
      <c r="AC163" s="404"/>
      <c r="AD163" s="404"/>
      <c r="AE163" s="379" t="s">
        <v>4035</v>
      </c>
      <c r="AF163" s="405" t="str">
        <f t="shared" ref="AF163:AG214" si="43">A163</f>
        <v>PS261766</v>
      </c>
      <c r="AG163" s="404" t="str">
        <f t="shared" si="43"/>
        <v>5303898</v>
      </c>
      <c r="AH163" s="406">
        <f t="shared" si="38"/>
        <v>46092</v>
      </c>
      <c r="AI163" s="404"/>
      <c r="AJ163" s="404"/>
      <c r="AK163" s="404"/>
      <c r="AL163" s="404">
        <f t="shared" si="39"/>
        <v>389500</v>
      </c>
      <c r="AM163" s="404"/>
      <c r="AN163" s="404"/>
      <c r="AO163" s="404"/>
      <c r="AP163" s="404"/>
      <c r="AQ163" s="404"/>
      <c r="AR163" s="404"/>
      <c r="AS163" s="404"/>
      <c r="AT163" s="404"/>
      <c r="AU163" s="404"/>
      <c r="AV163" s="404">
        <f t="shared" si="40"/>
        <v>31160</v>
      </c>
      <c r="AW163" s="404">
        <f t="shared" si="41"/>
        <v>420660</v>
      </c>
      <c r="AX163" s="404">
        <f t="shared" si="37"/>
        <v>420660</v>
      </c>
      <c r="AY163" s="414" t="str">
        <f t="shared" si="42"/>
        <v>LOCAL</v>
      </c>
      <c r="AZ163" s="20" t="s">
        <v>1270</v>
      </c>
      <c r="BA163" s="1" t="s">
        <v>5144</v>
      </c>
      <c r="BC163" s="13"/>
    </row>
    <row r="164" spans="1:55" s="1" customFormat="1" ht="32.25" customHeight="1">
      <c r="A164" s="400" t="s">
        <v>4909</v>
      </c>
      <c r="B164" s="395" t="s">
        <v>5027</v>
      </c>
      <c r="C164" s="379" t="s">
        <v>3245</v>
      </c>
      <c r="D164" s="396">
        <v>46093</v>
      </c>
      <c r="E164" s="397">
        <v>108040979650</v>
      </c>
      <c r="F164" s="493">
        <v>1</v>
      </c>
      <c r="G164" s="372"/>
      <c r="H164" s="372"/>
      <c r="I164" s="422"/>
      <c r="J164" s="422"/>
      <c r="K164" s="422"/>
      <c r="L164" s="422"/>
      <c r="M164" s="422"/>
      <c r="N164" s="423"/>
      <c r="O164" s="373"/>
      <c r="P164" s="403"/>
      <c r="Q164" s="399">
        <v>389500</v>
      </c>
      <c r="R164" s="403"/>
      <c r="S164" s="403"/>
      <c r="T164" s="403"/>
      <c r="U164" s="403"/>
      <c r="V164" s="403"/>
      <c r="W164" s="403"/>
      <c r="X164" s="403"/>
      <c r="Y164" s="403"/>
      <c r="Z164" s="403"/>
      <c r="AA164" s="403"/>
      <c r="AB164" s="373"/>
      <c r="AC164" s="404"/>
      <c r="AD164" s="404"/>
      <c r="AE164" s="379" t="s">
        <v>4035</v>
      </c>
      <c r="AF164" s="405" t="str">
        <f t="shared" si="43"/>
        <v>PS261759</v>
      </c>
      <c r="AG164" s="404" t="str">
        <f t="shared" si="43"/>
        <v>5306749</v>
      </c>
      <c r="AH164" s="406">
        <f t="shared" si="38"/>
        <v>46093</v>
      </c>
      <c r="AI164" s="404"/>
      <c r="AJ164" s="404"/>
      <c r="AK164" s="404"/>
      <c r="AL164" s="404">
        <f t="shared" si="39"/>
        <v>389500</v>
      </c>
      <c r="AM164" s="404"/>
      <c r="AN164" s="404"/>
      <c r="AO164" s="404"/>
      <c r="AP164" s="404"/>
      <c r="AQ164" s="404"/>
      <c r="AR164" s="404"/>
      <c r="AS164" s="404"/>
      <c r="AT164" s="404"/>
      <c r="AU164" s="404"/>
      <c r="AV164" s="404">
        <f t="shared" si="40"/>
        <v>31160</v>
      </c>
      <c r="AW164" s="404">
        <f t="shared" si="41"/>
        <v>420660</v>
      </c>
      <c r="AX164" s="404">
        <f t="shared" si="37"/>
        <v>420660</v>
      </c>
      <c r="AY164" s="414" t="str">
        <f t="shared" si="42"/>
        <v>LOCAL</v>
      </c>
      <c r="AZ164" s="20" t="s">
        <v>1270</v>
      </c>
      <c r="BA164" s="1" t="s">
        <v>5145</v>
      </c>
      <c r="BC164" s="13"/>
    </row>
    <row r="165" spans="1:55" s="1" customFormat="1" ht="32.25" customHeight="1">
      <c r="A165" s="400" t="s">
        <v>4910</v>
      </c>
      <c r="B165" s="395" t="s">
        <v>5028</v>
      </c>
      <c r="C165" s="379" t="s">
        <v>3245</v>
      </c>
      <c r="D165" s="396">
        <v>46093</v>
      </c>
      <c r="E165" s="397">
        <v>108041010600</v>
      </c>
      <c r="F165" s="493">
        <v>1</v>
      </c>
      <c r="G165" s="372"/>
      <c r="H165" s="372"/>
      <c r="I165" s="422"/>
      <c r="J165" s="422"/>
      <c r="K165" s="422"/>
      <c r="L165" s="422"/>
      <c r="M165" s="422"/>
      <c r="N165" s="423"/>
      <c r="O165" s="373"/>
      <c r="P165" s="403"/>
      <c r="Q165" s="480">
        <v>389500</v>
      </c>
      <c r="R165" s="403"/>
      <c r="S165" s="403"/>
      <c r="T165" s="403"/>
      <c r="U165" s="403"/>
      <c r="V165" s="403"/>
      <c r="W165" s="403"/>
      <c r="X165" s="403"/>
      <c r="Y165" s="403"/>
      <c r="Z165" s="403"/>
      <c r="AA165" s="403"/>
      <c r="AB165" s="373"/>
      <c r="AC165" s="404"/>
      <c r="AD165" s="404"/>
      <c r="AE165" s="379" t="s">
        <v>4035</v>
      </c>
      <c r="AF165" s="405" t="str">
        <f t="shared" si="43"/>
        <v>PS261749</v>
      </c>
      <c r="AG165" s="404" t="str">
        <f t="shared" si="43"/>
        <v>2603062-CH</v>
      </c>
      <c r="AH165" s="406">
        <f t="shared" si="38"/>
        <v>46093</v>
      </c>
      <c r="AI165" s="404"/>
      <c r="AJ165" s="404"/>
      <c r="AK165" s="404"/>
      <c r="AL165" s="404">
        <f t="shared" si="39"/>
        <v>389500</v>
      </c>
      <c r="AM165" s="404"/>
      <c r="AN165" s="404"/>
      <c r="AO165" s="404"/>
      <c r="AP165" s="404"/>
      <c r="AQ165" s="404"/>
      <c r="AR165" s="404"/>
      <c r="AS165" s="404"/>
      <c r="AT165" s="404"/>
      <c r="AU165" s="404"/>
      <c r="AV165" s="404">
        <f t="shared" si="40"/>
        <v>31160</v>
      </c>
      <c r="AW165" s="404">
        <f t="shared" si="41"/>
        <v>420660</v>
      </c>
      <c r="AX165" s="404">
        <f t="shared" si="37"/>
        <v>420660</v>
      </c>
      <c r="AY165" s="414" t="str">
        <f t="shared" si="42"/>
        <v>LOCAL</v>
      </c>
      <c r="AZ165" s="20" t="s">
        <v>1270</v>
      </c>
      <c r="BA165" s="1" t="s">
        <v>5146</v>
      </c>
      <c r="BC165" s="13"/>
    </row>
    <row r="166" spans="1:55" s="1" customFormat="1" ht="32.25" customHeight="1">
      <c r="A166" s="400" t="s">
        <v>4911</v>
      </c>
      <c r="B166" s="395" t="s">
        <v>5029</v>
      </c>
      <c r="C166" s="379" t="s">
        <v>3245</v>
      </c>
      <c r="D166" s="396">
        <v>46093</v>
      </c>
      <c r="E166" s="397">
        <v>108040522330</v>
      </c>
      <c r="F166" s="493">
        <v>1</v>
      </c>
      <c r="G166" s="372"/>
      <c r="H166" s="372"/>
      <c r="I166" s="422"/>
      <c r="J166" s="422"/>
      <c r="K166" s="422"/>
      <c r="L166" s="422"/>
      <c r="M166" s="422"/>
      <c r="N166" s="423"/>
      <c r="O166" s="373"/>
      <c r="P166" s="403"/>
      <c r="Q166" s="480">
        <v>389500</v>
      </c>
      <c r="R166" s="403"/>
      <c r="S166" s="403"/>
      <c r="T166" s="403"/>
      <c r="U166" s="403"/>
      <c r="V166" s="403"/>
      <c r="W166" s="403"/>
      <c r="X166" s="403"/>
      <c r="Y166" s="403"/>
      <c r="Z166" s="403"/>
      <c r="AA166" s="403"/>
      <c r="AB166" s="373"/>
      <c r="AC166" s="404"/>
      <c r="AD166" s="404"/>
      <c r="AE166" s="379" t="s">
        <v>4035</v>
      </c>
      <c r="AF166" s="405" t="str">
        <f t="shared" si="43"/>
        <v>PS261771</v>
      </c>
      <c r="AG166" s="404" t="str">
        <f t="shared" si="43"/>
        <v>5306619</v>
      </c>
      <c r="AH166" s="406">
        <f t="shared" si="38"/>
        <v>46093</v>
      </c>
      <c r="AI166" s="404"/>
      <c r="AJ166" s="404"/>
      <c r="AK166" s="404"/>
      <c r="AL166" s="404">
        <f t="shared" si="39"/>
        <v>389500</v>
      </c>
      <c r="AM166" s="404"/>
      <c r="AN166" s="404"/>
      <c r="AO166" s="404"/>
      <c r="AP166" s="404"/>
      <c r="AQ166" s="404"/>
      <c r="AR166" s="404"/>
      <c r="AS166" s="404"/>
      <c r="AT166" s="404"/>
      <c r="AU166" s="404"/>
      <c r="AV166" s="404">
        <f t="shared" si="40"/>
        <v>31160</v>
      </c>
      <c r="AW166" s="404">
        <f t="shared" si="41"/>
        <v>420660</v>
      </c>
      <c r="AX166" s="404">
        <f t="shared" si="37"/>
        <v>420660</v>
      </c>
      <c r="AY166" s="414" t="str">
        <f t="shared" si="42"/>
        <v>LOCAL</v>
      </c>
      <c r="AZ166" s="20" t="s">
        <v>1270</v>
      </c>
      <c r="BA166" s="1" t="s">
        <v>5147</v>
      </c>
      <c r="BC166" s="13"/>
    </row>
    <row r="167" spans="1:55" s="1" customFormat="1" ht="32.25" customHeight="1">
      <c r="A167" s="400" t="s">
        <v>4912</v>
      </c>
      <c r="B167" s="395" t="s">
        <v>5030</v>
      </c>
      <c r="C167" s="379" t="s">
        <v>3245</v>
      </c>
      <c r="D167" s="396">
        <v>46093</v>
      </c>
      <c r="E167" s="397">
        <v>108040497130</v>
      </c>
      <c r="F167" s="493">
        <v>1</v>
      </c>
      <c r="G167" s="372"/>
      <c r="H167" s="372"/>
      <c r="I167" s="422"/>
      <c r="J167" s="422"/>
      <c r="K167" s="422"/>
      <c r="L167" s="422"/>
      <c r="M167" s="422"/>
      <c r="N167" s="423"/>
      <c r="O167" s="373"/>
      <c r="P167" s="403"/>
      <c r="Q167" s="480">
        <v>389500</v>
      </c>
      <c r="R167" s="403"/>
      <c r="S167" s="403"/>
      <c r="T167" s="403"/>
      <c r="U167" s="403"/>
      <c r="V167" s="403"/>
      <c r="W167" s="403"/>
      <c r="X167" s="403"/>
      <c r="Y167" s="403"/>
      <c r="Z167" s="403"/>
      <c r="AA167" s="403"/>
      <c r="AB167" s="373"/>
      <c r="AC167" s="404"/>
      <c r="AD167" s="404"/>
      <c r="AE167" s="379" t="s">
        <v>4035</v>
      </c>
      <c r="AF167" s="405" t="str">
        <f t="shared" si="43"/>
        <v>PS261767</v>
      </c>
      <c r="AG167" s="404" t="str">
        <f t="shared" si="43"/>
        <v>DSVN-260309-POU</v>
      </c>
      <c r="AH167" s="406">
        <f t="shared" si="38"/>
        <v>46093</v>
      </c>
      <c r="AI167" s="404"/>
      <c r="AJ167" s="404"/>
      <c r="AK167" s="404"/>
      <c r="AL167" s="404">
        <f t="shared" si="39"/>
        <v>389500</v>
      </c>
      <c r="AM167" s="404"/>
      <c r="AN167" s="404"/>
      <c r="AO167" s="404"/>
      <c r="AP167" s="404"/>
      <c r="AQ167" s="404"/>
      <c r="AR167" s="404"/>
      <c r="AS167" s="404"/>
      <c r="AT167" s="404"/>
      <c r="AU167" s="404"/>
      <c r="AV167" s="404">
        <f t="shared" si="40"/>
        <v>31160</v>
      </c>
      <c r="AW167" s="404">
        <f t="shared" si="41"/>
        <v>420660</v>
      </c>
      <c r="AX167" s="404">
        <f t="shared" si="37"/>
        <v>420660</v>
      </c>
      <c r="AY167" s="414" t="str">
        <f t="shared" si="42"/>
        <v>LOCAL</v>
      </c>
      <c r="AZ167" s="20" t="s">
        <v>1270</v>
      </c>
      <c r="BA167" s="1" t="s">
        <v>5148</v>
      </c>
      <c r="BC167" s="13"/>
    </row>
    <row r="168" spans="1:55" s="1" customFormat="1" ht="32.25" customHeight="1">
      <c r="A168" s="400" t="s">
        <v>4913</v>
      </c>
      <c r="B168" s="395" t="s">
        <v>5031</v>
      </c>
      <c r="C168" s="379" t="s">
        <v>3245</v>
      </c>
      <c r="D168" s="396">
        <v>46093</v>
      </c>
      <c r="E168" s="397">
        <v>108040477530</v>
      </c>
      <c r="F168" s="493">
        <v>1</v>
      </c>
      <c r="G168" s="372"/>
      <c r="H168" s="372"/>
      <c r="I168" s="422"/>
      <c r="J168" s="422"/>
      <c r="K168" s="422"/>
      <c r="L168" s="422"/>
      <c r="M168" s="422"/>
      <c r="N168" s="423"/>
      <c r="O168" s="373"/>
      <c r="P168" s="403"/>
      <c r="Q168" s="480">
        <v>389500</v>
      </c>
      <c r="R168" s="403"/>
      <c r="S168" s="403"/>
      <c r="T168" s="403"/>
      <c r="U168" s="403"/>
      <c r="V168" s="403"/>
      <c r="W168" s="403"/>
      <c r="X168" s="403"/>
      <c r="Y168" s="403"/>
      <c r="Z168" s="403"/>
      <c r="AA168" s="403"/>
      <c r="AB168" s="373"/>
      <c r="AC168" s="404"/>
      <c r="AD168" s="404"/>
      <c r="AE168" s="379" t="s">
        <v>4035</v>
      </c>
      <c r="AF168" s="405" t="str">
        <f t="shared" si="43"/>
        <v>PS261768</v>
      </c>
      <c r="AG168" s="404" t="str">
        <f t="shared" si="43"/>
        <v>2026/PAL-VY 041</v>
      </c>
      <c r="AH168" s="406">
        <f t="shared" si="38"/>
        <v>46093</v>
      </c>
      <c r="AI168" s="404"/>
      <c r="AJ168" s="404"/>
      <c r="AK168" s="404"/>
      <c r="AL168" s="404">
        <f t="shared" si="39"/>
        <v>389500</v>
      </c>
      <c r="AM168" s="404"/>
      <c r="AN168" s="404"/>
      <c r="AO168" s="404"/>
      <c r="AP168" s="404"/>
      <c r="AQ168" s="404"/>
      <c r="AR168" s="404"/>
      <c r="AS168" s="404"/>
      <c r="AT168" s="404"/>
      <c r="AU168" s="404"/>
      <c r="AV168" s="404">
        <f t="shared" si="40"/>
        <v>31160</v>
      </c>
      <c r="AW168" s="404">
        <f t="shared" si="41"/>
        <v>420660</v>
      </c>
      <c r="AX168" s="404">
        <f t="shared" si="37"/>
        <v>420660</v>
      </c>
      <c r="AY168" s="414" t="str">
        <f t="shared" si="42"/>
        <v>LOCAL</v>
      </c>
      <c r="AZ168" s="20" t="s">
        <v>1270</v>
      </c>
      <c r="BA168" s="1" t="s">
        <v>5149</v>
      </c>
      <c r="BC168" s="13"/>
    </row>
    <row r="169" spans="1:55" s="1" customFormat="1" ht="32.25" customHeight="1">
      <c r="A169" s="400" t="s">
        <v>4914</v>
      </c>
      <c r="B169" s="395" t="s">
        <v>5032</v>
      </c>
      <c r="C169" s="379" t="s">
        <v>3245</v>
      </c>
      <c r="D169" s="396">
        <v>46093</v>
      </c>
      <c r="E169" s="397">
        <v>108040461320</v>
      </c>
      <c r="F169" s="493">
        <v>1</v>
      </c>
      <c r="G169" s="372"/>
      <c r="H169" s="372"/>
      <c r="I169" s="422"/>
      <c r="J169" s="422"/>
      <c r="K169" s="422"/>
      <c r="L169" s="422"/>
      <c r="M169" s="422"/>
      <c r="N169" s="423"/>
      <c r="O169" s="373"/>
      <c r="P169" s="403"/>
      <c r="Q169" s="480">
        <v>389500</v>
      </c>
      <c r="R169" s="403"/>
      <c r="S169" s="403"/>
      <c r="T169" s="403"/>
      <c r="U169" s="403"/>
      <c r="V169" s="403"/>
      <c r="W169" s="403"/>
      <c r="X169" s="403"/>
      <c r="Y169" s="403"/>
      <c r="Z169" s="403"/>
      <c r="AA169" s="403"/>
      <c r="AB169" s="373"/>
      <c r="AC169" s="404"/>
      <c r="AD169" s="404"/>
      <c r="AE169" s="379" t="s">
        <v>4035</v>
      </c>
      <c r="AF169" s="405" t="str">
        <f t="shared" si="43"/>
        <v>PS261758</v>
      </c>
      <c r="AG169" s="404" t="str">
        <f t="shared" si="43"/>
        <v>5305798</v>
      </c>
      <c r="AH169" s="406">
        <f t="shared" si="38"/>
        <v>46093</v>
      </c>
      <c r="AI169" s="404"/>
      <c r="AJ169" s="404"/>
      <c r="AK169" s="404"/>
      <c r="AL169" s="404">
        <f t="shared" si="39"/>
        <v>389500</v>
      </c>
      <c r="AM169" s="404"/>
      <c r="AN169" s="404"/>
      <c r="AO169" s="404"/>
      <c r="AP169" s="404"/>
      <c r="AQ169" s="404"/>
      <c r="AR169" s="404"/>
      <c r="AS169" s="404"/>
      <c r="AT169" s="404"/>
      <c r="AU169" s="404"/>
      <c r="AV169" s="404">
        <f t="shared" si="40"/>
        <v>31160</v>
      </c>
      <c r="AW169" s="404">
        <f t="shared" si="41"/>
        <v>420660</v>
      </c>
      <c r="AX169" s="404">
        <f t="shared" si="37"/>
        <v>420660</v>
      </c>
      <c r="AY169" s="414" t="str">
        <f t="shared" si="42"/>
        <v>LOCAL</v>
      </c>
      <c r="AZ169" s="20" t="s">
        <v>1270</v>
      </c>
      <c r="BA169" s="1" t="s">
        <v>5150</v>
      </c>
      <c r="BC169" s="13"/>
    </row>
    <row r="170" spans="1:55" s="1" customFormat="1" ht="32.25" customHeight="1">
      <c r="A170" s="400" t="s">
        <v>4915</v>
      </c>
      <c r="B170" s="395" t="s">
        <v>5033</v>
      </c>
      <c r="C170" s="379" t="s">
        <v>3245</v>
      </c>
      <c r="D170" s="396">
        <v>46093</v>
      </c>
      <c r="E170" s="397">
        <v>108040485340</v>
      </c>
      <c r="F170" s="493">
        <v>1</v>
      </c>
      <c r="G170" s="372"/>
      <c r="H170" s="372"/>
      <c r="I170" s="422"/>
      <c r="J170" s="422"/>
      <c r="K170" s="422"/>
      <c r="L170" s="422"/>
      <c r="M170" s="422"/>
      <c r="N170" s="423"/>
      <c r="O170" s="373"/>
      <c r="P170" s="403"/>
      <c r="Q170" s="480">
        <v>389500</v>
      </c>
      <c r="R170" s="403"/>
      <c r="S170" s="403"/>
      <c r="T170" s="403"/>
      <c r="U170" s="403"/>
      <c r="V170" s="403"/>
      <c r="W170" s="403"/>
      <c r="X170" s="403"/>
      <c r="Y170" s="403"/>
      <c r="Z170" s="403"/>
      <c r="AA170" s="403"/>
      <c r="AB170" s="373"/>
      <c r="AC170" s="404"/>
      <c r="AD170" s="404"/>
      <c r="AE170" s="379" t="s">
        <v>4035</v>
      </c>
      <c r="AF170" s="405" t="str">
        <f t="shared" si="43"/>
        <v>PS261774</v>
      </c>
      <c r="AG170" s="404" t="str">
        <f t="shared" si="43"/>
        <v>49/PSHK/26</v>
      </c>
      <c r="AH170" s="406">
        <f t="shared" si="38"/>
        <v>46093</v>
      </c>
      <c r="AI170" s="404"/>
      <c r="AJ170" s="404"/>
      <c r="AK170" s="404"/>
      <c r="AL170" s="404">
        <f t="shared" si="39"/>
        <v>389500</v>
      </c>
      <c r="AM170" s="404"/>
      <c r="AN170" s="404"/>
      <c r="AO170" s="404"/>
      <c r="AP170" s="404"/>
      <c r="AQ170" s="404"/>
      <c r="AR170" s="404"/>
      <c r="AS170" s="404"/>
      <c r="AT170" s="404"/>
      <c r="AU170" s="404"/>
      <c r="AV170" s="404">
        <f t="shared" si="40"/>
        <v>31160</v>
      </c>
      <c r="AW170" s="404">
        <f t="shared" si="41"/>
        <v>420660</v>
      </c>
      <c r="AX170" s="404">
        <f t="shared" si="37"/>
        <v>420660</v>
      </c>
      <c r="AY170" s="414" t="str">
        <f t="shared" si="42"/>
        <v>LOCAL</v>
      </c>
      <c r="AZ170" s="20" t="s">
        <v>1270</v>
      </c>
      <c r="BA170" s="1" t="s">
        <v>5151</v>
      </c>
      <c r="BC170" s="13"/>
    </row>
    <row r="171" spans="1:55" s="1" customFormat="1" ht="32.25" customHeight="1">
      <c r="A171" s="400" t="s">
        <v>4916</v>
      </c>
      <c r="B171" s="395" t="s">
        <v>5034</v>
      </c>
      <c r="C171" s="379" t="s">
        <v>3245</v>
      </c>
      <c r="D171" s="396">
        <v>46093</v>
      </c>
      <c r="E171" s="397">
        <v>108040512420</v>
      </c>
      <c r="F171" s="493">
        <v>1</v>
      </c>
      <c r="G171" s="372"/>
      <c r="H171" s="372"/>
      <c r="I171" s="422"/>
      <c r="J171" s="422"/>
      <c r="K171" s="422"/>
      <c r="L171" s="422"/>
      <c r="M171" s="422"/>
      <c r="N171" s="423"/>
      <c r="O171" s="373"/>
      <c r="P171" s="403"/>
      <c r="Q171" s="480">
        <v>389500</v>
      </c>
      <c r="R171" s="403"/>
      <c r="S171" s="403"/>
      <c r="T171" s="403"/>
      <c r="U171" s="403"/>
      <c r="V171" s="403"/>
      <c r="W171" s="403"/>
      <c r="X171" s="403"/>
      <c r="Y171" s="403"/>
      <c r="Z171" s="403"/>
      <c r="AA171" s="403"/>
      <c r="AB171" s="373"/>
      <c r="AC171" s="404"/>
      <c r="AD171" s="404"/>
      <c r="AE171" s="379" t="s">
        <v>4035</v>
      </c>
      <c r="AF171" s="405" t="str">
        <f t="shared" si="43"/>
        <v>PS261744</v>
      </c>
      <c r="AG171" s="404" t="str">
        <f t="shared" si="43"/>
        <v>KJ-VY260303</v>
      </c>
      <c r="AH171" s="406">
        <f t="shared" si="38"/>
        <v>46093</v>
      </c>
      <c r="AI171" s="404"/>
      <c r="AJ171" s="404"/>
      <c r="AK171" s="404"/>
      <c r="AL171" s="404">
        <f t="shared" si="39"/>
        <v>389500</v>
      </c>
      <c r="AM171" s="404"/>
      <c r="AN171" s="404"/>
      <c r="AO171" s="404"/>
      <c r="AP171" s="404"/>
      <c r="AQ171" s="404"/>
      <c r="AR171" s="404"/>
      <c r="AS171" s="404"/>
      <c r="AT171" s="404"/>
      <c r="AU171" s="404"/>
      <c r="AV171" s="404">
        <f t="shared" si="40"/>
        <v>31160</v>
      </c>
      <c r="AW171" s="404">
        <f t="shared" si="41"/>
        <v>420660</v>
      </c>
      <c r="AX171" s="404">
        <f t="shared" si="37"/>
        <v>420660</v>
      </c>
      <c r="AY171" s="414" t="str">
        <f t="shared" si="42"/>
        <v>LOCAL</v>
      </c>
      <c r="AZ171" s="20" t="s">
        <v>1270</v>
      </c>
      <c r="BA171" s="1" t="s">
        <v>5152</v>
      </c>
      <c r="BC171" s="13"/>
    </row>
    <row r="172" spans="1:55" s="1" customFormat="1" ht="32.25" customHeight="1">
      <c r="A172" s="400" t="s">
        <v>4917</v>
      </c>
      <c r="B172" s="395" t="s">
        <v>5035</v>
      </c>
      <c r="C172" s="379" t="s">
        <v>3245</v>
      </c>
      <c r="D172" s="396">
        <v>46093</v>
      </c>
      <c r="E172" s="397">
        <v>108040535260</v>
      </c>
      <c r="F172" s="493">
        <v>1</v>
      </c>
      <c r="G172" s="372"/>
      <c r="H172" s="372"/>
      <c r="I172" s="422"/>
      <c r="J172" s="422"/>
      <c r="K172" s="422"/>
      <c r="L172" s="422"/>
      <c r="M172" s="422"/>
      <c r="N172" s="423"/>
      <c r="O172" s="373"/>
      <c r="P172" s="403"/>
      <c r="Q172" s="480">
        <v>389500</v>
      </c>
      <c r="R172" s="403"/>
      <c r="S172" s="403"/>
      <c r="T172" s="403"/>
      <c r="U172" s="403"/>
      <c r="V172" s="403"/>
      <c r="W172" s="403"/>
      <c r="X172" s="403"/>
      <c r="Y172" s="403"/>
      <c r="Z172" s="403"/>
      <c r="AA172" s="403"/>
      <c r="AB172" s="373"/>
      <c r="AC172" s="404"/>
      <c r="AD172" s="404"/>
      <c r="AE172" s="379" t="s">
        <v>4035</v>
      </c>
      <c r="AF172" s="405" t="str">
        <f t="shared" si="43"/>
        <v>PS261730</v>
      </c>
      <c r="AG172" s="404" t="str">
        <f t="shared" si="43"/>
        <v>EBD-PSTPU260311</v>
      </c>
      <c r="AH172" s="406">
        <f t="shared" si="38"/>
        <v>46093</v>
      </c>
      <c r="AI172" s="404"/>
      <c r="AJ172" s="404"/>
      <c r="AK172" s="404"/>
      <c r="AL172" s="404">
        <f t="shared" si="39"/>
        <v>389500</v>
      </c>
      <c r="AM172" s="404"/>
      <c r="AN172" s="404"/>
      <c r="AO172" s="404"/>
      <c r="AP172" s="404"/>
      <c r="AQ172" s="404"/>
      <c r="AR172" s="404"/>
      <c r="AS172" s="404"/>
      <c r="AT172" s="404"/>
      <c r="AU172" s="404"/>
      <c r="AV172" s="404">
        <f t="shared" si="40"/>
        <v>31160</v>
      </c>
      <c r="AW172" s="404">
        <f t="shared" si="41"/>
        <v>420660</v>
      </c>
      <c r="AX172" s="404">
        <f t="shared" si="37"/>
        <v>420660</v>
      </c>
      <c r="AY172" s="414" t="str">
        <f t="shared" si="42"/>
        <v>LOCAL</v>
      </c>
      <c r="AZ172" s="20" t="s">
        <v>1270</v>
      </c>
      <c r="BA172" s="1" t="s">
        <v>5153</v>
      </c>
      <c r="BC172" s="13"/>
    </row>
    <row r="173" spans="1:55" s="1" customFormat="1" ht="32.25" customHeight="1">
      <c r="A173" s="400" t="s">
        <v>4918</v>
      </c>
      <c r="B173" s="395" t="s">
        <v>5036</v>
      </c>
      <c r="C173" s="379" t="s">
        <v>3245</v>
      </c>
      <c r="D173" s="396">
        <v>46093</v>
      </c>
      <c r="E173" s="397">
        <v>108041028430</v>
      </c>
      <c r="F173" s="493">
        <v>1</v>
      </c>
      <c r="G173" s="372"/>
      <c r="H173" s="372"/>
      <c r="I173" s="422"/>
      <c r="J173" s="422"/>
      <c r="K173" s="422"/>
      <c r="L173" s="422"/>
      <c r="M173" s="422"/>
      <c r="N173" s="423"/>
      <c r="O173" s="373"/>
      <c r="P173" s="403"/>
      <c r="Q173" s="480">
        <v>389500</v>
      </c>
      <c r="R173" s="403"/>
      <c r="S173" s="403"/>
      <c r="T173" s="403"/>
      <c r="U173" s="403"/>
      <c r="V173" s="403"/>
      <c r="W173" s="403"/>
      <c r="X173" s="403"/>
      <c r="Y173" s="403"/>
      <c r="Z173" s="403"/>
      <c r="AA173" s="403"/>
      <c r="AB173" s="373"/>
      <c r="AC173" s="404"/>
      <c r="AD173" s="404"/>
      <c r="AE173" s="379" t="s">
        <v>4035</v>
      </c>
      <c r="AF173" s="405" t="str">
        <f t="shared" si="43"/>
        <v>PS261748</v>
      </c>
      <c r="AG173" s="404" t="str">
        <f t="shared" si="43"/>
        <v>2603061-CH</v>
      </c>
      <c r="AH173" s="406">
        <f t="shared" si="38"/>
        <v>46093</v>
      </c>
      <c r="AI173" s="404"/>
      <c r="AJ173" s="404"/>
      <c r="AK173" s="404"/>
      <c r="AL173" s="404">
        <f t="shared" si="39"/>
        <v>389500</v>
      </c>
      <c r="AM173" s="404"/>
      <c r="AN173" s="404"/>
      <c r="AO173" s="404"/>
      <c r="AP173" s="404"/>
      <c r="AQ173" s="404"/>
      <c r="AR173" s="404"/>
      <c r="AS173" s="404"/>
      <c r="AT173" s="404"/>
      <c r="AU173" s="404"/>
      <c r="AV173" s="404">
        <f t="shared" si="40"/>
        <v>31160</v>
      </c>
      <c r="AW173" s="404">
        <f t="shared" si="41"/>
        <v>420660</v>
      </c>
      <c r="AX173" s="404">
        <f t="shared" si="37"/>
        <v>420660</v>
      </c>
      <c r="AY173" s="414" t="str">
        <f t="shared" si="42"/>
        <v>LOCAL</v>
      </c>
      <c r="AZ173" s="20" t="s">
        <v>1270</v>
      </c>
      <c r="BA173" s="1" t="s">
        <v>5154</v>
      </c>
      <c r="BC173" s="13"/>
    </row>
    <row r="174" spans="1:55" s="1" customFormat="1" ht="32.25" customHeight="1">
      <c r="A174" s="400" t="s">
        <v>4919</v>
      </c>
      <c r="B174" s="395" t="s">
        <v>5037</v>
      </c>
      <c r="C174" s="379" t="s">
        <v>3245</v>
      </c>
      <c r="D174" s="396">
        <v>46093</v>
      </c>
      <c r="E174" s="397">
        <v>108040560350</v>
      </c>
      <c r="F174" s="493">
        <v>1</v>
      </c>
      <c r="G174" s="372"/>
      <c r="H174" s="372"/>
      <c r="I174" s="422"/>
      <c r="J174" s="422"/>
      <c r="K174" s="422"/>
      <c r="L174" s="422"/>
      <c r="M174" s="422"/>
      <c r="N174" s="423"/>
      <c r="O174" s="373"/>
      <c r="P174" s="403"/>
      <c r="Q174" s="480">
        <v>389500</v>
      </c>
      <c r="R174" s="403"/>
      <c r="S174" s="403"/>
      <c r="T174" s="403"/>
      <c r="U174" s="403"/>
      <c r="V174" s="403"/>
      <c r="W174" s="403"/>
      <c r="X174" s="403"/>
      <c r="Y174" s="403"/>
      <c r="Z174" s="403"/>
      <c r="AA174" s="403"/>
      <c r="AB174" s="373"/>
      <c r="AC174" s="404"/>
      <c r="AD174" s="404"/>
      <c r="AE174" s="379" t="s">
        <v>4035</v>
      </c>
      <c r="AF174" s="405" t="str">
        <f t="shared" si="43"/>
        <v>PS261743</v>
      </c>
      <c r="AG174" s="404" t="str">
        <f t="shared" si="43"/>
        <v>EBD-PSINJ260312</v>
      </c>
      <c r="AH174" s="406">
        <f t="shared" si="38"/>
        <v>46093</v>
      </c>
      <c r="AI174" s="404"/>
      <c r="AJ174" s="404"/>
      <c r="AK174" s="404"/>
      <c r="AL174" s="404">
        <f t="shared" si="39"/>
        <v>389500</v>
      </c>
      <c r="AM174" s="404"/>
      <c r="AN174" s="404"/>
      <c r="AO174" s="404"/>
      <c r="AP174" s="404"/>
      <c r="AQ174" s="404"/>
      <c r="AR174" s="404"/>
      <c r="AS174" s="404"/>
      <c r="AT174" s="404"/>
      <c r="AU174" s="404"/>
      <c r="AV174" s="404">
        <f t="shared" si="40"/>
        <v>31160</v>
      </c>
      <c r="AW174" s="404">
        <f t="shared" si="41"/>
        <v>420660</v>
      </c>
      <c r="AX174" s="404">
        <f t="shared" si="37"/>
        <v>420660</v>
      </c>
      <c r="AY174" s="414" t="str">
        <f t="shared" si="42"/>
        <v>LOCAL</v>
      </c>
      <c r="AZ174" s="20" t="s">
        <v>1270</v>
      </c>
      <c r="BA174" s="1" t="s">
        <v>5155</v>
      </c>
      <c r="BC174" s="13"/>
    </row>
    <row r="175" spans="1:55" s="1" customFormat="1" ht="32.25" customHeight="1">
      <c r="A175" s="400" t="s">
        <v>4920</v>
      </c>
      <c r="B175" s="395" t="s">
        <v>5038</v>
      </c>
      <c r="C175" s="379" t="s">
        <v>3245</v>
      </c>
      <c r="D175" s="396">
        <v>46093</v>
      </c>
      <c r="E175" s="397">
        <v>108041057020</v>
      </c>
      <c r="F175" s="493">
        <v>1</v>
      </c>
      <c r="G175" s="372"/>
      <c r="H175" s="372"/>
      <c r="I175" s="422"/>
      <c r="J175" s="422"/>
      <c r="K175" s="422"/>
      <c r="L175" s="422"/>
      <c r="M175" s="422"/>
      <c r="N175" s="423"/>
      <c r="O175" s="373"/>
      <c r="P175" s="403"/>
      <c r="Q175" s="480">
        <v>389500</v>
      </c>
      <c r="R175" s="403"/>
      <c r="S175" s="403"/>
      <c r="T175" s="403"/>
      <c r="U175" s="403"/>
      <c r="V175" s="403"/>
      <c r="W175" s="403"/>
      <c r="X175" s="403"/>
      <c r="Y175" s="403"/>
      <c r="Z175" s="403"/>
      <c r="AA175" s="403"/>
      <c r="AB175" s="373"/>
      <c r="AC175" s="404"/>
      <c r="AD175" s="404"/>
      <c r="AE175" s="379" t="s">
        <v>4035</v>
      </c>
      <c r="AF175" s="405" t="str">
        <f t="shared" si="43"/>
        <v>PS261747</v>
      </c>
      <c r="AG175" s="404" t="str">
        <f t="shared" si="43"/>
        <v>2603060-CH</v>
      </c>
      <c r="AH175" s="406">
        <f t="shared" si="38"/>
        <v>46093</v>
      </c>
      <c r="AI175" s="404"/>
      <c r="AJ175" s="404"/>
      <c r="AK175" s="404"/>
      <c r="AL175" s="404">
        <f t="shared" si="39"/>
        <v>389500</v>
      </c>
      <c r="AM175" s="404"/>
      <c r="AN175" s="404"/>
      <c r="AO175" s="404"/>
      <c r="AP175" s="404"/>
      <c r="AQ175" s="404"/>
      <c r="AR175" s="404"/>
      <c r="AS175" s="404"/>
      <c r="AT175" s="404"/>
      <c r="AU175" s="404"/>
      <c r="AV175" s="404">
        <f t="shared" si="40"/>
        <v>31160</v>
      </c>
      <c r="AW175" s="404">
        <f t="shared" si="41"/>
        <v>420660</v>
      </c>
      <c r="AX175" s="404">
        <f t="shared" si="37"/>
        <v>420660</v>
      </c>
      <c r="AY175" s="414" t="str">
        <f t="shared" si="42"/>
        <v>LOCAL</v>
      </c>
      <c r="AZ175" s="20" t="s">
        <v>1270</v>
      </c>
      <c r="BA175" s="1" t="s">
        <v>5156</v>
      </c>
      <c r="BC175" s="13"/>
    </row>
    <row r="176" spans="1:55" s="1" customFormat="1" ht="32.25" customHeight="1">
      <c r="A176" s="400" t="s">
        <v>4921</v>
      </c>
      <c r="B176" s="395" t="s">
        <v>5039</v>
      </c>
      <c r="C176" s="379" t="s">
        <v>3245</v>
      </c>
      <c r="D176" s="396">
        <v>46093</v>
      </c>
      <c r="E176" s="397">
        <v>108040625450</v>
      </c>
      <c r="F176" s="493">
        <v>1</v>
      </c>
      <c r="G176" s="372"/>
      <c r="H176" s="372"/>
      <c r="I176" s="422"/>
      <c r="J176" s="422"/>
      <c r="K176" s="422"/>
      <c r="L176" s="422"/>
      <c r="M176" s="422"/>
      <c r="N176" s="423"/>
      <c r="O176" s="373"/>
      <c r="P176" s="403"/>
      <c r="Q176" s="480">
        <v>389500</v>
      </c>
      <c r="R176" s="403"/>
      <c r="S176" s="403"/>
      <c r="T176" s="403"/>
      <c r="U176" s="403"/>
      <c r="V176" s="403"/>
      <c r="W176" s="403"/>
      <c r="X176" s="403"/>
      <c r="Y176" s="403"/>
      <c r="Z176" s="403"/>
      <c r="AA176" s="403"/>
      <c r="AB176" s="373"/>
      <c r="AC176" s="404"/>
      <c r="AD176" s="404"/>
      <c r="AE176" s="379" t="s">
        <v>4035</v>
      </c>
      <c r="AF176" s="405" t="str">
        <f t="shared" si="43"/>
        <v>PS261742</v>
      </c>
      <c r="AG176" s="404" t="str">
        <f t="shared" si="43"/>
        <v>EBD-PSINJ260311</v>
      </c>
      <c r="AH176" s="406">
        <f t="shared" si="38"/>
        <v>46093</v>
      </c>
      <c r="AI176" s="404"/>
      <c r="AJ176" s="404"/>
      <c r="AK176" s="404"/>
      <c r="AL176" s="404">
        <f t="shared" si="39"/>
        <v>389500</v>
      </c>
      <c r="AM176" s="404"/>
      <c r="AN176" s="404"/>
      <c r="AO176" s="404"/>
      <c r="AP176" s="404"/>
      <c r="AQ176" s="404"/>
      <c r="AR176" s="404"/>
      <c r="AS176" s="404"/>
      <c r="AT176" s="404"/>
      <c r="AU176" s="404"/>
      <c r="AV176" s="404">
        <f t="shared" si="40"/>
        <v>31160</v>
      </c>
      <c r="AW176" s="404">
        <f t="shared" si="41"/>
        <v>420660</v>
      </c>
      <c r="AX176" s="404">
        <f t="shared" si="37"/>
        <v>420660</v>
      </c>
      <c r="AY176" s="414" t="str">
        <f t="shared" si="42"/>
        <v>LOCAL</v>
      </c>
      <c r="AZ176" s="20" t="s">
        <v>1270</v>
      </c>
      <c r="BA176" s="1" t="s">
        <v>5157</v>
      </c>
      <c r="BC176" s="13"/>
    </row>
    <row r="177" spans="1:55" s="1" customFormat="1" ht="32.25" customHeight="1">
      <c r="A177" s="400" t="s">
        <v>4922</v>
      </c>
      <c r="B177" s="395" t="s">
        <v>5040</v>
      </c>
      <c r="C177" s="379" t="s">
        <v>3245</v>
      </c>
      <c r="D177" s="396">
        <v>46093</v>
      </c>
      <c r="E177" s="397">
        <v>108040649510</v>
      </c>
      <c r="F177" s="493">
        <v>1</v>
      </c>
      <c r="G177" s="372"/>
      <c r="H177" s="372"/>
      <c r="I177" s="422"/>
      <c r="J177" s="422"/>
      <c r="K177" s="422"/>
      <c r="L177" s="422"/>
      <c r="M177" s="422"/>
      <c r="N177" s="423"/>
      <c r="O177" s="373"/>
      <c r="P177" s="403"/>
      <c r="Q177" s="480">
        <v>389500</v>
      </c>
      <c r="R177" s="403"/>
      <c r="S177" s="403"/>
      <c r="T177" s="403"/>
      <c r="U177" s="403"/>
      <c r="V177" s="403"/>
      <c r="W177" s="403"/>
      <c r="X177" s="403"/>
      <c r="Y177" s="403"/>
      <c r="Z177" s="403"/>
      <c r="AA177" s="403"/>
      <c r="AB177" s="373"/>
      <c r="AC177" s="404"/>
      <c r="AD177" s="404"/>
      <c r="AE177" s="379" t="s">
        <v>4035</v>
      </c>
      <c r="AF177" s="405" t="str">
        <f t="shared" si="43"/>
        <v>PS261741</v>
      </c>
      <c r="AG177" s="404" t="str">
        <f t="shared" si="43"/>
        <v>EBD-PSTPU260309</v>
      </c>
      <c r="AH177" s="406">
        <f t="shared" si="38"/>
        <v>46093</v>
      </c>
      <c r="AI177" s="404"/>
      <c r="AJ177" s="404"/>
      <c r="AK177" s="404"/>
      <c r="AL177" s="404">
        <f t="shared" si="39"/>
        <v>389500</v>
      </c>
      <c r="AM177" s="404"/>
      <c r="AN177" s="404"/>
      <c r="AO177" s="404"/>
      <c r="AP177" s="404"/>
      <c r="AQ177" s="404"/>
      <c r="AR177" s="404"/>
      <c r="AS177" s="404"/>
      <c r="AT177" s="404"/>
      <c r="AU177" s="404"/>
      <c r="AV177" s="404">
        <f t="shared" si="40"/>
        <v>31160</v>
      </c>
      <c r="AW177" s="404">
        <f t="shared" si="41"/>
        <v>420660</v>
      </c>
      <c r="AX177" s="404">
        <f t="shared" si="37"/>
        <v>420660</v>
      </c>
      <c r="AY177" s="414" t="str">
        <f t="shared" si="42"/>
        <v>LOCAL</v>
      </c>
      <c r="AZ177" s="20" t="s">
        <v>1270</v>
      </c>
      <c r="BA177" s="1" t="s">
        <v>5158</v>
      </c>
      <c r="BC177" s="13"/>
    </row>
    <row r="178" spans="1:55" s="1" customFormat="1" ht="32.25" customHeight="1">
      <c r="A178" s="400" t="s">
        <v>4923</v>
      </c>
      <c r="B178" s="395" t="s">
        <v>5041</v>
      </c>
      <c r="C178" s="379" t="s">
        <v>3245</v>
      </c>
      <c r="D178" s="396">
        <v>46093</v>
      </c>
      <c r="E178" s="397">
        <v>108040674600</v>
      </c>
      <c r="F178" s="891">
        <v>2</v>
      </c>
      <c r="G178" s="372"/>
      <c r="H178" s="372"/>
      <c r="I178" s="422"/>
      <c r="J178" s="422"/>
      <c r="K178" s="422"/>
      <c r="L178" s="422"/>
      <c r="M178" s="422"/>
      <c r="N178" s="423"/>
      <c r="O178" s="373"/>
      <c r="P178" s="403"/>
      <c r="Q178" s="480">
        <v>389500</v>
      </c>
      <c r="R178" s="403"/>
      <c r="S178" s="403"/>
      <c r="T178" s="403"/>
      <c r="U178" s="403"/>
      <c r="V178" s="403"/>
      <c r="W178" s="403"/>
      <c r="X178" s="403"/>
      <c r="Y178" s="403"/>
      <c r="Z178" s="403"/>
      <c r="AA178" s="403"/>
      <c r="AB178" s="373"/>
      <c r="AC178" s="404"/>
      <c r="AD178" s="404"/>
      <c r="AE178" s="379" t="s">
        <v>4035</v>
      </c>
      <c r="AF178" s="405" t="str">
        <f t="shared" si="43"/>
        <v>PS261777</v>
      </c>
      <c r="AG178" s="404" t="str">
        <f t="shared" si="43"/>
        <v>VY/047-2026</v>
      </c>
      <c r="AH178" s="406">
        <f t="shared" si="38"/>
        <v>46093</v>
      </c>
      <c r="AI178" s="404"/>
      <c r="AJ178" s="404"/>
      <c r="AK178" s="404"/>
      <c r="AL178" s="404">
        <f t="shared" si="39"/>
        <v>389500</v>
      </c>
      <c r="AM178" s="404"/>
      <c r="AN178" s="404"/>
      <c r="AO178" s="404"/>
      <c r="AP178" s="404"/>
      <c r="AQ178" s="404"/>
      <c r="AR178" s="404"/>
      <c r="AS178" s="404"/>
      <c r="AT178" s="404"/>
      <c r="AU178" s="404"/>
      <c r="AV178" s="404">
        <f t="shared" si="40"/>
        <v>31160</v>
      </c>
      <c r="AW178" s="404">
        <f t="shared" si="41"/>
        <v>420660</v>
      </c>
      <c r="AX178" s="404">
        <f t="shared" si="37"/>
        <v>420660</v>
      </c>
      <c r="AY178" s="414" t="str">
        <f t="shared" si="42"/>
        <v>LOCAL</v>
      </c>
      <c r="AZ178" s="20" t="s">
        <v>1270</v>
      </c>
      <c r="BA178" s="1" t="s">
        <v>5159</v>
      </c>
      <c r="BC178" s="13"/>
    </row>
    <row r="179" spans="1:55" s="1" customFormat="1" ht="32.25" customHeight="1">
      <c r="A179" s="400" t="s">
        <v>4923</v>
      </c>
      <c r="B179" s="395" t="s">
        <v>5041</v>
      </c>
      <c r="C179" s="379" t="s">
        <v>3245</v>
      </c>
      <c r="D179" s="396">
        <v>46093</v>
      </c>
      <c r="E179" s="397">
        <v>108040770610</v>
      </c>
      <c r="F179" s="892"/>
      <c r="G179" s="372"/>
      <c r="H179" s="372"/>
      <c r="I179" s="422"/>
      <c r="J179" s="422"/>
      <c r="K179" s="422"/>
      <c r="L179" s="422"/>
      <c r="M179" s="422"/>
      <c r="N179" s="423"/>
      <c r="O179" s="373"/>
      <c r="P179" s="403"/>
      <c r="Q179" s="399">
        <v>70000</v>
      </c>
      <c r="R179" s="403"/>
      <c r="S179" s="403"/>
      <c r="T179" s="403"/>
      <c r="U179" s="403"/>
      <c r="V179" s="403"/>
      <c r="W179" s="403"/>
      <c r="X179" s="403"/>
      <c r="Y179" s="403"/>
      <c r="Z179" s="403"/>
      <c r="AA179" s="403"/>
      <c r="AB179" s="373"/>
      <c r="AC179" s="404"/>
      <c r="AD179" s="404"/>
      <c r="AE179" s="379" t="s">
        <v>4035</v>
      </c>
      <c r="AF179" s="405" t="str">
        <f t="shared" si="43"/>
        <v>PS261777</v>
      </c>
      <c r="AG179" s="404" t="str">
        <f t="shared" si="43"/>
        <v>VY/047-2026</v>
      </c>
      <c r="AH179" s="406">
        <f t="shared" si="38"/>
        <v>46093</v>
      </c>
      <c r="AI179" s="404"/>
      <c r="AJ179" s="404"/>
      <c r="AK179" s="404"/>
      <c r="AL179" s="404">
        <f t="shared" si="39"/>
        <v>70000</v>
      </c>
      <c r="AM179" s="404"/>
      <c r="AN179" s="404"/>
      <c r="AO179" s="404"/>
      <c r="AP179" s="404"/>
      <c r="AQ179" s="404"/>
      <c r="AR179" s="404"/>
      <c r="AS179" s="404"/>
      <c r="AT179" s="404"/>
      <c r="AU179" s="404"/>
      <c r="AV179" s="404">
        <f t="shared" si="40"/>
        <v>5600</v>
      </c>
      <c r="AW179" s="404">
        <f t="shared" si="41"/>
        <v>75600</v>
      </c>
      <c r="AX179" s="404">
        <f t="shared" si="37"/>
        <v>75600</v>
      </c>
      <c r="AY179" s="414" t="str">
        <f t="shared" si="42"/>
        <v>LOCAL</v>
      </c>
      <c r="AZ179" s="20" t="s">
        <v>1270</v>
      </c>
      <c r="BA179" s="1" t="s">
        <v>5159</v>
      </c>
      <c r="BC179" s="13"/>
    </row>
    <row r="180" spans="1:55" s="1" customFormat="1" ht="32.25" customHeight="1">
      <c r="A180" s="400" t="s">
        <v>4924</v>
      </c>
      <c r="B180" s="395" t="s">
        <v>5042</v>
      </c>
      <c r="C180" s="379" t="s">
        <v>3245</v>
      </c>
      <c r="D180" s="396">
        <v>46093</v>
      </c>
      <c r="E180" s="397">
        <v>108041074040</v>
      </c>
      <c r="F180" s="493">
        <v>1</v>
      </c>
      <c r="G180" s="372"/>
      <c r="H180" s="372"/>
      <c r="I180" s="422"/>
      <c r="J180" s="422"/>
      <c r="K180" s="422"/>
      <c r="L180" s="422"/>
      <c r="M180" s="422"/>
      <c r="N180" s="423"/>
      <c r="O180" s="373"/>
      <c r="P180" s="403"/>
      <c r="Q180" s="480">
        <v>389500</v>
      </c>
      <c r="R180" s="403"/>
      <c r="S180" s="403"/>
      <c r="T180" s="403"/>
      <c r="U180" s="403"/>
      <c r="V180" s="403"/>
      <c r="W180" s="403"/>
      <c r="X180" s="403"/>
      <c r="Y180" s="403"/>
      <c r="Z180" s="403"/>
      <c r="AA180" s="403"/>
      <c r="AB180" s="373"/>
      <c r="AC180" s="404"/>
      <c r="AD180" s="404"/>
      <c r="AE180" s="379" t="s">
        <v>4035</v>
      </c>
      <c r="AF180" s="405" t="str">
        <f t="shared" si="43"/>
        <v>PS261746</v>
      </c>
      <c r="AG180" s="404" t="str">
        <f t="shared" si="43"/>
        <v>2603059-CH</v>
      </c>
      <c r="AH180" s="406">
        <f t="shared" si="38"/>
        <v>46093</v>
      </c>
      <c r="AI180" s="404"/>
      <c r="AJ180" s="404"/>
      <c r="AK180" s="404"/>
      <c r="AL180" s="404">
        <f t="shared" si="39"/>
        <v>389500</v>
      </c>
      <c r="AM180" s="404"/>
      <c r="AN180" s="404"/>
      <c r="AO180" s="404"/>
      <c r="AP180" s="404"/>
      <c r="AQ180" s="404"/>
      <c r="AR180" s="404"/>
      <c r="AS180" s="404"/>
      <c r="AT180" s="404"/>
      <c r="AU180" s="404"/>
      <c r="AV180" s="404">
        <f t="shared" si="40"/>
        <v>31160</v>
      </c>
      <c r="AW180" s="404">
        <f t="shared" si="41"/>
        <v>420660</v>
      </c>
      <c r="AX180" s="404">
        <f t="shared" si="37"/>
        <v>420660</v>
      </c>
      <c r="AY180" s="414" t="str">
        <f t="shared" si="42"/>
        <v>LOCAL</v>
      </c>
      <c r="AZ180" s="20" t="s">
        <v>1270</v>
      </c>
      <c r="BA180" s="1" t="s">
        <v>5160</v>
      </c>
      <c r="BC180" s="13"/>
    </row>
    <row r="181" spans="1:55" s="1" customFormat="1" ht="32.25" customHeight="1">
      <c r="A181" s="400" t="s">
        <v>4925</v>
      </c>
      <c r="B181" s="395" t="s">
        <v>5043</v>
      </c>
      <c r="C181" s="379" t="s">
        <v>3245</v>
      </c>
      <c r="D181" s="396">
        <v>46093</v>
      </c>
      <c r="E181" s="397">
        <v>108042075630</v>
      </c>
      <c r="F181" s="493">
        <v>1</v>
      </c>
      <c r="G181" s="372"/>
      <c r="H181" s="372"/>
      <c r="I181" s="422"/>
      <c r="J181" s="422"/>
      <c r="K181" s="422"/>
      <c r="L181" s="422"/>
      <c r="M181" s="422"/>
      <c r="N181" s="423"/>
      <c r="O181" s="373"/>
      <c r="P181" s="403"/>
      <c r="Q181" s="480">
        <v>389500</v>
      </c>
      <c r="R181" s="403"/>
      <c r="S181" s="403"/>
      <c r="T181" s="403"/>
      <c r="U181" s="403"/>
      <c r="V181" s="403"/>
      <c r="W181" s="403"/>
      <c r="X181" s="403"/>
      <c r="Y181" s="403"/>
      <c r="Z181" s="403"/>
      <c r="AA181" s="403"/>
      <c r="AB181" s="373"/>
      <c r="AC181" s="404"/>
      <c r="AD181" s="404"/>
      <c r="AE181" s="379" t="s">
        <v>4035</v>
      </c>
      <c r="AF181" s="405" t="str">
        <f t="shared" si="43"/>
        <v>PS261721</v>
      </c>
      <c r="AG181" s="404" t="str">
        <f t="shared" si="43"/>
        <v>O2-2603-00264</v>
      </c>
      <c r="AH181" s="406">
        <f t="shared" si="38"/>
        <v>46093</v>
      </c>
      <c r="AI181" s="404"/>
      <c r="AJ181" s="404"/>
      <c r="AK181" s="404"/>
      <c r="AL181" s="404">
        <f t="shared" si="39"/>
        <v>389500</v>
      </c>
      <c r="AM181" s="404"/>
      <c r="AN181" s="404"/>
      <c r="AO181" s="404"/>
      <c r="AP181" s="404"/>
      <c r="AQ181" s="404"/>
      <c r="AR181" s="404"/>
      <c r="AS181" s="404"/>
      <c r="AT181" s="404"/>
      <c r="AU181" s="404"/>
      <c r="AV181" s="404">
        <f t="shared" si="40"/>
        <v>31160</v>
      </c>
      <c r="AW181" s="404">
        <f t="shared" si="41"/>
        <v>420660</v>
      </c>
      <c r="AX181" s="404">
        <f t="shared" si="37"/>
        <v>420660</v>
      </c>
      <c r="AY181" s="414" t="str">
        <f t="shared" si="42"/>
        <v>LOCAL</v>
      </c>
      <c r="AZ181" s="20" t="s">
        <v>1270</v>
      </c>
      <c r="BA181" s="1" t="s">
        <v>5161</v>
      </c>
      <c r="BC181" s="13"/>
    </row>
    <row r="182" spans="1:55" s="1" customFormat="1" ht="32.25" customHeight="1">
      <c r="A182" s="400" t="s">
        <v>4926</v>
      </c>
      <c r="B182" s="395" t="s">
        <v>5044</v>
      </c>
      <c r="C182" s="379" t="s">
        <v>3245</v>
      </c>
      <c r="D182" s="396">
        <v>46093</v>
      </c>
      <c r="E182" s="397">
        <v>108040805940</v>
      </c>
      <c r="F182" s="493">
        <v>1</v>
      </c>
      <c r="G182" s="372"/>
      <c r="H182" s="372"/>
      <c r="I182" s="422"/>
      <c r="J182" s="422"/>
      <c r="K182" s="422"/>
      <c r="L182" s="422"/>
      <c r="M182" s="422"/>
      <c r="N182" s="423"/>
      <c r="O182" s="373"/>
      <c r="P182" s="403"/>
      <c r="Q182" s="480">
        <v>389500</v>
      </c>
      <c r="R182" s="403"/>
      <c r="S182" s="403"/>
      <c r="T182" s="403"/>
      <c r="U182" s="403"/>
      <c r="V182" s="403"/>
      <c r="W182" s="403"/>
      <c r="X182" s="403"/>
      <c r="Y182" s="403"/>
      <c r="Z182" s="403"/>
      <c r="AA182" s="403"/>
      <c r="AB182" s="373"/>
      <c r="AC182" s="404"/>
      <c r="AD182" s="404"/>
      <c r="AE182" s="379" t="s">
        <v>4035</v>
      </c>
      <c r="AF182" s="405" t="str">
        <f t="shared" si="43"/>
        <v>PS261701</v>
      </c>
      <c r="AG182" s="404" t="str">
        <f t="shared" si="43"/>
        <v>DWVN-26-10PS</v>
      </c>
      <c r="AH182" s="406">
        <f t="shared" si="38"/>
        <v>46093</v>
      </c>
      <c r="AI182" s="404"/>
      <c r="AJ182" s="404"/>
      <c r="AK182" s="404"/>
      <c r="AL182" s="404">
        <f t="shared" si="39"/>
        <v>389500</v>
      </c>
      <c r="AM182" s="404"/>
      <c r="AN182" s="404"/>
      <c r="AO182" s="404"/>
      <c r="AP182" s="404"/>
      <c r="AQ182" s="404"/>
      <c r="AR182" s="404"/>
      <c r="AS182" s="404"/>
      <c r="AT182" s="404"/>
      <c r="AU182" s="404"/>
      <c r="AV182" s="404">
        <f t="shared" si="40"/>
        <v>31160</v>
      </c>
      <c r="AW182" s="404">
        <f t="shared" si="41"/>
        <v>420660</v>
      </c>
      <c r="AX182" s="404">
        <f t="shared" si="37"/>
        <v>420660</v>
      </c>
      <c r="AY182" s="414" t="str">
        <f t="shared" si="42"/>
        <v>LOCAL</v>
      </c>
      <c r="AZ182" s="20" t="s">
        <v>1270</v>
      </c>
      <c r="BA182" s="1" t="s">
        <v>5162</v>
      </c>
      <c r="BC182" s="13"/>
    </row>
    <row r="183" spans="1:55" s="1" customFormat="1" ht="32.25" customHeight="1">
      <c r="A183" s="400" t="s">
        <v>4927</v>
      </c>
      <c r="B183" s="395" t="s">
        <v>5045</v>
      </c>
      <c r="C183" s="379" t="s">
        <v>3245</v>
      </c>
      <c r="D183" s="396">
        <v>46093</v>
      </c>
      <c r="E183" s="397">
        <v>108042077620</v>
      </c>
      <c r="F183" s="493">
        <v>1</v>
      </c>
      <c r="G183" s="372"/>
      <c r="H183" s="372"/>
      <c r="I183" s="422"/>
      <c r="J183" s="422"/>
      <c r="K183" s="422"/>
      <c r="L183" s="422"/>
      <c r="M183" s="422"/>
      <c r="N183" s="423"/>
      <c r="O183" s="373"/>
      <c r="P183" s="403"/>
      <c r="Q183" s="480">
        <v>389500</v>
      </c>
      <c r="R183" s="403"/>
      <c r="S183" s="403"/>
      <c r="T183" s="403"/>
      <c r="U183" s="403"/>
      <c r="V183" s="403"/>
      <c r="W183" s="403"/>
      <c r="X183" s="403"/>
      <c r="Y183" s="403"/>
      <c r="Z183" s="403"/>
      <c r="AA183" s="403"/>
      <c r="AB183" s="373"/>
      <c r="AC183" s="404"/>
      <c r="AD183" s="479"/>
      <c r="AE183" s="379" t="s">
        <v>4035</v>
      </c>
      <c r="AF183" s="405" t="str">
        <f t="shared" si="43"/>
        <v>PS261722</v>
      </c>
      <c r="AG183" s="404" t="str">
        <f t="shared" si="43"/>
        <v>O2-2603-00265</v>
      </c>
      <c r="AH183" s="406">
        <f t="shared" si="38"/>
        <v>46093</v>
      </c>
      <c r="AI183" s="404"/>
      <c r="AJ183" s="404"/>
      <c r="AK183" s="404"/>
      <c r="AL183" s="404">
        <f t="shared" si="39"/>
        <v>389500</v>
      </c>
      <c r="AM183" s="404"/>
      <c r="AN183" s="404"/>
      <c r="AO183" s="404"/>
      <c r="AP183" s="404"/>
      <c r="AQ183" s="404"/>
      <c r="AR183" s="404"/>
      <c r="AS183" s="404"/>
      <c r="AT183" s="404"/>
      <c r="AU183" s="404"/>
      <c r="AV183" s="404">
        <f t="shared" si="40"/>
        <v>31160</v>
      </c>
      <c r="AW183" s="404">
        <f t="shared" si="41"/>
        <v>420660</v>
      </c>
      <c r="AX183" s="404">
        <f t="shared" si="37"/>
        <v>420660</v>
      </c>
      <c r="AY183" s="414" t="str">
        <f t="shared" si="42"/>
        <v>LOCAL</v>
      </c>
      <c r="AZ183" s="20" t="s">
        <v>1270</v>
      </c>
      <c r="BA183" s="1" t="s">
        <v>5163</v>
      </c>
      <c r="BC183" s="13"/>
    </row>
    <row r="184" spans="1:55" s="1" customFormat="1" ht="32.25" customHeight="1">
      <c r="A184" s="400" t="s">
        <v>4928</v>
      </c>
      <c r="B184" s="395" t="s">
        <v>5046</v>
      </c>
      <c r="C184" s="379" t="s">
        <v>3245</v>
      </c>
      <c r="D184" s="396">
        <v>46093</v>
      </c>
      <c r="E184" s="397">
        <v>108042079940</v>
      </c>
      <c r="F184" s="493">
        <v>1</v>
      </c>
      <c r="G184" s="372"/>
      <c r="H184" s="372"/>
      <c r="I184" s="422"/>
      <c r="J184" s="422"/>
      <c r="K184" s="422"/>
      <c r="L184" s="422"/>
      <c r="M184" s="422"/>
      <c r="N184" s="423"/>
      <c r="O184" s="373"/>
      <c r="P184" s="403"/>
      <c r="Q184" s="480">
        <v>389500</v>
      </c>
      <c r="R184" s="403"/>
      <c r="S184" s="403"/>
      <c r="T184" s="403"/>
      <c r="U184" s="403"/>
      <c r="V184" s="403"/>
      <c r="W184" s="403"/>
      <c r="X184" s="403"/>
      <c r="Y184" s="403"/>
      <c r="Z184" s="403"/>
      <c r="AA184" s="403"/>
      <c r="AB184" s="373"/>
      <c r="AC184" s="404"/>
      <c r="AD184" s="479"/>
      <c r="AE184" s="379" t="s">
        <v>4035</v>
      </c>
      <c r="AF184" s="405" t="str">
        <f t="shared" si="43"/>
        <v>PS261723</v>
      </c>
      <c r="AG184" s="404" t="str">
        <f t="shared" si="43"/>
        <v>O2-2603-00266</v>
      </c>
      <c r="AH184" s="406">
        <f t="shared" si="38"/>
        <v>46093</v>
      </c>
      <c r="AI184" s="404"/>
      <c r="AJ184" s="404"/>
      <c r="AK184" s="404"/>
      <c r="AL184" s="404">
        <f t="shared" si="39"/>
        <v>389500</v>
      </c>
      <c r="AM184" s="404"/>
      <c r="AN184" s="404"/>
      <c r="AO184" s="404"/>
      <c r="AP184" s="404"/>
      <c r="AQ184" s="404"/>
      <c r="AR184" s="404"/>
      <c r="AS184" s="404"/>
      <c r="AT184" s="404"/>
      <c r="AU184" s="404"/>
      <c r="AV184" s="404">
        <f t="shared" si="40"/>
        <v>31160</v>
      </c>
      <c r="AW184" s="404">
        <f t="shared" si="41"/>
        <v>420660</v>
      </c>
      <c r="AX184" s="404">
        <f t="shared" si="37"/>
        <v>420660</v>
      </c>
      <c r="AY184" s="414" t="str">
        <f t="shared" si="42"/>
        <v>LOCAL</v>
      </c>
      <c r="AZ184" s="20" t="s">
        <v>1270</v>
      </c>
      <c r="BA184" s="1" t="s">
        <v>5164</v>
      </c>
      <c r="BC184" s="13"/>
    </row>
    <row r="185" spans="1:55" s="1" customFormat="1" ht="32.25" customHeight="1">
      <c r="A185" s="400" t="s">
        <v>4929</v>
      </c>
      <c r="B185" s="395" t="s">
        <v>5047</v>
      </c>
      <c r="C185" s="379" t="s">
        <v>3245</v>
      </c>
      <c r="D185" s="396">
        <v>46093</v>
      </c>
      <c r="E185" s="397">
        <v>108040990040</v>
      </c>
      <c r="F185" s="493">
        <v>1</v>
      </c>
      <c r="G185" s="372"/>
      <c r="H185" s="372"/>
      <c r="I185" s="422"/>
      <c r="J185" s="422"/>
      <c r="K185" s="422"/>
      <c r="L185" s="422"/>
      <c r="M185" s="422"/>
      <c r="N185" s="423"/>
      <c r="O185" s="373"/>
      <c r="P185" s="403"/>
      <c r="Q185" s="480">
        <v>389500</v>
      </c>
      <c r="R185" s="403"/>
      <c r="S185" s="403"/>
      <c r="T185" s="403"/>
      <c r="U185" s="403"/>
      <c r="V185" s="403"/>
      <c r="W185" s="403"/>
      <c r="X185" s="403"/>
      <c r="Y185" s="403"/>
      <c r="Z185" s="403"/>
      <c r="AA185" s="403"/>
      <c r="AB185" s="373"/>
      <c r="AC185" s="404"/>
      <c r="AD185" s="404"/>
      <c r="AE185" s="379" t="s">
        <v>4035</v>
      </c>
      <c r="AF185" s="405" t="str">
        <f t="shared" si="43"/>
        <v>PS261778</v>
      </c>
      <c r="AG185" s="404" t="str">
        <f t="shared" si="43"/>
        <v>HT-PS26031789</v>
      </c>
      <c r="AH185" s="406">
        <f t="shared" si="38"/>
        <v>46093</v>
      </c>
      <c r="AI185" s="404"/>
      <c r="AJ185" s="404"/>
      <c r="AK185" s="404"/>
      <c r="AL185" s="404">
        <f t="shared" si="39"/>
        <v>389500</v>
      </c>
      <c r="AM185" s="404"/>
      <c r="AN185" s="404"/>
      <c r="AO185" s="404"/>
      <c r="AP185" s="404"/>
      <c r="AQ185" s="404"/>
      <c r="AR185" s="404"/>
      <c r="AS185" s="404"/>
      <c r="AT185" s="404"/>
      <c r="AU185" s="404"/>
      <c r="AV185" s="404">
        <f t="shared" si="40"/>
        <v>31160</v>
      </c>
      <c r="AW185" s="404">
        <f t="shared" si="41"/>
        <v>420660</v>
      </c>
      <c r="AX185" s="404">
        <f t="shared" si="37"/>
        <v>420660</v>
      </c>
      <c r="AY185" s="414" t="str">
        <f t="shared" si="42"/>
        <v>LOCAL</v>
      </c>
      <c r="AZ185" s="20" t="s">
        <v>1270</v>
      </c>
      <c r="BA185" s="1" t="s">
        <v>5165</v>
      </c>
      <c r="BC185" s="13"/>
    </row>
    <row r="186" spans="1:55" s="1" customFormat="1" ht="32.25" customHeight="1">
      <c r="A186" s="400" t="s">
        <v>4930</v>
      </c>
      <c r="B186" s="395" t="s">
        <v>5048</v>
      </c>
      <c r="C186" s="379" t="s">
        <v>3245</v>
      </c>
      <c r="D186" s="396">
        <v>46093</v>
      </c>
      <c r="E186" s="397">
        <v>108041235150</v>
      </c>
      <c r="F186" s="493">
        <v>1</v>
      </c>
      <c r="G186" s="372"/>
      <c r="H186" s="372"/>
      <c r="I186" s="422"/>
      <c r="J186" s="422"/>
      <c r="K186" s="422"/>
      <c r="L186" s="422"/>
      <c r="M186" s="422"/>
      <c r="N186" s="423"/>
      <c r="O186" s="373"/>
      <c r="P186" s="403"/>
      <c r="Q186" s="480">
        <v>389500</v>
      </c>
      <c r="R186" s="403"/>
      <c r="S186" s="403"/>
      <c r="T186" s="403"/>
      <c r="U186" s="403"/>
      <c r="V186" s="403"/>
      <c r="W186" s="403"/>
      <c r="X186" s="403"/>
      <c r="Y186" s="403"/>
      <c r="Z186" s="403"/>
      <c r="AA186" s="403"/>
      <c r="AB186" s="373"/>
      <c r="AC186" s="404"/>
      <c r="AD186" s="404"/>
      <c r="AE186" s="379" t="s">
        <v>4035</v>
      </c>
      <c r="AF186" s="405" t="str">
        <f t="shared" si="43"/>
        <v>PS261775</v>
      </c>
      <c r="AG186" s="404" t="str">
        <f t="shared" si="43"/>
        <v>5300590</v>
      </c>
      <c r="AH186" s="406">
        <f t="shared" si="38"/>
        <v>46093</v>
      </c>
      <c r="AI186" s="404"/>
      <c r="AJ186" s="404"/>
      <c r="AK186" s="404"/>
      <c r="AL186" s="404">
        <f t="shared" si="39"/>
        <v>389500</v>
      </c>
      <c r="AM186" s="404"/>
      <c r="AN186" s="404"/>
      <c r="AO186" s="404"/>
      <c r="AP186" s="404"/>
      <c r="AQ186" s="404"/>
      <c r="AR186" s="404"/>
      <c r="AS186" s="404"/>
      <c r="AT186" s="404"/>
      <c r="AU186" s="404"/>
      <c r="AV186" s="404">
        <f t="shared" si="40"/>
        <v>31160</v>
      </c>
      <c r="AW186" s="404">
        <f t="shared" si="41"/>
        <v>420660</v>
      </c>
      <c r="AX186" s="404">
        <f t="shared" si="37"/>
        <v>420660</v>
      </c>
      <c r="AY186" s="414" t="str">
        <f t="shared" si="42"/>
        <v>LOCAL</v>
      </c>
      <c r="AZ186" s="20" t="s">
        <v>1270</v>
      </c>
      <c r="BA186" s="1" t="s">
        <v>5166</v>
      </c>
      <c r="BC186" s="13"/>
    </row>
    <row r="187" spans="1:55" s="1" customFormat="1" ht="32.25" customHeight="1">
      <c r="A187" s="400" t="s">
        <v>4931</v>
      </c>
      <c r="B187" s="395" t="s">
        <v>5049</v>
      </c>
      <c r="C187" s="379" t="s">
        <v>3245</v>
      </c>
      <c r="D187" s="396">
        <v>46093</v>
      </c>
      <c r="E187" s="397">
        <v>108041231060</v>
      </c>
      <c r="F187" s="493">
        <v>1</v>
      </c>
      <c r="G187" s="372"/>
      <c r="H187" s="372"/>
      <c r="I187" s="422"/>
      <c r="J187" s="422"/>
      <c r="K187" s="422"/>
      <c r="L187" s="422"/>
      <c r="M187" s="422"/>
      <c r="N187" s="423"/>
      <c r="O187" s="373"/>
      <c r="P187" s="403"/>
      <c r="Q187" s="480">
        <v>389500</v>
      </c>
      <c r="R187" s="403"/>
      <c r="S187" s="403"/>
      <c r="T187" s="403"/>
      <c r="U187" s="403"/>
      <c r="V187" s="403"/>
      <c r="W187" s="403"/>
      <c r="X187" s="403"/>
      <c r="Y187" s="403"/>
      <c r="Z187" s="403"/>
      <c r="AA187" s="403"/>
      <c r="AB187" s="373"/>
      <c r="AC187" s="404"/>
      <c r="AD187" s="404"/>
      <c r="AE187" s="379" t="s">
        <v>4035</v>
      </c>
      <c r="AF187" s="405" t="str">
        <f t="shared" si="43"/>
        <v>PS261776</v>
      </c>
      <c r="AG187" s="404" t="str">
        <f t="shared" si="43"/>
        <v>5300593</v>
      </c>
      <c r="AH187" s="406">
        <f t="shared" si="38"/>
        <v>46093</v>
      </c>
      <c r="AI187" s="404"/>
      <c r="AJ187" s="404"/>
      <c r="AK187" s="404"/>
      <c r="AL187" s="404">
        <f t="shared" si="39"/>
        <v>389500</v>
      </c>
      <c r="AM187" s="404"/>
      <c r="AN187" s="404"/>
      <c r="AO187" s="404"/>
      <c r="AP187" s="404"/>
      <c r="AQ187" s="404"/>
      <c r="AR187" s="404"/>
      <c r="AS187" s="404"/>
      <c r="AT187" s="404"/>
      <c r="AU187" s="404"/>
      <c r="AV187" s="404">
        <f t="shared" si="40"/>
        <v>31160</v>
      </c>
      <c r="AW187" s="404">
        <f t="shared" si="41"/>
        <v>420660</v>
      </c>
      <c r="AX187" s="404">
        <f t="shared" si="37"/>
        <v>420660</v>
      </c>
      <c r="AY187" s="414" t="str">
        <f t="shared" si="42"/>
        <v>LOCAL</v>
      </c>
      <c r="AZ187" s="20" t="s">
        <v>1270</v>
      </c>
      <c r="BA187" s="1" t="s">
        <v>5167</v>
      </c>
      <c r="BC187" s="13"/>
    </row>
    <row r="188" spans="1:55" s="1" customFormat="1" ht="32.25" customHeight="1">
      <c r="A188" s="400" t="s">
        <v>4932</v>
      </c>
      <c r="B188" s="395" t="s">
        <v>5050</v>
      </c>
      <c r="C188" s="379" t="s">
        <v>3245</v>
      </c>
      <c r="D188" s="396">
        <v>46093</v>
      </c>
      <c r="E188" s="397">
        <v>108041224650</v>
      </c>
      <c r="F188" s="493">
        <v>1</v>
      </c>
      <c r="G188" s="372"/>
      <c r="H188" s="372"/>
      <c r="I188" s="422"/>
      <c r="J188" s="422"/>
      <c r="K188" s="422"/>
      <c r="L188" s="422"/>
      <c r="M188" s="422"/>
      <c r="N188" s="423"/>
      <c r="O188" s="373"/>
      <c r="P188" s="403"/>
      <c r="Q188" s="480">
        <v>389500</v>
      </c>
      <c r="R188" s="403"/>
      <c r="S188" s="403"/>
      <c r="T188" s="403"/>
      <c r="U188" s="403"/>
      <c r="V188" s="403"/>
      <c r="W188" s="403"/>
      <c r="X188" s="403"/>
      <c r="Y188" s="403"/>
      <c r="Z188" s="403"/>
      <c r="AA188" s="403"/>
      <c r="AB188" s="373"/>
      <c r="AC188" s="404"/>
      <c r="AD188" s="404"/>
      <c r="AE188" s="379" t="s">
        <v>4035</v>
      </c>
      <c r="AF188" s="405" t="str">
        <f t="shared" si="43"/>
        <v>PS261781</v>
      </c>
      <c r="AG188" s="404" t="str">
        <f t="shared" si="43"/>
        <v>201/BG-PS-34</v>
      </c>
      <c r="AH188" s="406">
        <f t="shared" si="38"/>
        <v>46093</v>
      </c>
      <c r="AI188" s="404"/>
      <c r="AJ188" s="404"/>
      <c r="AK188" s="404"/>
      <c r="AL188" s="404">
        <f t="shared" si="39"/>
        <v>389500</v>
      </c>
      <c r="AM188" s="404"/>
      <c r="AN188" s="404"/>
      <c r="AO188" s="404"/>
      <c r="AP188" s="404"/>
      <c r="AQ188" s="404"/>
      <c r="AR188" s="404"/>
      <c r="AS188" s="404"/>
      <c r="AT188" s="404"/>
      <c r="AU188" s="404"/>
      <c r="AV188" s="404">
        <f t="shared" si="40"/>
        <v>31160</v>
      </c>
      <c r="AW188" s="404">
        <f t="shared" si="41"/>
        <v>420660</v>
      </c>
      <c r="AX188" s="404">
        <f t="shared" si="37"/>
        <v>420660</v>
      </c>
      <c r="AY188" s="414" t="str">
        <f t="shared" si="42"/>
        <v>LOCAL</v>
      </c>
      <c r="AZ188" s="20" t="s">
        <v>1270</v>
      </c>
      <c r="BA188" s="1" t="s">
        <v>5168</v>
      </c>
      <c r="BC188" s="13"/>
    </row>
    <row r="189" spans="1:55" s="1" customFormat="1" ht="32.25" customHeight="1">
      <c r="A189" s="400" t="s">
        <v>4933</v>
      </c>
      <c r="B189" s="395" t="s">
        <v>5051</v>
      </c>
      <c r="C189" s="379" t="s">
        <v>3245</v>
      </c>
      <c r="D189" s="396">
        <v>46093</v>
      </c>
      <c r="E189" s="397">
        <v>108042083700</v>
      </c>
      <c r="F189" s="493">
        <v>1</v>
      </c>
      <c r="G189" s="372"/>
      <c r="H189" s="372"/>
      <c r="I189" s="422"/>
      <c r="J189" s="422"/>
      <c r="K189" s="422"/>
      <c r="L189" s="422"/>
      <c r="M189" s="422"/>
      <c r="N189" s="423"/>
      <c r="O189" s="373"/>
      <c r="P189" s="403"/>
      <c r="Q189" s="480">
        <v>389500</v>
      </c>
      <c r="R189" s="403"/>
      <c r="S189" s="403"/>
      <c r="T189" s="403"/>
      <c r="U189" s="403"/>
      <c r="V189" s="403"/>
      <c r="W189" s="403"/>
      <c r="X189" s="403"/>
      <c r="Y189" s="403"/>
      <c r="Z189" s="403"/>
      <c r="AA189" s="403"/>
      <c r="AB189" s="373"/>
      <c r="AC189" s="404"/>
      <c r="AD189" s="404"/>
      <c r="AE189" s="379" t="s">
        <v>4035</v>
      </c>
      <c r="AF189" s="405" t="str">
        <f t="shared" si="43"/>
        <v>PS261719</v>
      </c>
      <c r="AG189" s="404" t="str">
        <f t="shared" si="43"/>
        <v>5301232</v>
      </c>
      <c r="AH189" s="406">
        <f t="shared" si="38"/>
        <v>46093</v>
      </c>
      <c r="AI189" s="404"/>
      <c r="AJ189" s="404"/>
      <c r="AK189" s="404"/>
      <c r="AL189" s="404">
        <f t="shared" si="39"/>
        <v>389500</v>
      </c>
      <c r="AM189" s="404"/>
      <c r="AN189" s="404"/>
      <c r="AO189" s="404"/>
      <c r="AP189" s="404"/>
      <c r="AQ189" s="404"/>
      <c r="AR189" s="404"/>
      <c r="AS189" s="404"/>
      <c r="AT189" s="404"/>
      <c r="AU189" s="404"/>
      <c r="AV189" s="404">
        <f t="shared" si="40"/>
        <v>31160</v>
      </c>
      <c r="AW189" s="404">
        <f t="shared" si="41"/>
        <v>420660</v>
      </c>
      <c r="AX189" s="404">
        <f t="shared" si="37"/>
        <v>420660</v>
      </c>
      <c r="AY189" s="414" t="str">
        <f t="shared" si="42"/>
        <v>LOCAL</v>
      </c>
      <c r="AZ189" s="20" t="s">
        <v>1270</v>
      </c>
      <c r="BA189" s="1" t="s">
        <v>5169</v>
      </c>
      <c r="BC189" s="13"/>
    </row>
    <row r="190" spans="1:55" s="1" customFormat="1" ht="32.25" customHeight="1">
      <c r="A190" s="400" t="s">
        <v>4934</v>
      </c>
      <c r="B190" s="395" t="s">
        <v>5052</v>
      </c>
      <c r="C190" s="379" t="s">
        <v>3245</v>
      </c>
      <c r="D190" s="396">
        <v>46093</v>
      </c>
      <c r="E190" s="397">
        <v>108042088010</v>
      </c>
      <c r="F190" s="493">
        <v>1</v>
      </c>
      <c r="G190" s="372"/>
      <c r="H190" s="372"/>
      <c r="I190" s="422"/>
      <c r="J190" s="422"/>
      <c r="K190" s="422"/>
      <c r="L190" s="422"/>
      <c r="M190" s="422"/>
      <c r="N190" s="423"/>
      <c r="O190" s="373"/>
      <c r="P190" s="403"/>
      <c r="Q190" s="480">
        <v>389500</v>
      </c>
      <c r="R190" s="403"/>
      <c r="S190" s="403"/>
      <c r="T190" s="403"/>
      <c r="U190" s="403"/>
      <c r="V190" s="403"/>
      <c r="W190" s="403"/>
      <c r="X190" s="403"/>
      <c r="Y190" s="403"/>
      <c r="Z190" s="403"/>
      <c r="AA190" s="403"/>
      <c r="AB190" s="373"/>
      <c r="AC190" s="404"/>
      <c r="AD190" s="404"/>
      <c r="AE190" s="379" t="s">
        <v>4035</v>
      </c>
      <c r="AF190" s="405" t="str">
        <f t="shared" si="43"/>
        <v>PS261783</v>
      </c>
      <c r="AG190" s="404" t="str">
        <f t="shared" si="43"/>
        <v>B1HX26031103</v>
      </c>
      <c r="AH190" s="406">
        <f t="shared" si="38"/>
        <v>46093</v>
      </c>
      <c r="AI190" s="404"/>
      <c r="AJ190" s="404"/>
      <c r="AK190" s="404"/>
      <c r="AL190" s="404">
        <f t="shared" si="39"/>
        <v>389500</v>
      </c>
      <c r="AM190" s="404"/>
      <c r="AN190" s="404"/>
      <c r="AO190" s="404"/>
      <c r="AP190" s="404"/>
      <c r="AQ190" s="404"/>
      <c r="AR190" s="404"/>
      <c r="AS190" s="404"/>
      <c r="AT190" s="404"/>
      <c r="AU190" s="404"/>
      <c r="AV190" s="404">
        <f t="shared" si="40"/>
        <v>31160</v>
      </c>
      <c r="AW190" s="404">
        <f t="shared" si="41"/>
        <v>420660</v>
      </c>
      <c r="AX190" s="404">
        <f t="shared" si="37"/>
        <v>420660</v>
      </c>
      <c r="AY190" s="414" t="str">
        <f t="shared" si="42"/>
        <v>LOCAL</v>
      </c>
      <c r="AZ190" s="20" t="s">
        <v>1270</v>
      </c>
      <c r="BA190" s="1" t="s">
        <v>5170</v>
      </c>
      <c r="BC190" s="13"/>
    </row>
    <row r="191" spans="1:55" s="1" customFormat="1" ht="32.25" customHeight="1">
      <c r="A191" s="400" t="s">
        <v>4935</v>
      </c>
      <c r="B191" s="395" t="s">
        <v>5053</v>
      </c>
      <c r="C191" s="379" t="s">
        <v>3245</v>
      </c>
      <c r="D191" s="396">
        <v>46093</v>
      </c>
      <c r="E191" s="397">
        <v>108041696600</v>
      </c>
      <c r="F191" s="493">
        <v>1</v>
      </c>
      <c r="G191" s="372"/>
      <c r="H191" s="372"/>
      <c r="I191" s="422"/>
      <c r="J191" s="422"/>
      <c r="K191" s="422"/>
      <c r="L191" s="422"/>
      <c r="M191" s="422"/>
      <c r="N191" s="423"/>
      <c r="O191" s="373"/>
      <c r="P191" s="403"/>
      <c r="Q191" s="480">
        <v>389500</v>
      </c>
      <c r="R191" s="403"/>
      <c r="S191" s="403"/>
      <c r="T191" s="403"/>
      <c r="U191" s="403"/>
      <c r="V191" s="403"/>
      <c r="W191" s="403"/>
      <c r="X191" s="403"/>
      <c r="Y191" s="403"/>
      <c r="Z191" s="403"/>
      <c r="AA191" s="403"/>
      <c r="AB191" s="373"/>
      <c r="AC191" s="404"/>
      <c r="AD191" s="404"/>
      <c r="AE191" s="379" t="s">
        <v>4035</v>
      </c>
      <c r="AF191" s="405" t="str">
        <f t="shared" si="43"/>
        <v>PS261731</v>
      </c>
      <c r="AG191" s="404" t="str">
        <f t="shared" si="43"/>
        <v>B33X26030908</v>
      </c>
      <c r="AH191" s="406">
        <f t="shared" si="38"/>
        <v>46093</v>
      </c>
      <c r="AI191" s="404"/>
      <c r="AJ191" s="404"/>
      <c r="AK191" s="404"/>
      <c r="AL191" s="404">
        <f t="shared" si="39"/>
        <v>389500</v>
      </c>
      <c r="AM191" s="404"/>
      <c r="AN191" s="404"/>
      <c r="AO191" s="404"/>
      <c r="AP191" s="404"/>
      <c r="AQ191" s="404"/>
      <c r="AR191" s="404"/>
      <c r="AS191" s="404"/>
      <c r="AT191" s="404"/>
      <c r="AU191" s="404"/>
      <c r="AV191" s="404">
        <f t="shared" si="40"/>
        <v>31160</v>
      </c>
      <c r="AW191" s="404">
        <f t="shared" si="41"/>
        <v>420660</v>
      </c>
      <c r="AX191" s="404">
        <f t="shared" si="37"/>
        <v>420660</v>
      </c>
      <c r="AY191" s="414" t="str">
        <f t="shared" si="42"/>
        <v>LOCAL</v>
      </c>
      <c r="AZ191" s="20" t="s">
        <v>1270</v>
      </c>
      <c r="BA191" s="1" t="s">
        <v>5171</v>
      </c>
      <c r="BC191" s="13"/>
    </row>
    <row r="192" spans="1:55" s="1" customFormat="1" ht="32.25" customHeight="1">
      <c r="A192" s="400" t="s">
        <v>4936</v>
      </c>
      <c r="B192" s="395" t="s">
        <v>5054</v>
      </c>
      <c r="C192" s="379" t="s">
        <v>3245</v>
      </c>
      <c r="D192" s="396">
        <v>46093</v>
      </c>
      <c r="E192" s="397">
        <v>108042072350</v>
      </c>
      <c r="F192" s="493">
        <v>1</v>
      </c>
      <c r="G192" s="372"/>
      <c r="H192" s="372"/>
      <c r="I192" s="422"/>
      <c r="J192" s="422"/>
      <c r="K192" s="422"/>
      <c r="L192" s="422"/>
      <c r="M192" s="422"/>
      <c r="N192" s="423"/>
      <c r="O192" s="373"/>
      <c r="P192" s="403"/>
      <c r="Q192" s="480">
        <v>389500</v>
      </c>
      <c r="R192" s="403"/>
      <c r="S192" s="403"/>
      <c r="T192" s="403"/>
      <c r="U192" s="403"/>
      <c r="V192" s="403"/>
      <c r="W192" s="403"/>
      <c r="X192" s="403"/>
      <c r="Y192" s="403"/>
      <c r="Z192" s="403"/>
      <c r="AA192" s="403"/>
      <c r="AB192" s="373"/>
      <c r="AC192" s="404"/>
      <c r="AD192" s="404"/>
      <c r="AE192" s="379" t="s">
        <v>4035</v>
      </c>
      <c r="AF192" s="405" t="str">
        <f t="shared" si="43"/>
        <v>PS261785</v>
      </c>
      <c r="AG192" s="404" t="str">
        <f t="shared" si="43"/>
        <v>2026/PAL-VY 043</v>
      </c>
      <c r="AH192" s="406">
        <f t="shared" si="38"/>
        <v>46093</v>
      </c>
      <c r="AI192" s="404"/>
      <c r="AJ192" s="404"/>
      <c r="AK192" s="404"/>
      <c r="AL192" s="404">
        <f t="shared" si="39"/>
        <v>389500</v>
      </c>
      <c r="AM192" s="404"/>
      <c r="AN192" s="404"/>
      <c r="AO192" s="404"/>
      <c r="AP192" s="404"/>
      <c r="AQ192" s="404"/>
      <c r="AR192" s="404"/>
      <c r="AS192" s="404"/>
      <c r="AT192" s="404"/>
      <c r="AU192" s="404"/>
      <c r="AV192" s="404">
        <f t="shared" si="40"/>
        <v>31160</v>
      </c>
      <c r="AW192" s="404">
        <f t="shared" si="41"/>
        <v>420660</v>
      </c>
      <c r="AX192" s="404">
        <f t="shared" si="37"/>
        <v>420660</v>
      </c>
      <c r="AY192" s="414" t="str">
        <f t="shared" si="42"/>
        <v>LOCAL</v>
      </c>
      <c r="AZ192" s="20" t="s">
        <v>1270</v>
      </c>
      <c r="BA192" s="1" t="s">
        <v>5172</v>
      </c>
      <c r="BC192" s="13"/>
    </row>
    <row r="193" spans="1:55" s="1" customFormat="1" ht="32.25" customHeight="1">
      <c r="A193" s="400" t="s">
        <v>4937</v>
      </c>
      <c r="B193" s="395" t="s">
        <v>5055</v>
      </c>
      <c r="C193" s="379" t="s">
        <v>3245</v>
      </c>
      <c r="D193" s="396">
        <v>46093</v>
      </c>
      <c r="E193" s="397">
        <v>108042507160</v>
      </c>
      <c r="F193" s="891">
        <v>2</v>
      </c>
      <c r="G193" s="372"/>
      <c r="H193" s="372"/>
      <c r="I193" s="422"/>
      <c r="J193" s="422"/>
      <c r="K193" s="422"/>
      <c r="L193" s="422"/>
      <c r="M193" s="422"/>
      <c r="N193" s="423"/>
      <c r="O193" s="373"/>
      <c r="P193" s="403"/>
      <c r="Q193" s="480">
        <v>389500</v>
      </c>
      <c r="R193" s="403"/>
      <c r="S193" s="403"/>
      <c r="T193" s="403"/>
      <c r="U193" s="403"/>
      <c r="V193" s="403"/>
      <c r="W193" s="403"/>
      <c r="X193" s="403"/>
      <c r="Y193" s="403"/>
      <c r="Z193" s="403"/>
      <c r="AA193" s="403"/>
      <c r="AB193" s="373"/>
      <c r="AC193" s="404"/>
      <c r="AD193" s="404"/>
      <c r="AE193" s="379" t="s">
        <v>4035</v>
      </c>
      <c r="AF193" s="405" t="str">
        <f t="shared" si="43"/>
        <v>PS261784</v>
      </c>
      <c r="AG193" s="404" t="str">
        <f t="shared" si="43"/>
        <v>2300005707</v>
      </c>
      <c r="AH193" s="406">
        <f t="shared" si="38"/>
        <v>46093</v>
      </c>
      <c r="AI193" s="404"/>
      <c r="AJ193" s="404"/>
      <c r="AK193" s="404"/>
      <c r="AL193" s="404">
        <f t="shared" si="39"/>
        <v>389500</v>
      </c>
      <c r="AM193" s="404"/>
      <c r="AN193" s="404"/>
      <c r="AO193" s="404"/>
      <c r="AP193" s="404"/>
      <c r="AQ193" s="404"/>
      <c r="AR193" s="404"/>
      <c r="AS193" s="404"/>
      <c r="AT193" s="404"/>
      <c r="AU193" s="404"/>
      <c r="AV193" s="404">
        <f t="shared" si="40"/>
        <v>31160</v>
      </c>
      <c r="AW193" s="404">
        <f t="shared" si="41"/>
        <v>420660</v>
      </c>
      <c r="AX193" s="404">
        <f t="shared" si="37"/>
        <v>420660</v>
      </c>
      <c r="AY193" s="414" t="str">
        <f t="shared" si="42"/>
        <v>LOCAL</v>
      </c>
      <c r="AZ193" s="20" t="s">
        <v>1270</v>
      </c>
      <c r="BA193" s="1" t="s">
        <v>5173</v>
      </c>
      <c r="BC193" s="13"/>
    </row>
    <row r="194" spans="1:55" s="1" customFormat="1" ht="32.25" customHeight="1">
      <c r="A194" s="400" t="s">
        <v>4937</v>
      </c>
      <c r="B194" s="395" t="s">
        <v>5055</v>
      </c>
      <c r="C194" s="379" t="s">
        <v>3245</v>
      </c>
      <c r="D194" s="396">
        <v>46093</v>
      </c>
      <c r="E194" s="397">
        <v>108042520830</v>
      </c>
      <c r="F194" s="892"/>
      <c r="G194" s="372"/>
      <c r="H194" s="372"/>
      <c r="I194" s="422"/>
      <c r="J194" s="422"/>
      <c r="K194" s="422"/>
      <c r="L194" s="422"/>
      <c r="M194" s="422"/>
      <c r="N194" s="423"/>
      <c r="O194" s="373"/>
      <c r="P194" s="403"/>
      <c r="Q194" s="399">
        <v>70000</v>
      </c>
      <c r="R194" s="403"/>
      <c r="S194" s="403"/>
      <c r="T194" s="403"/>
      <c r="U194" s="403"/>
      <c r="V194" s="403"/>
      <c r="W194" s="403"/>
      <c r="X194" s="403"/>
      <c r="Y194" s="403"/>
      <c r="Z194" s="403"/>
      <c r="AA194" s="403"/>
      <c r="AB194" s="373"/>
      <c r="AC194" s="404"/>
      <c r="AD194" s="404"/>
      <c r="AE194" s="379" t="s">
        <v>4035</v>
      </c>
      <c r="AF194" s="405" t="str">
        <f t="shared" si="43"/>
        <v>PS261784</v>
      </c>
      <c r="AG194" s="404" t="str">
        <f t="shared" si="43"/>
        <v>2300005707</v>
      </c>
      <c r="AH194" s="406">
        <f t="shared" si="38"/>
        <v>46093</v>
      </c>
      <c r="AI194" s="404"/>
      <c r="AJ194" s="404"/>
      <c r="AK194" s="404"/>
      <c r="AL194" s="404">
        <f t="shared" si="39"/>
        <v>70000</v>
      </c>
      <c r="AM194" s="404"/>
      <c r="AN194" s="404"/>
      <c r="AO194" s="404"/>
      <c r="AP194" s="404"/>
      <c r="AQ194" s="404"/>
      <c r="AR194" s="404"/>
      <c r="AS194" s="404"/>
      <c r="AT194" s="404"/>
      <c r="AU194" s="404"/>
      <c r="AV194" s="404">
        <f t="shared" si="40"/>
        <v>5600</v>
      </c>
      <c r="AW194" s="404">
        <f t="shared" si="41"/>
        <v>75600</v>
      </c>
      <c r="AX194" s="404">
        <f t="shared" si="37"/>
        <v>75600</v>
      </c>
      <c r="AY194" s="414" t="str">
        <f t="shared" si="42"/>
        <v>LOCAL</v>
      </c>
      <c r="AZ194" s="20" t="s">
        <v>1270</v>
      </c>
      <c r="BA194" s="1" t="s">
        <v>5173</v>
      </c>
      <c r="BC194" s="13"/>
    </row>
    <row r="195" spans="1:55" s="1" customFormat="1" ht="32.25" customHeight="1">
      <c r="A195" s="400" t="s">
        <v>4938</v>
      </c>
      <c r="B195" s="395" t="s">
        <v>5056</v>
      </c>
      <c r="C195" s="379" t="s">
        <v>3245</v>
      </c>
      <c r="D195" s="396">
        <v>46093</v>
      </c>
      <c r="E195" s="397">
        <v>108042624100</v>
      </c>
      <c r="F195" s="493">
        <v>1</v>
      </c>
      <c r="G195" s="372"/>
      <c r="H195" s="372"/>
      <c r="I195" s="422"/>
      <c r="J195" s="422"/>
      <c r="K195" s="422"/>
      <c r="L195" s="422"/>
      <c r="M195" s="422"/>
      <c r="N195" s="423"/>
      <c r="O195" s="373"/>
      <c r="P195" s="403"/>
      <c r="Q195" s="480">
        <v>389500</v>
      </c>
      <c r="R195" s="403"/>
      <c r="S195" s="403"/>
      <c r="T195" s="403"/>
      <c r="U195" s="403"/>
      <c r="V195" s="403"/>
      <c r="W195" s="403"/>
      <c r="X195" s="403"/>
      <c r="Y195" s="403"/>
      <c r="Z195" s="403"/>
      <c r="AA195" s="403"/>
      <c r="AB195" s="373"/>
      <c r="AC195" s="404"/>
      <c r="AD195" s="404"/>
      <c r="AE195" s="379" t="s">
        <v>4035</v>
      </c>
      <c r="AF195" s="405" t="str">
        <f t="shared" si="43"/>
        <v>PS261769</v>
      </c>
      <c r="AG195" s="404" t="str">
        <f t="shared" si="43"/>
        <v>BKPS20260310</v>
      </c>
      <c r="AH195" s="406">
        <f t="shared" si="38"/>
        <v>46093</v>
      </c>
      <c r="AI195" s="404"/>
      <c r="AJ195" s="404"/>
      <c r="AK195" s="404"/>
      <c r="AL195" s="404">
        <f t="shared" si="39"/>
        <v>389500</v>
      </c>
      <c r="AM195" s="404"/>
      <c r="AN195" s="404"/>
      <c r="AO195" s="404"/>
      <c r="AP195" s="404"/>
      <c r="AQ195" s="404"/>
      <c r="AR195" s="404"/>
      <c r="AS195" s="404"/>
      <c r="AT195" s="404"/>
      <c r="AU195" s="404"/>
      <c r="AV195" s="404">
        <f t="shared" si="40"/>
        <v>31160</v>
      </c>
      <c r="AW195" s="404">
        <f t="shared" si="41"/>
        <v>420660</v>
      </c>
      <c r="AX195" s="404">
        <f t="shared" si="37"/>
        <v>420660</v>
      </c>
      <c r="AY195" s="414" t="str">
        <f t="shared" si="42"/>
        <v>LOCAL</v>
      </c>
      <c r="AZ195" s="20" t="s">
        <v>1270</v>
      </c>
      <c r="BA195" s="1" t="s">
        <v>5174</v>
      </c>
      <c r="BC195" s="13"/>
    </row>
    <row r="196" spans="1:55" s="1" customFormat="1" ht="32.25" customHeight="1">
      <c r="A196" s="400" t="s">
        <v>4939</v>
      </c>
      <c r="B196" s="395" t="s">
        <v>5057</v>
      </c>
      <c r="C196" s="379" t="s">
        <v>3245</v>
      </c>
      <c r="D196" s="396">
        <v>46093</v>
      </c>
      <c r="E196" s="397">
        <v>108043437610</v>
      </c>
      <c r="F196" s="493">
        <v>1</v>
      </c>
      <c r="G196" s="372"/>
      <c r="H196" s="372"/>
      <c r="I196" s="422"/>
      <c r="J196" s="422"/>
      <c r="K196" s="422"/>
      <c r="L196" s="422"/>
      <c r="M196" s="422"/>
      <c r="N196" s="423"/>
      <c r="O196" s="373"/>
      <c r="P196" s="403"/>
      <c r="Q196" s="480">
        <v>389500</v>
      </c>
      <c r="R196" s="403"/>
      <c r="S196" s="403"/>
      <c r="T196" s="403"/>
      <c r="U196" s="403"/>
      <c r="V196" s="403"/>
      <c r="W196" s="403"/>
      <c r="X196" s="403"/>
      <c r="Y196" s="403"/>
      <c r="Z196" s="403"/>
      <c r="AA196" s="403"/>
      <c r="AB196" s="373"/>
      <c r="AC196" s="404"/>
      <c r="AD196" s="404"/>
      <c r="AE196" s="379" t="s">
        <v>4035</v>
      </c>
      <c r="AF196" s="405" t="str">
        <f t="shared" si="43"/>
        <v>PS261801</v>
      </c>
      <c r="AG196" s="404" t="str">
        <f t="shared" si="43"/>
        <v>BSV260311-223099</v>
      </c>
      <c r="AH196" s="406">
        <f t="shared" si="38"/>
        <v>46093</v>
      </c>
      <c r="AI196" s="404"/>
      <c r="AJ196" s="404"/>
      <c r="AK196" s="404"/>
      <c r="AL196" s="404">
        <f t="shared" si="39"/>
        <v>389500</v>
      </c>
      <c r="AM196" s="404"/>
      <c r="AN196" s="404"/>
      <c r="AO196" s="404"/>
      <c r="AP196" s="404"/>
      <c r="AQ196" s="404"/>
      <c r="AR196" s="404"/>
      <c r="AS196" s="404"/>
      <c r="AT196" s="404"/>
      <c r="AU196" s="404"/>
      <c r="AV196" s="404">
        <f t="shared" si="40"/>
        <v>31160</v>
      </c>
      <c r="AW196" s="404">
        <f t="shared" si="41"/>
        <v>420660</v>
      </c>
      <c r="AX196" s="404">
        <f t="shared" ref="AX196:AX214" si="44">AW196</f>
        <v>420660</v>
      </c>
      <c r="AY196" s="414" t="str">
        <f t="shared" si="42"/>
        <v>LOCAL</v>
      </c>
      <c r="AZ196" s="20" t="s">
        <v>1270</v>
      </c>
      <c r="BA196" s="1" t="s">
        <v>5175</v>
      </c>
      <c r="BC196" s="13"/>
    </row>
    <row r="197" spans="1:55" s="1" customFormat="1" ht="32.25" customHeight="1">
      <c r="A197" s="400" t="s">
        <v>4940</v>
      </c>
      <c r="B197" s="395" t="s">
        <v>5058</v>
      </c>
      <c r="C197" s="379" t="s">
        <v>3245</v>
      </c>
      <c r="D197" s="396">
        <v>46094</v>
      </c>
      <c r="E197" s="397">
        <v>108044383750</v>
      </c>
      <c r="F197" s="891">
        <v>2</v>
      </c>
      <c r="G197" s="372"/>
      <c r="H197" s="372"/>
      <c r="I197" s="422"/>
      <c r="J197" s="422"/>
      <c r="K197" s="422"/>
      <c r="L197" s="422"/>
      <c r="M197" s="422"/>
      <c r="N197" s="423"/>
      <c r="O197" s="373"/>
      <c r="P197" s="403"/>
      <c r="Q197" s="480">
        <v>389500</v>
      </c>
      <c r="R197" s="403"/>
      <c r="S197" s="403"/>
      <c r="T197" s="403"/>
      <c r="U197" s="403"/>
      <c r="V197" s="403"/>
      <c r="W197" s="403"/>
      <c r="X197" s="403"/>
      <c r="Y197" s="403"/>
      <c r="Z197" s="403"/>
      <c r="AA197" s="403"/>
      <c r="AB197" s="373"/>
      <c r="AC197" s="404"/>
      <c r="AD197" s="404"/>
      <c r="AE197" s="379" t="s">
        <v>4035</v>
      </c>
      <c r="AF197" s="405" t="str">
        <f t="shared" si="43"/>
        <v>PS261820</v>
      </c>
      <c r="AG197" s="404" t="str">
        <f t="shared" si="43"/>
        <v>VY/048-2026</v>
      </c>
      <c r="AH197" s="406">
        <f t="shared" si="38"/>
        <v>46094</v>
      </c>
      <c r="AI197" s="404"/>
      <c r="AJ197" s="404"/>
      <c r="AK197" s="404"/>
      <c r="AL197" s="404">
        <f t="shared" si="39"/>
        <v>389500</v>
      </c>
      <c r="AM197" s="404"/>
      <c r="AN197" s="404"/>
      <c r="AO197" s="404"/>
      <c r="AP197" s="404"/>
      <c r="AQ197" s="404"/>
      <c r="AR197" s="404"/>
      <c r="AS197" s="404"/>
      <c r="AT197" s="404"/>
      <c r="AU197" s="404"/>
      <c r="AV197" s="404">
        <f t="shared" si="40"/>
        <v>31160</v>
      </c>
      <c r="AW197" s="404">
        <f t="shared" si="41"/>
        <v>420660</v>
      </c>
      <c r="AX197" s="404">
        <f t="shared" si="44"/>
        <v>420660</v>
      </c>
      <c r="AY197" s="414" t="str">
        <f t="shared" si="42"/>
        <v>LOCAL</v>
      </c>
      <c r="AZ197" s="20" t="s">
        <v>1270</v>
      </c>
      <c r="BA197" s="1" t="s">
        <v>5176</v>
      </c>
      <c r="BC197" s="13"/>
    </row>
    <row r="198" spans="1:55" s="1" customFormat="1" ht="32.25" customHeight="1">
      <c r="A198" s="400" t="s">
        <v>4940</v>
      </c>
      <c r="B198" s="395" t="s">
        <v>5058</v>
      </c>
      <c r="C198" s="379" t="s">
        <v>3245</v>
      </c>
      <c r="D198" s="396">
        <v>46094</v>
      </c>
      <c r="E198" s="397">
        <v>108044406960</v>
      </c>
      <c r="F198" s="892"/>
      <c r="G198" s="372"/>
      <c r="H198" s="372"/>
      <c r="I198" s="422"/>
      <c r="J198" s="422"/>
      <c r="K198" s="422"/>
      <c r="L198" s="422"/>
      <c r="M198" s="422"/>
      <c r="N198" s="423"/>
      <c r="O198" s="373"/>
      <c r="P198" s="403"/>
      <c r="Q198" s="399">
        <v>70000</v>
      </c>
      <c r="R198" s="403"/>
      <c r="S198" s="403"/>
      <c r="T198" s="403"/>
      <c r="U198" s="403"/>
      <c r="V198" s="403"/>
      <c r="W198" s="403"/>
      <c r="X198" s="403"/>
      <c r="Y198" s="403"/>
      <c r="Z198" s="403"/>
      <c r="AA198" s="403"/>
      <c r="AB198" s="373"/>
      <c r="AC198" s="404"/>
      <c r="AD198" s="404"/>
      <c r="AE198" s="379" t="s">
        <v>4035</v>
      </c>
      <c r="AF198" s="405" t="str">
        <f t="shared" si="43"/>
        <v>PS261820</v>
      </c>
      <c r="AG198" s="404" t="str">
        <f t="shared" si="43"/>
        <v>VY/048-2026</v>
      </c>
      <c r="AH198" s="406">
        <f t="shared" si="38"/>
        <v>46094</v>
      </c>
      <c r="AI198" s="404"/>
      <c r="AJ198" s="404"/>
      <c r="AK198" s="404"/>
      <c r="AL198" s="404">
        <f t="shared" si="39"/>
        <v>70000</v>
      </c>
      <c r="AM198" s="404"/>
      <c r="AN198" s="404"/>
      <c r="AO198" s="404"/>
      <c r="AP198" s="404"/>
      <c r="AQ198" s="404"/>
      <c r="AR198" s="404"/>
      <c r="AS198" s="404"/>
      <c r="AT198" s="404"/>
      <c r="AU198" s="404"/>
      <c r="AV198" s="404">
        <f t="shared" si="40"/>
        <v>5600</v>
      </c>
      <c r="AW198" s="404">
        <f t="shared" si="41"/>
        <v>75600</v>
      </c>
      <c r="AX198" s="404">
        <f t="shared" si="44"/>
        <v>75600</v>
      </c>
      <c r="AY198" s="414" t="str">
        <f t="shared" si="42"/>
        <v>LOCAL</v>
      </c>
      <c r="AZ198" s="20" t="s">
        <v>1270</v>
      </c>
      <c r="BA198" s="1" t="s">
        <v>5176</v>
      </c>
      <c r="BC198" s="13"/>
    </row>
    <row r="199" spans="1:55" s="1" customFormat="1" ht="32.25" customHeight="1">
      <c r="A199" s="400" t="s">
        <v>4941</v>
      </c>
      <c r="B199" s="395" t="s">
        <v>5059</v>
      </c>
      <c r="C199" s="379" t="s">
        <v>3245</v>
      </c>
      <c r="D199" s="396">
        <v>46094</v>
      </c>
      <c r="E199" s="397">
        <v>108045084930</v>
      </c>
      <c r="F199" s="493">
        <v>1</v>
      </c>
      <c r="G199" s="372"/>
      <c r="H199" s="372"/>
      <c r="I199" s="422"/>
      <c r="J199" s="422"/>
      <c r="K199" s="422"/>
      <c r="L199" s="422"/>
      <c r="M199" s="422"/>
      <c r="N199" s="423"/>
      <c r="O199" s="373"/>
      <c r="P199" s="403"/>
      <c r="Q199" s="480">
        <v>389500</v>
      </c>
      <c r="R199" s="403"/>
      <c r="S199" s="403"/>
      <c r="T199" s="403"/>
      <c r="U199" s="403"/>
      <c r="V199" s="403"/>
      <c r="W199" s="403"/>
      <c r="X199" s="403"/>
      <c r="Y199" s="403"/>
      <c r="Z199" s="403"/>
      <c r="AA199" s="403"/>
      <c r="AB199" s="373"/>
      <c r="AC199" s="404"/>
      <c r="AD199" s="404"/>
      <c r="AE199" s="379" t="s">
        <v>4035</v>
      </c>
      <c r="AF199" s="405" t="str">
        <f t="shared" si="43"/>
        <v>PS261715</v>
      </c>
      <c r="AG199" s="404" t="str">
        <f t="shared" si="43"/>
        <v>5290287</v>
      </c>
      <c r="AH199" s="406">
        <f t="shared" si="38"/>
        <v>46094</v>
      </c>
      <c r="AI199" s="404"/>
      <c r="AJ199" s="404"/>
      <c r="AK199" s="404"/>
      <c r="AL199" s="404">
        <f t="shared" si="39"/>
        <v>389500</v>
      </c>
      <c r="AM199" s="404"/>
      <c r="AN199" s="404"/>
      <c r="AO199" s="404"/>
      <c r="AP199" s="404"/>
      <c r="AQ199" s="404"/>
      <c r="AR199" s="404"/>
      <c r="AS199" s="404"/>
      <c r="AT199" s="404"/>
      <c r="AU199" s="404"/>
      <c r="AV199" s="404">
        <f t="shared" si="40"/>
        <v>31160</v>
      </c>
      <c r="AW199" s="404">
        <f t="shared" si="41"/>
        <v>420660</v>
      </c>
      <c r="AX199" s="404">
        <f t="shared" si="44"/>
        <v>420660</v>
      </c>
      <c r="AY199" s="414" t="str">
        <f t="shared" si="42"/>
        <v>LOCAL</v>
      </c>
      <c r="AZ199" s="20" t="s">
        <v>1270</v>
      </c>
      <c r="BA199" s="1" t="s">
        <v>5177</v>
      </c>
      <c r="BC199" s="13"/>
    </row>
    <row r="200" spans="1:55" s="1" customFormat="1" ht="32.25" customHeight="1">
      <c r="A200" s="400" t="s">
        <v>4942</v>
      </c>
      <c r="B200" s="395" t="s">
        <v>5060</v>
      </c>
      <c r="C200" s="379" t="s">
        <v>3245</v>
      </c>
      <c r="D200" s="396">
        <v>46094</v>
      </c>
      <c r="E200" s="397">
        <v>108044436950</v>
      </c>
      <c r="F200" s="493">
        <v>1</v>
      </c>
      <c r="G200" s="372"/>
      <c r="H200" s="372"/>
      <c r="I200" s="422"/>
      <c r="J200" s="422"/>
      <c r="K200" s="422"/>
      <c r="L200" s="422"/>
      <c r="M200" s="422"/>
      <c r="N200" s="423"/>
      <c r="O200" s="373"/>
      <c r="P200" s="403"/>
      <c r="Q200" s="480">
        <v>389500</v>
      </c>
      <c r="R200" s="403"/>
      <c r="S200" s="403"/>
      <c r="T200" s="403"/>
      <c r="U200" s="403"/>
      <c r="V200" s="403"/>
      <c r="W200" s="403"/>
      <c r="X200" s="403"/>
      <c r="Y200" s="403"/>
      <c r="Z200" s="403"/>
      <c r="AA200" s="403"/>
      <c r="AB200" s="373"/>
      <c r="AC200" s="404"/>
      <c r="AD200" s="404"/>
      <c r="AE200" s="379" t="s">
        <v>4035</v>
      </c>
      <c r="AF200" s="405" t="str">
        <f t="shared" si="43"/>
        <v>PS261815</v>
      </c>
      <c r="AG200" s="404" t="str">
        <f t="shared" si="43"/>
        <v>50/PSHK/26</v>
      </c>
      <c r="AH200" s="406">
        <f t="shared" si="38"/>
        <v>46094</v>
      </c>
      <c r="AI200" s="404"/>
      <c r="AJ200" s="404"/>
      <c r="AK200" s="404"/>
      <c r="AL200" s="404">
        <f t="shared" si="39"/>
        <v>389500</v>
      </c>
      <c r="AM200" s="404"/>
      <c r="AN200" s="404"/>
      <c r="AO200" s="404"/>
      <c r="AP200" s="404"/>
      <c r="AQ200" s="404"/>
      <c r="AR200" s="404"/>
      <c r="AS200" s="404"/>
      <c r="AT200" s="404"/>
      <c r="AU200" s="404"/>
      <c r="AV200" s="404">
        <f t="shared" si="40"/>
        <v>31160</v>
      </c>
      <c r="AW200" s="404">
        <f t="shared" si="41"/>
        <v>420660</v>
      </c>
      <c r="AX200" s="404">
        <f t="shared" si="44"/>
        <v>420660</v>
      </c>
      <c r="AY200" s="414" t="str">
        <f t="shared" si="42"/>
        <v>LOCAL</v>
      </c>
      <c r="AZ200" s="20" t="s">
        <v>1270</v>
      </c>
      <c r="BA200" s="1" t="s">
        <v>5178</v>
      </c>
      <c r="BC200" s="13"/>
    </row>
    <row r="201" spans="1:55" s="1" customFormat="1" ht="32.25" customHeight="1">
      <c r="A201" s="400" t="s">
        <v>4943</v>
      </c>
      <c r="B201" s="395" t="s">
        <v>5061</v>
      </c>
      <c r="C201" s="379" t="s">
        <v>3245</v>
      </c>
      <c r="D201" s="396">
        <v>46094</v>
      </c>
      <c r="E201" s="397">
        <v>108044614750</v>
      </c>
      <c r="F201" s="493">
        <v>1</v>
      </c>
      <c r="G201" s="372"/>
      <c r="H201" s="372"/>
      <c r="I201" s="422"/>
      <c r="J201" s="422"/>
      <c r="K201" s="422"/>
      <c r="L201" s="422"/>
      <c r="M201" s="422"/>
      <c r="N201" s="423"/>
      <c r="O201" s="373"/>
      <c r="P201" s="403"/>
      <c r="Q201" s="480">
        <v>389500</v>
      </c>
      <c r="R201" s="403"/>
      <c r="S201" s="403"/>
      <c r="T201" s="403"/>
      <c r="U201" s="403"/>
      <c r="V201" s="403"/>
      <c r="W201" s="403"/>
      <c r="X201" s="403"/>
      <c r="Y201" s="403"/>
      <c r="Z201" s="403"/>
      <c r="AA201" s="403"/>
      <c r="AB201" s="373"/>
      <c r="AC201" s="404"/>
      <c r="AD201" s="404"/>
      <c r="AE201" s="379" t="s">
        <v>4035</v>
      </c>
      <c r="AF201" s="405" t="str">
        <f t="shared" si="43"/>
        <v>PS261814</v>
      </c>
      <c r="AG201" s="404" t="str">
        <f t="shared" si="43"/>
        <v>XJ-VY-20260312</v>
      </c>
      <c r="AH201" s="406">
        <f t="shared" si="38"/>
        <v>46094</v>
      </c>
      <c r="AI201" s="404"/>
      <c r="AJ201" s="404"/>
      <c r="AK201" s="404"/>
      <c r="AL201" s="404">
        <f t="shared" si="39"/>
        <v>389500</v>
      </c>
      <c r="AM201" s="404"/>
      <c r="AN201" s="404"/>
      <c r="AO201" s="404"/>
      <c r="AP201" s="404"/>
      <c r="AQ201" s="404"/>
      <c r="AR201" s="404"/>
      <c r="AS201" s="404"/>
      <c r="AT201" s="404"/>
      <c r="AU201" s="404"/>
      <c r="AV201" s="404">
        <f t="shared" si="40"/>
        <v>31160</v>
      </c>
      <c r="AW201" s="404">
        <f t="shared" si="41"/>
        <v>420660</v>
      </c>
      <c r="AX201" s="404">
        <f t="shared" si="44"/>
        <v>420660</v>
      </c>
      <c r="AY201" s="414" t="str">
        <f t="shared" si="42"/>
        <v>LOCAL</v>
      </c>
      <c r="AZ201" s="20" t="s">
        <v>1270</v>
      </c>
      <c r="BA201" s="1" t="s">
        <v>5179</v>
      </c>
      <c r="BC201" s="13"/>
    </row>
    <row r="202" spans="1:55" s="1" customFormat="1" ht="32.25" customHeight="1">
      <c r="A202" s="400" t="s">
        <v>4944</v>
      </c>
      <c r="B202" s="395" t="s">
        <v>5062</v>
      </c>
      <c r="C202" s="379" t="s">
        <v>3245</v>
      </c>
      <c r="D202" s="396">
        <v>46094</v>
      </c>
      <c r="E202" s="397">
        <v>108045058700</v>
      </c>
      <c r="F202" s="493">
        <v>1</v>
      </c>
      <c r="G202" s="372"/>
      <c r="H202" s="372"/>
      <c r="I202" s="422"/>
      <c r="J202" s="422"/>
      <c r="K202" s="422"/>
      <c r="L202" s="422"/>
      <c r="M202" s="422"/>
      <c r="N202" s="423"/>
      <c r="O202" s="373"/>
      <c r="P202" s="403"/>
      <c r="Q202" s="480">
        <v>389500</v>
      </c>
      <c r="R202" s="403"/>
      <c r="S202" s="403"/>
      <c r="T202" s="403"/>
      <c r="U202" s="403"/>
      <c r="V202" s="403"/>
      <c r="W202" s="403"/>
      <c r="X202" s="403"/>
      <c r="Y202" s="403"/>
      <c r="Z202" s="403"/>
      <c r="AA202" s="403"/>
      <c r="AB202" s="373"/>
      <c r="AC202" s="404"/>
      <c r="AD202" s="404"/>
      <c r="AE202" s="379" t="s">
        <v>4035</v>
      </c>
      <c r="AF202" s="405" t="str">
        <f t="shared" si="43"/>
        <v>PS261818</v>
      </c>
      <c r="AG202" s="404" t="str">
        <f t="shared" si="43"/>
        <v>850C260300738</v>
      </c>
      <c r="AH202" s="406">
        <f t="shared" si="38"/>
        <v>46094</v>
      </c>
      <c r="AI202" s="404"/>
      <c r="AJ202" s="404"/>
      <c r="AK202" s="404"/>
      <c r="AL202" s="404">
        <f t="shared" si="39"/>
        <v>389500</v>
      </c>
      <c r="AM202" s="404"/>
      <c r="AN202" s="404"/>
      <c r="AO202" s="404"/>
      <c r="AP202" s="404"/>
      <c r="AQ202" s="404"/>
      <c r="AR202" s="404"/>
      <c r="AS202" s="404"/>
      <c r="AT202" s="404"/>
      <c r="AU202" s="404"/>
      <c r="AV202" s="404">
        <f t="shared" si="40"/>
        <v>31160</v>
      </c>
      <c r="AW202" s="404">
        <f t="shared" si="41"/>
        <v>420660</v>
      </c>
      <c r="AX202" s="404">
        <f t="shared" si="44"/>
        <v>420660</v>
      </c>
      <c r="AY202" s="414" t="str">
        <f t="shared" si="42"/>
        <v>LOCAL</v>
      </c>
      <c r="AZ202" s="20" t="s">
        <v>1270</v>
      </c>
      <c r="BA202" s="1" t="s">
        <v>5180</v>
      </c>
      <c r="BC202" s="13"/>
    </row>
    <row r="203" spans="1:55" s="1" customFormat="1" ht="32.25" customHeight="1">
      <c r="A203" s="400" t="s">
        <v>4945</v>
      </c>
      <c r="B203" s="395" t="s">
        <v>5063</v>
      </c>
      <c r="C203" s="379" t="s">
        <v>3245</v>
      </c>
      <c r="D203" s="396">
        <v>46094</v>
      </c>
      <c r="E203" s="397">
        <v>108045026130</v>
      </c>
      <c r="F203" s="493">
        <v>1</v>
      </c>
      <c r="G203" s="372"/>
      <c r="H203" s="372"/>
      <c r="I203" s="422"/>
      <c r="J203" s="422"/>
      <c r="K203" s="422"/>
      <c r="L203" s="422"/>
      <c r="M203" s="422"/>
      <c r="N203" s="423"/>
      <c r="O203" s="373"/>
      <c r="P203" s="403"/>
      <c r="Q203" s="480">
        <v>389500</v>
      </c>
      <c r="R203" s="403"/>
      <c r="S203" s="403"/>
      <c r="T203" s="403"/>
      <c r="U203" s="403"/>
      <c r="V203" s="403"/>
      <c r="W203" s="403"/>
      <c r="X203" s="403"/>
      <c r="Y203" s="403"/>
      <c r="Z203" s="403"/>
      <c r="AA203" s="403"/>
      <c r="AB203" s="373"/>
      <c r="AC203" s="404"/>
      <c r="AD203" s="404"/>
      <c r="AE203" s="379" t="s">
        <v>4035</v>
      </c>
      <c r="AF203" s="405" t="str">
        <f t="shared" si="43"/>
        <v>PS261819</v>
      </c>
      <c r="AG203" s="404" t="str">
        <f t="shared" si="43"/>
        <v>5310282</v>
      </c>
      <c r="AH203" s="406">
        <f t="shared" si="38"/>
        <v>46094</v>
      </c>
      <c r="AI203" s="404"/>
      <c r="AJ203" s="404"/>
      <c r="AK203" s="404"/>
      <c r="AL203" s="404">
        <f t="shared" si="39"/>
        <v>389500</v>
      </c>
      <c r="AM203" s="404"/>
      <c r="AN203" s="404"/>
      <c r="AO203" s="404"/>
      <c r="AP203" s="404"/>
      <c r="AQ203" s="404"/>
      <c r="AR203" s="404"/>
      <c r="AS203" s="404"/>
      <c r="AT203" s="404"/>
      <c r="AU203" s="404"/>
      <c r="AV203" s="404">
        <f t="shared" si="40"/>
        <v>31160</v>
      </c>
      <c r="AW203" s="404">
        <f t="shared" si="41"/>
        <v>420660</v>
      </c>
      <c r="AX203" s="404">
        <f t="shared" si="44"/>
        <v>420660</v>
      </c>
      <c r="AY203" s="414" t="str">
        <f t="shared" si="42"/>
        <v>LOCAL</v>
      </c>
      <c r="AZ203" s="20" t="s">
        <v>1270</v>
      </c>
      <c r="BA203" s="1" t="s">
        <v>5181</v>
      </c>
      <c r="BC203" s="13"/>
    </row>
    <row r="204" spans="1:55" s="1" customFormat="1" ht="32.25" customHeight="1">
      <c r="A204" s="400" t="s">
        <v>4946</v>
      </c>
      <c r="B204" s="395" t="s">
        <v>5064</v>
      </c>
      <c r="C204" s="379" t="s">
        <v>3245</v>
      </c>
      <c r="D204" s="396">
        <v>46094</v>
      </c>
      <c r="E204" s="397">
        <v>108045332140</v>
      </c>
      <c r="F204" s="493">
        <v>1</v>
      </c>
      <c r="G204" s="372"/>
      <c r="H204" s="372"/>
      <c r="I204" s="422"/>
      <c r="J204" s="422"/>
      <c r="K204" s="422"/>
      <c r="L204" s="422"/>
      <c r="M204" s="422"/>
      <c r="N204" s="423"/>
      <c r="O204" s="373"/>
      <c r="P204" s="403"/>
      <c r="Q204" s="480">
        <v>389500</v>
      </c>
      <c r="R204" s="403"/>
      <c r="S204" s="403"/>
      <c r="T204" s="403"/>
      <c r="U204" s="403"/>
      <c r="V204" s="403"/>
      <c r="W204" s="403"/>
      <c r="X204" s="403"/>
      <c r="Y204" s="403"/>
      <c r="Z204" s="403"/>
      <c r="AA204" s="403"/>
      <c r="AB204" s="373"/>
      <c r="AC204" s="404"/>
      <c r="AD204" s="404"/>
      <c r="AE204" s="379" t="s">
        <v>4035</v>
      </c>
      <c r="AF204" s="405" t="str">
        <f t="shared" si="43"/>
        <v>PS261817</v>
      </c>
      <c r="AG204" s="404" t="str">
        <f t="shared" si="43"/>
        <v>VPSI2026031003</v>
      </c>
      <c r="AH204" s="406">
        <f t="shared" si="38"/>
        <v>46094</v>
      </c>
      <c r="AI204" s="404"/>
      <c r="AJ204" s="404"/>
      <c r="AK204" s="404"/>
      <c r="AL204" s="404">
        <f t="shared" si="39"/>
        <v>389500</v>
      </c>
      <c r="AM204" s="404"/>
      <c r="AN204" s="404"/>
      <c r="AO204" s="404"/>
      <c r="AP204" s="404"/>
      <c r="AQ204" s="404"/>
      <c r="AR204" s="404"/>
      <c r="AS204" s="404"/>
      <c r="AT204" s="404"/>
      <c r="AU204" s="404"/>
      <c r="AV204" s="404">
        <f t="shared" si="40"/>
        <v>31160</v>
      </c>
      <c r="AW204" s="404">
        <f t="shared" si="41"/>
        <v>420660</v>
      </c>
      <c r="AX204" s="404">
        <f t="shared" si="44"/>
        <v>420660</v>
      </c>
      <c r="AY204" s="414" t="str">
        <f t="shared" si="42"/>
        <v>LOCAL</v>
      </c>
      <c r="AZ204" s="20" t="s">
        <v>1270</v>
      </c>
      <c r="BA204" s="1" t="s">
        <v>5182</v>
      </c>
      <c r="BC204" s="13"/>
    </row>
    <row r="205" spans="1:55" s="1" customFormat="1" ht="32.25" customHeight="1">
      <c r="A205" s="400" t="s">
        <v>4947</v>
      </c>
      <c r="B205" s="395" t="s">
        <v>5065</v>
      </c>
      <c r="C205" s="379" t="s">
        <v>3245</v>
      </c>
      <c r="D205" s="396">
        <v>46094</v>
      </c>
      <c r="E205" s="397">
        <v>108045276950</v>
      </c>
      <c r="F205" s="493">
        <v>1</v>
      </c>
      <c r="G205" s="372"/>
      <c r="H205" s="372"/>
      <c r="I205" s="422"/>
      <c r="J205" s="422"/>
      <c r="K205" s="422"/>
      <c r="L205" s="422"/>
      <c r="M205" s="422"/>
      <c r="N205" s="423"/>
      <c r="O205" s="373"/>
      <c r="P205" s="403"/>
      <c r="Q205" s="480">
        <v>389500</v>
      </c>
      <c r="R205" s="403"/>
      <c r="S205" s="403"/>
      <c r="T205" s="403"/>
      <c r="U205" s="403"/>
      <c r="V205" s="403"/>
      <c r="W205" s="403"/>
      <c r="X205" s="403"/>
      <c r="Y205" s="403"/>
      <c r="Z205" s="403"/>
      <c r="AA205" s="403"/>
      <c r="AB205" s="373"/>
      <c r="AC205" s="404"/>
      <c r="AD205" s="404"/>
      <c r="AE205" s="379" t="s">
        <v>4035</v>
      </c>
      <c r="AF205" s="405" t="str">
        <f t="shared" si="43"/>
        <v>PS261803</v>
      </c>
      <c r="AG205" s="404" t="str">
        <f t="shared" si="43"/>
        <v>THVN-MIN2603016</v>
      </c>
      <c r="AH205" s="406">
        <f t="shared" si="38"/>
        <v>46094</v>
      </c>
      <c r="AI205" s="404"/>
      <c r="AJ205" s="404"/>
      <c r="AK205" s="404"/>
      <c r="AL205" s="404">
        <f t="shared" si="39"/>
        <v>389500</v>
      </c>
      <c r="AM205" s="404"/>
      <c r="AN205" s="404"/>
      <c r="AO205" s="404"/>
      <c r="AP205" s="404"/>
      <c r="AQ205" s="404"/>
      <c r="AR205" s="404"/>
      <c r="AS205" s="404"/>
      <c r="AT205" s="404"/>
      <c r="AU205" s="404"/>
      <c r="AV205" s="404">
        <f t="shared" si="40"/>
        <v>31160</v>
      </c>
      <c r="AW205" s="404">
        <f t="shared" si="41"/>
        <v>420660</v>
      </c>
      <c r="AX205" s="404">
        <f t="shared" si="44"/>
        <v>420660</v>
      </c>
      <c r="AY205" s="414" t="str">
        <f t="shared" si="42"/>
        <v>LOCAL</v>
      </c>
      <c r="AZ205" s="20" t="s">
        <v>1270</v>
      </c>
      <c r="BA205" s="1" t="s">
        <v>5183</v>
      </c>
      <c r="BC205" s="13"/>
    </row>
    <row r="206" spans="1:55" s="1" customFormat="1" ht="32.25" customHeight="1">
      <c r="A206" s="400" t="s">
        <v>4948</v>
      </c>
      <c r="B206" s="395" t="s">
        <v>5066</v>
      </c>
      <c r="C206" s="379" t="s">
        <v>3245</v>
      </c>
      <c r="D206" s="396">
        <v>46094</v>
      </c>
      <c r="E206" s="397">
        <v>108045274150</v>
      </c>
      <c r="F206" s="493">
        <v>1</v>
      </c>
      <c r="G206" s="372"/>
      <c r="H206" s="372"/>
      <c r="I206" s="422"/>
      <c r="J206" s="422"/>
      <c r="K206" s="422"/>
      <c r="L206" s="422"/>
      <c r="M206" s="422"/>
      <c r="N206" s="423"/>
      <c r="O206" s="373"/>
      <c r="P206" s="403"/>
      <c r="Q206" s="480">
        <v>389500</v>
      </c>
      <c r="R206" s="403"/>
      <c r="S206" s="403"/>
      <c r="T206" s="403"/>
      <c r="U206" s="403"/>
      <c r="V206" s="403"/>
      <c r="W206" s="403"/>
      <c r="X206" s="403"/>
      <c r="Y206" s="403"/>
      <c r="Z206" s="403"/>
      <c r="AA206" s="403"/>
      <c r="AB206" s="373"/>
      <c r="AC206" s="404"/>
      <c r="AD206" s="404"/>
      <c r="AE206" s="379" t="s">
        <v>4035</v>
      </c>
      <c r="AF206" s="405" t="str">
        <f t="shared" si="43"/>
        <v>PS261802</v>
      </c>
      <c r="AG206" s="404" t="str">
        <f t="shared" si="43"/>
        <v>5303485</v>
      </c>
      <c r="AH206" s="406">
        <f t="shared" si="38"/>
        <v>46094</v>
      </c>
      <c r="AI206" s="404"/>
      <c r="AJ206" s="404"/>
      <c r="AK206" s="404"/>
      <c r="AL206" s="404">
        <f t="shared" si="39"/>
        <v>389500</v>
      </c>
      <c r="AM206" s="404"/>
      <c r="AN206" s="404"/>
      <c r="AO206" s="404"/>
      <c r="AP206" s="404"/>
      <c r="AQ206" s="404"/>
      <c r="AR206" s="404"/>
      <c r="AS206" s="404"/>
      <c r="AT206" s="404"/>
      <c r="AU206" s="404"/>
      <c r="AV206" s="404">
        <f t="shared" si="40"/>
        <v>31160</v>
      </c>
      <c r="AW206" s="404">
        <f t="shared" si="41"/>
        <v>420660</v>
      </c>
      <c r="AX206" s="404">
        <f t="shared" si="44"/>
        <v>420660</v>
      </c>
      <c r="AY206" s="414" t="str">
        <f t="shared" si="42"/>
        <v>LOCAL</v>
      </c>
      <c r="AZ206" s="20" t="s">
        <v>1270</v>
      </c>
      <c r="BA206" s="1" t="s">
        <v>5184</v>
      </c>
      <c r="BC206" s="13"/>
    </row>
    <row r="207" spans="1:55" s="1" customFormat="1" ht="32.25" customHeight="1">
      <c r="A207" s="400" t="s">
        <v>4949</v>
      </c>
      <c r="B207" s="395" t="s">
        <v>5067</v>
      </c>
      <c r="C207" s="379" t="s">
        <v>3245</v>
      </c>
      <c r="D207" s="396">
        <v>46094</v>
      </c>
      <c r="E207" s="397">
        <v>108045270910</v>
      </c>
      <c r="F207" s="493">
        <v>1</v>
      </c>
      <c r="G207" s="372"/>
      <c r="H207" s="372"/>
      <c r="I207" s="422"/>
      <c r="J207" s="422"/>
      <c r="K207" s="422"/>
      <c r="L207" s="422"/>
      <c r="M207" s="422"/>
      <c r="N207" s="423"/>
      <c r="O207" s="373"/>
      <c r="P207" s="403"/>
      <c r="Q207" s="480">
        <v>389500</v>
      </c>
      <c r="R207" s="403"/>
      <c r="S207" s="403"/>
      <c r="T207" s="403"/>
      <c r="U207" s="403"/>
      <c r="V207" s="403"/>
      <c r="W207" s="403"/>
      <c r="X207" s="403"/>
      <c r="Y207" s="403"/>
      <c r="Z207" s="403"/>
      <c r="AA207" s="403"/>
      <c r="AB207" s="373"/>
      <c r="AC207" s="404"/>
      <c r="AD207" s="404"/>
      <c r="AE207" s="379" t="s">
        <v>4035</v>
      </c>
      <c r="AF207" s="405" t="str">
        <f t="shared" si="43"/>
        <v>PS261816</v>
      </c>
      <c r="AG207" s="404" t="str">
        <f t="shared" si="43"/>
        <v>202/BG-PS-34</v>
      </c>
      <c r="AH207" s="406">
        <f t="shared" si="38"/>
        <v>46094</v>
      </c>
      <c r="AI207" s="404"/>
      <c r="AJ207" s="404"/>
      <c r="AK207" s="404"/>
      <c r="AL207" s="404">
        <f t="shared" si="39"/>
        <v>389500</v>
      </c>
      <c r="AM207" s="404"/>
      <c r="AN207" s="404"/>
      <c r="AO207" s="404"/>
      <c r="AP207" s="404"/>
      <c r="AQ207" s="404"/>
      <c r="AR207" s="404"/>
      <c r="AS207" s="404"/>
      <c r="AT207" s="404"/>
      <c r="AU207" s="404"/>
      <c r="AV207" s="404">
        <f t="shared" si="40"/>
        <v>31160</v>
      </c>
      <c r="AW207" s="404">
        <f t="shared" si="41"/>
        <v>420660</v>
      </c>
      <c r="AX207" s="404">
        <f t="shared" si="44"/>
        <v>420660</v>
      </c>
      <c r="AY207" s="414" t="str">
        <f t="shared" si="42"/>
        <v>LOCAL</v>
      </c>
      <c r="AZ207" s="20" t="s">
        <v>1270</v>
      </c>
      <c r="BA207" s="1" t="s">
        <v>5185</v>
      </c>
      <c r="BC207" s="13"/>
    </row>
    <row r="208" spans="1:55" s="1" customFormat="1" ht="32.25" customHeight="1">
      <c r="A208" s="400" t="s">
        <v>4950</v>
      </c>
      <c r="B208" s="395" t="s">
        <v>5068</v>
      </c>
      <c r="C208" s="379" t="s">
        <v>3245</v>
      </c>
      <c r="D208" s="396">
        <v>46094</v>
      </c>
      <c r="E208" s="397">
        <v>108045338660</v>
      </c>
      <c r="F208" s="493">
        <v>1</v>
      </c>
      <c r="G208" s="372"/>
      <c r="H208" s="372"/>
      <c r="I208" s="422"/>
      <c r="J208" s="422"/>
      <c r="K208" s="422"/>
      <c r="L208" s="422"/>
      <c r="M208" s="422"/>
      <c r="N208" s="423"/>
      <c r="O208" s="373"/>
      <c r="P208" s="403"/>
      <c r="Q208" s="480">
        <v>389500</v>
      </c>
      <c r="R208" s="403"/>
      <c r="S208" s="403"/>
      <c r="T208" s="403"/>
      <c r="U208" s="403"/>
      <c r="V208" s="403"/>
      <c r="W208" s="403"/>
      <c r="X208" s="403"/>
      <c r="Y208" s="403"/>
      <c r="Z208" s="403"/>
      <c r="AA208" s="403"/>
      <c r="AB208" s="373"/>
      <c r="AC208" s="404"/>
      <c r="AD208" s="404"/>
      <c r="AE208" s="379" t="s">
        <v>4035</v>
      </c>
      <c r="AF208" s="405" t="str">
        <f t="shared" si="43"/>
        <v>PS261823</v>
      </c>
      <c r="AG208" s="404" t="str">
        <f t="shared" si="43"/>
        <v>5307666</v>
      </c>
      <c r="AH208" s="406">
        <f t="shared" si="38"/>
        <v>46094</v>
      </c>
      <c r="AI208" s="404"/>
      <c r="AJ208" s="404"/>
      <c r="AK208" s="404"/>
      <c r="AL208" s="404">
        <f t="shared" si="39"/>
        <v>389500</v>
      </c>
      <c r="AM208" s="404"/>
      <c r="AN208" s="404"/>
      <c r="AO208" s="404"/>
      <c r="AP208" s="404"/>
      <c r="AQ208" s="404"/>
      <c r="AR208" s="404"/>
      <c r="AS208" s="404"/>
      <c r="AT208" s="404"/>
      <c r="AU208" s="404"/>
      <c r="AV208" s="404">
        <f t="shared" si="40"/>
        <v>31160</v>
      </c>
      <c r="AW208" s="404">
        <f t="shared" si="41"/>
        <v>420660</v>
      </c>
      <c r="AX208" s="404">
        <f t="shared" si="44"/>
        <v>420660</v>
      </c>
      <c r="AY208" s="414" t="str">
        <f t="shared" si="42"/>
        <v>LOCAL</v>
      </c>
      <c r="AZ208" s="20" t="s">
        <v>1270</v>
      </c>
      <c r="BA208" s="1" t="s">
        <v>5186</v>
      </c>
      <c r="BC208" s="13"/>
    </row>
    <row r="209" spans="1:55" s="1" customFormat="1" ht="32.25" customHeight="1">
      <c r="A209" s="400" t="s">
        <v>4951</v>
      </c>
      <c r="B209" s="395" t="s">
        <v>5069</v>
      </c>
      <c r="C209" s="379" t="s">
        <v>3245</v>
      </c>
      <c r="D209" s="396">
        <v>46094</v>
      </c>
      <c r="E209" s="397">
        <v>108045952930</v>
      </c>
      <c r="F209" s="493">
        <v>1</v>
      </c>
      <c r="G209" s="372"/>
      <c r="H209" s="372"/>
      <c r="I209" s="422"/>
      <c r="J209" s="422"/>
      <c r="K209" s="422"/>
      <c r="L209" s="422"/>
      <c r="M209" s="422"/>
      <c r="N209" s="423"/>
      <c r="O209" s="373"/>
      <c r="P209" s="403"/>
      <c r="Q209" s="480">
        <v>389500</v>
      </c>
      <c r="R209" s="403"/>
      <c r="S209" s="403"/>
      <c r="T209" s="403"/>
      <c r="U209" s="403"/>
      <c r="V209" s="403"/>
      <c r="W209" s="403"/>
      <c r="X209" s="403"/>
      <c r="Y209" s="403"/>
      <c r="Z209" s="403"/>
      <c r="AA209" s="403"/>
      <c r="AB209" s="373"/>
      <c r="AC209" s="404"/>
      <c r="AD209" s="404"/>
      <c r="AE209" s="379" t="s">
        <v>4035</v>
      </c>
      <c r="AF209" s="405" t="str">
        <f t="shared" si="43"/>
        <v>PS261827</v>
      </c>
      <c r="AG209" s="404" t="str">
        <f t="shared" si="43"/>
        <v>850C260300896</v>
      </c>
      <c r="AH209" s="406">
        <f t="shared" si="38"/>
        <v>46094</v>
      </c>
      <c r="AI209" s="404"/>
      <c r="AJ209" s="404"/>
      <c r="AK209" s="404"/>
      <c r="AL209" s="404">
        <f t="shared" si="39"/>
        <v>389500</v>
      </c>
      <c r="AM209" s="404"/>
      <c r="AN209" s="404"/>
      <c r="AO209" s="404"/>
      <c r="AP209" s="404"/>
      <c r="AQ209" s="404"/>
      <c r="AR209" s="404"/>
      <c r="AS209" s="404"/>
      <c r="AT209" s="404"/>
      <c r="AU209" s="404"/>
      <c r="AV209" s="404">
        <f t="shared" si="40"/>
        <v>31160</v>
      </c>
      <c r="AW209" s="404">
        <f t="shared" si="41"/>
        <v>420660</v>
      </c>
      <c r="AX209" s="404">
        <f t="shared" si="44"/>
        <v>420660</v>
      </c>
      <c r="AY209" s="414" t="str">
        <f t="shared" si="42"/>
        <v>LOCAL</v>
      </c>
      <c r="AZ209" s="20" t="s">
        <v>1270</v>
      </c>
      <c r="BA209" s="1" t="s">
        <v>5187</v>
      </c>
      <c r="BC209" s="13"/>
    </row>
    <row r="210" spans="1:55" s="1" customFormat="1" ht="32.25" customHeight="1">
      <c r="A210" s="400" t="s">
        <v>4952</v>
      </c>
      <c r="B210" s="395" t="s">
        <v>5070</v>
      </c>
      <c r="C210" s="379" t="s">
        <v>3245</v>
      </c>
      <c r="D210" s="396">
        <v>46094</v>
      </c>
      <c r="E210" s="397">
        <v>108045969840</v>
      </c>
      <c r="F210" s="493">
        <v>1</v>
      </c>
      <c r="G210" s="372"/>
      <c r="H210" s="372"/>
      <c r="I210" s="422"/>
      <c r="J210" s="422"/>
      <c r="K210" s="422"/>
      <c r="L210" s="422"/>
      <c r="M210" s="422"/>
      <c r="N210" s="423"/>
      <c r="O210" s="373"/>
      <c r="P210" s="403"/>
      <c r="Q210" s="480">
        <v>389500</v>
      </c>
      <c r="R210" s="403"/>
      <c r="S210" s="403"/>
      <c r="T210" s="403"/>
      <c r="U210" s="403"/>
      <c r="V210" s="403"/>
      <c r="W210" s="403"/>
      <c r="X210" s="403"/>
      <c r="Y210" s="403"/>
      <c r="Z210" s="403"/>
      <c r="AA210" s="403"/>
      <c r="AB210" s="373"/>
      <c r="AC210" s="404"/>
      <c r="AD210" s="404"/>
      <c r="AE210" s="379" t="s">
        <v>4035</v>
      </c>
      <c r="AF210" s="405" t="str">
        <f t="shared" si="43"/>
        <v>PS261835</v>
      </c>
      <c r="AG210" s="404" t="str">
        <f t="shared" si="43"/>
        <v>BL-260312/PS</v>
      </c>
      <c r="AH210" s="406">
        <f t="shared" si="38"/>
        <v>46094</v>
      </c>
      <c r="AI210" s="404"/>
      <c r="AJ210" s="404"/>
      <c r="AK210" s="404"/>
      <c r="AL210" s="404">
        <f t="shared" si="39"/>
        <v>389500</v>
      </c>
      <c r="AM210" s="404"/>
      <c r="AN210" s="404"/>
      <c r="AO210" s="404"/>
      <c r="AP210" s="404"/>
      <c r="AQ210" s="404"/>
      <c r="AR210" s="404"/>
      <c r="AS210" s="404"/>
      <c r="AT210" s="404"/>
      <c r="AU210" s="404"/>
      <c r="AV210" s="404">
        <f t="shared" si="40"/>
        <v>31160</v>
      </c>
      <c r="AW210" s="404">
        <f t="shared" si="41"/>
        <v>420660</v>
      </c>
      <c r="AX210" s="404">
        <f t="shared" si="44"/>
        <v>420660</v>
      </c>
      <c r="AY210" s="414" t="str">
        <f t="shared" si="42"/>
        <v>LOCAL</v>
      </c>
      <c r="AZ210" s="20" t="s">
        <v>1270</v>
      </c>
      <c r="BA210" s="1" t="s">
        <v>5188</v>
      </c>
      <c r="BC210" s="13"/>
    </row>
    <row r="211" spans="1:55" s="1" customFormat="1" ht="32.25" customHeight="1">
      <c r="A211" s="400" t="s">
        <v>4953</v>
      </c>
      <c r="B211" s="395" t="s">
        <v>5071</v>
      </c>
      <c r="C211" s="379" t="s">
        <v>3245</v>
      </c>
      <c r="D211" s="396">
        <v>46094</v>
      </c>
      <c r="E211" s="397">
        <v>108046021310</v>
      </c>
      <c r="F211" s="493">
        <v>1</v>
      </c>
      <c r="G211" s="372"/>
      <c r="H211" s="372"/>
      <c r="I211" s="422"/>
      <c r="J211" s="422"/>
      <c r="K211" s="422"/>
      <c r="L211" s="422"/>
      <c r="M211" s="422"/>
      <c r="N211" s="423"/>
      <c r="O211" s="373"/>
      <c r="P211" s="403"/>
      <c r="Q211" s="480">
        <v>389500</v>
      </c>
      <c r="R211" s="403"/>
      <c r="S211" s="403"/>
      <c r="T211" s="403"/>
      <c r="U211" s="403"/>
      <c r="V211" s="403"/>
      <c r="W211" s="403"/>
      <c r="X211" s="403"/>
      <c r="Y211" s="403"/>
      <c r="Z211" s="403"/>
      <c r="AA211" s="403"/>
      <c r="AB211" s="373"/>
      <c r="AC211" s="404"/>
      <c r="AD211" s="404"/>
      <c r="AE211" s="379" t="s">
        <v>4035</v>
      </c>
      <c r="AF211" s="405" t="str">
        <f t="shared" si="43"/>
        <v>PS261831</v>
      </c>
      <c r="AG211" s="404" t="str">
        <f t="shared" si="43"/>
        <v>5304541</v>
      </c>
      <c r="AH211" s="406">
        <f t="shared" si="38"/>
        <v>46094</v>
      </c>
      <c r="AI211" s="404"/>
      <c r="AJ211" s="404"/>
      <c r="AK211" s="404"/>
      <c r="AL211" s="404">
        <f t="shared" si="39"/>
        <v>389500</v>
      </c>
      <c r="AM211" s="404"/>
      <c r="AN211" s="404"/>
      <c r="AO211" s="404"/>
      <c r="AP211" s="404"/>
      <c r="AQ211" s="404"/>
      <c r="AR211" s="404"/>
      <c r="AS211" s="404"/>
      <c r="AT211" s="404"/>
      <c r="AU211" s="404"/>
      <c r="AV211" s="404">
        <f t="shared" si="40"/>
        <v>31160</v>
      </c>
      <c r="AW211" s="404">
        <f t="shared" si="41"/>
        <v>420660</v>
      </c>
      <c r="AX211" s="404">
        <f t="shared" si="44"/>
        <v>420660</v>
      </c>
      <c r="AY211" s="414" t="str">
        <f t="shared" si="42"/>
        <v>LOCAL</v>
      </c>
      <c r="AZ211" s="20" t="s">
        <v>1270</v>
      </c>
      <c r="BA211" s="1" t="s">
        <v>5189</v>
      </c>
      <c r="BC211" s="13"/>
    </row>
    <row r="212" spans="1:55" s="1" customFormat="1" ht="32.25" customHeight="1">
      <c r="A212" s="400" t="s">
        <v>4954</v>
      </c>
      <c r="B212" s="395" t="s">
        <v>5072</v>
      </c>
      <c r="C212" s="379" t="s">
        <v>3245</v>
      </c>
      <c r="D212" s="396">
        <v>46094</v>
      </c>
      <c r="E212" s="397">
        <v>108046122920</v>
      </c>
      <c r="F212" s="493">
        <v>1</v>
      </c>
      <c r="G212" s="372"/>
      <c r="H212" s="372"/>
      <c r="I212" s="422"/>
      <c r="J212" s="422"/>
      <c r="K212" s="422"/>
      <c r="L212" s="422"/>
      <c r="M212" s="422"/>
      <c r="N212" s="423"/>
      <c r="O212" s="373"/>
      <c r="P212" s="403"/>
      <c r="Q212" s="480">
        <v>389500</v>
      </c>
      <c r="R212" s="403"/>
      <c r="S212" s="403"/>
      <c r="T212" s="403"/>
      <c r="U212" s="403"/>
      <c r="V212" s="403"/>
      <c r="W212" s="403"/>
      <c r="X212" s="403"/>
      <c r="Y212" s="403"/>
      <c r="Z212" s="403"/>
      <c r="AA212" s="403"/>
      <c r="AB212" s="373"/>
      <c r="AC212" s="404"/>
      <c r="AD212" s="404"/>
      <c r="AE212" s="379" t="s">
        <v>4035</v>
      </c>
      <c r="AF212" s="405" t="str">
        <f t="shared" si="43"/>
        <v>PS261834</v>
      </c>
      <c r="AG212" s="404" t="str">
        <f t="shared" si="43"/>
        <v>5311958</v>
      </c>
      <c r="AH212" s="406">
        <f t="shared" si="38"/>
        <v>46094</v>
      </c>
      <c r="AI212" s="404"/>
      <c r="AJ212" s="404"/>
      <c r="AK212" s="404"/>
      <c r="AL212" s="404">
        <f t="shared" si="39"/>
        <v>389500</v>
      </c>
      <c r="AM212" s="404"/>
      <c r="AN212" s="404"/>
      <c r="AO212" s="404"/>
      <c r="AP212" s="404"/>
      <c r="AQ212" s="404"/>
      <c r="AR212" s="404"/>
      <c r="AS212" s="404"/>
      <c r="AT212" s="404"/>
      <c r="AU212" s="404"/>
      <c r="AV212" s="404">
        <f t="shared" si="40"/>
        <v>31160</v>
      </c>
      <c r="AW212" s="404">
        <f t="shared" si="41"/>
        <v>420660</v>
      </c>
      <c r="AX212" s="404">
        <f t="shared" si="44"/>
        <v>420660</v>
      </c>
      <c r="AY212" s="414" t="str">
        <f t="shared" si="42"/>
        <v>LOCAL</v>
      </c>
      <c r="AZ212" s="20" t="s">
        <v>1270</v>
      </c>
      <c r="BA212" s="1" t="s">
        <v>5190</v>
      </c>
      <c r="BC212" s="13"/>
    </row>
    <row r="213" spans="1:55" s="1" customFormat="1" ht="32.25" customHeight="1">
      <c r="A213" s="400" t="s">
        <v>4955</v>
      </c>
      <c r="B213" s="395" t="s">
        <v>5073</v>
      </c>
      <c r="C213" s="379" t="s">
        <v>3245</v>
      </c>
      <c r="D213" s="396">
        <v>46094</v>
      </c>
      <c r="E213" s="397">
        <v>108046147750</v>
      </c>
      <c r="F213" s="493">
        <v>1</v>
      </c>
      <c r="G213" s="372"/>
      <c r="H213" s="372"/>
      <c r="I213" s="422"/>
      <c r="J213" s="422"/>
      <c r="K213" s="422"/>
      <c r="L213" s="422"/>
      <c r="M213" s="422"/>
      <c r="N213" s="423"/>
      <c r="O213" s="373"/>
      <c r="P213" s="403"/>
      <c r="Q213" s="480">
        <v>389500</v>
      </c>
      <c r="R213" s="403"/>
      <c r="S213" s="403"/>
      <c r="T213" s="403"/>
      <c r="U213" s="403"/>
      <c r="V213" s="403"/>
      <c r="W213" s="403"/>
      <c r="X213" s="403"/>
      <c r="Y213" s="403"/>
      <c r="Z213" s="403"/>
      <c r="AA213" s="403"/>
      <c r="AB213" s="373"/>
      <c r="AC213" s="404"/>
      <c r="AD213" s="404"/>
      <c r="AE213" s="379" t="s">
        <v>4035</v>
      </c>
      <c r="AF213" s="405" t="str">
        <f t="shared" si="43"/>
        <v>PS261833</v>
      </c>
      <c r="AG213" s="404" t="str">
        <f t="shared" si="43"/>
        <v>KJ-VY260304</v>
      </c>
      <c r="AH213" s="406">
        <f t="shared" si="38"/>
        <v>46094</v>
      </c>
      <c r="AI213" s="404"/>
      <c r="AJ213" s="404"/>
      <c r="AK213" s="404"/>
      <c r="AL213" s="404">
        <f t="shared" si="39"/>
        <v>389500</v>
      </c>
      <c r="AM213" s="404"/>
      <c r="AN213" s="404"/>
      <c r="AO213" s="404"/>
      <c r="AP213" s="404"/>
      <c r="AQ213" s="404"/>
      <c r="AR213" s="404"/>
      <c r="AS213" s="404"/>
      <c r="AT213" s="404"/>
      <c r="AU213" s="404"/>
      <c r="AV213" s="404">
        <f t="shared" si="40"/>
        <v>31160</v>
      </c>
      <c r="AW213" s="404">
        <f t="shared" si="41"/>
        <v>420660</v>
      </c>
      <c r="AX213" s="404">
        <f t="shared" si="44"/>
        <v>420660</v>
      </c>
      <c r="AY213" s="414" t="str">
        <f t="shared" si="42"/>
        <v>LOCAL</v>
      </c>
      <c r="AZ213" s="20" t="s">
        <v>1270</v>
      </c>
      <c r="BA213" s="1" t="s">
        <v>5191</v>
      </c>
      <c r="BC213" s="13"/>
    </row>
    <row r="214" spans="1:55" s="1" customFormat="1" ht="32.25" customHeight="1">
      <c r="A214" s="400" t="s">
        <v>4956</v>
      </c>
      <c r="B214" s="395" t="s">
        <v>5074</v>
      </c>
      <c r="C214" s="379" t="s">
        <v>3245</v>
      </c>
      <c r="D214" s="396">
        <v>46094</v>
      </c>
      <c r="E214" s="397">
        <v>108046178810</v>
      </c>
      <c r="F214" s="493">
        <v>1</v>
      </c>
      <c r="G214" s="372"/>
      <c r="H214" s="372"/>
      <c r="I214" s="422"/>
      <c r="J214" s="422"/>
      <c r="K214" s="422"/>
      <c r="L214" s="422"/>
      <c r="M214" s="422"/>
      <c r="N214" s="423"/>
      <c r="O214" s="373"/>
      <c r="P214" s="403"/>
      <c r="Q214" s="480">
        <v>389500</v>
      </c>
      <c r="R214" s="403"/>
      <c r="S214" s="403"/>
      <c r="T214" s="403"/>
      <c r="U214" s="403"/>
      <c r="V214" s="403"/>
      <c r="W214" s="403"/>
      <c r="X214" s="403"/>
      <c r="Y214" s="403"/>
      <c r="Z214" s="403"/>
      <c r="AA214" s="403"/>
      <c r="AB214" s="373"/>
      <c r="AC214" s="404"/>
      <c r="AD214" s="404"/>
      <c r="AE214" s="379" t="s">
        <v>4035</v>
      </c>
      <c r="AF214" s="405" t="str">
        <f t="shared" si="43"/>
        <v>PS261832</v>
      </c>
      <c r="AG214" s="404" t="str">
        <f t="shared" si="43"/>
        <v>5307610</v>
      </c>
      <c r="AH214" s="406">
        <f t="shared" si="38"/>
        <v>46094</v>
      </c>
      <c r="AI214" s="404"/>
      <c r="AJ214" s="404"/>
      <c r="AK214" s="404"/>
      <c r="AL214" s="404">
        <f t="shared" si="39"/>
        <v>389500</v>
      </c>
      <c r="AM214" s="404"/>
      <c r="AN214" s="404"/>
      <c r="AO214" s="404"/>
      <c r="AP214" s="404"/>
      <c r="AQ214" s="404"/>
      <c r="AR214" s="404"/>
      <c r="AS214" s="404"/>
      <c r="AT214" s="404"/>
      <c r="AU214" s="404"/>
      <c r="AV214" s="404">
        <f t="shared" si="40"/>
        <v>31160</v>
      </c>
      <c r="AW214" s="404">
        <f t="shared" si="41"/>
        <v>420660</v>
      </c>
      <c r="AX214" s="404">
        <f t="shared" si="44"/>
        <v>420660</v>
      </c>
      <c r="AY214" s="414" t="str">
        <f t="shared" si="42"/>
        <v>LOCAL</v>
      </c>
      <c r="AZ214" s="20" t="s">
        <v>1270</v>
      </c>
      <c r="BA214" s="1" t="s">
        <v>5192</v>
      </c>
      <c r="BC214" s="13"/>
    </row>
    <row r="215" spans="1:55" s="25" customFormat="1" ht="25.5" customHeight="1">
      <c r="A215" s="100"/>
      <c r="B215" s="142"/>
      <c r="C215" s="204"/>
      <c r="D215" s="101"/>
      <c r="E215" s="101"/>
      <c r="F215" s="321"/>
      <c r="G215" s="102"/>
      <c r="H215" s="102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103"/>
      <c r="X215" s="103"/>
      <c r="Y215" s="103"/>
      <c r="Z215" s="64"/>
      <c r="AA215" s="64"/>
      <c r="AB215" s="64"/>
      <c r="AC215" s="64"/>
      <c r="AD215" s="375"/>
      <c r="AE215" s="26"/>
      <c r="AF215" s="23"/>
      <c r="AG215" s="22"/>
      <c r="AH215" s="24"/>
      <c r="AI215" s="23"/>
      <c r="AJ215" s="23"/>
      <c r="AK215" s="55">
        <f t="shared" ref="AK215:AY215" si="45">SUM(AK3:AK214)</f>
        <v>69920000</v>
      </c>
      <c r="AL215" s="55">
        <f t="shared" si="45"/>
        <v>115567000</v>
      </c>
      <c r="AM215" s="55">
        <f t="shared" si="45"/>
        <v>178416235</v>
      </c>
      <c r="AN215" s="55">
        <f t="shared" si="45"/>
        <v>17433251</v>
      </c>
      <c r="AO215" s="55">
        <f t="shared" si="45"/>
        <v>26896018</v>
      </c>
      <c r="AP215" s="55">
        <f t="shared" si="45"/>
        <v>50153613</v>
      </c>
      <c r="AQ215" s="55">
        <f t="shared" si="45"/>
        <v>3933348</v>
      </c>
      <c r="AR215" s="55">
        <f t="shared" si="45"/>
        <v>11531664</v>
      </c>
      <c r="AS215" s="55">
        <f t="shared" si="45"/>
        <v>504499</v>
      </c>
      <c r="AT215" s="55">
        <f t="shared" si="45"/>
        <v>0</v>
      </c>
      <c r="AU215" s="55">
        <f t="shared" si="45"/>
        <v>0</v>
      </c>
      <c r="AV215" s="55">
        <f t="shared" si="45"/>
        <v>37948450.239999995</v>
      </c>
      <c r="AW215" s="55">
        <f t="shared" si="45"/>
        <v>512304078.23999989</v>
      </c>
      <c r="AX215" s="55">
        <f t="shared" si="45"/>
        <v>512304078.23999989</v>
      </c>
      <c r="AY215" s="507">
        <f t="shared" si="45"/>
        <v>0</v>
      </c>
    </row>
    <row r="216" spans="1:55">
      <c r="A216" s="104"/>
      <c r="AE216" s="26"/>
      <c r="AU216" s="218"/>
      <c r="AV216" s="30"/>
      <c r="AW216" s="30"/>
      <c r="AX216" s="30"/>
      <c r="AY216" s="508"/>
    </row>
    <row r="217" spans="1:55">
      <c r="A217" s="104"/>
      <c r="P217" s="108"/>
      <c r="AE217" s="26"/>
      <c r="AL217" s="31" t="s">
        <v>29</v>
      </c>
      <c r="AM217" s="32"/>
      <c r="AN217" s="93">
        <f>AK215+AU215+AT215</f>
        <v>69920000</v>
      </c>
      <c r="AO217" s="94" t="e">
        <f>'FCL - IMPORT '!#REF!</f>
        <v>#REF!</v>
      </c>
      <c r="AP217" s="94" t="e">
        <f>AN217+AO217</f>
        <v>#REF!</v>
      </c>
      <c r="AQ217" s="34"/>
      <c r="AR217" s="32" t="s">
        <v>30</v>
      </c>
      <c r="AS217" s="32"/>
      <c r="AT217" s="32"/>
      <c r="AU217" s="30"/>
      <c r="AV217" s="30"/>
      <c r="AW217" s="30"/>
      <c r="AX217" s="30"/>
      <c r="AY217" s="508"/>
    </row>
    <row r="218" spans="1:55">
      <c r="A218" s="104"/>
      <c r="P218" s="108"/>
      <c r="AE218" s="26"/>
      <c r="AL218" s="31" t="s">
        <v>31</v>
      </c>
      <c r="AM218" s="32"/>
      <c r="AN218" s="93">
        <f>AL215</f>
        <v>115567000</v>
      </c>
      <c r="AO218" s="94" t="e">
        <f>'FCL - IMPORT '!#REF!</f>
        <v>#REF!</v>
      </c>
      <c r="AP218" s="94" t="e">
        <f>AN218+AO218</f>
        <v>#REF!</v>
      </c>
      <c r="AQ218" s="34"/>
      <c r="AR218" s="32" t="s">
        <v>30</v>
      </c>
      <c r="AS218" s="32"/>
      <c r="AT218" s="32"/>
      <c r="AU218" s="65"/>
      <c r="AV218" s="30"/>
      <c r="AW218" s="30"/>
      <c r="AX218" s="30"/>
      <c r="AY218" s="508"/>
    </row>
    <row r="219" spans="1:55">
      <c r="A219" s="104"/>
      <c r="P219" s="108"/>
      <c r="AE219" s="26"/>
      <c r="AL219" s="31" t="s">
        <v>32</v>
      </c>
      <c r="AM219" s="32"/>
      <c r="AN219" s="93">
        <f>AM215+AN215+AO215+AP215+AQ215+AR215+AS215</f>
        <v>288868628</v>
      </c>
      <c r="AO219" s="94" t="e">
        <f>'FCL - IMPORT '!#REF!</f>
        <v>#REF!</v>
      </c>
      <c r="AP219" s="94" t="e">
        <f>AN219+AO219</f>
        <v>#REF!</v>
      </c>
      <c r="AQ219" s="34"/>
      <c r="AR219" s="32" t="s">
        <v>30</v>
      </c>
      <c r="AS219" s="36"/>
      <c r="AT219" s="36"/>
      <c r="AU219" s="30"/>
      <c r="AV219" s="30"/>
      <c r="AW219" s="30"/>
      <c r="AX219" s="30"/>
      <c r="AY219" s="508"/>
    </row>
    <row r="220" spans="1:55">
      <c r="A220" s="104"/>
      <c r="AE220" s="26"/>
      <c r="AL220" s="32" t="s">
        <v>33</v>
      </c>
      <c r="AN220" s="93"/>
      <c r="AO220" s="95"/>
      <c r="AP220" s="94">
        <f>AN220+AO220</f>
        <v>0</v>
      </c>
      <c r="AR220" s="32" t="s">
        <v>30</v>
      </c>
      <c r="AS220" s="67"/>
      <c r="AT220" s="67"/>
      <c r="AU220" s="30"/>
      <c r="AV220" s="30"/>
      <c r="AW220" s="30"/>
      <c r="AX220" s="30"/>
      <c r="AY220" s="508"/>
    </row>
    <row r="221" spans="1:55">
      <c r="A221" s="104"/>
      <c r="AE221" s="26"/>
      <c r="AL221" s="32" t="s">
        <v>34</v>
      </c>
      <c r="AN221" s="93" t="e">
        <f>#REF!</f>
        <v>#REF!</v>
      </c>
      <c r="AO221" s="95"/>
      <c r="AP221" s="94" t="e">
        <f>AN221+AO221</f>
        <v>#REF!</v>
      </c>
      <c r="AQ221" s="36"/>
      <c r="AR221" s="32" t="s">
        <v>30</v>
      </c>
      <c r="AS221" s="67"/>
      <c r="AT221" s="67"/>
      <c r="AU221" s="30"/>
      <c r="AV221" s="30"/>
      <c r="AW221" s="30"/>
      <c r="AX221" s="30"/>
      <c r="AY221" s="508"/>
    </row>
    <row r="222" spans="1:55" ht="21.75" customHeight="1">
      <c r="A222" s="104"/>
      <c r="AL222" s="31"/>
      <c r="AO222" s="37"/>
      <c r="AP222" s="34"/>
      <c r="AQ222" s="36"/>
      <c r="AR222" s="32"/>
      <c r="AS222" s="36"/>
      <c r="AT222" s="36"/>
      <c r="AU222" s="30"/>
      <c r="AV222" s="30"/>
      <c r="AW222" s="30"/>
      <c r="AX222" s="30"/>
      <c r="AY222" s="508"/>
    </row>
    <row r="223" spans="1:55" ht="21.75" customHeight="1">
      <c r="R223" s="74"/>
      <c r="AN223" s="35" t="e">
        <f>SUM(AN217:AN221)</f>
        <v>#REF!</v>
      </c>
      <c r="AO223" s="35" t="e">
        <f t="shared" ref="AO223" si="46">SUM(AO217:AO221)</f>
        <v>#REF!</v>
      </c>
      <c r="AP223" s="35" t="e">
        <f>SUM(AP217:AP221)</f>
        <v>#REF!</v>
      </c>
      <c r="AU223" s="30"/>
      <c r="AV223" s="30"/>
      <c r="AW223" s="30"/>
      <c r="AX223" s="30"/>
      <c r="AY223" s="508"/>
    </row>
    <row r="224" spans="1:55" ht="21.75" customHeight="1">
      <c r="AO224" s="37"/>
      <c r="AP224" s="37"/>
      <c r="AU224" s="30"/>
      <c r="AV224" s="30"/>
      <c r="AW224" s="30"/>
      <c r="AX224" s="30"/>
    </row>
    <row r="225" spans="39:50" ht="21.75" customHeight="1">
      <c r="AO225" s="27"/>
      <c r="AP225" s="65"/>
      <c r="AQ225" s="37"/>
      <c r="AU225" s="30"/>
      <c r="AV225" s="30"/>
      <c r="AW225" s="30"/>
      <c r="AX225" s="30"/>
    </row>
    <row r="226" spans="39:50" ht="24" customHeight="1">
      <c r="AN226" s="96" t="e">
        <f>AN217+AN218+AO217+AO218+AN220+AN221</f>
        <v>#REF!</v>
      </c>
      <c r="AO226" s="27">
        <v>265774500</v>
      </c>
      <c r="AP226" s="65" t="e">
        <f>AO226-AN226</f>
        <v>#REF!</v>
      </c>
      <c r="AQ226" s="37"/>
    </row>
    <row r="227" spans="39:50" ht="25.5" customHeight="1">
      <c r="AO227" s="27"/>
      <c r="AP227" s="66"/>
      <c r="AQ227" s="37"/>
    </row>
    <row r="228" spans="39:50" ht="25.5" customHeight="1">
      <c r="AO228" s="27"/>
      <c r="AP228" s="30"/>
      <c r="AQ228" s="30"/>
    </row>
    <row r="229" spans="39:50" ht="25.5" customHeight="1">
      <c r="AM229" s="37"/>
      <c r="AO229" s="27"/>
      <c r="AP229" s="30"/>
      <c r="AQ229" s="30"/>
      <c r="AR229" s="37"/>
      <c r="AS229" s="37"/>
      <c r="AT229" s="37"/>
    </row>
    <row r="230" spans="39:50" ht="25.5" customHeight="1">
      <c r="AM230" s="37"/>
      <c r="AO230" s="27"/>
      <c r="AP230" s="30"/>
      <c r="AQ230" s="30"/>
    </row>
    <row r="231" spans="39:50" ht="25.5" customHeight="1">
      <c r="AM231" s="37"/>
      <c r="AO231" s="27"/>
      <c r="AP231" s="30"/>
      <c r="AQ231" s="30"/>
    </row>
    <row r="232" spans="39:50" ht="25.5" customHeight="1">
      <c r="AO232" s="27"/>
      <c r="AP232" s="30"/>
      <c r="AQ232" s="30"/>
    </row>
    <row r="233" spans="39:50">
      <c r="AO233" s="27"/>
      <c r="AP233" s="30"/>
      <c r="AQ233" s="30"/>
    </row>
    <row r="234" spans="39:50">
      <c r="AO234" s="27"/>
      <c r="AP234" s="30"/>
      <c r="AQ234" s="30"/>
    </row>
    <row r="235" spans="39:50">
      <c r="AO235" s="27"/>
      <c r="AP235" s="30"/>
      <c r="AQ235" s="30"/>
    </row>
    <row r="236" spans="39:50">
      <c r="AO236" s="27"/>
      <c r="AP236" s="30"/>
      <c r="AQ236" s="30"/>
    </row>
    <row r="237" spans="39:50">
      <c r="AP237" s="30"/>
      <c r="AQ237" s="30"/>
    </row>
    <row r="238" spans="39:50">
      <c r="AP238" s="30"/>
      <c r="AQ238" s="30"/>
    </row>
  </sheetData>
  <autoFilter ref="A2:BC215" xr:uid="{00000000-0009-0000-0000-000006000000}"/>
  <mergeCells count="46">
    <mergeCell ref="F193:F194"/>
    <mergeCell ref="F197:F198"/>
    <mergeCell ref="AC78:AC80"/>
    <mergeCell ref="M88:M89"/>
    <mergeCell ref="AC88:AC89"/>
    <mergeCell ref="AC53:AC54"/>
    <mergeCell ref="AD53:AD54"/>
    <mergeCell ref="AD88:AD89"/>
    <mergeCell ref="F140:F141"/>
    <mergeCell ref="F178:F179"/>
    <mergeCell ref="AC66:AC69"/>
    <mergeCell ref="F67:F68"/>
    <mergeCell ref="F74:F75"/>
    <mergeCell ref="J74:J75"/>
    <mergeCell ref="AC74:AC75"/>
    <mergeCell ref="AD74:AD75"/>
    <mergeCell ref="J44:J46"/>
    <mergeCell ref="AC44:AC46"/>
    <mergeCell ref="AD44:AD46"/>
    <mergeCell ref="AC48:AC50"/>
    <mergeCell ref="J51:J52"/>
    <mergeCell ref="AC51:AC52"/>
    <mergeCell ref="AD51:AD52"/>
    <mergeCell ref="F31:F33"/>
    <mergeCell ref="AC34:AC37"/>
    <mergeCell ref="K41:K43"/>
    <mergeCell ref="AC41:AC43"/>
    <mergeCell ref="AD41:AD43"/>
    <mergeCell ref="AC38:AC39"/>
    <mergeCell ref="M30:M33"/>
    <mergeCell ref="AC30:AC33"/>
    <mergeCell ref="AD30:AD33"/>
    <mergeCell ref="M26:M27"/>
    <mergeCell ref="AC26:AC27"/>
    <mergeCell ref="AD26:AD27"/>
    <mergeCell ref="M28:M29"/>
    <mergeCell ref="AC28:AC29"/>
    <mergeCell ref="AD28:AD29"/>
    <mergeCell ref="J23:J25"/>
    <mergeCell ref="AC23:AC25"/>
    <mergeCell ref="AD23:AD25"/>
    <mergeCell ref="A1:AY1"/>
    <mergeCell ref="AC14:AC19"/>
    <mergeCell ref="M20:M22"/>
    <mergeCell ref="AC20:AC22"/>
    <mergeCell ref="AD20:AD22"/>
  </mergeCells>
  <phoneticPr fontId="125" type="noConversion"/>
  <conditionalFormatting sqref="A1:A1048576">
    <cfRule type="duplicateValues" dxfId="81" priority="2"/>
  </conditionalFormatting>
  <conditionalFormatting sqref="B1:B1048576">
    <cfRule type="duplicateValues" dxfId="80" priority="3"/>
  </conditionalFormatting>
  <conditionalFormatting sqref="C1:C1048576">
    <cfRule type="duplicateValues" dxfId="79" priority="1"/>
  </conditionalFormatting>
  <conditionalFormatting sqref="E215:E1048576 E1:E92">
    <cfRule type="duplicateValues" dxfId="78" priority="4"/>
    <cfRule type="duplicateValues" dxfId="77" priority="5"/>
    <cfRule type="duplicateValues" dxfId="76" priority="6"/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BC254"/>
  <sheetViews>
    <sheetView zoomScale="60" zoomScaleNormal="60" workbookViewId="0">
      <pane xSplit="3" ySplit="2" topLeftCell="AD3" activePane="bottomRight" state="frozenSplit"/>
      <selection pane="topRight" activeCell="D1" sqref="D1"/>
      <selection pane="bottomLeft" activeCell="A2" sqref="A2"/>
      <selection pane="bottomRight" activeCell="AE25" sqref="AE25"/>
    </sheetView>
  </sheetViews>
  <sheetFormatPr defaultColWidth="9.140625" defaultRowHeight="19.5"/>
  <cols>
    <col min="1" max="1" width="14.140625" style="109" customWidth="1"/>
    <col min="2" max="2" width="24.28515625" style="100" customWidth="1"/>
    <col min="3" max="3" width="22.140625" style="205" customWidth="1"/>
    <col min="4" max="4" width="22.85546875" style="105" customWidth="1"/>
    <col min="5" max="5" width="20.42578125" style="105" customWidth="1"/>
    <col min="6" max="6" width="8.28515625" style="322" customWidth="1"/>
    <col min="7" max="7" width="14" style="106" customWidth="1"/>
    <col min="8" max="8" width="15" style="106" customWidth="1"/>
    <col min="9" max="9" width="11.140625" style="60" customWidth="1"/>
    <col min="10" max="10" width="8.42578125" style="484" customWidth="1"/>
    <col min="11" max="11" width="11.5703125" style="484" customWidth="1"/>
    <col min="12" max="12" width="7.42578125" style="484" hidden="1" customWidth="1"/>
    <col min="13" max="13" width="9.140625" style="484" customWidth="1"/>
    <col min="14" max="14" width="17.28515625" style="60" hidden="1" customWidth="1"/>
    <col min="15" max="15" width="4" style="60" hidden="1" customWidth="1"/>
    <col min="16" max="16" width="16.5703125" style="60" customWidth="1"/>
    <col min="17" max="17" width="14.85546875" style="60" customWidth="1"/>
    <col min="18" max="18" width="16" style="60" customWidth="1"/>
    <col min="19" max="19" width="14.5703125" style="60" customWidth="1"/>
    <col min="20" max="21" width="16" style="60" customWidth="1"/>
    <col min="22" max="22" width="18.42578125" style="60" customWidth="1"/>
    <col min="23" max="23" width="20" style="107" customWidth="1"/>
    <col min="24" max="24" width="12.7109375" style="107" customWidth="1"/>
    <col min="25" max="25" width="16" style="107" hidden="1" customWidth="1"/>
    <col min="26" max="26" width="16.42578125" style="60" hidden="1" customWidth="1"/>
    <col min="27" max="27" width="17.28515625" style="60" hidden="1" customWidth="1"/>
    <col min="28" max="28" width="18.5703125" style="60" hidden="1" customWidth="1"/>
    <col min="29" max="29" width="15.7109375" style="60" customWidth="1"/>
    <col min="30" max="30" width="17.5703125" style="376" customWidth="1"/>
    <col min="31" max="31" width="24.28515625" style="60" customWidth="1"/>
    <col min="32" max="32" width="18.140625" style="26" customWidth="1"/>
    <col min="33" max="33" width="24.140625" style="28" customWidth="1"/>
    <col min="34" max="34" width="19.28515625" style="29" customWidth="1"/>
    <col min="35" max="36" width="12" style="26" customWidth="1"/>
    <col min="37" max="37" width="19.5703125" style="26" customWidth="1"/>
    <col min="38" max="38" width="22.7109375" style="26" customWidth="1"/>
    <col min="39" max="39" width="21.5703125" style="26" customWidth="1"/>
    <col min="40" max="40" width="18.140625" style="27" customWidth="1"/>
    <col min="41" max="41" width="18.140625" style="26" customWidth="1"/>
    <col min="42" max="42" width="21.42578125" style="26" customWidth="1"/>
    <col min="43" max="43" width="17.140625" style="26" customWidth="1"/>
    <col min="44" max="44" width="21.5703125" style="26" customWidth="1"/>
    <col min="45" max="45" width="16.140625" style="26" customWidth="1"/>
    <col min="46" max="47" width="11.85546875" style="26" hidden="1" customWidth="1"/>
    <col min="48" max="48" width="23.85546875" style="26" customWidth="1"/>
    <col min="49" max="49" width="21.5703125" style="26" customWidth="1"/>
    <col min="50" max="50" width="22.28515625" style="27" customWidth="1"/>
    <col min="51" max="51" width="31" style="509" customWidth="1"/>
    <col min="52" max="52" width="9.42578125" style="26" customWidth="1"/>
    <col min="53" max="53" width="22.140625" style="26" customWidth="1"/>
    <col min="54" max="54" width="18.5703125" style="26" customWidth="1"/>
    <col min="55" max="55" width="19" style="26" customWidth="1"/>
    <col min="56" max="16384" width="9.140625" style="26"/>
  </cols>
  <sheetData>
    <row r="1" spans="1:55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879"/>
      <c r="K1" s="879"/>
      <c r="L1" s="879"/>
      <c r="M1" s="879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  <c r="AV1" s="771"/>
      <c r="AW1" s="771"/>
      <c r="AX1" s="771"/>
      <c r="AY1" s="771"/>
    </row>
    <row r="2" spans="1:55" s="21" customFormat="1" ht="45.75" customHeight="1">
      <c r="A2" s="97" t="s">
        <v>1</v>
      </c>
      <c r="B2" s="97" t="s">
        <v>2</v>
      </c>
      <c r="C2" s="97" t="s">
        <v>3</v>
      </c>
      <c r="D2" s="98" t="s">
        <v>3255</v>
      </c>
      <c r="E2" s="98" t="s">
        <v>1286</v>
      </c>
      <c r="F2" s="319" t="s">
        <v>1287</v>
      </c>
      <c r="G2" s="97" t="s">
        <v>5</v>
      </c>
      <c r="H2" s="97" t="s">
        <v>6</v>
      </c>
      <c r="I2" s="97" t="s">
        <v>7</v>
      </c>
      <c r="J2" s="505" t="s">
        <v>4835</v>
      </c>
      <c r="K2" s="505" t="s">
        <v>4836</v>
      </c>
      <c r="L2" s="505" t="s">
        <v>4837</v>
      </c>
      <c r="M2" s="505" t="s">
        <v>4838</v>
      </c>
      <c r="N2" s="63" t="s">
        <v>8</v>
      </c>
      <c r="O2" s="63" t="s">
        <v>9</v>
      </c>
      <c r="P2" s="97" t="s">
        <v>10</v>
      </c>
      <c r="Q2" s="63" t="s">
        <v>11</v>
      </c>
      <c r="R2" s="63" t="s">
        <v>12</v>
      </c>
      <c r="S2" s="63" t="s">
        <v>13</v>
      </c>
      <c r="T2" s="63" t="s">
        <v>14</v>
      </c>
      <c r="U2" s="63" t="s">
        <v>15</v>
      </c>
      <c r="V2" s="63" t="s">
        <v>16</v>
      </c>
      <c r="W2" s="63" t="s">
        <v>17</v>
      </c>
      <c r="X2" s="63" t="s">
        <v>18</v>
      </c>
      <c r="Y2" s="63" t="s">
        <v>1294</v>
      </c>
      <c r="Z2" s="99" t="s">
        <v>19</v>
      </c>
      <c r="AA2" s="99" t="s">
        <v>20</v>
      </c>
      <c r="AB2" s="99" t="s">
        <v>21</v>
      </c>
      <c r="AC2" s="63" t="s">
        <v>4834</v>
      </c>
      <c r="AD2" s="63" t="s">
        <v>1278</v>
      </c>
      <c r="AE2" s="63" t="s">
        <v>23</v>
      </c>
      <c r="AF2" s="38" t="s">
        <v>1</v>
      </c>
      <c r="AG2" s="38" t="s">
        <v>2</v>
      </c>
      <c r="AH2" s="39" t="s">
        <v>4</v>
      </c>
      <c r="AI2" s="40" t="s">
        <v>24</v>
      </c>
      <c r="AJ2" s="40" t="s">
        <v>25</v>
      </c>
      <c r="AK2" s="40" t="s">
        <v>10</v>
      </c>
      <c r="AL2" s="40" t="s">
        <v>11</v>
      </c>
      <c r="AM2" s="40" t="s">
        <v>26</v>
      </c>
      <c r="AN2" s="41" t="s">
        <v>13</v>
      </c>
      <c r="AO2" s="40" t="s">
        <v>27</v>
      </c>
      <c r="AP2" s="40" t="s">
        <v>15</v>
      </c>
      <c r="AQ2" s="40" t="s">
        <v>16</v>
      </c>
      <c r="AR2" s="40" t="s">
        <v>17</v>
      </c>
      <c r="AS2" s="40" t="s">
        <v>18</v>
      </c>
      <c r="AT2" s="40" t="s">
        <v>1294</v>
      </c>
      <c r="AU2" s="40" t="s">
        <v>19</v>
      </c>
      <c r="AV2" s="40" t="s">
        <v>20</v>
      </c>
      <c r="AW2" s="40" t="s">
        <v>28</v>
      </c>
      <c r="AX2" s="42" t="s">
        <v>22</v>
      </c>
      <c r="AY2" s="506" t="s">
        <v>23</v>
      </c>
      <c r="AZ2" s="481"/>
      <c r="BA2" s="209" t="s">
        <v>1280</v>
      </c>
      <c r="BB2" s="482" t="s">
        <v>685</v>
      </c>
      <c r="BC2" s="483" t="s">
        <v>1282</v>
      </c>
    </row>
    <row r="3" spans="1:55" s="1" customFormat="1" ht="35.25" customHeight="1">
      <c r="A3" s="400" t="s">
        <v>5699</v>
      </c>
      <c r="B3" s="378" t="s">
        <v>5773</v>
      </c>
      <c r="C3" s="379" t="s">
        <v>5845</v>
      </c>
      <c r="D3" s="401">
        <v>46097</v>
      </c>
      <c r="E3" s="401" t="s">
        <v>5917</v>
      </c>
      <c r="F3" s="495">
        <v>1</v>
      </c>
      <c r="G3" s="380">
        <v>6</v>
      </c>
      <c r="H3" s="380">
        <v>6</v>
      </c>
      <c r="I3" s="381"/>
      <c r="J3" s="485"/>
      <c r="K3" s="485"/>
      <c r="L3" s="485"/>
      <c r="M3" s="485"/>
      <c r="N3" s="403"/>
      <c r="O3" s="373"/>
      <c r="P3" s="403">
        <f>IF(H3&lt;=50,1060000, IF(H3&lt;=200, 1210000, IF(H3&lt;=500, 1230000, IF(H3&lt;=1000, 1440000, IF(H3&lt;=2000, 1990000, IF(H3&gt;2000, 1990000+(H3-2000)*1464))))))</f>
        <v>1060000</v>
      </c>
      <c r="Q3" s="403">
        <v>940500</v>
      </c>
      <c r="R3" s="403"/>
      <c r="S3" s="403"/>
      <c r="T3" s="403"/>
      <c r="U3" s="403">
        <v>526942</v>
      </c>
      <c r="V3" s="403"/>
      <c r="W3" s="403">
        <v>157500</v>
      </c>
      <c r="X3" s="403"/>
      <c r="Y3" s="403"/>
      <c r="Z3" s="403"/>
      <c r="AA3" s="403"/>
      <c r="AB3" s="373"/>
      <c r="AC3" s="927" t="s">
        <v>2684</v>
      </c>
      <c r="AD3" s="522" t="s">
        <v>1274</v>
      </c>
      <c r="AE3" s="382" t="s">
        <v>72</v>
      </c>
      <c r="AF3" s="405" t="str">
        <f>A3</f>
        <v>PS261879</v>
      </c>
      <c r="AG3" s="404" t="str">
        <f>B3</f>
        <v>G8-20260313VY (B)</v>
      </c>
      <c r="AH3" s="406">
        <f t="shared" ref="AH3:AH66" si="0">D3</f>
        <v>46097</v>
      </c>
      <c r="AI3" s="404">
        <f t="shared" ref="AI3:AI66" si="1">G3/H3*N3</f>
        <v>0</v>
      </c>
      <c r="AJ3" s="404">
        <f t="shared" ref="AJ3:AJ66" si="2">(G3/H3)*O3</f>
        <v>0</v>
      </c>
      <c r="AK3" s="404">
        <f t="shared" ref="AK3:AK66" si="3">(G3/H3)*P3</f>
        <v>1060000</v>
      </c>
      <c r="AL3" s="404">
        <f t="shared" ref="AL3:AL66" si="4">(G3/H3)*Q3</f>
        <v>940500</v>
      </c>
      <c r="AM3" s="404">
        <f t="shared" ref="AM3:AM66" si="5">(G3/H3)*R3</f>
        <v>0</v>
      </c>
      <c r="AN3" s="404">
        <f t="shared" ref="AN3:AN66" si="6">(G3/H3)*S3</f>
        <v>0</v>
      </c>
      <c r="AO3" s="404">
        <f t="shared" ref="AO3:AO66" si="7">(G3/H3)*T3</f>
        <v>0</v>
      </c>
      <c r="AP3" s="404">
        <f t="shared" ref="AP3:AP66" si="8">(G3/H3)*U3</f>
        <v>526942</v>
      </c>
      <c r="AQ3" s="404">
        <f t="shared" ref="AQ3:AQ66" si="9">(G3/H3)*V3</f>
        <v>0</v>
      </c>
      <c r="AR3" s="404">
        <f t="shared" ref="AR3:AR66" si="10">(G3/H3)*W3</f>
        <v>157500</v>
      </c>
      <c r="AS3" s="404">
        <f t="shared" ref="AS3:AS66" si="11">(G3/H3)*X3</f>
        <v>0</v>
      </c>
      <c r="AT3" s="404">
        <f>(G3/H3)*Y3</f>
        <v>0</v>
      </c>
      <c r="AU3" s="404">
        <f>(G3/H3)*Z3</f>
        <v>0</v>
      </c>
      <c r="AV3" s="404">
        <f>SUM(AK3:AU3)*0.08</f>
        <v>214795.36000000002</v>
      </c>
      <c r="AW3" s="404">
        <f>SUM(AK3:AV3)</f>
        <v>2899737.36</v>
      </c>
      <c r="AX3" s="404">
        <f>AW3</f>
        <v>2899737.36</v>
      </c>
      <c r="AY3" s="414" t="str">
        <f t="shared" ref="AY3:AY66" si="12">AE3</f>
        <v>TCS</v>
      </c>
      <c r="AZ3" s="487" t="s">
        <v>79</v>
      </c>
      <c r="BA3" s="1" t="s">
        <v>6000</v>
      </c>
      <c r="BB3" s="1" t="s">
        <v>1293</v>
      </c>
      <c r="BC3" s="407">
        <v>46098</v>
      </c>
    </row>
    <row r="4" spans="1:55" s="1" customFormat="1" ht="35.25" customHeight="1">
      <c r="A4" s="400" t="s">
        <v>5700</v>
      </c>
      <c r="B4" s="378" t="s">
        <v>5774</v>
      </c>
      <c r="C4" s="379" t="s">
        <v>5846</v>
      </c>
      <c r="D4" s="401">
        <v>46097</v>
      </c>
      <c r="E4" s="401" t="s">
        <v>5918</v>
      </c>
      <c r="F4" s="495">
        <v>1</v>
      </c>
      <c r="G4" s="380">
        <v>73</v>
      </c>
      <c r="H4" s="380">
        <v>73</v>
      </c>
      <c r="I4" s="381"/>
      <c r="J4" s="485"/>
      <c r="K4" s="485"/>
      <c r="L4" s="485"/>
      <c r="M4" s="485"/>
      <c r="N4" s="403"/>
      <c r="O4" s="373"/>
      <c r="P4" s="403">
        <f t="shared" ref="P4:P9" si="13">IF(H4&lt;=50,1060000, IF(H4&lt;=200, 1210000, IF(H4&lt;=500, 1230000, IF(H4&lt;=1000, 1440000, IF(H4&lt;=2000, 1990000, IF(H4&gt;2000, 1990000+(H4-2000)*1464))))))</f>
        <v>1210000</v>
      </c>
      <c r="Q4" s="403">
        <v>940500</v>
      </c>
      <c r="R4" s="403"/>
      <c r="S4" s="403"/>
      <c r="T4" s="403"/>
      <c r="U4" s="403">
        <v>1570260</v>
      </c>
      <c r="V4" s="403"/>
      <c r="W4" s="403">
        <v>157500</v>
      </c>
      <c r="X4" s="403"/>
      <c r="Y4" s="403"/>
      <c r="Z4" s="403"/>
      <c r="AA4" s="403"/>
      <c r="AB4" s="373"/>
      <c r="AC4" s="928"/>
      <c r="AD4" s="522" t="s">
        <v>1274</v>
      </c>
      <c r="AE4" s="382" t="s">
        <v>72</v>
      </c>
      <c r="AF4" s="405" t="str">
        <f t="shared" ref="AF4:AG66" si="14">A4</f>
        <v>PS261881</v>
      </c>
      <c r="AG4" s="404" t="str">
        <f t="shared" si="14"/>
        <v>T260313-Y2</v>
      </c>
      <c r="AH4" s="406">
        <f t="shared" si="0"/>
        <v>46097</v>
      </c>
      <c r="AI4" s="404">
        <f t="shared" si="1"/>
        <v>0</v>
      </c>
      <c r="AJ4" s="404">
        <f t="shared" si="2"/>
        <v>0</v>
      </c>
      <c r="AK4" s="404">
        <f t="shared" si="3"/>
        <v>1210000</v>
      </c>
      <c r="AL4" s="404">
        <f t="shared" si="4"/>
        <v>940500</v>
      </c>
      <c r="AM4" s="404">
        <f t="shared" si="5"/>
        <v>0</v>
      </c>
      <c r="AN4" s="404">
        <f t="shared" si="6"/>
        <v>0</v>
      </c>
      <c r="AO4" s="404">
        <f t="shared" si="7"/>
        <v>0</v>
      </c>
      <c r="AP4" s="404">
        <f t="shared" si="8"/>
        <v>1570260</v>
      </c>
      <c r="AQ4" s="404">
        <f t="shared" si="9"/>
        <v>0</v>
      </c>
      <c r="AR4" s="404">
        <f t="shared" si="10"/>
        <v>157500</v>
      </c>
      <c r="AS4" s="404">
        <f t="shared" si="11"/>
        <v>0</v>
      </c>
      <c r="AT4" s="404">
        <f t="shared" ref="AT4:AT67" si="15">(G4/H4)*Y4</f>
        <v>0</v>
      </c>
      <c r="AU4" s="404">
        <f t="shared" ref="AU4:AU67" si="16">(G4/H4)*Z4</f>
        <v>0</v>
      </c>
      <c r="AV4" s="404">
        <f t="shared" ref="AV4:AV67" si="17">SUM(AK4:AU4)*0.08</f>
        <v>310260.8</v>
      </c>
      <c r="AW4" s="404">
        <f t="shared" ref="AW4:AW67" si="18">SUM(AK4:AV4)</f>
        <v>4188520.8</v>
      </c>
      <c r="AX4" s="404">
        <f t="shared" ref="AX4:AX67" si="19">AW4</f>
        <v>4188520.8</v>
      </c>
      <c r="AY4" s="414" t="str">
        <f t="shared" si="12"/>
        <v>TCS</v>
      </c>
      <c r="AZ4" s="487" t="s">
        <v>79</v>
      </c>
      <c r="BA4" s="1" t="s">
        <v>6001</v>
      </c>
      <c r="BB4" s="1" t="s">
        <v>1293</v>
      </c>
      <c r="BC4" s="407">
        <v>46098</v>
      </c>
    </row>
    <row r="5" spans="1:55" s="1" customFormat="1" ht="35.25" customHeight="1">
      <c r="A5" s="400" t="s">
        <v>5701</v>
      </c>
      <c r="B5" s="378" t="s">
        <v>5775</v>
      </c>
      <c r="C5" s="379" t="s">
        <v>5847</v>
      </c>
      <c r="D5" s="401">
        <v>46097</v>
      </c>
      <c r="E5" s="401" t="s">
        <v>5919</v>
      </c>
      <c r="F5" s="495">
        <v>1</v>
      </c>
      <c r="G5" s="380">
        <v>21</v>
      </c>
      <c r="H5" s="380">
        <v>21</v>
      </c>
      <c r="I5" s="381"/>
      <c r="J5" s="485"/>
      <c r="K5" s="485"/>
      <c r="L5" s="485"/>
      <c r="M5" s="485"/>
      <c r="N5" s="403"/>
      <c r="O5" s="373"/>
      <c r="P5" s="403">
        <f t="shared" si="13"/>
        <v>1060000</v>
      </c>
      <c r="Q5" s="403">
        <v>940500</v>
      </c>
      <c r="R5" s="403"/>
      <c r="S5" s="403"/>
      <c r="T5" s="403"/>
      <c r="U5" s="403">
        <v>1570260</v>
      </c>
      <c r="V5" s="403"/>
      <c r="W5" s="403">
        <v>315000</v>
      </c>
      <c r="X5" s="403"/>
      <c r="Y5" s="403"/>
      <c r="Z5" s="403"/>
      <c r="AA5" s="403"/>
      <c r="AB5" s="373"/>
      <c r="AC5" s="928"/>
      <c r="AD5" s="522" t="s">
        <v>1274</v>
      </c>
      <c r="AE5" s="382" t="s">
        <v>72</v>
      </c>
      <c r="AF5" s="405" t="str">
        <f t="shared" si="14"/>
        <v>PS261804</v>
      </c>
      <c r="AG5" s="404" t="str">
        <f t="shared" si="14"/>
        <v>T260311-Y4</v>
      </c>
      <c r="AH5" s="406">
        <f t="shared" si="0"/>
        <v>46097</v>
      </c>
      <c r="AI5" s="404">
        <f t="shared" si="1"/>
        <v>0</v>
      </c>
      <c r="AJ5" s="404">
        <f t="shared" si="2"/>
        <v>0</v>
      </c>
      <c r="AK5" s="404">
        <f t="shared" si="3"/>
        <v>1060000</v>
      </c>
      <c r="AL5" s="404">
        <f t="shared" si="4"/>
        <v>940500</v>
      </c>
      <c r="AM5" s="404">
        <f t="shared" si="5"/>
        <v>0</v>
      </c>
      <c r="AN5" s="404">
        <f t="shared" si="6"/>
        <v>0</v>
      </c>
      <c r="AO5" s="404">
        <f t="shared" si="7"/>
        <v>0</v>
      </c>
      <c r="AP5" s="404">
        <f t="shared" si="8"/>
        <v>1570260</v>
      </c>
      <c r="AQ5" s="404">
        <f t="shared" si="9"/>
        <v>0</v>
      </c>
      <c r="AR5" s="404">
        <f t="shared" si="10"/>
        <v>315000</v>
      </c>
      <c r="AS5" s="404">
        <f t="shared" si="11"/>
        <v>0</v>
      </c>
      <c r="AT5" s="404">
        <f t="shared" si="15"/>
        <v>0</v>
      </c>
      <c r="AU5" s="404">
        <f t="shared" si="16"/>
        <v>0</v>
      </c>
      <c r="AV5" s="404">
        <f t="shared" si="17"/>
        <v>310860.79999999999</v>
      </c>
      <c r="AW5" s="404">
        <f t="shared" si="18"/>
        <v>4196620.8</v>
      </c>
      <c r="AX5" s="404">
        <f t="shared" si="19"/>
        <v>4196620.8</v>
      </c>
      <c r="AY5" s="414" t="str">
        <f t="shared" si="12"/>
        <v>TCS</v>
      </c>
      <c r="AZ5" s="487" t="s">
        <v>79</v>
      </c>
      <c r="BA5" s="1" t="s">
        <v>6002</v>
      </c>
      <c r="BB5" s="1" t="s">
        <v>1293</v>
      </c>
      <c r="BC5" s="407">
        <v>46098</v>
      </c>
    </row>
    <row r="6" spans="1:55" s="1" customFormat="1" ht="35.25" customHeight="1">
      <c r="A6" s="400" t="s">
        <v>5702</v>
      </c>
      <c r="B6" s="378" t="s">
        <v>5776</v>
      </c>
      <c r="C6" s="379" t="s">
        <v>5848</v>
      </c>
      <c r="D6" s="401">
        <v>46097</v>
      </c>
      <c r="E6" s="401" t="s">
        <v>5920</v>
      </c>
      <c r="F6" s="495">
        <v>1</v>
      </c>
      <c r="G6" s="380">
        <v>1</v>
      </c>
      <c r="H6" s="380">
        <v>1</v>
      </c>
      <c r="I6" s="381"/>
      <c r="J6" s="485"/>
      <c r="K6" s="485"/>
      <c r="L6" s="485"/>
      <c r="M6" s="485"/>
      <c r="N6" s="403"/>
      <c r="O6" s="373"/>
      <c r="P6" s="403">
        <f t="shared" si="13"/>
        <v>1060000</v>
      </c>
      <c r="Q6" s="403">
        <v>940500</v>
      </c>
      <c r="R6" s="403"/>
      <c r="S6" s="403"/>
      <c r="T6" s="403"/>
      <c r="U6" s="403">
        <v>522415</v>
      </c>
      <c r="V6" s="403"/>
      <c r="W6" s="403">
        <v>157500</v>
      </c>
      <c r="X6" s="403"/>
      <c r="Y6" s="403"/>
      <c r="Z6" s="403"/>
      <c r="AA6" s="403"/>
      <c r="AB6" s="373"/>
      <c r="AC6" s="928"/>
      <c r="AD6" s="522" t="s">
        <v>1274</v>
      </c>
      <c r="AE6" s="382" t="s">
        <v>72</v>
      </c>
      <c r="AF6" s="405" t="str">
        <f t="shared" si="14"/>
        <v>PS261878</v>
      </c>
      <c r="AG6" s="404" t="str">
        <f t="shared" si="14"/>
        <v>PC260313VY</v>
      </c>
      <c r="AH6" s="406">
        <f t="shared" si="0"/>
        <v>46097</v>
      </c>
      <c r="AI6" s="404">
        <f t="shared" si="1"/>
        <v>0</v>
      </c>
      <c r="AJ6" s="404">
        <f t="shared" si="2"/>
        <v>0</v>
      </c>
      <c r="AK6" s="404">
        <f t="shared" si="3"/>
        <v>1060000</v>
      </c>
      <c r="AL6" s="404">
        <f t="shared" si="4"/>
        <v>940500</v>
      </c>
      <c r="AM6" s="404">
        <f t="shared" si="5"/>
        <v>0</v>
      </c>
      <c r="AN6" s="404">
        <f t="shared" si="6"/>
        <v>0</v>
      </c>
      <c r="AO6" s="404">
        <f t="shared" si="7"/>
        <v>0</v>
      </c>
      <c r="AP6" s="404">
        <f t="shared" si="8"/>
        <v>522415</v>
      </c>
      <c r="AQ6" s="404">
        <f t="shared" si="9"/>
        <v>0</v>
      </c>
      <c r="AR6" s="404">
        <f t="shared" si="10"/>
        <v>157500</v>
      </c>
      <c r="AS6" s="404">
        <f t="shared" si="11"/>
        <v>0</v>
      </c>
      <c r="AT6" s="404">
        <f t="shared" si="15"/>
        <v>0</v>
      </c>
      <c r="AU6" s="404">
        <f t="shared" si="16"/>
        <v>0</v>
      </c>
      <c r="AV6" s="404">
        <f t="shared" si="17"/>
        <v>214433.2</v>
      </c>
      <c r="AW6" s="404">
        <f t="shared" si="18"/>
        <v>2894848.2</v>
      </c>
      <c r="AX6" s="404">
        <f t="shared" si="19"/>
        <v>2894848.2</v>
      </c>
      <c r="AY6" s="414" t="str">
        <f t="shared" si="12"/>
        <v>TCS</v>
      </c>
      <c r="AZ6" s="487" t="s">
        <v>79</v>
      </c>
      <c r="BA6" s="1" t="s">
        <v>6003</v>
      </c>
      <c r="BB6" s="1" t="s">
        <v>1293</v>
      </c>
      <c r="BC6" s="407">
        <v>46098</v>
      </c>
    </row>
    <row r="7" spans="1:55" s="1" customFormat="1" ht="35.25" customHeight="1">
      <c r="A7" s="400" t="s">
        <v>5703</v>
      </c>
      <c r="B7" s="378" t="s">
        <v>5777</v>
      </c>
      <c r="C7" s="379" t="s">
        <v>5849</v>
      </c>
      <c r="D7" s="401">
        <v>46097</v>
      </c>
      <c r="E7" s="401" t="s">
        <v>5921</v>
      </c>
      <c r="F7" s="882">
        <v>2</v>
      </c>
      <c r="G7" s="380">
        <v>170</v>
      </c>
      <c r="H7" s="380">
        <v>170</v>
      </c>
      <c r="I7" s="381"/>
      <c r="J7" s="485"/>
      <c r="K7" s="485"/>
      <c r="L7" s="485"/>
      <c r="M7" s="485"/>
      <c r="N7" s="403"/>
      <c r="O7" s="373"/>
      <c r="P7" s="403">
        <f t="shared" si="13"/>
        <v>1210000</v>
      </c>
      <c r="Q7" s="403">
        <f>940500+70000</f>
        <v>1010500</v>
      </c>
      <c r="R7" s="403"/>
      <c r="S7" s="403"/>
      <c r="T7" s="403"/>
      <c r="U7" s="403">
        <v>661927</v>
      </c>
      <c r="V7" s="403"/>
      <c r="W7" s="403">
        <v>235620</v>
      </c>
      <c r="X7" s="403"/>
      <c r="Y7" s="403"/>
      <c r="Z7" s="403"/>
      <c r="AA7" s="403"/>
      <c r="AB7" s="373"/>
      <c r="AC7" s="928"/>
      <c r="AD7" s="522" t="s">
        <v>1274</v>
      </c>
      <c r="AE7" s="382" t="s">
        <v>72</v>
      </c>
      <c r="AF7" s="405" t="str">
        <f t="shared" si="14"/>
        <v>PS261880</v>
      </c>
      <c r="AG7" s="404" t="str">
        <f t="shared" si="14"/>
        <v>0885202740</v>
      </c>
      <c r="AH7" s="406">
        <f t="shared" si="0"/>
        <v>46097</v>
      </c>
      <c r="AI7" s="404">
        <f t="shared" si="1"/>
        <v>0</v>
      </c>
      <c r="AJ7" s="404">
        <f t="shared" si="2"/>
        <v>0</v>
      </c>
      <c r="AK7" s="404">
        <f t="shared" si="3"/>
        <v>1210000</v>
      </c>
      <c r="AL7" s="404">
        <f t="shared" si="4"/>
        <v>1010500</v>
      </c>
      <c r="AM7" s="404">
        <f t="shared" si="5"/>
        <v>0</v>
      </c>
      <c r="AN7" s="404">
        <f t="shared" si="6"/>
        <v>0</v>
      </c>
      <c r="AO7" s="404">
        <f t="shared" si="7"/>
        <v>0</v>
      </c>
      <c r="AP7" s="404">
        <f t="shared" si="8"/>
        <v>661927</v>
      </c>
      <c r="AQ7" s="404">
        <f t="shared" si="9"/>
        <v>0</v>
      </c>
      <c r="AR7" s="404">
        <f t="shared" si="10"/>
        <v>235620</v>
      </c>
      <c r="AS7" s="404">
        <f t="shared" si="11"/>
        <v>0</v>
      </c>
      <c r="AT7" s="404">
        <f t="shared" si="15"/>
        <v>0</v>
      </c>
      <c r="AU7" s="404">
        <f t="shared" si="16"/>
        <v>0</v>
      </c>
      <c r="AV7" s="404">
        <f t="shared" si="17"/>
        <v>249443.76</v>
      </c>
      <c r="AW7" s="404">
        <f t="shared" si="18"/>
        <v>3367490.76</v>
      </c>
      <c r="AX7" s="404">
        <f t="shared" si="19"/>
        <v>3367490.76</v>
      </c>
      <c r="AY7" s="414" t="str">
        <f t="shared" si="12"/>
        <v>TCS</v>
      </c>
      <c r="AZ7" s="487" t="s">
        <v>79</v>
      </c>
      <c r="BA7" s="1" t="s">
        <v>6004</v>
      </c>
      <c r="BB7" s="1" t="s">
        <v>1293</v>
      </c>
      <c r="BC7" s="407">
        <v>46098</v>
      </c>
    </row>
    <row r="8" spans="1:55" s="1" customFormat="1" ht="35.25" customHeight="1">
      <c r="A8" s="400" t="s">
        <v>5703</v>
      </c>
      <c r="B8" s="378" t="s">
        <v>5777</v>
      </c>
      <c r="C8" s="379" t="s">
        <v>5849</v>
      </c>
      <c r="D8" s="401">
        <v>46097</v>
      </c>
      <c r="E8" s="401" t="s">
        <v>5922</v>
      </c>
      <c r="F8" s="884"/>
      <c r="G8" s="380"/>
      <c r="H8" s="380">
        <v>170</v>
      </c>
      <c r="I8" s="381"/>
      <c r="J8" s="485"/>
      <c r="K8" s="485"/>
      <c r="L8" s="485"/>
      <c r="M8" s="485"/>
      <c r="N8" s="403"/>
      <c r="O8" s="373"/>
      <c r="P8" s="403">
        <f t="shared" si="13"/>
        <v>1210000</v>
      </c>
      <c r="Q8" s="403">
        <f>940500+70000</f>
        <v>1010500</v>
      </c>
      <c r="R8" s="403"/>
      <c r="S8" s="403"/>
      <c r="T8" s="403"/>
      <c r="U8" s="403">
        <v>661927</v>
      </c>
      <c r="V8" s="403"/>
      <c r="W8" s="403">
        <v>235620</v>
      </c>
      <c r="X8" s="403"/>
      <c r="Y8" s="403"/>
      <c r="Z8" s="403"/>
      <c r="AA8" s="403"/>
      <c r="AB8" s="373"/>
      <c r="AC8" s="929"/>
      <c r="AD8" s="522" t="s">
        <v>1274</v>
      </c>
      <c r="AE8" s="382" t="s">
        <v>72</v>
      </c>
      <c r="AF8" s="405" t="str">
        <f t="shared" si="14"/>
        <v>PS261880</v>
      </c>
      <c r="AG8" s="404" t="str">
        <f t="shared" si="14"/>
        <v>0885202740</v>
      </c>
      <c r="AH8" s="406">
        <f t="shared" si="0"/>
        <v>46097</v>
      </c>
      <c r="AI8" s="404">
        <f t="shared" si="1"/>
        <v>0</v>
      </c>
      <c r="AJ8" s="404">
        <f t="shared" si="2"/>
        <v>0</v>
      </c>
      <c r="AK8" s="404">
        <f t="shared" si="3"/>
        <v>0</v>
      </c>
      <c r="AL8" s="404">
        <f t="shared" si="4"/>
        <v>0</v>
      </c>
      <c r="AM8" s="404">
        <f t="shared" si="5"/>
        <v>0</v>
      </c>
      <c r="AN8" s="404">
        <f t="shared" si="6"/>
        <v>0</v>
      </c>
      <c r="AO8" s="404">
        <f t="shared" si="7"/>
        <v>0</v>
      </c>
      <c r="AP8" s="404">
        <f t="shared" si="8"/>
        <v>0</v>
      </c>
      <c r="AQ8" s="404">
        <f t="shared" si="9"/>
        <v>0</v>
      </c>
      <c r="AR8" s="404">
        <f t="shared" si="10"/>
        <v>0</v>
      </c>
      <c r="AS8" s="404">
        <f t="shared" si="11"/>
        <v>0</v>
      </c>
      <c r="AT8" s="404">
        <f t="shared" si="15"/>
        <v>0</v>
      </c>
      <c r="AU8" s="404">
        <f t="shared" si="16"/>
        <v>0</v>
      </c>
      <c r="AV8" s="404">
        <f t="shared" si="17"/>
        <v>0</v>
      </c>
      <c r="AW8" s="404">
        <f t="shared" si="18"/>
        <v>0</v>
      </c>
      <c r="AX8" s="404">
        <f t="shared" si="19"/>
        <v>0</v>
      </c>
      <c r="AY8" s="414" t="str">
        <f t="shared" si="12"/>
        <v>TCS</v>
      </c>
      <c r="AZ8" s="487" t="s">
        <v>79</v>
      </c>
      <c r="BA8" s="1" t="s">
        <v>6004</v>
      </c>
      <c r="BB8" s="1" t="s">
        <v>1293</v>
      </c>
      <c r="BC8" s="407">
        <v>46098</v>
      </c>
    </row>
    <row r="9" spans="1:55" s="1" customFormat="1" ht="35.25" customHeight="1">
      <c r="A9" s="400" t="s">
        <v>5704</v>
      </c>
      <c r="B9" s="378" t="s">
        <v>5778</v>
      </c>
      <c r="C9" s="379" t="s">
        <v>5850</v>
      </c>
      <c r="D9" s="401">
        <v>46094</v>
      </c>
      <c r="E9" s="401" t="s">
        <v>5923</v>
      </c>
      <c r="F9" s="495">
        <v>1</v>
      </c>
      <c r="G9" s="380">
        <v>27</v>
      </c>
      <c r="H9" s="380">
        <v>27</v>
      </c>
      <c r="I9" s="381"/>
      <c r="J9" s="485"/>
      <c r="K9" s="485"/>
      <c r="L9" s="485"/>
      <c r="M9" s="485"/>
      <c r="N9" s="403"/>
      <c r="O9" s="373"/>
      <c r="P9" s="403">
        <f t="shared" si="13"/>
        <v>1060000</v>
      </c>
      <c r="Q9" s="403">
        <v>570000</v>
      </c>
      <c r="R9" s="403"/>
      <c r="S9" s="403"/>
      <c r="T9" s="403"/>
      <c r="U9" s="403"/>
      <c r="V9" s="403"/>
      <c r="W9" s="403"/>
      <c r="X9" s="403"/>
      <c r="Y9" s="403"/>
      <c r="Z9" s="403"/>
      <c r="AA9" s="403"/>
      <c r="AB9" s="373"/>
      <c r="AC9" s="523" t="s">
        <v>2684</v>
      </c>
      <c r="AD9" s="510" t="s">
        <v>2335</v>
      </c>
      <c r="AE9" s="382" t="s">
        <v>75</v>
      </c>
      <c r="AF9" s="405" t="str">
        <f t="shared" si="14"/>
        <v>PS261864</v>
      </c>
      <c r="AG9" s="404" t="str">
        <f t="shared" si="14"/>
        <v>EXD1-26-VY0311</v>
      </c>
      <c r="AH9" s="406">
        <f t="shared" si="0"/>
        <v>46094</v>
      </c>
      <c r="AI9" s="404">
        <f t="shared" si="1"/>
        <v>0</v>
      </c>
      <c r="AJ9" s="404">
        <f t="shared" si="2"/>
        <v>0</v>
      </c>
      <c r="AK9" s="404">
        <f t="shared" si="3"/>
        <v>1060000</v>
      </c>
      <c r="AL9" s="404">
        <f t="shared" si="4"/>
        <v>570000</v>
      </c>
      <c r="AM9" s="404">
        <f t="shared" si="5"/>
        <v>0</v>
      </c>
      <c r="AN9" s="404">
        <f t="shared" si="6"/>
        <v>0</v>
      </c>
      <c r="AO9" s="404">
        <f t="shared" si="7"/>
        <v>0</v>
      </c>
      <c r="AP9" s="404">
        <f t="shared" si="8"/>
        <v>0</v>
      </c>
      <c r="AQ9" s="404">
        <f t="shared" si="9"/>
        <v>0</v>
      </c>
      <c r="AR9" s="404">
        <f t="shared" si="10"/>
        <v>0</v>
      </c>
      <c r="AS9" s="404">
        <f t="shared" si="11"/>
        <v>0</v>
      </c>
      <c r="AT9" s="404">
        <f t="shared" si="15"/>
        <v>0</v>
      </c>
      <c r="AU9" s="404">
        <f t="shared" si="16"/>
        <v>0</v>
      </c>
      <c r="AV9" s="404">
        <f t="shared" si="17"/>
        <v>130400</v>
      </c>
      <c r="AW9" s="404">
        <f t="shared" si="18"/>
        <v>1760400</v>
      </c>
      <c r="AX9" s="404">
        <f t="shared" si="19"/>
        <v>1760400</v>
      </c>
      <c r="AY9" s="414" t="str">
        <f t="shared" si="12"/>
        <v>DHL</v>
      </c>
      <c r="AZ9" s="487" t="s">
        <v>82</v>
      </c>
      <c r="BA9" s="1" t="s">
        <v>6005</v>
      </c>
      <c r="BB9" s="1" t="s">
        <v>4144</v>
      </c>
      <c r="BC9" s="407">
        <v>46098</v>
      </c>
    </row>
    <row r="10" spans="1:55" s="1" customFormat="1" ht="35.25" customHeight="1">
      <c r="A10" s="400" t="s">
        <v>5705</v>
      </c>
      <c r="B10" s="378" t="s">
        <v>5779</v>
      </c>
      <c r="C10" s="379" t="s">
        <v>5851</v>
      </c>
      <c r="D10" s="401">
        <v>46094</v>
      </c>
      <c r="E10" s="401" t="s">
        <v>5924</v>
      </c>
      <c r="F10" s="495">
        <v>1</v>
      </c>
      <c r="G10" s="380">
        <v>29.5</v>
      </c>
      <c r="H10" s="380">
        <v>29.5</v>
      </c>
      <c r="I10" s="381"/>
      <c r="J10" s="485"/>
      <c r="K10" s="485"/>
      <c r="L10" s="485"/>
      <c r="M10" s="485"/>
      <c r="N10" s="403"/>
      <c r="O10" s="373"/>
      <c r="P10" s="403"/>
      <c r="Q10" s="403">
        <v>570000</v>
      </c>
      <c r="R10" s="403"/>
      <c r="S10" s="403"/>
      <c r="T10" s="403"/>
      <c r="U10" s="403"/>
      <c r="V10" s="403"/>
      <c r="W10" s="403"/>
      <c r="X10" s="403"/>
      <c r="Y10" s="403"/>
      <c r="Z10" s="403"/>
      <c r="AA10" s="403"/>
      <c r="AB10" s="373"/>
      <c r="AC10" s="525"/>
      <c r="AD10" s="525"/>
      <c r="AE10" s="382" t="s">
        <v>75</v>
      </c>
      <c r="AF10" s="405" t="str">
        <f t="shared" si="14"/>
        <v>PS261846</v>
      </c>
      <c r="AG10" s="404" t="str">
        <f t="shared" si="14"/>
        <v>EXD1-26-VY0310B</v>
      </c>
      <c r="AH10" s="406">
        <f t="shared" si="0"/>
        <v>46094</v>
      </c>
      <c r="AI10" s="404">
        <f t="shared" si="1"/>
        <v>0</v>
      </c>
      <c r="AJ10" s="404">
        <f t="shared" si="2"/>
        <v>0</v>
      </c>
      <c r="AK10" s="404">
        <f t="shared" si="3"/>
        <v>0</v>
      </c>
      <c r="AL10" s="404">
        <f t="shared" si="4"/>
        <v>570000</v>
      </c>
      <c r="AM10" s="404">
        <f t="shared" si="5"/>
        <v>0</v>
      </c>
      <c r="AN10" s="404">
        <f t="shared" si="6"/>
        <v>0</v>
      </c>
      <c r="AO10" s="404">
        <f t="shared" si="7"/>
        <v>0</v>
      </c>
      <c r="AP10" s="404">
        <f t="shared" si="8"/>
        <v>0</v>
      </c>
      <c r="AQ10" s="404">
        <f t="shared" si="9"/>
        <v>0</v>
      </c>
      <c r="AR10" s="404">
        <f t="shared" si="10"/>
        <v>0</v>
      </c>
      <c r="AS10" s="404">
        <f t="shared" si="11"/>
        <v>0</v>
      </c>
      <c r="AT10" s="404">
        <f t="shared" si="15"/>
        <v>0</v>
      </c>
      <c r="AU10" s="404">
        <f t="shared" si="16"/>
        <v>0</v>
      </c>
      <c r="AV10" s="404">
        <f t="shared" si="17"/>
        <v>45600</v>
      </c>
      <c r="AW10" s="404">
        <f t="shared" si="18"/>
        <v>615600</v>
      </c>
      <c r="AX10" s="404">
        <f t="shared" si="19"/>
        <v>615600</v>
      </c>
      <c r="AY10" s="414" t="str">
        <f t="shared" si="12"/>
        <v>DHL</v>
      </c>
      <c r="AZ10" s="487" t="s">
        <v>82</v>
      </c>
      <c r="BA10" s="1" t="s">
        <v>6006</v>
      </c>
      <c r="BC10" s="407"/>
    </row>
    <row r="11" spans="1:55" s="1" customFormat="1" ht="35.25" customHeight="1">
      <c r="A11" s="400" t="s">
        <v>5706</v>
      </c>
      <c r="B11" s="378" t="s">
        <v>5780</v>
      </c>
      <c r="C11" s="379" t="s">
        <v>5852</v>
      </c>
      <c r="D11" s="401">
        <v>46094</v>
      </c>
      <c r="E11" s="401" t="s">
        <v>5925</v>
      </c>
      <c r="F11" s="495">
        <v>1</v>
      </c>
      <c r="G11" s="380">
        <v>2</v>
      </c>
      <c r="H11" s="380">
        <v>2</v>
      </c>
      <c r="I11" s="381"/>
      <c r="J11" s="485"/>
      <c r="K11" s="485"/>
      <c r="L11" s="485"/>
      <c r="M11" s="485"/>
      <c r="N11" s="403"/>
      <c r="O11" s="373"/>
      <c r="P11" s="403"/>
      <c r="Q11" s="403">
        <v>570000</v>
      </c>
      <c r="R11" s="403"/>
      <c r="S11" s="403"/>
      <c r="T11" s="403"/>
      <c r="U11" s="403"/>
      <c r="V11" s="403"/>
      <c r="W11" s="403"/>
      <c r="X11" s="403"/>
      <c r="Y11" s="403"/>
      <c r="Z11" s="403"/>
      <c r="AA11" s="403"/>
      <c r="AB11" s="373"/>
      <c r="AC11" s="525"/>
      <c r="AD11" s="525"/>
      <c r="AE11" s="382" t="s">
        <v>75</v>
      </c>
      <c r="AF11" s="405" t="str">
        <f t="shared" si="14"/>
        <v>PS261854</v>
      </c>
      <c r="AG11" s="404" t="str">
        <f t="shared" si="14"/>
        <v>5312286</v>
      </c>
      <c r="AH11" s="406">
        <f t="shared" si="0"/>
        <v>46094</v>
      </c>
      <c r="AI11" s="404">
        <f t="shared" si="1"/>
        <v>0</v>
      </c>
      <c r="AJ11" s="404">
        <f t="shared" si="2"/>
        <v>0</v>
      </c>
      <c r="AK11" s="404">
        <f t="shared" si="3"/>
        <v>0</v>
      </c>
      <c r="AL11" s="404">
        <f t="shared" si="4"/>
        <v>570000</v>
      </c>
      <c r="AM11" s="404">
        <f t="shared" si="5"/>
        <v>0</v>
      </c>
      <c r="AN11" s="404">
        <f t="shared" si="6"/>
        <v>0</v>
      </c>
      <c r="AO11" s="404">
        <f t="shared" si="7"/>
        <v>0</v>
      </c>
      <c r="AP11" s="404">
        <f t="shared" si="8"/>
        <v>0</v>
      </c>
      <c r="AQ11" s="404">
        <f t="shared" si="9"/>
        <v>0</v>
      </c>
      <c r="AR11" s="404">
        <f t="shared" si="10"/>
        <v>0</v>
      </c>
      <c r="AS11" s="404">
        <f t="shared" si="11"/>
        <v>0</v>
      </c>
      <c r="AT11" s="404">
        <f t="shared" si="15"/>
        <v>0</v>
      </c>
      <c r="AU11" s="404">
        <f t="shared" si="16"/>
        <v>0</v>
      </c>
      <c r="AV11" s="404">
        <f t="shared" si="17"/>
        <v>45600</v>
      </c>
      <c r="AW11" s="404">
        <f t="shared" si="18"/>
        <v>615600</v>
      </c>
      <c r="AX11" s="404">
        <f t="shared" si="19"/>
        <v>615600</v>
      </c>
      <c r="AY11" s="414" t="str">
        <f t="shared" si="12"/>
        <v>DHL</v>
      </c>
      <c r="AZ11" s="487" t="s">
        <v>82</v>
      </c>
      <c r="BA11" s="1" t="s">
        <v>6007</v>
      </c>
      <c r="BC11" s="407"/>
    </row>
    <row r="12" spans="1:55" s="1" customFormat="1" ht="35.25" customHeight="1">
      <c r="A12" s="400" t="s">
        <v>5707</v>
      </c>
      <c r="B12" s="378" t="s">
        <v>5781</v>
      </c>
      <c r="C12" s="379" t="s">
        <v>5853</v>
      </c>
      <c r="D12" s="401">
        <v>46097</v>
      </c>
      <c r="E12" s="401" t="s">
        <v>5926</v>
      </c>
      <c r="F12" s="495">
        <v>1</v>
      </c>
      <c r="G12" s="380">
        <v>0.6</v>
      </c>
      <c r="H12" s="380">
        <v>0.6</v>
      </c>
      <c r="I12" s="381"/>
      <c r="J12" s="485"/>
      <c r="K12" s="485"/>
      <c r="L12" s="485"/>
      <c r="M12" s="485"/>
      <c r="N12" s="403"/>
      <c r="O12" s="373"/>
      <c r="P12" s="403"/>
      <c r="Q12" s="403">
        <v>570000</v>
      </c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373"/>
      <c r="AC12" s="525"/>
      <c r="AD12" s="525"/>
      <c r="AE12" s="382" t="s">
        <v>75</v>
      </c>
      <c r="AF12" s="405" t="str">
        <f t="shared" si="14"/>
        <v>PS261904</v>
      </c>
      <c r="AG12" s="404" t="str">
        <f t="shared" si="14"/>
        <v>DJL-260312-010</v>
      </c>
      <c r="AH12" s="406">
        <f t="shared" si="0"/>
        <v>46097</v>
      </c>
      <c r="AI12" s="404">
        <f t="shared" si="1"/>
        <v>0</v>
      </c>
      <c r="AJ12" s="404">
        <f t="shared" si="2"/>
        <v>0</v>
      </c>
      <c r="AK12" s="404">
        <f t="shared" si="3"/>
        <v>0</v>
      </c>
      <c r="AL12" s="404">
        <f t="shared" si="4"/>
        <v>570000</v>
      </c>
      <c r="AM12" s="404">
        <f t="shared" si="5"/>
        <v>0</v>
      </c>
      <c r="AN12" s="404">
        <f t="shared" si="6"/>
        <v>0</v>
      </c>
      <c r="AO12" s="404">
        <f t="shared" si="7"/>
        <v>0</v>
      </c>
      <c r="AP12" s="404">
        <f t="shared" si="8"/>
        <v>0</v>
      </c>
      <c r="AQ12" s="404">
        <f t="shared" si="9"/>
        <v>0</v>
      </c>
      <c r="AR12" s="404">
        <f t="shared" si="10"/>
        <v>0</v>
      </c>
      <c r="AS12" s="404">
        <f t="shared" si="11"/>
        <v>0</v>
      </c>
      <c r="AT12" s="404">
        <f t="shared" si="15"/>
        <v>0</v>
      </c>
      <c r="AU12" s="404">
        <f t="shared" si="16"/>
        <v>0</v>
      </c>
      <c r="AV12" s="404">
        <f t="shared" si="17"/>
        <v>45600</v>
      </c>
      <c r="AW12" s="404">
        <f t="shared" si="18"/>
        <v>615600</v>
      </c>
      <c r="AX12" s="404">
        <f t="shared" si="19"/>
        <v>615600</v>
      </c>
      <c r="AY12" s="414" t="str">
        <f t="shared" si="12"/>
        <v>DHL</v>
      </c>
      <c r="AZ12" s="487" t="s">
        <v>82</v>
      </c>
      <c r="BA12" s="1" t="s">
        <v>6008</v>
      </c>
      <c r="BC12" s="407"/>
    </row>
    <row r="13" spans="1:55" s="1" customFormat="1" ht="35.25" customHeight="1">
      <c r="A13" s="400" t="s">
        <v>5708</v>
      </c>
      <c r="B13" s="378" t="s">
        <v>5782</v>
      </c>
      <c r="C13" s="379" t="s">
        <v>5854</v>
      </c>
      <c r="D13" s="401">
        <v>46097</v>
      </c>
      <c r="E13" s="401" t="s">
        <v>5927</v>
      </c>
      <c r="F13" s="495">
        <v>1</v>
      </c>
      <c r="G13" s="380">
        <v>1.3</v>
      </c>
      <c r="H13" s="380">
        <v>1.3</v>
      </c>
      <c r="I13" s="381"/>
      <c r="J13" s="485"/>
      <c r="K13" s="485"/>
      <c r="L13" s="485"/>
      <c r="M13" s="485"/>
      <c r="N13" s="403"/>
      <c r="O13" s="373"/>
      <c r="P13" s="403"/>
      <c r="Q13" s="403">
        <v>570000</v>
      </c>
      <c r="R13" s="403"/>
      <c r="S13" s="403"/>
      <c r="T13" s="403"/>
      <c r="U13" s="403"/>
      <c r="V13" s="403"/>
      <c r="W13" s="403"/>
      <c r="X13" s="403"/>
      <c r="Y13" s="403"/>
      <c r="Z13" s="403"/>
      <c r="AA13" s="403"/>
      <c r="AB13" s="373"/>
      <c r="AC13" s="525"/>
      <c r="AD13" s="525"/>
      <c r="AE13" s="382" t="s">
        <v>75</v>
      </c>
      <c r="AF13" s="405" t="str">
        <f t="shared" si="14"/>
        <v>PS261898</v>
      </c>
      <c r="AG13" s="404" t="str">
        <f t="shared" si="14"/>
        <v>DSHK2026031201</v>
      </c>
      <c r="AH13" s="406">
        <f t="shared" si="0"/>
        <v>46097</v>
      </c>
      <c r="AI13" s="404">
        <f t="shared" si="1"/>
        <v>0</v>
      </c>
      <c r="AJ13" s="404">
        <f t="shared" si="2"/>
        <v>0</v>
      </c>
      <c r="AK13" s="404">
        <f t="shared" si="3"/>
        <v>0</v>
      </c>
      <c r="AL13" s="404">
        <f t="shared" si="4"/>
        <v>570000</v>
      </c>
      <c r="AM13" s="404">
        <f t="shared" si="5"/>
        <v>0</v>
      </c>
      <c r="AN13" s="404">
        <f t="shared" si="6"/>
        <v>0</v>
      </c>
      <c r="AO13" s="404">
        <f t="shared" si="7"/>
        <v>0</v>
      </c>
      <c r="AP13" s="404">
        <f t="shared" si="8"/>
        <v>0</v>
      </c>
      <c r="AQ13" s="404">
        <f t="shared" si="9"/>
        <v>0</v>
      </c>
      <c r="AR13" s="404">
        <f t="shared" si="10"/>
        <v>0</v>
      </c>
      <c r="AS13" s="404">
        <f t="shared" si="11"/>
        <v>0</v>
      </c>
      <c r="AT13" s="404">
        <f t="shared" si="15"/>
        <v>0</v>
      </c>
      <c r="AU13" s="404">
        <f t="shared" si="16"/>
        <v>0</v>
      </c>
      <c r="AV13" s="404">
        <f t="shared" si="17"/>
        <v>45600</v>
      </c>
      <c r="AW13" s="404">
        <f t="shared" si="18"/>
        <v>615600</v>
      </c>
      <c r="AX13" s="404">
        <f t="shared" si="19"/>
        <v>615600</v>
      </c>
      <c r="AY13" s="414" t="str">
        <f t="shared" si="12"/>
        <v>DHL</v>
      </c>
      <c r="AZ13" s="487" t="s">
        <v>82</v>
      </c>
      <c r="BA13" s="1" t="s">
        <v>6009</v>
      </c>
      <c r="BC13" s="407"/>
    </row>
    <row r="14" spans="1:55" s="1" customFormat="1" ht="35.25" customHeight="1">
      <c r="A14" s="400" t="s">
        <v>5709</v>
      </c>
      <c r="B14" s="378" t="s">
        <v>5783</v>
      </c>
      <c r="C14" s="379" t="s">
        <v>5855</v>
      </c>
      <c r="D14" s="401">
        <v>46097</v>
      </c>
      <c r="E14" s="401" t="s">
        <v>5928</v>
      </c>
      <c r="F14" s="495">
        <v>1</v>
      </c>
      <c r="G14" s="380">
        <v>2.5</v>
      </c>
      <c r="H14" s="380">
        <v>2.5</v>
      </c>
      <c r="I14" s="381"/>
      <c r="J14" s="485"/>
      <c r="K14" s="485"/>
      <c r="L14" s="485"/>
      <c r="M14" s="485"/>
      <c r="N14" s="403"/>
      <c r="O14" s="373"/>
      <c r="P14" s="403"/>
      <c r="Q14" s="403">
        <v>570000</v>
      </c>
      <c r="R14" s="403"/>
      <c r="S14" s="403"/>
      <c r="T14" s="403"/>
      <c r="U14" s="403"/>
      <c r="V14" s="403"/>
      <c r="W14" s="403"/>
      <c r="X14" s="403"/>
      <c r="Y14" s="403"/>
      <c r="Z14" s="403"/>
      <c r="AA14" s="403"/>
      <c r="AB14" s="373"/>
      <c r="AC14" s="525"/>
      <c r="AD14" s="525"/>
      <c r="AE14" s="382" t="s">
        <v>75</v>
      </c>
      <c r="AF14" s="405" t="str">
        <f t="shared" si="14"/>
        <v>PS261905</v>
      </c>
      <c r="AG14" s="404" t="str">
        <f t="shared" si="14"/>
        <v>PS26-1905</v>
      </c>
      <c r="AH14" s="406">
        <f t="shared" si="0"/>
        <v>46097</v>
      </c>
      <c r="AI14" s="404">
        <f t="shared" si="1"/>
        <v>0</v>
      </c>
      <c r="AJ14" s="404">
        <f t="shared" si="2"/>
        <v>0</v>
      </c>
      <c r="AK14" s="404">
        <f t="shared" si="3"/>
        <v>0</v>
      </c>
      <c r="AL14" s="404">
        <f t="shared" si="4"/>
        <v>570000</v>
      </c>
      <c r="AM14" s="404">
        <f t="shared" si="5"/>
        <v>0</v>
      </c>
      <c r="AN14" s="404">
        <f t="shared" si="6"/>
        <v>0</v>
      </c>
      <c r="AO14" s="404">
        <f t="shared" si="7"/>
        <v>0</v>
      </c>
      <c r="AP14" s="404">
        <f t="shared" si="8"/>
        <v>0</v>
      </c>
      <c r="AQ14" s="404">
        <f t="shared" si="9"/>
        <v>0</v>
      </c>
      <c r="AR14" s="404">
        <f t="shared" si="10"/>
        <v>0</v>
      </c>
      <c r="AS14" s="404">
        <f t="shared" si="11"/>
        <v>0</v>
      </c>
      <c r="AT14" s="404">
        <f t="shared" si="15"/>
        <v>0</v>
      </c>
      <c r="AU14" s="404">
        <f t="shared" si="16"/>
        <v>0</v>
      </c>
      <c r="AV14" s="404">
        <f t="shared" si="17"/>
        <v>45600</v>
      </c>
      <c r="AW14" s="404">
        <f t="shared" si="18"/>
        <v>615600</v>
      </c>
      <c r="AX14" s="404">
        <f t="shared" si="19"/>
        <v>615600</v>
      </c>
      <c r="AY14" s="414" t="str">
        <f t="shared" si="12"/>
        <v>DHL</v>
      </c>
      <c r="AZ14" s="487" t="s">
        <v>82</v>
      </c>
      <c r="BA14" s="1" t="s">
        <v>6010</v>
      </c>
      <c r="BC14" s="407"/>
    </row>
    <row r="15" spans="1:55" s="1" customFormat="1" ht="35.25" customHeight="1">
      <c r="A15" s="400" t="s">
        <v>5710</v>
      </c>
      <c r="B15" s="378" t="s">
        <v>5784</v>
      </c>
      <c r="C15" s="379" t="s">
        <v>5856</v>
      </c>
      <c r="D15" s="401">
        <v>46095</v>
      </c>
      <c r="E15" s="401" t="s">
        <v>5929</v>
      </c>
      <c r="F15" s="495">
        <v>1</v>
      </c>
      <c r="G15" s="380">
        <v>431.3</v>
      </c>
      <c r="H15" s="380">
        <v>431.3</v>
      </c>
      <c r="I15" s="381" t="s">
        <v>5992</v>
      </c>
      <c r="J15" s="485"/>
      <c r="K15" s="873">
        <v>1</v>
      </c>
      <c r="L15" s="485"/>
      <c r="M15" s="485"/>
      <c r="N15" s="403"/>
      <c r="O15" s="373"/>
      <c r="P15" s="403">
        <v>1760000</v>
      </c>
      <c r="Q15" s="403">
        <v>940500</v>
      </c>
      <c r="R15" s="403">
        <v>1329749</v>
      </c>
      <c r="S15" s="403"/>
      <c r="T15" s="403"/>
      <c r="U15" s="403">
        <v>1831970</v>
      </c>
      <c r="V15" s="403"/>
      <c r="W15" s="403"/>
      <c r="X15" s="403"/>
      <c r="Y15" s="403"/>
      <c r="Z15" s="403"/>
      <c r="AA15" s="403"/>
      <c r="AB15" s="373"/>
      <c r="AC15" s="902" t="s">
        <v>2685</v>
      </c>
      <c r="AD15" s="930" t="s">
        <v>1273</v>
      </c>
      <c r="AE15" s="382" t="s">
        <v>3256</v>
      </c>
      <c r="AF15" s="405" t="str">
        <f t="shared" si="14"/>
        <v>PS261797</v>
      </c>
      <c r="AG15" s="404" t="str">
        <f t="shared" si="14"/>
        <v>INV-26030016</v>
      </c>
      <c r="AH15" s="406">
        <f t="shared" si="0"/>
        <v>46095</v>
      </c>
      <c r="AI15" s="404">
        <f t="shared" si="1"/>
        <v>0</v>
      </c>
      <c r="AJ15" s="404">
        <f t="shared" si="2"/>
        <v>0</v>
      </c>
      <c r="AK15" s="404">
        <f t="shared" si="3"/>
        <v>1760000</v>
      </c>
      <c r="AL15" s="404">
        <f t="shared" si="4"/>
        <v>940500</v>
      </c>
      <c r="AM15" s="404">
        <f t="shared" si="5"/>
        <v>1329749</v>
      </c>
      <c r="AN15" s="404">
        <f t="shared" si="6"/>
        <v>0</v>
      </c>
      <c r="AO15" s="404">
        <f t="shared" si="7"/>
        <v>0</v>
      </c>
      <c r="AP15" s="404">
        <f t="shared" si="8"/>
        <v>1831970</v>
      </c>
      <c r="AQ15" s="404">
        <f t="shared" si="9"/>
        <v>0</v>
      </c>
      <c r="AR15" s="404">
        <f t="shared" si="10"/>
        <v>0</v>
      </c>
      <c r="AS15" s="404">
        <f t="shared" si="11"/>
        <v>0</v>
      </c>
      <c r="AT15" s="404">
        <f t="shared" si="15"/>
        <v>0</v>
      </c>
      <c r="AU15" s="404">
        <f t="shared" si="16"/>
        <v>0</v>
      </c>
      <c r="AV15" s="404">
        <f t="shared" si="17"/>
        <v>468977.52</v>
      </c>
      <c r="AW15" s="404">
        <f t="shared" si="18"/>
        <v>6331196.5199999996</v>
      </c>
      <c r="AX15" s="404">
        <f t="shared" si="19"/>
        <v>6331196.5199999996</v>
      </c>
      <c r="AY15" s="414" t="str">
        <f t="shared" si="12"/>
        <v>SPITC</v>
      </c>
      <c r="AZ15" s="487" t="s">
        <v>80</v>
      </c>
      <c r="BA15" s="1" t="s">
        <v>6011</v>
      </c>
      <c r="BB15" s="1" t="s">
        <v>6076</v>
      </c>
      <c r="BC15" s="407">
        <v>46098</v>
      </c>
    </row>
    <row r="16" spans="1:55" s="1" customFormat="1" ht="35.25" customHeight="1">
      <c r="A16" s="400" t="s">
        <v>5711</v>
      </c>
      <c r="B16" s="378" t="s">
        <v>5785</v>
      </c>
      <c r="C16" s="379" t="s">
        <v>5857</v>
      </c>
      <c r="D16" s="401">
        <v>46095</v>
      </c>
      <c r="E16" s="401" t="s">
        <v>5930</v>
      </c>
      <c r="F16" s="495">
        <v>1</v>
      </c>
      <c r="G16" s="380">
        <v>736.8</v>
      </c>
      <c r="H16" s="380">
        <v>736.8</v>
      </c>
      <c r="I16" s="381" t="s">
        <v>5993</v>
      </c>
      <c r="J16" s="485"/>
      <c r="K16" s="875"/>
      <c r="L16" s="485"/>
      <c r="M16" s="485"/>
      <c r="N16" s="403"/>
      <c r="O16" s="373"/>
      <c r="P16" s="403"/>
      <c r="Q16" s="403">
        <v>940500</v>
      </c>
      <c r="R16" s="403">
        <v>2314563</v>
      </c>
      <c r="S16" s="403"/>
      <c r="T16" s="403"/>
      <c r="U16" s="403">
        <v>1831970</v>
      </c>
      <c r="V16" s="403"/>
      <c r="W16" s="403"/>
      <c r="X16" s="403"/>
      <c r="Y16" s="403"/>
      <c r="Z16" s="403"/>
      <c r="AA16" s="403"/>
      <c r="AB16" s="373"/>
      <c r="AC16" s="903"/>
      <c r="AD16" s="931"/>
      <c r="AE16" s="382" t="s">
        <v>3256</v>
      </c>
      <c r="AF16" s="405" t="str">
        <f t="shared" si="14"/>
        <v>PS261796</v>
      </c>
      <c r="AG16" s="404" t="str">
        <f t="shared" si="14"/>
        <v>2603/001/VY</v>
      </c>
      <c r="AH16" s="406">
        <f t="shared" si="0"/>
        <v>46095</v>
      </c>
      <c r="AI16" s="404">
        <f t="shared" si="1"/>
        <v>0</v>
      </c>
      <c r="AJ16" s="404">
        <f t="shared" si="2"/>
        <v>0</v>
      </c>
      <c r="AK16" s="404">
        <f t="shared" si="3"/>
        <v>0</v>
      </c>
      <c r="AL16" s="404">
        <f t="shared" si="4"/>
        <v>940500</v>
      </c>
      <c r="AM16" s="404">
        <f t="shared" si="5"/>
        <v>2314563</v>
      </c>
      <c r="AN16" s="404">
        <f t="shared" si="6"/>
        <v>0</v>
      </c>
      <c r="AO16" s="404">
        <f t="shared" si="7"/>
        <v>0</v>
      </c>
      <c r="AP16" s="404">
        <f t="shared" si="8"/>
        <v>1831970</v>
      </c>
      <c r="AQ16" s="404">
        <f t="shared" si="9"/>
        <v>0</v>
      </c>
      <c r="AR16" s="404">
        <f t="shared" si="10"/>
        <v>0</v>
      </c>
      <c r="AS16" s="404">
        <f t="shared" si="11"/>
        <v>0</v>
      </c>
      <c r="AT16" s="404">
        <f t="shared" si="15"/>
        <v>0</v>
      </c>
      <c r="AU16" s="404">
        <f t="shared" si="16"/>
        <v>0</v>
      </c>
      <c r="AV16" s="404">
        <f t="shared" si="17"/>
        <v>406962.64</v>
      </c>
      <c r="AW16" s="404">
        <f t="shared" si="18"/>
        <v>5493995.6399999997</v>
      </c>
      <c r="AX16" s="404">
        <f t="shared" si="19"/>
        <v>5493995.6399999997</v>
      </c>
      <c r="AY16" s="414" t="str">
        <f t="shared" si="12"/>
        <v>SPITC</v>
      </c>
      <c r="AZ16" s="487" t="s">
        <v>80</v>
      </c>
      <c r="BA16" s="1" t="s">
        <v>6012</v>
      </c>
      <c r="BB16" s="1" t="s">
        <v>6076</v>
      </c>
      <c r="BC16" s="407">
        <v>46098</v>
      </c>
    </row>
    <row r="17" spans="1:55" s="1" customFormat="1" ht="35.25" customHeight="1">
      <c r="A17" s="400" t="s">
        <v>5712</v>
      </c>
      <c r="B17" s="378" t="s">
        <v>5786</v>
      </c>
      <c r="C17" s="379" t="s">
        <v>5858</v>
      </c>
      <c r="D17" s="401">
        <v>46097</v>
      </c>
      <c r="E17" s="401" t="s">
        <v>5931</v>
      </c>
      <c r="F17" s="495">
        <v>1</v>
      </c>
      <c r="G17" s="380">
        <v>897.5</v>
      </c>
      <c r="H17" s="380">
        <v>897.5</v>
      </c>
      <c r="I17" s="381"/>
      <c r="J17" s="485">
        <v>1</v>
      </c>
      <c r="K17" s="485"/>
      <c r="L17" s="485"/>
      <c r="M17" s="485"/>
      <c r="N17" s="403"/>
      <c r="O17" s="373"/>
      <c r="P17" s="403">
        <v>1290000</v>
      </c>
      <c r="Q17" s="403">
        <v>940500</v>
      </c>
      <c r="R17" s="403"/>
      <c r="S17" s="403"/>
      <c r="T17" s="403"/>
      <c r="U17" s="403"/>
      <c r="V17" s="403"/>
      <c r="W17" s="403"/>
      <c r="X17" s="403"/>
      <c r="Y17" s="403"/>
      <c r="Z17" s="403"/>
      <c r="AA17" s="403"/>
      <c r="AB17" s="373"/>
      <c r="AC17" s="512" t="s">
        <v>2684</v>
      </c>
      <c r="AD17" s="512" t="s">
        <v>692</v>
      </c>
      <c r="AE17" s="382" t="s">
        <v>5994</v>
      </c>
      <c r="AF17" s="405" t="str">
        <f t="shared" si="14"/>
        <v>PS261773</v>
      </c>
      <c r="AG17" s="404" t="str">
        <f t="shared" si="14"/>
        <v>MW-20260308</v>
      </c>
      <c r="AH17" s="406">
        <f t="shared" si="0"/>
        <v>46097</v>
      </c>
      <c r="AI17" s="404">
        <f t="shared" si="1"/>
        <v>0</v>
      </c>
      <c r="AJ17" s="404">
        <f t="shared" si="2"/>
        <v>0</v>
      </c>
      <c r="AK17" s="404">
        <f t="shared" si="3"/>
        <v>1290000</v>
      </c>
      <c r="AL17" s="404">
        <f t="shared" si="4"/>
        <v>940500</v>
      </c>
      <c r="AM17" s="404">
        <f t="shared" si="5"/>
        <v>0</v>
      </c>
      <c r="AN17" s="404">
        <f t="shared" si="6"/>
        <v>0</v>
      </c>
      <c r="AO17" s="404">
        <f t="shared" si="7"/>
        <v>0</v>
      </c>
      <c r="AP17" s="404">
        <f t="shared" si="8"/>
        <v>0</v>
      </c>
      <c r="AQ17" s="404">
        <f t="shared" si="9"/>
        <v>0</v>
      </c>
      <c r="AR17" s="404">
        <f t="shared" si="10"/>
        <v>0</v>
      </c>
      <c r="AS17" s="404">
        <f t="shared" si="11"/>
        <v>0</v>
      </c>
      <c r="AT17" s="404">
        <f t="shared" si="15"/>
        <v>0</v>
      </c>
      <c r="AU17" s="404">
        <f t="shared" si="16"/>
        <v>0</v>
      </c>
      <c r="AV17" s="404">
        <f t="shared" si="17"/>
        <v>178440</v>
      </c>
      <c r="AW17" s="404">
        <f t="shared" si="18"/>
        <v>2408940</v>
      </c>
      <c r="AX17" s="404">
        <f t="shared" si="19"/>
        <v>2408940</v>
      </c>
      <c r="AY17" s="414" t="str">
        <f t="shared" si="12"/>
        <v>KNQ CẢNG ĐỒNG NAI</v>
      </c>
      <c r="AZ17" s="487" t="s">
        <v>80</v>
      </c>
      <c r="BA17" s="1" t="s">
        <v>6013</v>
      </c>
      <c r="BB17" s="1" t="s">
        <v>6075</v>
      </c>
      <c r="BC17" s="407">
        <v>46098</v>
      </c>
    </row>
    <row r="18" spans="1:55" s="1" customFormat="1" ht="35.25" customHeight="1">
      <c r="A18" s="400" t="s">
        <v>5713</v>
      </c>
      <c r="B18" s="378">
        <v>5306271</v>
      </c>
      <c r="C18" s="379" t="s">
        <v>6078</v>
      </c>
      <c r="D18" s="401">
        <v>46097</v>
      </c>
      <c r="E18" s="401" t="s">
        <v>5932</v>
      </c>
      <c r="F18" s="495">
        <v>1</v>
      </c>
      <c r="G18" s="380">
        <v>2652</v>
      </c>
      <c r="H18" s="380">
        <v>2652</v>
      </c>
      <c r="I18" s="381"/>
      <c r="J18" s="485"/>
      <c r="K18" s="485"/>
      <c r="L18" s="485"/>
      <c r="M18" s="873">
        <v>1</v>
      </c>
      <c r="N18" s="403"/>
      <c r="O18" s="373"/>
      <c r="P18" s="403">
        <v>2296000</v>
      </c>
      <c r="Q18" s="403">
        <v>940500</v>
      </c>
      <c r="R18" s="403"/>
      <c r="S18" s="403"/>
      <c r="T18" s="403"/>
      <c r="U18" s="403"/>
      <c r="V18" s="403"/>
      <c r="W18" s="403">
        <v>582275</v>
      </c>
      <c r="X18" s="403"/>
      <c r="Y18" s="403"/>
      <c r="Z18" s="403"/>
      <c r="AA18" s="403"/>
      <c r="AB18" s="373"/>
      <c r="AC18" s="925" t="s">
        <v>2686</v>
      </c>
      <c r="AD18" s="925" t="s">
        <v>691</v>
      </c>
      <c r="AE18" s="382" t="s">
        <v>1271</v>
      </c>
      <c r="AF18" s="405" t="str">
        <f t="shared" si="14"/>
        <v>PS261751</v>
      </c>
      <c r="AG18" s="404">
        <f t="shared" si="14"/>
        <v>5306271</v>
      </c>
      <c r="AH18" s="406">
        <f t="shared" si="0"/>
        <v>46097</v>
      </c>
      <c r="AI18" s="404">
        <f t="shared" si="1"/>
        <v>0</v>
      </c>
      <c r="AJ18" s="404">
        <f t="shared" si="2"/>
        <v>0</v>
      </c>
      <c r="AK18" s="404">
        <f t="shared" si="3"/>
        <v>2296000</v>
      </c>
      <c r="AL18" s="404">
        <f t="shared" si="4"/>
        <v>940500</v>
      </c>
      <c r="AM18" s="404">
        <f t="shared" si="5"/>
        <v>0</v>
      </c>
      <c r="AN18" s="404">
        <f t="shared" si="6"/>
        <v>0</v>
      </c>
      <c r="AO18" s="404">
        <f t="shared" si="7"/>
        <v>0</v>
      </c>
      <c r="AP18" s="404">
        <f t="shared" si="8"/>
        <v>0</v>
      </c>
      <c r="AQ18" s="404">
        <f t="shared" si="9"/>
        <v>0</v>
      </c>
      <c r="AR18" s="404">
        <f t="shared" si="10"/>
        <v>582275</v>
      </c>
      <c r="AS18" s="404">
        <f t="shared" si="11"/>
        <v>0</v>
      </c>
      <c r="AT18" s="404">
        <f t="shared" si="15"/>
        <v>0</v>
      </c>
      <c r="AU18" s="404">
        <f t="shared" si="16"/>
        <v>0</v>
      </c>
      <c r="AV18" s="404">
        <f t="shared" si="17"/>
        <v>305502</v>
      </c>
      <c r="AW18" s="404">
        <f t="shared" si="18"/>
        <v>4124277</v>
      </c>
      <c r="AX18" s="404">
        <f t="shared" si="19"/>
        <v>4124277</v>
      </c>
      <c r="AY18" s="414" t="str">
        <f t="shared" si="12"/>
        <v>THÀNH LONG</v>
      </c>
      <c r="AZ18" s="487" t="s">
        <v>80</v>
      </c>
      <c r="BA18" s="1" t="s">
        <v>6014</v>
      </c>
      <c r="BB18" s="1" t="s">
        <v>6077</v>
      </c>
      <c r="BC18" s="407">
        <v>46098</v>
      </c>
    </row>
    <row r="19" spans="1:55" s="1" customFormat="1" ht="35.25" customHeight="1">
      <c r="A19" s="400" t="s">
        <v>5714</v>
      </c>
      <c r="B19" s="378">
        <v>5306255</v>
      </c>
      <c r="C19" s="379" t="s">
        <v>6079</v>
      </c>
      <c r="D19" s="401">
        <v>46097</v>
      </c>
      <c r="E19" s="401" t="s">
        <v>5933</v>
      </c>
      <c r="F19" s="495">
        <v>1</v>
      </c>
      <c r="G19" s="380">
        <v>1021.5</v>
      </c>
      <c r="H19" s="380">
        <v>1021.5</v>
      </c>
      <c r="I19" s="381"/>
      <c r="J19" s="485"/>
      <c r="K19" s="485"/>
      <c r="L19" s="485"/>
      <c r="M19" s="875"/>
      <c r="N19" s="403"/>
      <c r="O19" s="373"/>
      <c r="P19" s="403"/>
      <c r="Q19" s="403">
        <v>940500</v>
      </c>
      <c r="R19" s="403"/>
      <c r="S19" s="403"/>
      <c r="T19" s="403"/>
      <c r="U19" s="403"/>
      <c r="V19" s="403"/>
      <c r="W19" s="403">
        <v>251946</v>
      </c>
      <c r="X19" s="403"/>
      <c r="Y19" s="403"/>
      <c r="Z19" s="403"/>
      <c r="AA19" s="403"/>
      <c r="AB19" s="373"/>
      <c r="AC19" s="926"/>
      <c r="AD19" s="926"/>
      <c r="AE19" s="382" t="s">
        <v>1271</v>
      </c>
      <c r="AF19" s="405" t="str">
        <f t="shared" si="14"/>
        <v>PS261754</v>
      </c>
      <c r="AG19" s="404">
        <f t="shared" si="14"/>
        <v>5306255</v>
      </c>
      <c r="AH19" s="406">
        <f t="shared" si="0"/>
        <v>46097</v>
      </c>
      <c r="AI19" s="404">
        <f t="shared" si="1"/>
        <v>0</v>
      </c>
      <c r="AJ19" s="404">
        <f t="shared" si="2"/>
        <v>0</v>
      </c>
      <c r="AK19" s="404">
        <f t="shared" si="3"/>
        <v>0</v>
      </c>
      <c r="AL19" s="404">
        <f t="shared" si="4"/>
        <v>940500</v>
      </c>
      <c r="AM19" s="404">
        <f t="shared" si="5"/>
        <v>0</v>
      </c>
      <c r="AN19" s="404">
        <f t="shared" si="6"/>
        <v>0</v>
      </c>
      <c r="AO19" s="404">
        <f t="shared" si="7"/>
        <v>0</v>
      </c>
      <c r="AP19" s="404">
        <f t="shared" si="8"/>
        <v>0</v>
      </c>
      <c r="AQ19" s="404">
        <f t="shared" si="9"/>
        <v>0</v>
      </c>
      <c r="AR19" s="404">
        <f t="shared" si="10"/>
        <v>251946</v>
      </c>
      <c r="AS19" s="404">
        <f t="shared" si="11"/>
        <v>0</v>
      </c>
      <c r="AT19" s="404">
        <f t="shared" si="15"/>
        <v>0</v>
      </c>
      <c r="AU19" s="404">
        <f t="shared" si="16"/>
        <v>0</v>
      </c>
      <c r="AV19" s="404">
        <f t="shared" si="17"/>
        <v>95395.680000000008</v>
      </c>
      <c r="AW19" s="404">
        <f t="shared" si="18"/>
        <v>1287841.68</v>
      </c>
      <c r="AX19" s="404">
        <f t="shared" si="19"/>
        <v>1287841.68</v>
      </c>
      <c r="AY19" s="414" t="str">
        <f t="shared" si="12"/>
        <v>THÀNH LONG</v>
      </c>
      <c r="AZ19" s="487" t="s">
        <v>80</v>
      </c>
      <c r="BA19" s="1" t="s">
        <v>6015</v>
      </c>
      <c r="BB19" s="1" t="s">
        <v>6077</v>
      </c>
      <c r="BC19" s="407">
        <v>46098</v>
      </c>
    </row>
    <row r="20" spans="1:55" s="1" customFormat="1" ht="35.25" customHeight="1">
      <c r="A20" s="400" t="s">
        <v>5715</v>
      </c>
      <c r="B20" s="378" t="s">
        <v>5787</v>
      </c>
      <c r="C20" s="379" t="s">
        <v>5859</v>
      </c>
      <c r="D20" s="401">
        <v>46094</v>
      </c>
      <c r="E20" s="401" t="s">
        <v>5934</v>
      </c>
      <c r="F20" s="495">
        <v>1</v>
      </c>
      <c r="G20" s="380">
        <v>813.1</v>
      </c>
      <c r="H20" s="380">
        <v>813.1</v>
      </c>
      <c r="I20" s="381">
        <v>6.3179999999999996</v>
      </c>
      <c r="J20" s="485"/>
      <c r="K20" s="873">
        <v>1</v>
      </c>
      <c r="L20" s="485"/>
      <c r="M20" s="498"/>
      <c r="N20" s="403"/>
      <c r="O20" s="373"/>
      <c r="P20" s="403">
        <v>1460000</v>
      </c>
      <c r="Q20" s="403">
        <v>940500</v>
      </c>
      <c r="R20" s="403"/>
      <c r="S20" s="403"/>
      <c r="T20" s="403"/>
      <c r="U20" s="403"/>
      <c r="V20" s="403"/>
      <c r="W20" s="403">
        <v>42660</v>
      </c>
      <c r="X20" s="403"/>
      <c r="Y20" s="403"/>
      <c r="Z20" s="403"/>
      <c r="AA20" s="403"/>
      <c r="AB20" s="373"/>
      <c r="AC20" s="905" t="s">
        <v>2685</v>
      </c>
      <c r="AD20" s="905" t="s">
        <v>2336</v>
      </c>
      <c r="AE20" s="382" t="s">
        <v>74</v>
      </c>
      <c r="AF20" s="405" t="str">
        <f t="shared" si="14"/>
        <v>PS261845</v>
      </c>
      <c r="AG20" s="404" t="str">
        <f t="shared" si="14"/>
        <v>5301166</v>
      </c>
      <c r="AH20" s="406">
        <f t="shared" si="0"/>
        <v>46094</v>
      </c>
      <c r="AI20" s="404">
        <f t="shared" si="1"/>
        <v>0</v>
      </c>
      <c r="AJ20" s="404">
        <f t="shared" si="2"/>
        <v>0</v>
      </c>
      <c r="AK20" s="404">
        <f t="shared" si="3"/>
        <v>1460000</v>
      </c>
      <c r="AL20" s="404">
        <f t="shared" si="4"/>
        <v>940500</v>
      </c>
      <c r="AM20" s="404">
        <f t="shared" si="5"/>
        <v>0</v>
      </c>
      <c r="AN20" s="404">
        <f t="shared" si="6"/>
        <v>0</v>
      </c>
      <c r="AO20" s="404">
        <f t="shared" si="7"/>
        <v>0</v>
      </c>
      <c r="AP20" s="404">
        <f t="shared" si="8"/>
        <v>0</v>
      </c>
      <c r="AQ20" s="404">
        <f t="shared" si="9"/>
        <v>0</v>
      </c>
      <c r="AR20" s="404">
        <f t="shared" si="10"/>
        <v>42660</v>
      </c>
      <c r="AS20" s="404">
        <f t="shared" si="11"/>
        <v>0</v>
      </c>
      <c r="AT20" s="404">
        <f t="shared" si="15"/>
        <v>0</v>
      </c>
      <c r="AU20" s="404">
        <f t="shared" si="16"/>
        <v>0</v>
      </c>
      <c r="AV20" s="404">
        <f t="shared" si="17"/>
        <v>195452.80000000002</v>
      </c>
      <c r="AW20" s="404">
        <f t="shared" si="18"/>
        <v>2638612.7999999998</v>
      </c>
      <c r="AX20" s="404">
        <f t="shared" si="19"/>
        <v>2638612.7999999998</v>
      </c>
      <c r="AY20" s="414" t="str">
        <f t="shared" si="12"/>
        <v>CÁT LÁI</v>
      </c>
      <c r="AZ20" s="487" t="s">
        <v>80</v>
      </c>
      <c r="BA20" s="1" t="s">
        <v>6016</v>
      </c>
      <c r="BB20" s="1" t="s">
        <v>6074</v>
      </c>
      <c r="BC20" s="407">
        <v>46098</v>
      </c>
    </row>
    <row r="21" spans="1:55" s="1" customFormat="1" ht="35.25" customHeight="1">
      <c r="A21" s="400" t="s">
        <v>5716</v>
      </c>
      <c r="B21" s="378" t="s">
        <v>5788</v>
      </c>
      <c r="C21" s="379" t="s">
        <v>5860</v>
      </c>
      <c r="D21" s="401">
        <v>46095</v>
      </c>
      <c r="E21" s="401" t="s">
        <v>5935</v>
      </c>
      <c r="F21" s="495">
        <v>1</v>
      </c>
      <c r="G21" s="380">
        <v>803.6</v>
      </c>
      <c r="H21" s="380">
        <v>803.6</v>
      </c>
      <c r="I21" s="381">
        <v>2.2000000000000002</v>
      </c>
      <c r="J21" s="485"/>
      <c r="K21" s="875"/>
      <c r="L21" s="485"/>
      <c r="M21" s="498"/>
      <c r="N21" s="403"/>
      <c r="O21" s="373"/>
      <c r="P21" s="403"/>
      <c r="Q21" s="403">
        <v>940500</v>
      </c>
      <c r="R21" s="403">
        <v>1784862</v>
      </c>
      <c r="S21" s="403"/>
      <c r="T21" s="403"/>
      <c r="U21" s="403">
        <v>1701115</v>
      </c>
      <c r="V21" s="403"/>
      <c r="W21" s="403">
        <v>14850</v>
      </c>
      <c r="X21" s="403"/>
      <c r="Y21" s="403"/>
      <c r="Z21" s="403"/>
      <c r="AA21" s="403"/>
      <c r="AB21" s="373"/>
      <c r="AC21" s="907"/>
      <c r="AD21" s="907"/>
      <c r="AE21" s="382" t="s">
        <v>74</v>
      </c>
      <c r="AF21" s="405" t="str">
        <f t="shared" si="14"/>
        <v>PS261842</v>
      </c>
      <c r="AG21" s="404" t="str">
        <f t="shared" si="14"/>
        <v>XJB260306</v>
      </c>
      <c r="AH21" s="406">
        <f t="shared" si="0"/>
        <v>46095</v>
      </c>
      <c r="AI21" s="404">
        <f t="shared" si="1"/>
        <v>0</v>
      </c>
      <c r="AJ21" s="404">
        <f t="shared" si="2"/>
        <v>0</v>
      </c>
      <c r="AK21" s="404">
        <f t="shared" si="3"/>
        <v>0</v>
      </c>
      <c r="AL21" s="404">
        <f t="shared" si="4"/>
        <v>940500</v>
      </c>
      <c r="AM21" s="404">
        <f t="shared" si="5"/>
        <v>1784862</v>
      </c>
      <c r="AN21" s="404">
        <f t="shared" si="6"/>
        <v>0</v>
      </c>
      <c r="AO21" s="404">
        <f t="shared" si="7"/>
        <v>0</v>
      </c>
      <c r="AP21" s="404">
        <f t="shared" si="8"/>
        <v>1701115</v>
      </c>
      <c r="AQ21" s="404">
        <f t="shared" si="9"/>
        <v>0</v>
      </c>
      <c r="AR21" s="404">
        <f t="shared" si="10"/>
        <v>14850</v>
      </c>
      <c r="AS21" s="404">
        <f t="shared" si="11"/>
        <v>0</v>
      </c>
      <c r="AT21" s="404">
        <f t="shared" si="15"/>
        <v>0</v>
      </c>
      <c r="AU21" s="404">
        <f t="shared" si="16"/>
        <v>0</v>
      </c>
      <c r="AV21" s="404">
        <f t="shared" si="17"/>
        <v>355306.16000000003</v>
      </c>
      <c r="AW21" s="404">
        <f t="shared" si="18"/>
        <v>4796633.16</v>
      </c>
      <c r="AX21" s="404">
        <f t="shared" si="19"/>
        <v>4796633.16</v>
      </c>
      <c r="AY21" s="414" t="str">
        <f t="shared" si="12"/>
        <v>CÁT LÁI</v>
      </c>
      <c r="AZ21" s="487" t="s">
        <v>80</v>
      </c>
      <c r="BA21" s="1" t="s">
        <v>6017</v>
      </c>
      <c r="BB21" s="1" t="s">
        <v>6074</v>
      </c>
      <c r="BC21" s="407">
        <v>46098</v>
      </c>
    </row>
    <row r="22" spans="1:55" s="1" customFormat="1" ht="35.25" customHeight="1">
      <c r="A22" s="400" t="s">
        <v>5717</v>
      </c>
      <c r="B22" s="378" t="s">
        <v>5789</v>
      </c>
      <c r="C22" s="379" t="s">
        <v>5861</v>
      </c>
      <c r="D22" s="401">
        <v>46095</v>
      </c>
      <c r="E22" s="401" t="s">
        <v>5936</v>
      </c>
      <c r="F22" s="495">
        <v>1</v>
      </c>
      <c r="G22" s="380">
        <v>561</v>
      </c>
      <c r="H22" s="380">
        <v>561</v>
      </c>
      <c r="I22" s="381">
        <v>1.51</v>
      </c>
      <c r="J22" s="485"/>
      <c r="K22" s="873">
        <v>1</v>
      </c>
      <c r="L22" s="485"/>
      <c r="M22" s="498"/>
      <c r="N22" s="403"/>
      <c r="O22" s="373"/>
      <c r="P22" s="403">
        <v>1460000</v>
      </c>
      <c r="Q22" s="403">
        <v>940500</v>
      </c>
      <c r="R22" s="403">
        <v>1225065</v>
      </c>
      <c r="S22" s="403"/>
      <c r="T22" s="403"/>
      <c r="U22" s="403">
        <v>654275</v>
      </c>
      <c r="V22" s="403"/>
      <c r="W22" s="403">
        <v>13500</v>
      </c>
      <c r="X22" s="403"/>
      <c r="Y22" s="403"/>
      <c r="Z22" s="403"/>
      <c r="AA22" s="403"/>
      <c r="AB22" s="373"/>
      <c r="AC22" s="923" t="s">
        <v>2685</v>
      </c>
      <c r="AD22" s="923" t="s">
        <v>2333</v>
      </c>
      <c r="AE22" s="382" t="s">
        <v>74</v>
      </c>
      <c r="AF22" s="405" t="str">
        <f t="shared" si="14"/>
        <v>PS261841</v>
      </c>
      <c r="AG22" s="404" t="str">
        <f t="shared" si="14"/>
        <v>AT26030047</v>
      </c>
      <c r="AH22" s="406">
        <f t="shared" si="0"/>
        <v>46095</v>
      </c>
      <c r="AI22" s="404">
        <f t="shared" si="1"/>
        <v>0</v>
      </c>
      <c r="AJ22" s="404">
        <f t="shared" si="2"/>
        <v>0</v>
      </c>
      <c r="AK22" s="404">
        <f t="shared" si="3"/>
        <v>1460000</v>
      </c>
      <c r="AL22" s="404">
        <f t="shared" si="4"/>
        <v>940500</v>
      </c>
      <c r="AM22" s="404">
        <f t="shared" si="5"/>
        <v>1225065</v>
      </c>
      <c r="AN22" s="404">
        <f t="shared" si="6"/>
        <v>0</v>
      </c>
      <c r="AO22" s="404">
        <f t="shared" si="7"/>
        <v>0</v>
      </c>
      <c r="AP22" s="404">
        <f t="shared" si="8"/>
        <v>654275</v>
      </c>
      <c r="AQ22" s="404">
        <f t="shared" si="9"/>
        <v>0</v>
      </c>
      <c r="AR22" s="404">
        <f t="shared" si="10"/>
        <v>13500</v>
      </c>
      <c r="AS22" s="404">
        <f t="shared" si="11"/>
        <v>0</v>
      </c>
      <c r="AT22" s="404">
        <f t="shared" si="15"/>
        <v>0</v>
      </c>
      <c r="AU22" s="404">
        <f t="shared" si="16"/>
        <v>0</v>
      </c>
      <c r="AV22" s="404">
        <f t="shared" si="17"/>
        <v>343467.2</v>
      </c>
      <c r="AW22" s="404">
        <f t="shared" si="18"/>
        <v>4636807.2</v>
      </c>
      <c r="AX22" s="404">
        <f t="shared" si="19"/>
        <v>4636807.2</v>
      </c>
      <c r="AY22" s="414" t="str">
        <f t="shared" si="12"/>
        <v>CÁT LÁI</v>
      </c>
      <c r="AZ22" s="487" t="s">
        <v>80</v>
      </c>
      <c r="BA22" s="1" t="s">
        <v>6018</v>
      </c>
      <c r="BB22" s="1" t="s">
        <v>6074</v>
      </c>
      <c r="BC22" s="407">
        <v>46098</v>
      </c>
    </row>
    <row r="23" spans="1:55" s="1" customFormat="1" ht="35.25" customHeight="1">
      <c r="A23" s="400" t="s">
        <v>5718</v>
      </c>
      <c r="B23" s="378" t="s">
        <v>5790</v>
      </c>
      <c r="C23" s="379" t="s">
        <v>5862</v>
      </c>
      <c r="D23" s="401">
        <v>46095</v>
      </c>
      <c r="E23" s="401" t="s">
        <v>5937</v>
      </c>
      <c r="F23" s="495">
        <v>1</v>
      </c>
      <c r="G23" s="380">
        <v>771.4</v>
      </c>
      <c r="H23" s="380">
        <v>771.4</v>
      </c>
      <c r="I23" s="381">
        <v>4.157</v>
      </c>
      <c r="J23" s="498"/>
      <c r="K23" s="875"/>
      <c r="L23" s="485"/>
      <c r="M23" s="485"/>
      <c r="N23" s="403"/>
      <c r="O23" s="373"/>
      <c r="P23" s="403"/>
      <c r="Q23" s="403">
        <v>940500</v>
      </c>
      <c r="R23" s="403">
        <v>7832980</v>
      </c>
      <c r="S23" s="403"/>
      <c r="T23" s="403"/>
      <c r="U23" s="403">
        <v>1831970</v>
      </c>
      <c r="V23" s="403"/>
      <c r="W23" s="403">
        <v>28080</v>
      </c>
      <c r="X23" s="403"/>
      <c r="Y23" s="403"/>
      <c r="Z23" s="403"/>
      <c r="AA23" s="403"/>
      <c r="AB23" s="373"/>
      <c r="AC23" s="924"/>
      <c r="AD23" s="924"/>
      <c r="AE23" s="382" t="s">
        <v>74</v>
      </c>
      <c r="AF23" s="405" t="str">
        <f t="shared" si="14"/>
        <v>PS261843</v>
      </c>
      <c r="AG23" s="404" t="str">
        <f t="shared" si="14"/>
        <v>VY260309LCL</v>
      </c>
      <c r="AH23" s="406">
        <f t="shared" si="0"/>
        <v>46095</v>
      </c>
      <c r="AI23" s="404">
        <f t="shared" si="1"/>
        <v>0</v>
      </c>
      <c r="AJ23" s="404">
        <f t="shared" si="2"/>
        <v>0</v>
      </c>
      <c r="AK23" s="404">
        <f t="shared" si="3"/>
        <v>0</v>
      </c>
      <c r="AL23" s="404">
        <f t="shared" si="4"/>
        <v>940500</v>
      </c>
      <c r="AM23" s="404">
        <f t="shared" si="5"/>
        <v>7832980</v>
      </c>
      <c r="AN23" s="404">
        <f t="shared" si="6"/>
        <v>0</v>
      </c>
      <c r="AO23" s="404">
        <f t="shared" si="7"/>
        <v>0</v>
      </c>
      <c r="AP23" s="404">
        <f t="shared" si="8"/>
        <v>1831970</v>
      </c>
      <c r="AQ23" s="404">
        <f t="shared" si="9"/>
        <v>0</v>
      </c>
      <c r="AR23" s="404">
        <f t="shared" si="10"/>
        <v>28080</v>
      </c>
      <c r="AS23" s="404">
        <f t="shared" si="11"/>
        <v>0</v>
      </c>
      <c r="AT23" s="404">
        <f t="shared" si="15"/>
        <v>0</v>
      </c>
      <c r="AU23" s="404">
        <f t="shared" si="16"/>
        <v>0</v>
      </c>
      <c r="AV23" s="404">
        <f t="shared" si="17"/>
        <v>850682.4</v>
      </c>
      <c r="AW23" s="404">
        <f t="shared" si="18"/>
        <v>11484212.4</v>
      </c>
      <c r="AX23" s="404">
        <f t="shared" si="19"/>
        <v>11484212.4</v>
      </c>
      <c r="AY23" s="414" t="str">
        <f t="shared" si="12"/>
        <v>CÁT LÁI</v>
      </c>
      <c r="AZ23" s="487" t="s">
        <v>80</v>
      </c>
      <c r="BA23" s="1" t="s">
        <v>6019</v>
      </c>
      <c r="BB23" s="1" t="s">
        <v>6074</v>
      </c>
      <c r="BC23" s="407">
        <v>46098</v>
      </c>
    </row>
    <row r="24" spans="1:55" s="1" customFormat="1" ht="35.25" customHeight="1">
      <c r="A24" s="400" t="s">
        <v>5719</v>
      </c>
      <c r="B24" s="378" t="s">
        <v>5791</v>
      </c>
      <c r="C24" s="379" t="s">
        <v>5863</v>
      </c>
      <c r="D24" s="401">
        <v>46094</v>
      </c>
      <c r="E24" s="401" t="s">
        <v>5938</v>
      </c>
      <c r="F24" s="495">
        <v>1</v>
      </c>
      <c r="G24" s="380">
        <v>464.6</v>
      </c>
      <c r="H24" s="380">
        <v>464.6</v>
      </c>
      <c r="I24" s="381">
        <v>2</v>
      </c>
      <c r="J24" s="498"/>
      <c r="K24" s="873">
        <v>1</v>
      </c>
      <c r="L24" s="485"/>
      <c r="M24" s="485"/>
      <c r="N24" s="403"/>
      <c r="O24" s="373"/>
      <c r="P24" s="403">
        <v>1460000</v>
      </c>
      <c r="Q24" s="403">
        <v>940500</v>
      </c>
      <c r="R24" s="403">
        <v>1988540</v>
      </c>
      <c r="S24" s="403"/>
      <c r="T24" s="403"/>
      <c r="U24" s="403">
        <v>523300</v>
      </c>
      <c r="V24" s="403"/>
      <c r="W24" s="403">
        <v>13500</v>
      </c>
      <c r="X24" s="403"/>
      <c r="Y24" s="403"/>
      <c r="Z24" s="403"/>
      <c r="AA24" s="403"/>
      <c r="AB24" s="373"/>
      <c r="AC24" s="920" t="s">
        <v>2685</v>
      </c>
      <c r="AD24" s="920" t="s">
        <v>1274</v>
      </c>
      <c r="AE24" s="382" t="s">
        <v>74</v>
      </c>
      <c r="AF24" s="405" t="str">
        <f t="shared" si="14"/>
        <v>PS261750</v>
      </c>
      <c r="AG24" s="404" t="str">
        <f t="shared" si="14"/>
        <v>IV260300622</v>
      </c>
      <c r="AH24" s="406">
        <f t="shared" si="0"/>
        <v>46094</v>
      </c>
      <c r="AI24" s="404">
        <f t="shared" si="1"/>
        <v>0</v>
      </c>
      <c r="AJ24" s="404">
        <f t="shared" si="2"/>
        <v>0</v>
      </c>
      <c r="AK24" s="404">
        <f t="shared" si="3"/>
        <v>1460000</v>
      </c>
      <c r="AL24" s="404">
        <f t="shared" si="4"/>
        <v>940500</v>
      </c>
      <c r="AM24" s="404">
        <f t="shared" si="5"/>
        <v>1988540</v>
      </c>
      <c r="AN24" s="404">
        <f t="shared" si="6"/>
        <v>0</v>
      </c>
      <c r="AO24" s="404">
        <f t="shared" si="7"/>
        <v>0</v>
      </c>
      <c r="AP24" s="404">
        <f t="shared" si="8"/>
        <v>523300</v>
      </c>
      <c r="AQ24" s="404">
        <f t="shared" si="9"/>
        <v>0</v>
      </c>
      <c r="AR24" s="404">
        <f t="shared" si="10"/>
        <v>13500</v>
      </c>
      <c r="AS24" s="404">
        <f t="shared" si="11"/>
        <v>0</v>
      </c>
      <c r="AT24" s="404">
        <f t="shared" si="15"/>
        <v>0</v>
      </c>
      <c r="AU24" s="404">
        <f t="shared" si="16"/>
        <v>0</v>
      </c>
      <c r="AV24" s="404">
        <f t="shared" si="17"/>
        <v>394067.20000000001</v>
      </c>
      <c r="AW24" s="404">
        <f t="shared" si="18"/>
        <v>5319907.2</v>
      </c>
      <c r="AX24" s="404">
        <f t="shared" si="19"/>
        <v>5319907.2</v>
      </c>
      <c r="AY24" s="414" t="str">
        <f t="shared" si="12"/>
        <v>CÁT LÁI</v>
      </c>
      <c r="AZ24" s="487" t="s">
        <v>80</v>
      </c>
      <c r="BA24" s="1" t="s">
        <v>6020</v>
      </c>
      <c r="BB24" s="1" t="s">
        <v>6074</v>
      </c>
      <c r="BC24" s="407">
        <v>46098</v>
      </c>
    </row>
    <row r="25" spans="1:55" s="1" customFormat="1" ht="35.25" customHeight="1">
      <c r="A25" s="400" t="s">
        <v>5720</v>
      </c>
      <c r="B25" s="378" t="s">
        <v>5792</v>
      </c>
      <c r="C25" s="379" t="s">
        <v>5864</v>
      </c>
      <c r="D25" s="401">
        <v>46094</v>
      </c>
      <c r="E25" s="401" t="s">
        <v>5939</v>
      </c>
      <c r="F25" s="495">
        <v>1</v>
      </c>
      <c r="G25" s="380">
        <v>587.30999999999995</v>
      </c>
      <c r="H25" s="380">
        <v>587.30999999999995</v>
      </c>
      <c r="I25" s="381">
        <v>2</v>
      </c>
      <c r="J25" s="498"/>
      <c r="K25" s="874"/>
      <c r="L25" s="485"/>
      <c r="M25" s="485"/>
      <c r="N25" s="403"/>
      <c r="O25" s="373"/>
      <c r="P25" s="403"/>
      <c r="Q25" s="403">
        <v>940500</v>
      </c>
      <c r="R25" s="403">
        <v>1988540</v>
      </c>
      <c r="S25" s="403"/>
      <c r="T25" s="403"/>
      <c r="U25" s="403">
        <v>523300</v>
      </c>
      <c r="V25" s="403"/>
      <c r="W25" s="403">
        <v>13500</v>
      </c>
      <c r="X25" s="403"/>
      <c r="Y25" s="403"/>
      <c r="Z25" s="403"/>
      <c r="AA25" s="403"/>
      <c r="AB25" s="373"/>
      <c r="AC25" s="921"/>
      <c r="AD25" s="921"/>
      <c r="AE25" s="382" t="s">
        <v>74</v>
      </c>
      <c r="AF25" s="405" t="str">
        <f t="shared" si="14"/>
        <v>PS261625</v>
      </c>
      <c r="AG25" s="404" t="str">
        <f t="shared" si="14"/>
        <v>5297160</v>
      </c>
      <c r="AH25" s="406">
        <f t="shared" si="0"/>
        <v>46094</v>
      </c>
      <c r="AI25" s="404">
        <f t="shared" si="1"/>
        <v>0</v>
      </c>
      <c r="AJ25" s="404">
        <f t="shared" si="2"/>
        <v>0</v>
      </c>
      <c r="AK25" s="404">
        <f t="shared" si="3"/>
        <v>0</v>
      </c>
      <c r="AL25" s="404">
        <f t="shared" si="4"/>
        <v>940500</v>
      </c>
      <c r="AM25" s="404">
        <f t="shared" si="5"/>
        <v>1988540</v>
      </c>
      <c r="AN25" s="404">
        <f t="shared" si="6"/>
        <v>0</v>
      </c>
      <c r="AO25" s="404">
        <f t="shared" si="7"/>
        <v>0</v>
      </c>
      <c r="AP25" s="404">
        <f t="shared" si="8"/>
        <v>523300</v>
      </c>
      <c r="AQ25" s="404">
        <f t="shared" si="9"/>
        <v>0</v>
      </c>
      <c r="AR25" s="404">
        <f t="shared" si="10"/>
        <v>13500</v>
      </c>
      <c r="AS25" s="404">
        <f t="shared" si="11"/>
        <v>0</v>
      </c>
      <c r="AT25" s="404">
        <f t="shared" si="15"/>
        <v>0</v>
      </c>
      <c r="AU25" s="404">
        <f t="shared" si="16"/>
        <v>0</v>
      </c>
      <c r="AV25" s="404">
        <f t="shared" si="17"/>
        <v>277267.20000000001</v>
      </c>
      <c r="AW25" s="404">
        <f t="shared" si="18"/>
        <v>3743107.2</v>
      </c>
      <c r="AX25" s="404">
        <f t="shared" si="19"/>
        <v>3743107.2</v>
      </c>
      <c r="AY25" s="414" t="str">
        <f t="shared" si="12"/>
        <v>CÁT LÁI</v>
      </c>
      <c r="AZ25" s="487" t="s">
        <v>80</v>
      </c>
      <c r="BA25" s="1" t="s">
        <v>6021</v>
      </c>
      <c r="BB25" s="1" t="s">
        <v>6074</v>
      </c>
      <c r="BC25" s="407">
        <v>46098</v>
      </c>
    </row>
    <row r="26" spans="1:55" s="1" customFormat="1" ht="35.25" customHeight="1">
      <c r="A26" s="400" t="s">
        <v>5721</v>
      </c>
      <c r="B26" s="378" t="s">
        <v>5793</v>
      </c>
      <c r="C26" s="379" t="s">
        <v>5865</v>
      </c>
      <c r="D26" s="401">
        <v>46094</v>
      </c>
      <c r="E26" s="401" t="s">
        <v>5940</v>
      </c>
      <c r="F26" s="495">
        <v>1</v>
      </c>
      <c r="G26" s="380">
        <v>110</v>
      </c>
      <c r="H26" s="380">
        <v>110</v>
      </c>
      <c r="I26" s="381"/>
      <c r="J26" s="485"/>
      <c r="K26" s="875"/>
      <c r="L26" s="485"/>
      <c r="M26" s="498"/>
      <c r="N26" s="403"/>
      <c r="O26" s="373"/>
      <c r="P26" s="403"/>
      <c r="Q26" s="403">
        <v>940500</v>
      </c>
      <c r="R26" s="403">
        <v>526360</v>
      </c>
      <c r="S26" s="403">
        <v>184226</v>
      </c>
      <c r="T26" s="403">
        <v>210544</v>
      </c>
      <c r="U26" s="403">
        <v>657950</v>
      </c>
      <c r="V26" s="403">
        <v>657950</v>
      </c>
      <c r="W26" s="403"/>
      <c r="X26" s="403"/>
      <c r="Y26" s="403"/>
      <c r="Z26" s="403"/>
      <c r="AA26" s="403"/>
      <c r="AB26" s="373"/>
      <c r="AC26" s="922"/>
      <c r="AD26" s="922"/>
      <c r="AE26" s="382" t="s">
        <v>74</v>
      </c>
      <c r="AF26" s="405" t="str">
        <f t="shared" si="14"/>
        <v>PS261863</v>
      </c>
      <c r="AG26" s="404" t="str">
        <f t="shared" si="14"/>
        <v>2400002844</v>
      </c>
      <c r="AH26" s="406">
        <f t="shared" si="0"/>
        <v>46094</v>
      </c>
      <c r="AI26" s="404">
        <f t="shared" si="1"/>
        <v>0</v>
      </c>
      <c r="AJ26" s="404">
        <f t="shared" si="2"/>
        <v>0</v>
      </c>
      <c r="AK26" s="404">
        <f t="shared" si="3"/>
        <v>0</v>
      </c>
      <c r="AL26" s="404">
        <f t="shared" si="4"/>
        <v>940500</v>
      </c>
      <c r="AM26" s="404">
        <f t="shared" si="5"/>
        <v>526360</v>
      </c>
      <c r="AN26" s="404">
        <f t="shared" si="6"/>
        <v>184226</v>
      </c>
      <c r="AO26" s="404">
        <f t="shared" si="7"/>
        <v>210544</v>
      </c>
      <c r="AP26" s="404">
        <f t="shared" si="8"/>
        <v>657950</v>
      </c>
      <c r="AQ26" s="404">
        <f t="shared" si="9"/>
        <v>657950</v>
      </c>
      <c r="AR26" s="404">
        <f t="shared" si="10"/>
        <v>0</v>
      </c>
      <c r="AS26" s="404">
        <f t="shared" si="11"/>
        <v>0</v>
      </c>
      <c r="AT26" s="404">
        <f t="shared" si="15"/>
        <v>0</v>
      </c>
      <c r="AU26" s="404">
        <f t="shared" si="16"/>
        <v>0</v>
      </c>
      <c r="AV26" s="404">
        <f t="shared" si="17"/>
        <v>254202.4</v>
      </c>
      <c r="AW26" s="404">
        <f t="shared" si="18"/>
        <v>3431732.4</v>
      </c>
      <c r="AX26" s="404">
        <f t="shared" si="19"/>
        <v>3431732.4</v>
      </c>
      <c r="AY26" s="414" t="str">
        <f t="shared" si="12"/>
        <v>CÁT LÁI</v>
      </c>
      <c r="AZ26" s="487" t="s">
        <v>80</v>
      </c>
      <c r="BA26" s="1" t="s">
        <v>6022</v>
      </c>
      <c r="BB26" s="1" t="s">
        <v>6074</v>
      </c>
      <c r="BC26" s="407">
        <v>46098</v>
      </c>
    </row>
    <row r="27" spans="1:55" s="1" customFormat="1" ht="35.25" customHeight="1">
      <c r="A27" s="400" t="s">
        <v>5722</v>
      </c>
      <c r="B27" s="378" t="s">
        <v>5794</v>
      </c>
      <c r="C27" s="379" t="s">
        <v>5866</v>
      </c>
      <c r="D27" s="401">
        <v>46095</v>
      </c>
      <c r="E27" s="401" t="s">
        <v>5941</v>
      </c>
      <c r="F27" s="495">
        <v>1</v>
      </c>
      <c r="G27" s="380">
        <v>735.49</v>
      </c>
      <c r="H27" s="380">
        <v>735.49</v>
      </c>
      <c r="I27" s="381"/>
      <c r="J27" s="485"/>
      <c r="K27" s="485"/>
      <c r="L27" s="485"/>
      <c r="M27" s="498"/>
      <c r="N27" s="403"/>
      <c r="O27" s="373"/>
      <c r="P27" s="403"/>
      <c r="Q27" s="403">
        <v>389500</v>
      </c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373"/>
      <c r="AC27" s="526"/>
      <c r="AD27" s="526"/>
      <c r="AE27" s="382" t="s">
        <v>143</v>
      </c>
      <c r="AF27" s="405" t="str">
        <f t="shared" si="14"/>
        <v>PS261840</v>
      </c>
      <c r="AG27" s="404" t="str">
        <f t="shared" si="14"/>
        <v>PS26-1840</v>
      </c>
      <c r="AH27" s="406">
        <f t="shared" si="0"/>
        <v>46095</v>
      </c>
      <c r="AI27" s="404">
        <f t="shared" si="1"/>
        <v>0</v>
      </c>
      <c r="AJ27" s="404">
        <f t="shared" si="2"/>
        <v>0</v>
      </c>
      <c r="AK27" s="404">
        <f t="shared" si="3"/>
        <v>0</v>
      </c>
      <c r="AL27" s="404">
        <f t="shared" si="4"/>
        <v>389500</v>
      </c>
      <c r="AM27" s="404">
        <f t="shared" si="5"/>
        <v>0</v>
      </c>
      <c r="AN27" s="404">
        <f t="shared" si="6"/>
        <v>0</v>
      </c>
      <c r="AO27" s="404">
        <f t="shared" si="7"/>
        <v>0</v>
      </c>
      <c r="AP27" s="404">
        <f t="shared" si="8"/>
        <v>0</v>
      </c>
      <c r="AQ27" s="404">
        <f t="shared" si="9"/>
        <v>0</v>
      </c>
      <c r="AR27" s="404">
        <f t="shared" si="10"/>
        <v>0</v>
      </c>
      <c r="AS27" s="404">
        <f t="shared" si="11"/>
        <v>0</v>
      </c>
      <c r="AT27" s="404">
        <f t="shared" si="15"/>
        <v>0</v>
      </c>
      <c r="AU27" s="404">
        <f t="shared" si="16"/>
        <v>0</v>
      </c>
      <c r="AV27" s="404">
        <f t="shared" si="17"/>
        <v>31160</v>
      </c>
      <c r="AW27" s="404">
        <f t="shared" si="18"/>
        <v>420660</v>
      </c>
      <c r="AX27" s="404">
        <f t="shared" si="19"/>
        <v>420660</v>
      </c>
      <c r="AY27" s="414" t="str">
        <f t="shared" si="12"/>
        <v>KNQ LF LOGISTICS</v>
      </c>
      <c r="AZ27" s="487" t="s">
        <v>81</v>
      </c>
      <c r="BA27" s="1" t="s">
        <v>6023</v>
      </c>
      <c r="BC27" s="407"/>
    </row>
    <row r="28" spans="1:55" s="1" customFormat="1" ht="35.25" customHeight="1">
      <c r="A28" s="400" t="s">
        <v>5723</v>
      </c>
      <c r="B28" s="378" t="s">
        <v>5795</v>
      </c>
      <c r="C28" s="379" t="s">
        <v>5867</v>
      </c>
      <c r="D28" s="401">
        <v>46098</v>
      </c>
      <c r="E28" s="401" t="s">
        <v>5942</v>
      </c>
      <c r="F28" s="495">
        <v>1</v>
      </c>
      <c r="G28" s="380">
        <v>20</v>
      </c>
      <c r="H28" s="380">
        <v>20</v>
      </c>
      <c r="I28" s="381"/>
      <c r="J28" s="485"/>
      <c r="K28" s="485"/>
      <c r="L28" s="485"/>
      <c r="M28" s="498"/>
      <c r="N28" s="403"/>
      <c r="O28" s="373"/>
      <c r="P28" s="403">
        <f t="shared" ref="P28:P29" si="20">IF(H28&lt;=50,1060000, IF(H28&lt;=200, 1210000, IF(H28&lt;=500, 1230000, IF(H28&lt;=1000, 1440000, IF(H28&lt;=2000, 1990000, IF(H28&gt;2000, 1990000+(H28-2000)*1464))))))</f>
        <v>1060000</v>
      </c>
      <c r="Q28" s="403">
        <v>940500</v>
      </c>
      <c r="R28" s="403"/>
      <c r="S28" s="403"/>
      <c r="T28" s="403"/>
      <c r="U28" s="403">
        <v>545085</v>
      </c>
      <c r="V28" s="403"/>
      <c r="W28" s="403">
        <v>157500</v>
      </c>
      <c r="X28" s="403"/>
      <c r="Y28" s="403"/>
      <c r="Z28" s="403"/>
      <c r="AA28" s="403"/>
      <c r="AB28" s="373"/>
      <c r="AC28" s="516" t="s">
        <v>2684</v>
      </c>
      <c r="AD28" s="513" t="s">
        <v>1285</v>
      </c>
      <c r="AE28" s="382" t="s">
        <v>72</v>
      </c>
      <c r="AF28" s="405" t="str">
        <f t="shared" si="14"/>
        <v>PS261956</v>
      </c>
      <c r="AG28" s="404" t="str">
        <f t="shared" si="14"/>
        <v>PC260316VY</v>
      </c>
      <c r="AH28" s="406">
        <f t="shared" si="0"/>
        <v>46098</v>
      </c>
      <c r="AI28" s="404">
        <f t="shared" si="1"/>
        <v>0</v>
      </c>
      <c r="AJ28" s="404">
        <f t="shared" si="2"/>
        <v>0</v>
      </c>
      <c r="AK28" s="404">
        <f t="shared" si="3"/>
        <v>1060000</v>
      </c>
      <c r="AL28" s="404">
        <f t="shared" si="4"/>
        <v>940500</v>
      </c>
      <c r="AM28" s="404">
        <f t="shared" si="5"/>
        <v>0</v>
      </c>
      <c r="AN28" s="404">
        <f t="shared" si="6"/>
        <v>0</v>
      </c>
      <c r="AO28" s="404">
        <f t="shared" si="7"/>
        <v>0</v>
      </c>
      <c r="AP28" s="404">
        <f t="shared" si="8"/>
        <v>545085</v>
      </c>
      <c r="AQ28" s="404">
        <f t="shared" si="9"/>
        <v>0</v>
      </c>
      <c r="AR28" s="404">
        <f t="shared" si="10"/>
        <v>157500</v>
      </c>
      <c r="AS28" s="404">
        <f t="shared" si="11"/>
        <v>0</v>
      </c>
      <c r="AT28" s="404">
        <f t="shared" si="15"/>
        <v>0</v>
      </c>
      <c r="AU28" s="404">
        <f t="shared" si="16"/>
        <v>0</v>
      </c>
      <c r="AV28" s="404">
        <f t="shared" si="17"/>
        <v>216246.80000000002</v>
      </c>
      <c r="AW28" s="404">
        <f t="shared" si="18"/>
        <v>2919331.8</v>
      </c>
      <c r="AX28" s="404">
        <f t="shared" si="19"/>
        <v>2919331.8</v>
      </c>
      <c r="AY28" s="414" t="str">
        <f t="shared" si="12"/>
        <v>TCS</v>
      </c>
      <c r="AZ28" s="487" t="s">
        <v>79</v>
      </c>
      <c r="BA28" s="1" t="s">
        <v>6024</v>
      </c>
      <c r="BB28" s="1" t="s">
        <v>1293</v>
      </c>
      <c r="BC28" s="407">
        <v>46099</v>
      </c>
    </row>
    <row r="29" spans="1:55" s="420" customFormat="1" ht="84" customHeight="1">
      <c r="A29" s="416" t="s">
        <v>5724</v>
      </c>
      <c r="B29" s="378" t="s">
        <v>5796</v>
      </c>
      <c r="C29" s="379" t="s">
        <v>5868</v>
      </c>
      <c r="D29" s="417">
        <v>46098</v>
      </c>
      <c r="E29" s="417" t="s">
        <v>5943</v>
      </c>
      <c r="F29" s="495">
        <v>1</v>
      </c>
      <c r="G29" s="380">
        <v>2195</v>
      </c>
      <c r="H29" s="380">
        <v>2195</v>
      </c>
      <c r="I29" s="381">
        <v>7.5190000000000001</v>
      </c>
      <c r="J29" s="485"/>
      <c r="K29" s="485"/>
      <c r="L29" s="485"/>
      <c r="M29" s="498"/>
      <c r="N29" s="403"/>
      <c r="O29" s="373"/>
      <c r="P29" s="403">
        <f t="shared" si="20"/>
        <v>2275480</v>
      </c>
      <c r="Q29" s="403">
        <v>940500</v>
      </c>
      <c r="R29" s="403"/>
      <c r="S29" s="403"/>
      <c r="T29" s="403"/>
      <c r="U29" s="403">
        <v>2004376</v>
      </c>
      <c r="V29" s="403"/>
      <c r="W29" s="403">
        <v>3042270</v>
      </c>
      <c r="X29" s="403"/>
      <c r="Y29" s="403"/>
      <c r="Z29" s="403"/>
      <c r="AA29" s="403"/>
      <c r="AB29" s="373"/>
      <c r="AC29" s="512" t="s">
        <v>5999</v>
      </c>
      <c r="AD29" s="512" t="s">
        <v>5996</v>
      </c>
      <c r="AE29" s="382" t="s">
        <v>76</v>
      </c>
      <c r="AF29" s="374" t="str">
        <f t="shared" si="14"/>
        <v>PS261968</v>
      </c>
      <c r="AG29" s="373" t="str">
        <f t="shared" si="14"/>
        <v>260057</v>
      </c>
      <c r="AH29" s="419">
        <f t="shared" si="0"/>
        <v>46098</v>
      </c>
      <c r="AI29" s="373">
        <f t="shared" si="1"/>
        <v>0</v>
      </c>
      <c r="AJ29" s="373">
        <f t="shared" si="2"/>
        <v>0</v>
      </c>
      <c r="AK29" s="373">
        <f t="shared" si="3"/>
        <v>2275480</v>
      </c>
      <c r="AL29" s="373">
        <f t="shared" si="4"/>
        <v>940500</v>
      </c>
      <c r="AM29" s="373">
        <f t="shared" si="5"/>
        <v>0</v>
      </c>
      <c r="AN29" s="373">
        <f t="shared" si="6"/>
        <v>0</v>
      </c>
      <c r="AO29" s="373">
        <f t="shared" si="7"/>
        <v>0</v>
      </c>
      <c r="AP29" s="373">
        <f t="shared" si="8"/>
        <v>2004376</v>
      </c>
      <c r="AQ29" s="373">
        <f t="shared" si="9"/>
        <v>0</v>
      </c>
      <c r="AR29" s="373">
        <f t="shared" si="10"/>
        <v>3042270</v>
      </c>
      <c r="AS29" s="373">
        <f t="shared" si="11"/>
        <v>0</v>
      </c>
      <c r="AT29" s="404">
        <f t="shared" si="15"/>
        <v>0</v>
      </c>
      <c r="AU29" s="404">
        <f t="shared" si="16"/>
        <v>0</v>
      </c>
      <c r="AV29" s="373">
        <f t="shared" si="17"/>
        <v>661010.07999999996</v>
      </c>
      <c r="AW29" s="373">
        <f t="shared" si="18"/>
        <v>8923636.0800000001</v>
      </c>
      <c r="AX29" s="373">
        <f t="shared" si="19"/>
        <v>8923636.0800000001</v>
      </c>
      <c r="AY29" s="418" t="str">
        <f t="shared" si="12"/>
        <v>SCSC</v>
      </c>
      <c r="AZ29" s="487" t="s">
        <v>79</v>
      </c>
      <c r="BA29" s="420" t="s">
        <v>6025</v>
      </c>
      <c r="BB29" s="420" t="s">
        <v>4143</v>
      </c>
      <c r="BC29" s="527">
        <v>46099</v>
      </c>
    </row>
    <row r="30" spans="1:55" s="1" customFormat="1" ht="35.25" customHeight="1">
      <c r="A30" s="400" t="s">
        <v>5725</v>
      </c>
      <c r="B30" s="378" t="s">
        <v>5797</v>
      </c>
      <c r="C30" s="379" t="s">
        <v>5869</v>
      </c>
      <c r="D30" s="401">
        <v>46097</v>
      </c>
      <c r="E30" s="401" t="s">
        <v>5944</v>
      </c>
      <c r="F30" s="495">
        <v>1</v>
      </c>
      <c r="G30" s="380">
        <v>3559</v>
      </c>
      <c r="H30" s="380">
        <v>3559</v>
      </c>
      <c r="I30" s="381">
        <v>5.78</v>
      </c>
      <c r="J30" s="485"/>
      <c r="K30" s="485"/>
      <c r="L30" s="485"/>
      <c r="M30" s="498">
        <v>1</v>
      </c>
      <c r="N30" s="403"/>
      <c r="O30" s="373"/>
      <c r="P30" s="403">
        <v>2296000</v>
      </c>
      <c r="Q30" s="403">
        <v>940500</v>
      </c>
      <c r="R30" s="403"/>
      <c r="S30" s="403"/>
      <c r="T30" s="403"/>
      <c r="U30" s="403"/>
      <c r="V30" s="403"/>
      <c r="W30" s="403"/>
      <c r="X30" s="403">
        <v>53385</v>
      </c>
      <c r="Y30" s="403"/>
      <c r="Z30" s="403"/>
      <c r="AA30" s="403"/>
      <c r="AB30" s="373"/>
      <c r="AC30" s="514" t="s">
        <v>2686</v>
      </c>
      <c r="AD30" s="514" t="s">
        <v>691</v>
      </c>
      <c r="AE30" s="382" t="s">
        <v>74</v>
      </c>
      <c r="AF30" s="405" t="str">
        <f t="shared" si="14"/>
        <v>PS261826</v>
      </c>
      <c r="AG30" s="404" t="str">
        <f t="shared" si="14"/>
        <v>260305JHJ02A</v>
      </c>
      <c r="AH30" s="406">
        <f t="shared" si="0"/>
        <v>46097</v>
      </c>
      <c r="AI30" s="404">
        <f t="shared" si="1"/>
        <v>0</v>
      </c>
      <c r="AJ30" s="404">
        <f t="shared" si="2"/>
        <v>0</v>
      </c>
      <c r="AK30" s="404">
        <f t="shared" si="3"/>
        <v>2296000</v>
      </c>
      <c r="AL30" s="404">
        <f t="shared" si="4"/>
        <v>940500</v>
      </c>
      <c r="AM30" s="404">
        <f t="shared" si="5"/>
        <v>0</v>
      </c>
      <c r="AN30" s="404">
        <f t="shared" si="6"/>
        <v>0</v>
      </c>
      <c r="AO30" s="404">
        <f t="shared" si="7"/>
        <v>0</v>
      </c>
      <c r="AP30" s="404">
        <f t="shared" si="8"/>
        <v>0</v>
      </c>
      <c r="AQ30" s="404">
        <f t="shared" si="9"/>
        <v>0</v>
      </c>
      <c r="AR30" s="404">
        <f t="shared" si="10"/>
        <v>0</v>
      </c>
      <c r="AS30" s="404">
        <f t="shared" si="11"/>
        <v>53385</v>
      </c>
      <c r="AT30" s="404">
        <f t="shared" si="15"/>
        <v>0</v>
      </c>
      <c r="AU30" s="404">
        <f t="shared" si="16"/>
        <v>0</v>
      </c>
      <c r="AV30" s="404">
        <f t="shared" si="17"/>
        <v>263190.8</v>
      </c>
      <c r="AW30" s="404">
        <f t="shared" si="18"/>
        <v>3553075.8</v>
      </c>
      <c r="AX30" s="404">
        <f t="shared" si="19"/>
        <v>3553075.8</v>
      </c>
      <c r="AY30" s="414" t="str">
        <f t="shared" si="12"/>
        <v>CÁT LÁI</v>
      </c>
      <c r="AZ30" s="487" t="s">
        <v>80</v>
      </c>
      <c r="BA30" s="1" t="s">
        <v>6026</v>
      </c>
      <c r="BB30" s="1" t="s">
        <v>6074</v>
      </c>
      <c r="BC30" s="407">
        <v>46099</v>
      </c>
    </row>
    <row r="31" spans="1:55" s="1" customFormat="1" ht="35.25" customHeight="1">
      <c r="A31" s="400" t="s">
        <v>5726</v>
      </c>
      <c r="B31" s="378" t="s">
        <v>5798</v>
      </c>
      <c r="C31" s="379" t="s">
        <v>5870</v>
      </c>
      <c r="D31" s="401">
        <v>46097</v>
      </c>
      <c r="E31" s="401" t="s">
        <v>5945</v>
      </c>
      <c r="F31" s="495">
        <v>1</v>
      </c>
      <c r="G31" s="380">
        <v>483.99</v>
      </c>
      <c r="H31" s="380">
        <v>483.99</v>
      </c>
      <c r="I31" s="381">
        <v>1.6990000000000001</v>
      </c>
      <c r="J31" s="873">
        <v>1</v>
      </c>
      <c r="K31" s="485"/>
      <c r="L31" s="485"/>
      <c r="M31" s="498"/>
      <c r="N31" s="403"/>
      <c r="O31" s="373"/>
      <c r="P31" s="403">
        <v>1290000</v>
      </c>
      <c r="Q31" s="403">
        <v>940500</v>
      </c>
      <c r="R31" s="403">
        <v>2385396</v>
      </c>
      <c r="S31" s="403">
        <v>366984</v>
      </c>
      <c r="T31" s="403">
        <v>321111</v>
      </c>
      <c r="U31" s="403">
        <v>945000</v>
      </c>
      <c r="V31" s="403">
        <v>810000</v>
      </c>
      <c r="W31" s="403"/>
      <c r="X31" s="403"/>
      <c r="Y31" s="403"/>
      <c r="Z31" s="403"/>
      <c r="AA31" s="403"/>
      <c r="AB31" s="373"/>
      <c r="AC31" s="916" t="s">
        <v>2684</v>
      </c>
      <c r="AD31" s="916" t="s">
        <v>2335</v>
      </c>
      <c r="AE31" s="382" t="s">
        <v>74</v>
      </c>
      <c r="AF31" s="405" t="str">
        <f t="shared" si="14"/>
        <v>PS261897</v>
      </c>
      <c r="AG31" s="404" t="str">
        <f t="shared" si="14"/>
        <v>EX-26030032</v>
      </c>
      <c r="AH31" s="406">
        <f t="shared" si="0"/>
        <v>46097</v>
      </c>
      <c r="AI31" s="404">
        <f t="shared" si="1"/>
        <v>0</v>
      </c>
      <c r="AJ31" s="404">
        <f t="shared" si="2"/>
        <v>0</v>
      </c>
      <c r="AK31" s="404">
        <f t="shared" si="3"/>
        <v>1290000</v>
      </c>
      <c r="AL31" s="404">
        <f t="shared" si="4"/>
        <v>940500</v>
      </c>
      <c r="AM31" s="404">
        <f t="shared" si="5"/>
        <v>2385396</v>
      </c>
      <c r="AN31" s="404">
        <f t="shared" si="6"/>
        <v>366984</v>
      </c>
      <c r="AO31" s="404">
        <f t="shared" si="7"/>
        <v>321111</v>
      </c>
      <c r="AP31" s="404">
        <f t="shared" si="8"/>
        <v>945000</v>
      </c>
      <c r="AQ31" s="404">
        <f t="shared" si="9"/>
        <v>810000</v>
      </c>
      <c r="AR31" s="404">
        <f t="shared" si="10"/>
        <v>0</v>
      </c>
      <c r="AS31" s="404">
        <f t="shared" si="11"/>
        <v>0</v>
      </c>
      <c r="AT31" s="404">
        <f t="shared" si="15"/>
        <v>0</v>
      </c>
      <c r="AU31" s="404">
        <f t="shared" si="16"/>
        <v>0</v>
      </c>
      <c r="AV31" s="404">
        <f t="shared" si="17"/>
        <v>564719.28</v>
      </c>
      <c r="AW31" s="404">
        <f t="shared" si="18"/>
        <v>7623710.2800000003</v>
      </c>
      <c r="AX31" s="404">
        <f t="shared" si="19"/>
        <v>7623710.2800000003</v>
      </c>
      <c r="AY31" s="414" t="str">
        <f t="shared" si="12"/>
        <v>CÁT LÁI</v>
      </c>
      <c r="AZ31" s="487" t="s">
        <v>80</v>
      </c>
      <c r="BA31" s="1" t="s">
        <v>6027</v>
      </c>
      <c r="BB31" s="1" t="s">
        <v>6074</v>
      </c>
      <c r="BC31" s="407">
        <v>46099</v>
      </c>
    </row>
    <row r="32" spans="1:55" s="1" customFormat="1" ht="35.25" customHeight="1">
      <c r="A32" s="400" t="s">
        <v>5727</v>
      </c>
      <c r="B32" s="378" t="s">
        <v>5799</v>
      </c>
      <c r="C32" s="379" t="s">
        <v>5871</v>
      </c>
      <c r="D32" s="401">
        <v>46097</v>
      </c>
      <c r="E32" s="401" t="s">
        <v>5946</v>
      </c>
      <c r="F32" s="495">
        <v>1</v>
      </c>
      <c r="G32" s="380">
        <v>409.48</v>
      </c>
      <c r="H32" s="380">
        <v>409.48</v>
      </c>
      <c r="I32" s="381">
        <v>1.2190000000000001</v>
      </c>
      <c r="J32" s="875"/>
      <c r="K32" s="485"/>
      <c r="L32" s="485"/>
      <c r="M32" s="498"/>
      <c r="N32" s="403"/>
      <c r="O32" s="373"/>
      <c r="P32" s="403"/>
      <c r="Q32" s="403">
        <v>940500</v>
      </c>
      <c r="R32" s="403">
        <v>1212293</v>
      </c>
      <c r="S32" s="403"/>
      <c r="T32" s="403"/>
      <c r="U32" s="403">
        <v>523420</v>
      </c>
      <c r="V32" s="403"/>
      <c r="W32" s="403"/>
      <c r="X32" s="403"/>
      <c r="Y32" s="403"/>
      <c r="Z32" s="403"/>
      <c r="AA32" s="403"/>
      <c r="AB32" s="373"/>
      <c r="AC32" s="917"/>
      <c r="AD32" s="917"/>
      <c r="AE32" s="382" t="s">
        <v>74</v>
      </c>
      <c r="AF32" s="405" t="str">
        <f t="shared" si="14"/>
        <v>PS261901</v>
      </c>
      <c r="AG32" s="404" t="str">
        <f t="shared" si="14"/>
        <v>SHSAEF1260300003</v>
      </c>
      <c r="AH32" s="406">
        <f t="shared" si="0"/>
        <v>46097</v>
      </c>
      <c r="AI32" s="404">
        <f t="shared" si="1"/>
        <v>0</v>
      </c>
      <c r="AJ32" s="404">
        <f t="shared" si="2"/>
        <v>0</v>
      </c>
      <c r="AK32" s="404">
        <f t="shared" si="3"/>
        <v>0</v>
      </c>
      <c r="AL32" s="404">
        <f t="shared" si="4"/>
        <v>940500</v>
      </c>
      <c r="AM32" s="404">
        <f t="shared" si="5"/>
        <v>1212293</v>
      </c>
      <c r="AN32" s="404">
        <f t="shared" si="6"/>
        <v>0</v>
      </c>
      <c r="AO32" s="404">
        <f t="shared" si="7"/>
        <v>0</v>
      </c>
      <c r="AP32" s="404">
        <f t="shared" si="8"/>
        <v>523420</v>
      </c>
      <c r="AQ32" s="404">
        <f t="shared" si="9"/>
        <v>0</v>
      </c>
      <c r="AR32" s="404">
        <f t="shared" si="10"/>
        <v>0</v>
      </c>
      <c r="AS32" s="404">
        <f t="shared" si="11"/>
        <v>0</v>
      </c>
      <c r="AT32" s="404">
        <f t="shared" si="15"/>
        <v>0</v>
      </c>
      <c r="AU32" s="404">
        <f t="shared" si="16"/>
        <v>0</v>
      </c>
      <c r="AV32" s="404">
        <f t="shared" si="17"/>
        <v>214097.04</v>
      </c>
      <c r="AW32" s="404">
        <f t="shared" si="18"/>
        <v>2890310.04</v>
      </c>
      <c r="AX32" s="404">
        <f t="shared" si="19"/>
        <v>2890310.04</v>
      </c>
      <c r="AY32" s="414" t="str">
        <f t="shared" si="12"/>
        <v>CÁT LÁI</v>
      </c>
      <c r="AZ32" s="487" t="s">
        <v>80</v>
      </c>
      <c r="BA32" s="1" t="s">
        <v>6028</v>
      </c>
      <c r="BB32" s="1" t="s">
        <v>6074</v>
      </c>
      <c r="BC32" s="407">
        <v>46099</v>
      </c>
    </row>
    <row r="33" spans="1:55" s="1" customFormat="1" ht="35.25" customHeight="1">
      <c r="A33" s="400" t="s">
        <v>5728</v>
      </c>
      <c r="B33" s="378" t="s">
        <v>5800</v>
      </c>
      <c r="C33" s="379" t="s">
        <v>5872</v>
      </c>
      <c r="D33" s="401">
        <v>46097</v>
      </c>
      <c r="E33" s="401" t="s">
        <v>5947</v>
      </c>
      <c r="F33" s="495">
        <v>1</v>
      </c>
      <c r="G33" s="380">
        <v>405</v>
      </c>
      <c r="H33" s="380">
        <v>405</v>
      </c>
      <c r="I33" s="381">
        <v>1</v>
      </c>
      <c r="J33" s="873">
        <v>1</v>
      </c>
      <c r="K33" s="485"/>
      <c r="L33" s="485"/>
      <c r="M33" s="498"/>
      <c r="N33" s="403"/>
      <c r="O33" s="373"/>
      <c r="P33" s="403">
        <v>1290000</v>
      </c>
      <c r="Q33" s="403">
        <v>940500</v>
      </c>
      <c r="R33" s="403">
        <v>942156</v>
      </c>
      <c r="S33" s="403"/>
      <c r="T33" s="403"/>
      <c r="U33" s="403">
        <v>523420</v>
      </c>
      <c r="V33" s="403"/>
      <c r="W33" s="403"/>
      <c r="X33" s="403"/>
      <c r="Y33" s="403"/>
      <c r="Z33" s="403"/>
      <c r="AA33" s="403"/>
      <c r="AB33" s="373"/>
      <c r="AC33" s="920" t="s">
        <v>2684</v>
      </c>
      <c r="AD33" s="920" t="s">
        <v>2332</v>
      </c>
      <c r="AE33" s="382" t="s">
        <v>74</v>
      </c>
      <c r="AF33" s="405" t="str">
        <f t="shared" si="14"/>
        <v>PS261764</v>
      </c>
      <c r="AG33" s="404" t="str">
        <f t="shared" si="14"/>
        <v>EXD1-26-C159</v>
      </c>
      <c r="AH33" s="406">
        <f t="shared" si="0"/>
        <v>46097</v>
      </c>
      <c r="AI33" s="404">
        <f t="shared" si="1"/>
        <v>0</v>
      </c>
      <c r="AJ33" s="404">
        <f t="shared" si="2"/>
        <v>0</v>
      </c>
      <c r="AK33" s="404">
        <f t="shared" si="3"/>
        <v>1290000</v>
      </c>
      <c r="AL33" s="404">
        <f t="shared" si="4"/>
        <v>940500</v>
      </c>
      <c r="AM33" s="404">
        <f t="shared" si="5"/>
        <v>942156</v>
      </c>
      <c r="AN33" s="404">
        <f t="shared" si="6"/>
        <v>0</v>
      </c>
      <c r="AO33" s="404">
        <f t="shared" si="7"/>
        <v>0</v>
      </c>
      <c r="AP33" s="404">
        <f t="shared" si="8"/>
        <v>523420</v>
      </c>
      <c r="AQ33" s="404">
        <f t="shared" si="9"/>
        <v>0</v>
      </c>
      <c r="AR33" s="404">
        <f t="shared" si="10"/>
        <v>0</v>
      </c>
      <c r="AS33" s="404">
        <f t="shared" si="11"/>
        <v>0</v>
      </c>
      <c r="AT33" s="404">
        <f t="shared" si="15"/>
        <v>0</v>
      </c>
      <c r="AU33" s="404">
        <f t="shared" si="16"/>
        <v>0</v>
      </c>
      <c r="AV33" s="404">
        <f t="shared" si="17"/>
        <v>295686.08</v>
      </c>
      <c r="AW33" s="404">
        <f t="shared" si="18"/>
        <v>3991762.08</v>
      </c>
      <c r="AX33" s="404">
        <f t="shared" si="19"/>
        <v>3991762.08</v>
      </c>
      <c r="AY33" s="414" t="str">
        <f t="shared" si="12"/>
        <v>CÁT LÁI</v>
      </c>
      <c r="AZ33" s="487" t="s">
        <v>80</v>
      </c>
      <c r="BA33" s="1" t="s">
        <v>6029</v>
      </c>
      <c r="BB33" s="1" t="s">
        <v>6074</v>
      </c>
      <c r="BC33" s="407">
        <v>46099</v>
      </c>
    </row>
    <row r="34" spans="1:55" s="1" customFormat="1" ht="35.25" customHeight="1">
      <c r="A34" s="400" t="s">
        <v>5729</v>
      </c>
      <c r="B34" s="378" t="s">
        <v>5801</v>
      </c>
      <c r="C34" s="379" t="s">
        <v>5873</v>
      </c>
      <c r="D34" s="401">
        <v>46098</v>
      </c>
      <c r="E34" s="401" t="s">
        <v>5948</v>
      </c>
      <c r="F34" s="495">
        <v>1</v>
      </c>
      <c r="G34" s="380">
        <v>67</v>
      </c>
      <c r="H34" s="380">
        <v>67</v>
      </c>
      <c r="I34" s="381">
        <v>0.26600000000000001</v>
      </c>
      <c r="J34" s="874"/>
      <c r="K34" s="485"/>
      <c r="L34" s="485"/>
      <c r="M34" s="485"/>
      <c r="N34" s="403"/>
      <c r="O34" s="373"/>
      <c r="P34" s="403"/>
      <c r="Q34" s="403">
        <v>940500</v>
      </c>
      <c r="R34" s="403">
        <v>811301</v>
      </c>
      <c r="S34" s="403"/>
      <c r="T34" s="403"/>
      <c r="U34" s="403">
        <v>654275</v>
      </c>
      <c r="V34" s="403"/>
      <c r="W34" s="403">
        <v>27000</v>
      </c>
      <c r="X34" s="403"/>
      <c r="Y34" s="403"/>
      <c r="Z34" s="403"/>
      <c r="AA34" s="403"/>
      <c r="AB34" s="373"/>
      <c r="AC34" s="921"/>
      <c r="AD34" s="921"/>
      <c r="AE34" s="382" t="s">
        <v>74</v>
      </c>
      <c r="AF34" s="405" t="str">
        <f t="shared" si="14"/>
        <v>PS261903</v>
      </c>
      <c r="AG34" s="404" t="str">
        <f t="shared" si="14"/>
        <v>IE26030071</v>
      </c>
      <c r="AH34" s="406">
        <f t="shared" si="0"/>
        <v>46098</v>
      </c>
      <c r="AI34" s="404">
        <f t="shared" si="1"/>
        <v>0</v>
      </c>
      <c r="AJ34" s="404">
        <f t="shared" si="2"/>
        <v>0</v>
      </c>
      <c r="AK34" s="404">
        <f t="shared" si="3"/>
        <v>0</v>
      </c>
      <c r="AL34" s="404">
        <f t="shared" si="4"/>
        <v>940500</v>
      </c>
      <c r="AM34" s="404">
        <f t="shared" si="5"/>
        <v>811301</v>
      </c>
      <c r="AN34" s="404">
        <f t="shared" si="6"/>
        <v>0</v>
      </c>
      <c r="AO34" s="404">
        <f t="shared" si="7"/>
        <v>0</v>
      </c>
      <c r="AP34" s="404">
        <f t="shared" si="8"/>
        <v>654275</v>
      </c>
      <c r="AQ34" s="404">
        <f t="shared" si="9"/>
        <v>0</v>
      </c>
      <c r="AR34" s="404">
        <f t="shared" si="10"/>
        <v>27000</v>
      </c>
      <c r="AS34" s="404">
        <f t="shared" si="11"/>
        <v>0</v>
      </c>
      <c r="AT34" s="404">
        <f t="shared" si="15"/>
        <v>0</v>
      </c>
      <c r="AU34" s="404">
        <f t="shared" si="16"/>
        <v>0</v>
      </c>
      <c r="AV34" s="404">
        <f t="shared" si="17"/>
        <v>194646.08000000002</v>
      </c>
      <c r="AW34" s="404">
        <f t="shared" si="18"/>
        <v>2627722.08</v>
      </c>
      <c r="AX34" s="404">
        <f t="shared" si="19"/>
        <v>2627722.08</v>
      </c>
      <c r="AY34" s="414" t="str">
        <f t="shared" si="12"/>
        <v>CÁT LÁI</v>
      </c>
      <c r="AZ34" s="487" t="s">
        <v>80</v>
      </c>
      <c r="BA34" s="1" t="s">
        <v>6030</v>
      </c>
      <c r="BB34" s="1" t="s">
        <v>6074</v>
      </c>
      <c r="BC34" s="407">
        <v>46099</v>
      </c>
    </row>
    <row r="35" spans="1:55" s="1" customFormat="1" ht="35.25" customHeight="1">
      <c r="A35" s="400" t="s">
        <v>5730</v>
      </c>
      <c r="B35" s="378" t="s">
        <v>5802</v>
      </c>
      <c r="C35" s="379" t="s">
        <v>5874</v>
      </c>
      <c r="D35" s="401">
        <v>46097</v>
      </c>
      <c r="E35" s="401" t="s">
        <v>5949</v>
      </c>
      <c r="F35" s="495">
        <v>1</v>
      </c>
      <c r="G35" s="380">
        <v>223.1</v>
      </c>
      <c r="H35" s="380">
        <v>223.1</v>
      </c>
      <c r="I35" s="381">
        <v>0.61799999999999999</v>
      </c>
      <c r="J35" s="875"/>
      <c r="K35" s="485"/>
      <c r="L35" s="485"/>
      <c r="M35" s="485"/>
      <c r="N35" s="403"/>
      <c r="O35" s="373"/>
      <c r="P35" s="403"/>
      <c r="Q35" s="403">
        <v>940500</v>
      </c>
      <c r="R35" s="403">
        <v>811301</v>
      </c>
      <c r="S35" s="403"/>
      <c r="T35" s="403"/>
      <c r="U35" s="403">
        <v>1701115</v>
      </c>
      <c r="V35" s="403"/>
      <c r="W35" s="403">
        <v>40500</v>
      </c>
      <c r="X35" s="403"/>
      <c r="Y35" s="403"/>
      <c r="Z35" s="403"/>
      <c r="AA35" s="403"/>
      <c r="AB35" s="373"/>
      <c r="AC35" s="922"/>
      <c r="AD35" s="922"/>
      <c r="AE35" s="382" t="s">
        <v>74</v>
      </c>
      <c r="AF35" s="405" t="str">
        <f t="shared" si="14"/>
        <v>PS261725</v>
      </c>
      <c r="AG35" s="404" t="str">
        <f t="shared" si="14"/>
        <v>DJL-260302-009</v>
      </c>
      <c r="AH35" s="406">
        <f t="shared" si="0"/>
        <v>46097</v>
      </c>
      <c r="AI35" s="404">
        <f t="shared" si="1"/>
        <v>0</v>
      </c>
      <c r="AJ35" s="404">
        <f t="shared" si="2"/>
        <v>0</v>
      </c>
      <c r="AK35" s="404">
        <f t="shared" si="3"/>
        <v>0</v>
      </c>
      <c r="AL35" s="404">
        <f t="shared" si="4"/>
        <v>940500</v>
      </c>
      <c r="AM35" s="404">
        <f t="shared" si="5"/>
        <v>811301</v>
      </c>
      <c r="AN35" s="404">
        <f t="shared" si="6"/>
        <v>0</v>
      </c>
      <c r="AO35" s="404">
        <f t="shared" si="7"/>
        <v>0</v>
      </c>
      <c r="AP35" s="404">
        <f t="shared" si="8"/>
        <v>1701115</v>
      </c>
      <c r="AQ35" s="404">
        <f t="shared" si="9"/>
        <v>0</v>
      </c>
      <c r="AR35" s="404">
        <f t="shared" si="10"/>
        <v>40500</v>
      </c>
      <c r="AS35" s="404">
        <f t="shared" si="11"/>
        <v>0</v>
      </c>
      <c r="AT35" s="404">
        <f t="shared" si="15"/>
        <v>0</v>
      </c>
      <c r="AU35" s="404">
        <f t="shared" si="16"/>
        <v>0</v>
      </c>
      <c r="AV35" s="404">
        <f t="shared" si="17"/>
        <v>279473.28000000003</v>
      </c>
      <c r="AW35" s="404">
        <f t="shared" si="18"/>
        <v>3772889.2800000003</v>
      </c>
      <c r="AX35" s="404">
        <f t="shared" si="19"/>
        <v>3772889.2800000003</v>
      </c>
      <c r="AY35" s="414" t="str">
        <f t="shared" si="12"/>
        <v>CÁT LÁI</v>
      </c>
      <c r="AZ35" s="487" t="s">
        <v>80</v>
      </c>
      <c r="BA35" s="1" t="s">
        <v>6031</v>
      </c>
      <c r="BB35" s="1" t="s">
        <v>6074</v>
      </c>
      <c r="BC35" s="407">
        <v>46099</v>
      </c>
    </row>
    <row r="36" spans="1:55" s="1" customFormat="1" ht="35.25" customHeight="1">
      <c r="A36" s="400" t="s">
        <v>5731</v>
      </c>
      <c r="B36" s="378" t="s">
        <v>5803</v>
      </c>
      <c r="C36" s="379" t="s">
        <v>5875</v>
      </c>
      <c r="D36" s="401">
        <v>46099</v>
      </c>
      <c r="E36" s="401" t="s">
        <v>5950</v>
      </c>
      <c r="F36" s="495">
        <v>1</v>
      </c>
      <c r="G36" s="380">
        <v>1</v>
      </c>
      <c r="H36" s="380">
        <v>1</v>
      </c>
      <c r="I36" s="381"/>
      <c r="J36" s="485"/>
      <c r="K36" s="485"/>
      <c r="L36" s="485"/>
      <c r="M36" s="485"/>
      <c r="N36" s="403"/>
      <c r="O36" s="373"/>
      <c r="P36" s="403">
        <f t="shared" ref="P36:P41" si="21">IF(H36&lt;=50,1060000, IF(H36&lt;=200, 1210000, IF(H36&lt;=500, 1230000, IF(H36&lt;=1000, 1440000, IF(H36&lt;=2000, 1990000, IF(H36&gt;2000, 1990000+(H36-2000)*1464))))))</f>
        <v>1060000</v>
      </c>
      <c r="Q36" s="403">
        <v>940500</v>
      </c>
      <c r="R36" s="403"/>
      <c r="S36" s="403"/>
      <c r="T36" s="403"/>
      <c r="U36" s="403">
        <v>521369</v>
      </c>
      <c r="V36" s="403"/>
      <c r="W36" s="403">
        <v>157500</v>
      </c>
      <c r="X36" s="403"/>
      <c r="Y36" s="403"/>
      <c r="Z36" s="403"/>
      <c r="AA36" s="403"/>
      <c r="AB36" s="373"/>
      <c r="AC36" s="911" t="s">
        <v>2684</v>
      </c>
      <c r="AD36" s="515" t="s">
        <v>2334</v>
      </c>
      <c r="AE36" s="382" t="s">
        <v>72</v>
      </c>
      <c r="AF36" s="405" t="str">
        <f t="shared" si="14"/>
        <v>PS261957</v>
      </c>
      <c r="AG36" s="404" t="str">
        <f t="shared" si="14"/>
        <v>PC2603162VY</v>
      </c>
      <c r="AH36" s="406">
        <f t="shared" si="0"/>
        <v>46099</v>
      </c>
      <c r="AI36" s="404">
        <f t="shared" si="1"/>
        <v>0</v>
      </c>
      <c r="AJ36" s="404">
        <f t="shared" si="2"/>
        <v>0</v>
      </c>
      <c r="AK36" s="404">
        <f t="shared" si="3"/>
        <v>1060000</v>
      </c>
      <c r="AL36" s="404">
        <f t="shared" si="4"/>
        <v>940500</v>
      </c>
      <c r="AM36" s="404">
        <f t="shared" si="5"/>
        <v>0</v>
      </c>
      <c r="AN36" s="404">
        <f t="shared" si="6"/>
        <v>0</v>
      </c>
      <c r="AO36" s="404">
        <f t="shared" si="7"/>
        <v>0</v>
      </c>
      <c r="AP36" s="404">
        <f t="shared" si="8"/>
        <v>521369</v>
      </c>
      <c r="AQ36" s="404">
        <f t="shared" si="9"/>
        <v>0</v>
      </c>
      <c r="AR36" s="404">
        <f t="shared" si="10"/>
        <v>157500</v>
      </c>
      <c r="AS36" s="404">
        <f t="shared" si="11"/>
        <v>0</v>
      </c>
      <c r="AT36" s="404">
        <f t="shared" si="15"/>
        <v>0</v>
      </c>
      <c r="AU36" s="404">
        <f t="shared" si="16"/>
        <v>0</v>
      </c>
      <c r="AV36" s="404">
        <f t="shared" si="17"/>
        <v>214349.52000000002</v>
      </c>
      <c r="AW36" s="404">
        <f t="shared" si="18"/>
        <v>2893718.52</v>
      </c>
      <c r="AX36" s="404">
        <f t="shared" si="19"/>
        <v>2893718.52</v>
      </c>
      <c r="AY36" s="414" t="str">
        <f t="shared" si="12"/>
        <v>TCS</v>
      </c>
      <c r="AZ36" s="383" t="s">
        <v>79</v>
      </c>
      <c r="BA36" s="1" t="s">
        <v>6032</v>
      </c>
      <c r="BB36" s="1" t="s">
        <v>1293</v>
      </c>
      <c r="BC36" s="407">
        <v>46100</v>
      </c>
    </row>
    <row r="37" spans="1:55" s="1" customFormat="1" ht="35.25" customHeight="1">
      <c r="A37" s="400" t="s">
        <v>5732</v>
      </c>
      <c r="B37" s="378" t="s">
        <v>5804</v>
      </c>
      <c r="C37" s="379" t="s">
        <v>5876</v>
      </c>
      <c r="D37" s="401">
        <v>46099</v>
      </c>
      <c r="E37" s="401" t="s">
        <v>5951</v>
      </c>
      <c r="F37" s="495">
        <v>1</v>
      </c>
      <c r="G37" s="380">
        <v>2</v>
      </c>
      <c r="H37" s="380">
        <v>2</v>
      </c>
      <c r="I37" s="381"/>
      <c r="J37" s="485"/>
      <c r="K37" s="485"/>
      <c r="L37" s="485"/>
      <c r="M37" s="485"/>
      <c r="N37" s="403"/>
      <c r="O37" s="373"/>
      <c r="P37" s="403">
        <f t="shared" si="21"/>
        <v>1060000</v>
      </c>
      <c r="Q37" s="403">
        <v>940500</v>
      </c>
      <c r="R37" s="403"/>
      <c r="S37" s="403"/>
      <c r="T37" s="403"/>
      <c r="U37" s="403">
        <v>522604</v>
      </c>
      <c r="V37" s="403"/>
      <c r="W37" s="403">
        <v>157500</v>
      </c>
      <c r="X37" s="403"/>
      <c r="Y37" s="403"/>
      <c r="Z37" s="403"/>
      <c r="AA37" s="403"/>
      <c r="AB37" s="373"/>
      <c r="AC37" s="912"/>
      <c r="AD37" s="515" t="s">
        <v>2334</v>
      </c>
      <c r="AE37" s="382" t="s">
        <v>72</v>
      </c>
      <c r="AF37" s="405" t="str">
        <f t="shared" si="14"/>
        <v>PS262013</v>
      </c>
      <c r="AG37" s="404" t="str">
        <f t="shared" si="14"/>
        <v>G8-20260317 VY (B)</v>
      </c>
      <c r="AH37" s="406">
        <f t="shared" si="0"/>
        <v>46099</v>
      </c>
      <c r="AI37" s="404">
        <f t="shared" si="1"/>
        <v>0</v>
      </c>
      <c r="AJ37" s="404">
        <f t="shared" si="2"/>
        <v>0</v>
      </c>
      <c r="AK37" s="404">
        <f t="shared" si="3"/>
        <v>1060000</v>
      </c>
      <c r="AL37" s="404">
        <f t="shared" si="4"/>
        <v>940500</v>
      </c>
      <c r="AM37" s="404">
        <f t="shared" si="5"/>
        <v>0</v>
      </c>
      <c r="AN37" s="404">
        <f t="shared" si="6"/>
        <v>0</v>
      </c>
      <c r="AO37" s="404">
        <f t="shared" si="7"/>
        <v>0</v>
      </c>
      <c r="AP37" s="404">
        <f t="shared" si="8"/>
        <v>522604</v>
      </c>
      <c r="AQ37" s="404">
        <f t="shared" si="9"/>
        <v>0</v>
      </c>
      <c r="AR37" s="404">
        <f t="shared" si="10"/>
        <v>157500</v>
      </c>
      <c r="AS37" s="404">
        <f t="shared" si="11"/>
        <v>0</v>
      </c>
      <c r="AT37" s="404">
        <f t="shared" si="15"/>
        <v>0</v>
      </c>
      <c r="AU37" s="404">
        <f t="shared" si="16"/>
        <v>0</v>
      </c>
      <c r="AV37" s="404">
        <f t="shared" si="17"/>
        <v>214448.32</v>
      </c>
      <c r="AW37" s="404">
        <f t="shared" si="18"/>
        <v>2895052.32</v>
      </c>
      <c r="AX37" s="404">
        <f t="shared" si="19"/>
        <v>2895052.32</v>
      </c>
      <c r="AY37" s="414" t="str">
        <f t="shared" si="12"/>
        <v>TCS</v>
      </c>
      <c r="AZ37" s="383" t="s">
        <v>79</v>
      </c>
      <c r="BA37" s="1" t="s">
        <v>6033</v>
      </c>
      <c r="BB37" s="1" t="s">
        <v>1293</v>
      </c>
      <c r="BC37" s="407">
        <v>46100</v>
      </c>
    </row>
    <row r="38" spans="1:55" s="1" customFormat="1" ht="35.25" customHeight="1">
      <c r="A38" s="400" t="s">
        <v>5733</v>
      </c>
      <c r="B38" s="378" t="s">
        <v>5805</v>
      </c>
      <c r="C38" s="379" t="s">
        <v>5877</v>
      </c>
      <c r="D38" s="401">
        <v>46099</v>
      </c>
      <c r="E38" s="401" t="s">
        <v>5952</v>
      </c>
      <c r="F38" s="495">
        <v>1</v>
      </c>
      <c r="G38" s="380">
        <v>11</v>
      </c>
      <c r="H38" s="380">
        <v>11</v>
      </c>
      <c r="I38" s="381"/>
      <c r="J38" s="485"/>
      <c r="K38" s="491"/>
      <c r="L38" s="485"/>
      <c r="M38" s="485"/>
      <c r="N38" s="403"/>
      <c r="O38" s="373"/>
      <c r="P38" s="403">
        <f t="shared" si="21"/>
        <v>1060000</v>
      </c>
      <c r="Q38" s="403">
        <v>940500</v>
      </c>
      <c r="R38" s="403"/>
      <c r="S38" s="403"/>
      <c r="T38" s="403"/>
      <c r="U38" s="403">
        <v>533606</v>
      </c>
      <c r="V38" s="403"/>
      <c r="W38" s="403">
        <v>157500</v>
      </c>
      <c r="X38" s="403"/>
      <c r="Y38" s="403"/>
      <c r="Z38" s="403"/>
      <c r="AA38" s="403"/>
      <c r="AB38" s="373"/>
      <c r="AC38" s="912"/>
      <c r="AD38" s="515" t="s">
        <v>2334</v>
      </c>
      <c r="AE38" s="382" t="s">
        <v>72</v>
      </c>
      <c r="AF38" s="405" t="str">
        <f t="shared" si="14"/>
        <v>PS262011</v>
      </c>
      <c r="AG38" s="404" t="str">
        <f t="shared" si="14"/>
        <v>PC260317VY</v>
      </c>
      <c r="AH38" s="406">
        <f t="shared" si="0"/>
        <v>46099</v>
      </c>
      <c r="AI38" s="404">
        <f t="shared" si="1"/>
        <v>0</v>
      </c>
      <c r="AJ38" s="404">
        <f t="shared" si="2"/>
        <v>0</v>
      </c>
      <c r="AK38" s="404">
        <f t="shared" si="3"/>
        <v>1060000</v>
      </c>
      <c r="AL38" s="404">
        <f t="shared" si="4"/>
        <v>940500</v>
      </c>
      <c r="AM38" s="404">
        <f t="shared" si="5"/>
        <v>0</v>
      </c>
      <c r="AN38" s="404">
        <f t="shared" si="6"/>
        <v>0</v>
      </c>
      <c r="AO38" s="404">
        <f t="shared" si="7"/>
        <v>0</v>
      </c>
      <c r="AP38" s="404">
        <f t="shared" si="8"/>
        <v>533606</v>
      </c>
      <c r="AQ38" s="404">
        <f t="shared" si="9"/>
        <v>0</v>
      </c>
      <c r="AR38" s="404">
        <f t="shared" si="10"/>
        <v>157500</v>
      </c>
      <c r="AS38" s="404">
        <f t="shared" si="11"/>
        <v>0</v>
      </c>
      <c r="AT38" s="404">
        <f t="shared" si="15"/>
        <v>0</v>
      </c>
      <c r="AU38" s="404">
        <f t="shared" si="16"/>
        <v>0</v>
      </c>
      <c r="AV38" s="404">
        <f t="shared" si="17"/>
        <v>215328.48</v>
      </c>
      <c r="AW38" s="404">
        <f t="shared" si="18"/>
        <v>2906934.48</v>
      </c>
      <c r="AX38" s="404">
        <f t="shared" si="19"/>
        <v>2906934.48</v>
      </c>
      <c r="AY38" s="414" t="str">
        <f t="shared" si="12"/>
        <v>TCS</v>
      </c>
      <c r="AZ38" s="383" t="s">
        <v>79</v>
      </c>
      <c r="BA38" s="1" t="s">
        <v>6034</v>
      </c>
      <c r="BB38" s="1" t="s">
        <v>1293</v>
      </c>
      <c r="BC38" s="407">
        <v>46100</v>
      </c>
    </row>
    <row r="39" spans="1:55" s="1" customFormat="1" ht="35.25" customHeight="1">
      <c r="A39" s="400" t="s">
        <v>5734</v>
      </c>
      <c r="B39" s="378" t="s">
        <v>5806</v>
      </c>
      <c r="C39" s="379" t="s">
        <v>5878</v>
      </c>
      <c r="D39" s="401">
        <v>46099</v>
      </c>
      <c r="E39" s="401" t="s">
        <v>5953</v>
      </c>
      <c r="F39" s="495">
        <v>1</v>
      </c>
      <c r="G39" s="380">
        <v>1</v>
      </c>
      <c r="H39" s="380">
        <v>1</v>
      </c>
      <c r="I39" s="381"/>
      <c r="J39" s="485"/>
      <c r="K39" s="491"/>
      <c r="L39" s="485"/>
      <c r="M39" s="485"/>
      <c r="N39" s="403"/>
      <c r="O39" s="373"/>
      <c r="P39" s="403">
        <f t="shared" si="21"/>
        <v>1060000</v>
      </c>
      <c r="Q39" s="403">
        <v>940500</v>
      </c>
      <c r="R39" s="403"/>
      <c r="S39" s="403"/>
      <c r="T39" s="403"/>
      <c r="U39" s="403">
        <v>521367</v>
      </c>
      <c r="V39" s="403"/>
      <c r="W39" s="403">
        <v>157500</v>
      </c>
      <c r="X39" s="403"/>
      <c r="Y39" s="403"/>
      <c r="Z39" s="403"/>
      <c r="AA39" s="403"/>
      <c r="AB39" s="373"/>
      <c r="AC39" s="912"/>
      <c r="AD39" s="515" t="s">
        <v>2334</v>
      </c>
      <c r="AE39" s="382" t="s">
        <v>72</v>
      </c>
      <c r="AF39" s="405" t="str">
        <f t="shared" si="14"/>
        <v>PS262012</v>
      </c>
      <c r="AG39" s="404" t="str">
        <f t="shared" si="14"/>
        <v>PC2603172VY</v>
      </c>
      <c r="AH39" s="406">
        <f t="shared" si="0"/>
        <v>46099</v>
      </c>
      <c r="AI39" s="404">
        <f t="shared" si="1"/>
        <v>0</v>
      </c>
      <c r="AJ39" s="404">
        <f t="shared" si="2"/>
        <v>0</v>
      </c>
      <c r="AK39" s="404">
        <f t="shared" si="3"/>
        <v>1060000</v>
      </c>
      <c r="AL39" s="404">
        <f t="shared" si="4"/>
        <v>940500</v>
      </c>
      <c r="AM39" s="404">
        <f t="shared" si="5"/>
        <v>0</v>
      </c>
      <c r="AN39" s="404">
        <f t="shared" si="6"/>
        <v>0</v>
      </c>
      <c r="AO39" s="404">
        <f t="shared" si="7"/>
        <v>0</v>
      </c>
      <c r="AP39" s="404">
        <f t="shared" si="8"/>
        <v>521367</v>
      </c>
      <c r="AQ39" s="404">
        <f t="shared" si="9"/>
        <v>0</v>
      </c>
      <c r="AR39" s="404">
        <f t="shared" si="10"/>
        <v>157500</v>
      </c>
      <c r="AS39" s="404">
        <f t="shared" si="11"/>
        <v>0</v>
      </c>
      <c r="AT39" s="404">
        <f t="shared" si="15"/>
        <v>0</v>
      </c>
      <c r="AU39" s="404">
        <f t="shared" si="16"/>
        <v>0</v>
      </c>
      <c r="AV39" s="404">
        <f t="shared" si="17"/>
        <v>214349.36000000002</v>
      </c>
      <c r="AW39" s="404">
        <f t="shared" si="18"/>
        <v>2893716.36</v>
      </c>
      <c r="AX39" s="404">
        <f t="shared" si="19"/>
        <v>2893716.36</v>
      </c>
      <c r="AY39" s="414" t="str">
        <f t="shared" si="12"/>
        <v>TCS</v>
      </c>
      <c r="AZ39" s="383" t="s">
        <v>79</v>
      </c>
      <c r="BA39" s="1" t="s">
        <v>6035</v>
      </c>
      <c r="BB39" s="1" t="s">
        <v>1293</v>
      </c>
      <c r="BC39" s="407">
        <v>46100</v>
      </c>
    </row>
    <row r="40" spans="1:55" s="1" customFormat="1" ht="38.25" customHeight="1">
      <c r="A40" s="400" t="s">
        <v>5735</v>
      </c>
      <c r="B40" s="378" t="s">
        <v>5807</v>
      </c>
      <c r="C40" s="379" t="s">
        <v>5879</v>
      </c>
      <c r="D40" s="401">
        <v>46099</v>
      </c>
      <c r="E40" s="401" t="s">
        <v>5954</v>
      </c>
      <c r="F40" s="495">
        <v>1</v>
      </c>
      <c r="G40" s="380">
        <v>218</v>
      </c>
      <c r="H40" s="380">
        <v>218</v>
      </c>
      <c r="I40" s="381"/>
      <c r="J40" s="485"/>
      <c r="K40" s="498"/>
      <c r="L40" s="485"/>
      <c r="M40" s="485"/>
      <c r="N40" s="403"/>
      <c r="O40" s="373"/>
      <c r="P40" s="403">
        <f t="shared" si="21"/>
        <v>1230000</v>
      </c>
      <c r="Q40" s="403">
        <v>940500</v>
      </c>
      <c r="R40" s="403"/>
      <c r="S40" s="403"/>
      <c r="T40" s="403"/>
      <c r="U40" s="403">
        <v>736349</v>
      </c>
      <c r="V40" s="403"/>
      <c r="W40" s="403">
        <v>302148</v>
      </c>
      <c r="X40" s="403"/>
      <c r="Y40" s="403"/>
      <c r="Z40" s="403"/>
      <c r="AA40" s="403"/>
      <c r="AB40" s="373"/>
      <c r="AC40" s="912"/>
      <c r="AD40" s="515" t="s">
        <v>2334</v>
      </c>
      <c r="AE40" s="382" t="s">
        <v>72</v>
      </c>
      <c r="AF40" s="405" t="str">
        <f t="shared" si="14"/>
        <v>PS262019</v>
      </c>
      <c r="AG40" s="404" t="str">
        <f t="shared" si="14"/>
        <v>0885206822</v>
      </c>
      <c r="AH40" s="406">
        <f t="shared" si="0"/>
        <v>46099</v>
      </c>
      <c r="AI40" s="404">
        <f t="shared" si="1"/>
        <v>0</v>
      </c>
      <c r="AJ40" s="404">
        <f t="shared" si="2"/>
        <v>0</v>
      </c>
      <c r="AK40" s="404">
        <f t="shared" si="3"/>
        <v>1230000</v>
      </c>
      <c r="AL40" s="404">
        <f t="shared" si="4"/>
        <v>940500</v>
      </c>
      <c r="AM40" s="404">
        <f t="shared" si="5"/>
        <v>0</v>
      </c>
      <c r="AN40" s="404">
        <f t="shared" si="6"/>
        <v>0</v>
      </c>
      <c r="AO40" s="404">
        <f t="shared" si="7"/>
        <v>0</v>
      </c>
      <c r="AP40" s="404">
        <f t="shared" si="8"/>
        <v>736349</v>
      </c>
      <c r="AQ40" s="404">
        <f t="shared" si="9"/>
        <v>0</v>
      </c>
      <c r="AR40" s="404">
        <f t="shared" si="10"/>
        <v>302148</v>
      </c>
      <c r="AS40" s="404">
        <f t="shared" si="11"/>
        <v>0</v>
      </c>
      <c r="AT40" s="404">
        <f t="shared" si="15"/>
        <v>0</v>
      </c>
      <c r="AU40" s="404">
        <f t="shared" si="16"/>
        <v>0</v>
      </c>
      <c r="AV40" s="404">
        <f t="shared" si="17"/>
        <v>256719.76</v>
      </c>
      <c r="AW40" s="404">
        <f t="shared" si="18"/>
        <v>3465716.76</v>
      </c>
      <c r="AX40" s="404">
        <f t="shared" si="19"/>
        <v>3465716.76</v>
      </c>
      <c r="AY40" s="414" t="str">
        <f t="shared" si="12"/>
        <v>TCS</v>
      </c>
      <c r="AZ40" s="383" t="s">
        <v>79</v>
      </c>
      <c r="BA40" s="1" t="s">
        <v>6036</v>
      </c>
      <c r="BB40" s="1" t="s">
        <v>1293</v>
      </c>
      <c r="BC40" s="407">
        <v>46100</v>
      </c>
    </row>
    <row r="41" spans="1:55" s="1" customFormat="1" ht="35.25" customHeight="1">
      <c r="A41" s="400" t="s">
        <v>5736</v>
      </c>
      <c r="B41" s="378" t="s">
        <v>5808</v>
      </c>
      <c r="C41" s="379" t="s">
        <v>5880</v>
      </c>
      <c r="D41" s="401">
        <v>46099</v>
      </c>
      <c r="E41" s="401" t="s">
        <v>5955</v>
      </c>
      <c r="F41" s="495">
        <v>1</v>
      </c>
      <c r="G41" s="380">
        <v>10.5</v>
      </c>
      <c r="H41" s="380">
        <v>10.5</v>
      </c>
      <c r="I41" s="381"/>
      <c r="J41" s="485"/>
      <c r="K41" s="498"/>
      <c r="L41" s="485"/>
      <c r="M41" s="485"/>
      <c r="N41" s="403"/>
      <c r="O41" s="373"/>
      <c r="P41" s="403">
        <f t="shared" si="21"/>
        <v>1060000</v>
      </c>
      <c r="Q41" s="403">
        <v>570000</v>
      </c>
      <c r="R41" s="403"/>
      <c r="S41" s="403"/>
      <c r="T41" s="403"/>
      <c r="U41" s="403"/>
      <c r="V41" s="403"/>
      <c r="W41" s="403"/>
      <c r="X41" s="403"/>
      <c r="Y41" s="403"/>
      <c r="Z41" s="403"/>
      <c r="AA41" s="403"/>
      <c r="AB41" s="373"/>
      <c r="AC41" s="913"/>
      <c r="AD41" s="515" t="s">
        <v>2334</v>
      </c>
      <c r="AE41" s="382" t="s">
        <v>75</v>
      </c>
      <c r="AF41" s="405" t="str">
        <f t="shared" si="14"/>
        <v>PS262006</v>
      </c>
      <c r="AG41" s="404" t="str">
        <f t="shared" si="14"/>
        <v>8480039555</v>
      </c>
      <c r="AH41" s="406">
        <f t="shared" si="0"/>
        <v>46099</v>
      </c>
      <c r="AI41" s="404">
        <f t="shared" si="1"/>
        <v>0</v>
      </c>
      <c r="AJ41" s="404">
        <f t="shared" si="2"/>
        <v>0</v>
      </c>
      <c r="AK41" s="404">
        <f t="shared" si="3"/>
        <v>1060000</v>
      </c>
      <c r="AL41" s="404">
        <f t="shared" si="4"/>
        <v>570000</v>
      </c>
      <c r="AM41" s="404">
        <f t="shared" si="5"/>
        <v>0</v>
      </c>
      <c r="AN41" s="404">
        <f t="shared" si="6"/>
        <v>0</v>
      </c>
      <c r="AO41" s="404">
        <f t="shared" si="7"/>
        <v>0</v>
      </c>
      <c r="AP41" s="404">
        <f t="shared" si="8"/>
        <v>0</v>
      </c>
      <c r="AQ41" s="404">
        <f t="shared" si="9"/>
        <v>0</v>
      </c>
      <c r="AR41" s="404">
        <f t="shared" si="10"/>
        <v>0</v>
      </c>
      <c r="AS41" s="404">
        <f t="shared" si="11"/>
        <v>0</v>
      </c>
      <c r="AT41" s="404">
        <f t="shared" si="15"/>
        <v>0</v>
      </c>
      <c r="AU41" s="404">
        <f t="shared" si="16"/>
        <v>0</v>
      </c>
      <c r="AV41" s="404">
        <f t="shared" si="17"/>
        <v>130400</v>
      </c>
      <c r="AW41" s="404">
        <f t="shared" si="18"/>
        <v>1760400</v>
      </c>
      <c r="AX41" s="404">
        <f t="shared" si="19"/>
        <v>1760400</v>
      </c>
      <c r="AY41" s="414" t="str">
        <f t="shared" si="12"/>
        <v>DHL</v>
      </c>
      <c r="AZ41" s="383" t="s">
        <v>82</v>
      </c>
      <c r="BA41" s="1" t="s">
        <v>6037</v>
      </c>
      <c r="BB41" s="1" t="s">
        <v>4144</v>
      </c>
      <c r="BC41" s="407">
        <v>46100</v>
      </c>
    </row>
    <row r="42" spans="1:55" s="1" customFormat="1" ht="60" customHeight="1">
      <c r="A42" s="400" t="s">
        <v>5737</v>
      </c>
      <c r="B42" s="378" t="s">
        <v>5809</v>
      </c>
      <c r="C42" s="379" t="s">
        <v>5881</v>
      </c>
      <c r="D42" s="401">
        <v>46098</v>
      </c>
      <c r="E42" s="401" t="s">
        <v>5956</v>
      </c>
      <c r="F42" s="495">
        <v>1</v>
      </c>
      <c r="G42" s="380">
        <v>2270.5</v>
      </c>
      <c r="H42" s="380">
        <v>2270.5</v>
      </c>
      <c r="I42" s="381">
        <v>7.1360000000000001</v>
      </c>
      <c r="J42" s="485"/>
      <c r="K42" s="498">
        <v>1</v>
      </c>
      <c r="L42" s="485"/>
      <c r="M42" s="485">
        <v>1</v>
      </c>
      <c r="N42" s="403"/>
      <c r="O42" s="373"/>
      <c r="P42" s="403">
        <f>1460000+2296000</f>
        <v>3756000</v>
      </c>
      <c r="Q42" s="403">
        <v>940500</v>
      </c>
      <c r="R42" s="403">
        <v>5789549</v>
      </c>
      <c r="S42" s="403"/>
      <c r="T42" s="403"/>
      <c r="U42" s="403">
        <v>654275</v>
      </c>
      <c r="V42" s="403"/>
      <c r="W42" s="403"/>
      <c r="X42" s="403">
        <v>34058</v>
      </c>
      <c r="Y42" s="403"/>
      <c r="Z42" s="403"/>
      <c r="AA42" s="403"/>
      <c r="AB42" s="373"/>
      <c r="AC42" s="516" t="s">
        <v>4146</v>
      </c>
      <c r="AD42" s="516" t="s">
        <v>5997</v>
      </c>
      <c r="AE42" s="382" t="s">
        <v>74</v>
      </c>
      <c r="AF42" s="405" t="str">
        <f t="shared" si="14"/>
        <v>PS261844</v>
      </c>
      <c r="AG42" s="404" t="str">
        <f t="shared" si="14"/>
        <v>IE26030171</v>
      </c>
      <c r="AH42" s="406">
        <f t="shared" si="0"/>
        <v>46098</v>
      </c>
      <c r="AI42" s="404">
        <f t="shared" si="1"/>
        <v>0</v>
      </c>
      <c r="AJ42" s="404">
        <f t="shared" si="2"/>
        <v>0</v>
      </c>
      <c r="AK42" s="404">
        <f t="shared" si="3"/>
        <v>3756000</v>
      </c>
      <c r="AL42" s="404">
        <f t="shared" si="4"/>
        <v>940500</v>
      </c>
      <c r="AM42" s="404">
        <f t="shared" si="5"/>
        <v>5789549</v>
      </c>
      <c r="AN42" s="404">
        <f t="shared" si="6"/>
        <v>0</v>
      </c>
      <c r="AO42" s="404">
        <f t="shared" si="7"/>
        <v>0</v>
      </c>
      <c r="AP42" s="404">
        <f t="shared" si="8"/>
        <v>654275</v>
      </c>
      <c r="AQ42" s="404">
        <f t="shared" si="9"/>
        <v>0</v>
      </c>
      <c r="AR42" s="404">
        <f t="shared" si="10"/>
        <v>0</v>
      </c>
      <c r="AS42" s="404">
        <f t="shared" si="11"/>
        <v>34058</v>
      </c>
      <c r="AT42" s="404">
        <f t="shared" si="15"/>
        <v>0</v>
      </c>
      <c r="AU42" s="404">
        <f t="shared" si="16"/>
        <v>0</v>
      </c>
      <c r="AV42" s="404">
        <f t="shared" si="17"/>
        <v>893950.56</v>
      </c>
      <c r="AW42" s="404">
        <f t="shared" si="18"/>
        <v>12068332.560000001</v>
      </c>
      <c r="AX42" s="404">
        <f t="shared" si="19"/>
        <v>12068332.560000001</v>
      </c>
      <c r="AY42" s="414" t="str">
        <f t="shared" si="12"/>
        <v>CÁT LÁI</v>
      </c>
      <c r="AZ42" s="383" t="s">
        <v>80</v>
      </c>
      <c r="BA42" s="1" t="s">
        <v>6038</v>
      </c>
      <c r="BB42" s="1" t="s">
        <v>6074</v>
      </c>
      <c r="BC42" s="407">
        <v>46100</v>
      </c>
    </row>
    <row r="43" spans="1:55" s="1" customFormat="1" ht="35.25" customHeight="1">
      <c r="A43" s="400" t="s">
        <v>5738</v>
      </c>
      <c r="B43" s="378" t="s">
        <v>5810</v>
      </c>
      <c r="C43" s="379" t="s">
        <v>5882</v>
      </c>
      <c r="D43" s="401">
        <v>46098</v>
      </c>
      <c r="E43" s="401" t="s">
        <v>5957</v>
      </c>
      <c r="F43" s="495">
        <v>1</v>
      </c>
      <c r="G43" s="380">
        <v>1395</v>
      </c>
      <c r="H43" s="380">
        <v>1395</v>
      </c>
      <c r="I43" s="381">
        <v>3.2</v>
      </c>
      <c r="J43" s="485"/>
      <c r="K43" s="498">
        <v>1</v>
      </c>
      <c r="L43" s="485"/>
      <c r="M43" s="491"/>
      <c r="N43" s="403"/>
      <c r="O43" s="373"/>
      <c r="P43" s="403">
        <v>1460000</v>
      </c>
      <c r="Q43" s="403">
        <v>940500</v>
      </c>
      <c r="R43" s="403">
        <v>3014899</v>
      </c>
      <c r="S43" s="403"/>
      <c r="T43" s="403"/>
      <c r="U43" s="403">
        <v>523420</v>
      </c>
      <c r="V43" s="403"/>
      <c r="W43" s="403"/>
      <c r="X43" s="403">
        <v>20925</v>
      </c>
      <c r="Y43" s="403"/>
      <c r="Z43" s="403"/>
      <c r="AA43" s="403"/>
      <c r="AB43" s="373"/>
      <c r="AC43" s="517" t="s">
        <v>2685</v>
      </c>
      <c r="AD43" s="517" t="s">
        <v>1274</v>
      </c>
      <c r="AE43" s="382" t="s">
        <v>74</v>
      </c>
      <c r="AF43" s="405" t="str">
        <f t="shared" si="14"/>
        <v>PS261900</v>
      </c>
      <c r="AG43" s="404" t="str">
        <f t="shared" si="14"/>
        <v>EXD1-26-C217</v>
      </c>
      <c r="AH43" s="406">
        <f t="shared" si="0"/>
        <v>46098</v>
      </c>
      <c r="AI43" s="404">
        <f t="shared" si="1"/>
        <v>0</v>
      </c>
      <c r="AJ43" s="404">
        <f t="shared" si="2"/>
        <v>0</v>
      </c>
      <c r="AK43" s="404">
        <f t="shared" si="3"/>
        <v>1460000</v>
      </c>
      <c r="AL43" s="404">
        <f t="shared" si="4"/>
        <v>940500</v>
      </c>
      <c r="AM43" s="404">
        <f t="shared" si="5"/>
        <v>3014899</v>
      </c>
      <c r="AN43" s="404">
        <f t="shared" si="6"/>
        <v>0</v>
      </c>
      <c r="AO43" s="404">
        <f t="shared" si="7"/>
        <v>0</v>
      </c>
      <c r="AP43" s="404">
        <f t="shared" si="8"/>
        <v>523420</v>
      </c>
      <c r="AQ43" s="404">
        <f t="shared" si="9"/>
        <v>0</v>
      </c>
      <c r="AR43" s="404">
        <f t="shared" si="10"/>
        <v>0</v>
      </c>
      <c r="AS43" s="404">
        <f t="shared" si="11"/>
        <v>20925</v>
      </c>
      <c r="AT43" s="404">
        <f t="shared" si="15"/>
        <v>0</v>
      </c>
      <c r="AU43" s="404">
        <f t="shared" si="16"/>
        <v>0</v>
      </c>
      <c r="AV43" s="404">
        <f t="shared" si="17"/>
        <v>476779.52000000002</v>
      </c>
      <c r="AW43" s="404">
        <f t="shared" si="18"/>
        <v>6436523.5199999996</v>
      </c>
      <c r="AX43" s="404">
        <f t="shared" si="19"/>
        <v>6436523.5199999996</v>
      </c>
      <c r="AY43" s="414" t="str">
        <f t="shared" si="12"/>
        <v>CÁT LÁI</v>
      </c>
      <c r="AZ43" s="383" t="s">
        <v>80</v>
      </c>
      <c r="BA43" s="1" t="s">
        <v>6039</v>
      </c>
      <c r="BB43" s="1" t="s">
        <v>6074</v>
      </c>
      <c r="BC43" s="407">
        <v>46100</v>
      </c>
    </row>
    <row r="44" spans="1:55" s="1" customFormat="1" ht="35.25" customHeight="1">
      <c r="A44" s="400" t="s">
        <v>5739</v>
      </c>
      <c r="B44" s="378" t="s">
        <v>5811</v>
      </c>
      <c r="C44" s="379" t="s">
        <v>5883</v>
      </c>
      <c r="D44" s="401">
        <v>46098</v>
      </c>
      <c r="E44" s="401" t="s">
        <v>5958</v>
      </c>
      <c r="F44" s="495">
        <v>1</v>
      </c>
      <c r="G44" s="380">
        <v>1566</v>
      </c>
      <c r="H44" s="380">
        <v>1566</v>
      </c>
      <c r="I44" s="381">
        <v>3.18</v>
      </c>
      <c r="J44" s="498"/>
      <c r="K44" s="485">
        <v>1</v>
      </c>
      <c r="L44" s="485"/>
      <c r="M44" s="491"/>
      <c r="N44" s="403"/>
      <c r="O44" s="373"/>
      <c r="P44" s="403">
        <v>1460000</v>
      </c>
      <c r="Q44" s="403">
        <v>940500</v>
      </c>
      <c r="R44" s="403">
        <v>5942756</v>
      </c>
      <c r="S44" s="403">
        <v>1674016</v>
      </c>
      <c r="T44" s="403">
        <v>669606</v>
      </c>
      <c r="U44" s="403">
        <v>789630</v>
      </c>
      <c r="V44" s="403">
        <v>789630</v>
      </c>
      <c r="W44" s="403"/>
      <c r="X44" s="403">
        <v>23490</v>
      </c>
      <c r="Y44" s="403"/>
      <c r="Z44" s="403"/>
      <c r="AA44" s="403"/>
      <c r="AB44" s="373"/>
      <c r="AC44" s="518" t="s">
        <v>2685</v>
      </c>
      <c r="AD44" s="518" t="s">
        <v>1285</v>
      </c>
      <c r="AE44" s="382" t="s">
        <v>74</v>
      </c>
      <c r="AF44" s="405" t="str">
        <f t="shared" si="14"/>
        <v>PS261925</v>
      </c>
      <c r="AG44" s="404" t="str">
        <f t="shared" si="14"/>
        <v>HP2315G</v>
      </c>
      <c r="AH44" s="406">
        <f t="shared" si="0"/>
        <v>46098</v>
      </c>
      <c r="AI44" s="404">
        <f t="shared" si="1"/>
        <v>0</v>
      </c>
      <c r="AJ44" s="404">
        <f t="shared" si="2"/>
        <v>0</v>
      </c>
      <c r="AK44" s="404">
        <f t="shared" si="3"/>
        <v>1460000</v>
      </c>
      <c r="AL44" s="404">
        <f t="shared" si="4"/>
        <v>940500</v>
      </c>
      <c r="AM44" s="404">
        <f t="shared" si="5"/>
        <v>5942756</v>
      </c>
      <c r="AN44" s="404">
        <f t="shared" si="6"/>
        <v>1674016</v>
      </c>
      <c r="AO44" s="404">
        <f t="shared" si="7"/>
        <v>669606</v>
      </c>
      <c r="AP44" s="404">
        <f t="shared" si="8"/>
        <v>789630</v>
      </c>
      <c r="AQ44" s="404">
        <f t="shared" si="9"/>
        <v>789630</v>
      </c>
      <c r="AR44" s="404">
        <f t="shared" si="10"/>
        <v>0</v>
      </c>
      <c r="AS44" s="404">
        <f t="shared" si="11"/>
        <v>23490</v>
      </c>
      <c r="AT44" s="404">
        <f t="shared" si="15"/>
        <v>0</v>
      </c>
      <c r="AU44" s="404">
        <f t="shared" si="16"/>
        <v>0</v>
      </c>
      <c r="AV44" s="404">
        <f t="shared" si="17"/>
        <v>983170.24</v>
      </c>
      <c r="AW44" s="404">
        <f t="shared" si="18"/>
        <v>13272798.24</v>
      </c>
      <c r="AX44" s="404">
        <f t="shared" si="19"/>
        <v>13272798.24</v>
      </c>
      <c r="AY44" s="414" t="str">
        <f t="shared" si="12"/>
        <v>CÁT LÁI</v>
      </c>
      <c r="AZ44" s="383" t="s">
        <v>80</v>
      </c>
      <c r="BA44" s="1" t="s">
        <v>6040</v>
      </c>
      <c r="BB44" s="1" t="s">
        <v>6074</v>
      </c>
      <c r="BC44" s="407">
        <v>46100</v>
      </c>
    </row>
    <row r="45" spans="1:55" s="1" customFormat="1" ht="35.25" customHeight="1">
      <c r="A45" s="400" t="s">
        <v>5740</v>
      </c>
      <c r="B45" s="378" t="s">
        <v>5812</v>
      </c>
      <c r="C45" s="379" t="s">
        <v>5884</v>
      </c>
      <c r="D45" s="401">
        <v>46099</v>
      </c>
      <c r="E45" s="401" t="s">
        <v>5959</v>
      </c>
      <c r="F45" s="495">
        <v>1</v>
      </c>
      <c r="G45" s="380">
        <v>22.7</v>
      </c>
      <c r="H45" s="380">
        <v>22.7</v>
      </c>
      <c r="I45" s="381">
        <v>7.4999999999999997E-2</v>
      </c>
      <c r="J45" s="873">
        <v>1</v>
      </c>
      <c r="K45" s="485"/>
      <c r="L45" s="485"/>
      <c r="M45" s="491"/>
      <c r="N45" s="403"/>
      <c r="O45" s="373"/>
      <c r="P45" s="403">
        <v>1290000</v>
      </c>
      <c r="Q45" s="403">
        <v>940500</v>
      </c>
      <c r="R45" s="403">
        <v>811301</v>
      </c>
      <c r="S45" s="403"/>
      <c r="T45" s="403"/>
      <c r="U45" s="403">
        <v>1701115</v>
      </c>
      <c r="V45" s="403"/>
      <c r="W45" s="403"/>
      <c r="X45" s="403"/>
      <c r="Y45" s="403"/>
      <c r="Z45" s="403"/>
      <c r="AA45" s="403"/>
      <c r="AB45" s="373"/>
      <c r="AC45" s="905" t="s">
        <v>2684</v>
      </c>
      <c r="AD45" s="905" t="s">
        <v>692</v>
      </c>
      <c r="AE45" s="382" t="s">
        <v>74</v>
      </c>
      <c r="AF45" s="405" t="str">
        <f t="shared" si="14"/>
        <v>PS261935</v>
      </c>
      <c r="AG45" s="404" t="str">
        <f t="shared" si="14"/>
        <v>DSHK2026030601</v>
      </c>
      <c r="AH45" s="406">
        <f t="shared" si="0"/>
        <v>46099</v>
      </c>
      <c r="AI45" s="404">
        <f t="shared" si="1"/>
        <v>0</v>
      </c>
      <c r="AJ45" s="404">
        <f t="shared" si="2"/>
        <v>0</v>
      </c>
      <c r="AK45" s="404">
        <f t="shared" si="3"/>
        <v>1290000</v>
      </c>
      <c r="AL45" s="404">
        <f t="shared" si="4"/>
        <v>940500</v>
      </c>
      <c r="AM45" s="404">
        <f t="shared" si="5"/>
        <v>811301</v>
      </c>
      <c r="AN45" s="404">
        <f t="shared" si="6"/>
        <v>0</v>
      </c>
      <c r="AO45" s="404">
        <f t="shared" si="7"/>
        <v>0</v>
      </c>
      <c r="AP45" s="404">
        <f t="shared" si="8"/>
        <v>1701115</v>
      </c>
      <c r="AQ45" s="404">
        <f t="shared" si="9"/>
        <v>0</v>
      </c>
      <c r="AR45" s="404">
        <f t="shared" si="10"/>
        <v>0</v>
      </c>
      <c r="AS45" s="404">
        <f t="shared" si="11"/>
        <v>0</v>
      </c>
      <c r="AT45" s="404">
        <f t="shared" si="15"/>
        <v>0</v>
      </c>
      <c r="AU45" s="404">
        <f t="shared" si="16"/>
        <v>0</v>
      </c>
      <c r="AV45" s="404">
        <f t="shared" si="17"/>
        <v>379433.28</v>
      </c>
      <c r="AW45" s="404">
        <f t="shared" si="18"/>
        <v>5122349.28</v>
      </c>
      <c r="AX45" s="404">
        <f t="shared" si="19"/>
        <v>5122349.28</v>
      </c>
      <c r="AY45" s="414" t="str">
        <f t="shared" si="12"/>
        <v>CÁT LÁI</v>
      </c>
      <c r="AZ45" s="383" t="s">
        <v>80</v>
      </c>
      <c r="BA45" s="1" t="s">
        <v>6041</v>
      </c>
      <c r="BB45" s="1" t="s">
        <v>6074</v>
      </c>
      <c r="BC45" s="407">
        <v>46100</v>
      </c>
    </row>
    <row r="46" spans="1:55" s="1" customFormat="1" ht="35.25" customHeight="1">
      <c r="A46" s="400" t="s">
        <v>5741</v>
      </c>
      <c r="B46" s="378" t="s">
        <v>5813</v>
      </c>
      <c r="C46" s="379" t="s">
        <v>5885</v>
      </c>
      <c r="D46" s="401">
        <v>46099</v>
      </c>
      <c r="E46" s="401" t="s">
        <v>5960</v>
      </c>
      <c r="F46" s="495">
        <v>1</v>
      </c>
      <c r="G46" s="380">
        <v>3.9</v>
      </c>
      <c r="H46" s="380">
        <v>3.9</v>
      </c>
      <c r="I46" s="381">
        <v>1.9E-2</v>
      </c>
      <c r="J46" s="874"/>
      <c r="K46" s="485"/>
      <c r="L46" s="485"/>
      <c r="M46" s="491"/>
      <c r="N46" s="403"/>
      <c r="O46" s="373"/>
      <c r="P46" s="403"/>
      <c r="Q46" s="403">
        <v>940500</v>
      </c>
      <c r="R46" s="403">
        <v>811301</v>
      </c>
      <c r="S46" s="403"/>
      <c r="T46" s="403"/>
      <c r="U46" s="403">
        <v>1701115</v>
      </c>
      <c r="V46" s="403"/>
      <c r="W46" s="403"/>
      <c r="X46" s="403"/>
      <c r="Y46" s="403"/>
      <c r="Z46" s="403"/>
      <c r="AA46" s="403"/>
      <c r="AB46" s="373"/>
      <c r="AC46" s="906"/>
      <c r="AD46" s="906"/>
      <c r="AE46" s="382" t="s">
        <v>74</v>
      </c>
      <c r="AF46" s="405" t="str">
        <f t="shared" si="14"/>
        <v>PS262000</v>
      </c>
      <c r="AG46" s="404" t="str">
        <f t="shared" si="14"/>
        <v>DSHK2026030401</v>
      </c>
      <c r="AH46" s="406">
        <f t="shared" si="0"/>
        <v>46099</v>
      </c>
      <c r="AI46" s="404">
        <f t="shared" si="1"/>
        <v>0</v>
      </c>
      <c r="AJ46" s="404">
        <f t="shared" si="2"/>
        <v>0</v>
      </c>
      <c r="AK46" s="404">
        <f t="shared" si="3"/>
        <v>0</v>
      </c>
      <c r="AL46" s="404">
        <f t="shared" si="4"/>
        <v>940500</v>
      </c>
      <c r="AM46" s="404">
        <f t="shared" si="5"/>
        <v>811301</v>
      </c>
      <c r="AN46" s="404">
        <f t="shared" si="6"/>
        <v>0</v>
      </c>
      <c r="AO46" s="404">
        <f t="shared" si="7"/>
        <v>0</v>
      </c>
      <c r="AP46" s="404">
        <f t="shared" si="8"/>
        <v>1701115</v>
      </c>
      <c r="AQ46" s="404">
        <f t="shared" si="9"/>
        <v>0</v>
      </c>
      <c r="AR46" s="404">
        <f t="shared" si="10"/>
        <v>0</v>
      </c>
      <c r="AS46" s="404">
        <f t="shared" si="11"/>
        <v>0</v>
      </c>
      <c r="AT46" s="404">
        <f t="shared" si="15"/>
        <v>0</v>
      </c>
      <c r="AU46" s="404">
        <f t="shared" si="16"/>
        <v>0</v>
      </c>
      <c r="AV46" s="404">
        <f t="shared" si="17"/>
        <v>276233.28000000003</v>
      </c>
      <c r="AW46" s="404">
        <f t="shared" si="18"/>
        <v>3729149.2800000003</v>
      </c>
      <c r="AX46" s="404">
        <f t="shared" si="19"/>
        <v>3729149.2800000003</v>
      </c>
      <c r="AY46" s="414" t="str">
        <f t="shared" si="12"/>
        <v>CÁT LÁI</v>
      </c>
      <c r="AZ46" s="383" t="s">
        <v>80</v>
      </c>
      <c r="BA46" s="1" t="s">
        <v>6042</v>
      </c>
      <c r="BB46" s="1" t="s">
        <v>6074</v>
      </c>
      <c r="BC46" s="407">
        <v>46100</v>
      </c>
    </row>
    <row r="47" spans="1:55" s="1" customFormat="1" ht="35.25" customHeight="1">
      <c r="A47" s="400" t="s">
        <v>5742</v>
      </c>
      <c r="B47" s="378" t="s">
        <v>5814</v>
      </c>
      <c r="C47" s="379" t="s">
        <v>5886</v>
      </c>
      <c r="D47" s="401">
        <v>46098</v>
      </c>
      <c r="E47" s="401" t="s">
        <v>5961</v>
      </c>
      <c r="F47" s="495">
        <v>1</v>
      </c>
      <c r="G47" s="380">
        <v>439.3</v>
      </c>
      <c r="H47" s="380">
        <v>439.3</v>
      </c>
      <c r="I47" s="381">
        <v>1.2769999999999999</v>
      </c>
      <c r="J47" s="875"/>
      <c r="K47" s="485"/>
      <c r="L47" s="485"/>
      <c r="M47" s="491"/>
      <c r="N47" s="403"/>
      <c r="O47" s="373"/>
      <c r="P47" s="403"/>
      <c r="Q47" s="403">
        <v>940500</v>
      </c>
      <c r="R47" s="403"/>
      <c r="S47" s="403"/>
      <c r="T47" s="403"/>
      <c r="U47" s="403"/>
      <c r="V47" s="403"/>
      <c r="W47" s="403">
        <v>13500</v>
      </c>
      <c r="X47" s="403"/>
      <c r="Y47" s="403"/>
      <c r="Z47" s="403"/>
      <c r="AA47" s="403"/>
      <c r="AB47" s="373"/>
      <c r="AC47" s="907"/>
      <c r="AD47" s="907"/>
      <c r="AE47" s="382" t="s">
        <v>74</v>
      </c>
      <c r="AF47" s="405" t="str">
        <f t="shared" si="14"/>
        <v>PS261824</v>
      </c>
      <c r="AG47" s="404" t="str">
        <f t="shared" si="14"/>
        <v>380/2026</v>
      </c>
      <c r="AH47" s="406">
        <f t="shared" si="0"/>
        <v>46098</v>
      </c>
      <c r="AI47" s="404">
        <f t="shared" si="1"/>
        <v>0</v>
      </c>
      <c r="AJ47" s="404">
        <f t="shared" si="2"/>
        <v>0</v>
      </c>
      <c r="AK47" s="404">
        <f t="shared" si="3"/>
        <v>0</v>
      </c>
      <c r="AL47" s="404">
        <f t="shared" si="4"/>
        <v>940500</v>
      </c>
      <c r="AM47" s="404">
        <f t="shared" si="5"/>
        <v>0</v>
      </c>
      <c r="AN47" s="404">
        <f t="shared" si="6"/>
        <v>0</v>
      </c>
      <c r="AO47" s="404">
        <f t="shared" si="7"/>
        <v>0</v>
      </c>
      <c r="AP47" s="404">
        <f t="shared" si="8"/>
        <v>0</v>
      </c>
      <c r="AQ47" s="404">
        <f t="shared" si="9"/>
        <v>0</v>
      </c>
      <c r="AR47" s="404">
        <f t="shared" si="10"/>
        <v>13500</v>
      </c>
      <c r="AS47" s="404">
        <f t="shared" si="11"/>
        <v>0</v>
      </c>
      <c r="AT47" s="404">
        <f t="shared" si="15"/>
        <v>0</v>
      </c>
      <c r="AU47" s="404">
        <f t="shared" si="16"/>
        <v>0</v>
      </c>
      <c r="AV47" s="404">
        <f t="shared" si="17"/>
        <v>76320</v>
      </c>
      <c r="AW47" s="404">
        <f t="shared" si="18"/>
        <v>1030320</v>
      </c>
      <c r="AX47" s="404">
        <f t="shared" si="19"/>
        <v>1030320</v>
      </c>
      <c r="AY47" s="414" t="str">
        <f t="shared" si="12"/>
        <v>CÁT LÁI</v>
      </c>
      <c r="AZ47" s="383" t="s">
        <v>80</v>
      </c>
      <c r="BA47" s="1" t="s">
        <v>6043</v>
      </c>
      <c r="BB47" s="1" t="s">
        <v>6074</v>
      </c>
      <c r="BC47" s="407">
        <v>46100</v>
      </c>
    </row>
    <row r="48" spans="1:55" s="1" customFormat="1" ht="35.25" customHeight="1">
      <c r="A48" s="400" t="s">
        <v>5743</v>
      </c>
      <c r="B48" s="378" t="s">
        <v>5815</v>
      </c>
      <c r="C48" s="379" t="s">
        <v>5887</v>
      </c>
      <c r="D48" s="401">
        <v>46099</v>
      </c>
      <c r="E48" s="401" t="s">
        <v>5962</v>
      </c>
      <c r="F48" s="495">
        <v>1</v>
      </c>
      <c r="G48" s="380">
        <v>1801.2</v>
      </c>
      <c r="H48" s="380">
        <v>1801.2</v>
      </c>
      <c r="I48" s="381">
        <v>7.14</v>
      </c>
      <c r="J48" s="485"/>
      <c r="K48" s="485"/>
      <c r="L48" s="485"/>
      <c r="M48" s="914">
        <v>1</v>
      </c>
      <c r="N48" s="403"/>
      <c r="O48" s="373"/>
      <c r="P48" s="403">
        <v>2296000</v>
      </c>
      <c r="Q48" s="403">
        <v>940500</v>
      </c>
      <c r="R48" s="403">
        <v>22551833</v>
      </c>
      <c r="S48" s="403">
        <v>3758639</v>
      </c>
      <c r="T48" s="403">
        <v>7517278</v>
      </c>
      <c r="U48" s="403">
        <v>658025</v>
      </c>
      <c r="V48" s="403">
        <v>658025</v>
      </c>
      <c r="W48" s="403"/>
      <c r="X48" s="403">
        <v>27018</v>
      </c>
      <c r="Y48" s="403"/>
      <c r="Z48" s="403"/>
      <c r="AA48" s="403"/>
      <c r="AB48" s="373"/>
      <c r="AC48" s="916" t="s">
        <v>2686</v>
      </c>
      <c r="AD48" s="918" t="s">
        <v>691</v>
      </c>
      <c r="AE48" s="382" t="s">
        <v>74</v>
      </c>
      <c r="AF48" s="405" t="str">
        <f t="shared" si="14"/>
        <v>PS261980</v>
      </c>
      <c r="AG48" s="404" t="str">
        <f t="shared" si="14"/>
        <v>SL2026030601</v>
      </c>
      <c r="AH48" s="406">
        <f t="shared" si="0"/>
        <v>46099</v>
      </c>
      <c r="AI48" s="404">
        <f t="shared" si="1"/>
        <v>0</v>
      </c>
      <c r="AJ48" s="404">
        <f t="shared" si="2"/>
        <v>0</v>
      </c>
      <c r="AK48" s="404">
        <f t="shared" si="3"/>
        <v>2296000</v>
      </c>
      <c r="AL48" s="404">
        <f t="shared" si="4"/>
        <v>940500</v>
      </c>
      <c r="AM48" s="404">
        <f t="shared" si="5"/>
        <v>22551833</v>
      </c>
      <c r="AN48" s="404">
        <f t="shared" si="6"/>
        <v>3758639</v>
      </c>
      <c r="AO48" s="404">
        <f t="shared" si="7"/>
        <v>7517278</v>
      </c>
      <c r="AP48" s="404">
        <f t="shared" si="8"/>
        <v>658025</v>
      </c>
      <c r="AQ48" s="404">
        <f t="shared" si="9"/>
        <v>658025</v>
      </c>
      <c r="AR48" s="404">
        <f t="shared" si="10"/>
        <v>0</v>
      </c>
      <c r="AS48" s="404">
        <f t="shared" si="11"/>
        <v>27018</v>
      </c>
      <c r="AT48" s="404">
        <f t="shared" si="15"/>
        <v>0</v>
      </c>
      <c r="AU48" s="404">
        <f t="shared" si="16"/>
        <v>0</v>
      </c>
      <c r="AV48" s="404">
        <f t="shared" si="17"/>
        <v>3072585.44</v>
      </c>
      <c r="AW48" s="404">
        <f t="shared" si="18"/>
        <v>41479903.439999998</v>
      </c>
      <c r="AX48" s="404">
        <f t="shared" si="19"/>
        <v>41479903.439999998</v>
      </c>
      <c r="AY48" s="414" t="str">
        <f t="shared" si="12"/>
        <v>CÁT LÁI</v>
      </c>
      <c r="AZ48" s="383" t="s">
        <v>80</v>
      </c>
      <c r="BA48" s="1" t="s">
        <v>6044</v>
      </c>
      <c r="BB48" s="1" t="s">
        <v>6074</v>
      </c>
      <c r="BC48" s="407">
        <v>46100</v>
      </c>
    </row>
    <row r="49" spans="1:55" s="1" customFormat="1" ht="35.25" customHeight="1">
      <c r="A49" s="400" t="s">
        <v>5744</v>
      </c>
      <c r="B49" s="378" t="s">
        <v>5816</v>
      </c>
      <c r="C49" s="379" t="s">
        <v>5888</v>
      </c>
      <c r="D49" s="401">
        <v>46099</v>
      </c>
      <c r="E49" s="401" t="s">
        <v>5963</v>
      </c>
      <c r="F49" s="495">
        <v>1</v>
      </c>
      <c r="G49" s="380">
        <v>1390.7</v>
      </c>
      <c r="H49" s="380">
        <v>1390.7</v>
      </c>
      <c r="I49" s="381">
        <v>5.44</v>
      </c>
      <c r="J49" s="485"/>
      <c r="K49" s="485"/>
      <c r="L49" s="485"/>
      <c r="M49" s="915"/>
      <c r="N49" s="403"/>
      <c r="O49" s="373"/>
      <c r="P49" s="403"/>
      <c r="Q49" s="403">
        <v>940500</v>
      </c>
      <c r="R49" s="403">
        <v>18614211</v>
      </c>
      <c r="S49" s="403">
        <v>3579656</v>
      </c>
      <c r="T49" s="403">
        <v>5727449</v>
      </c>
      <c r="U49" s="403">
        <v>658025</v>
      </c>
      <c r="V49" s="403">
        <v>658025</v>
      </c>
      <c r="W49" s="403"/>
      <c r="X49" s="403">
        <v>20861</v>
      </c>
      <c r="Y49" s="403"/>
      <c r="Z49" s="403"/>
      <c r="AA49" s="403"/>
      <c r="AB49" s="373"/>
      <c r="AC49" s="917"/>
      <c r="AD49" s="919"/>
      <c r="AE49" s="382" t="s">
        <v>74</v>
      </c>
      <c r="AF49" s="405" t="str">
        <f t="shared" si="14"/>
        <v>PS261981</v>
      </c>
      <c r="AG49" s="404" t="str">
        <f t="shared" si="14"/>
        <v>SL2026030602</v>
      </c>
      <c r="AH49" s="406">
        <f t="shared" si="0"/>
        <v>46099</v>
      </c>
      <c r="AI49" s="404">
        <f t="shared" si="1"/>
        <v>0</v>
      </c>
      <c r="AJ49" s="404">
        <f t="shared" si="2"/>
        <v>0</v>
      </c>
      <c r="AK49" s="404">
        <f t="shared" si="3"/>
        <v>0</v>
      </c>
      <c r="AL49" s="404">
        <f t="shared" si="4"/>
        <v>940500</v>
      </c>
      <c r="AM49" s="404">
        <f t="shared" si="5"/>
        <v>18614211</v>
      </c>
      <c r="AN49" s="404">
        <f t="shared" si="6"/>
        <v>3579656</v>
      </c>
      <c r="AO49" s="404">
        <f t="shared" si="7"/>
        <v>5727449</v>
      </c>
      <c r="AP49" s="404">
        <f t="shared" si="8"/>
        <v>658025</v>
      </c>
      <c r="AQ49" s="404">
        <f t="shared" si="9"/>
        <v>658025</v>
      </c>
      <c r="AR49" s="404">
        <f t="shared" si="10"/>
        <v>0</v>
      </c>
      <c r="AS49" s="404">
        <f t="shared" si="11"/>
        <v>20861</v>
      </c>
      <c r="AT49" s="404">
        <f t="shared" si="15"/>
        <v>0</v>
      </c>
      <c r="AU49" s="404">
        <f t="shared" si="16"/>
        <v>0</v>
      </c>
      <c r="AV49" s="404">
        <f t="shared" si="17"/>
        <v>2415898.16</v>
      </c>
      <c r="AW49" s="404">
        <f t="shared" si="18"/>
        <v>32614625.16</v>
      </c>
      <c r="AX49" s="404">
        <f t="shared" si="19"/>
        <v>32614625.16</v>
      </c>
      <c r="AY49" s="414" t="str">
        <f t="shared" si="12"/>
        <v>CÁT LÁI</v>
      </c>
      <c r="AZ49" s="383" t="s">
        <v>80</v>
      </c>
      <c r="BA49" s="1" t="s">
        <v>6045</v>
      </c>
      <c r="BB49" s="1" t="s">
        <v>6074</v>
      </c>
      <c r="BC49" s="407">
        <v>46100</v>
      </c>
    </row>
    <row r="50" spans="1:55" s="1" customFormat="1" ht="46.5" customHeight="1">
      <c r="A50" s="400" t="s">
        <v>5745</v>
      </c>
      <c r="B50" s="378" t="s">
        <v>5817</v>
      </c>
      <c r="C50" s="379" t="s">
        <v>5889</v>
      </c>
      <c r="D50" s="401">
        <v>46099</v>
      </c>
      <c r="E50" s="401" t="s">
        <v>5964</v>
      </c>
      <c r="F50" s="495">
        <v>1</v>
      </c>
      <c r="G50" s="380">
        <v>4818</v>
      </c>
      <c r="H50" s="380">
        <v>4818</v>
      </c>
      <c r="I50" s="381"/>
      <c r="J50" s="485">
        <v>1</v>
      </c>
      <c r="K50" s="485"/>
      <c r="L50" s="485"/>
      <c r="M50" s="485">
        <v>1</v>
      </c>
      <c r="N50" s="403"/>
      <c r="O50" s="373"/>
      <c r="P50" s="403">
        <f>1590000+2596000</f>
        <v>4186000</v>
      </c>
      <c r="Q50" s="403">
        <v>940500</v>
      </c>
      <c r="R50" s="403"/>
      <c r="S50" s="403"/>
      <c r="T50" s="403"/>
      <c r="U50" s="403"/>
      <c r="V50" s="403"/>
      <c r="W50" s="403">
        <v>675926</v>
      </c>
      <c r="X50" s="403">
        <v>72270</v>
      </c>
      <c r="Y50" s="403"/>
      <c r="Z50" s="403"/>
      <c r="AA50" s="403"/>
      <c r="AB50" s="373"/>
      <c r="AC50" s="519" t="s">
        <v>2687</v>
      </c>
      <c r="AD50" s="519" t="s">
        <v>5998</v>
      </c>
      <c r="AE50" s="382" t="s">
        <v>3542</v>
      </c>
      <c r="AF50" s="405" t="str">
        <f t="shared" si="14"/>
        <v>PS262040</v>
      </c>
      <c r="AG50" s="404" t="str">
        <f t="shared" si="14"/>
        <v>2607/SLTW-PS</v>
      </c>
      <c r="AH50" s="406">
        <f t="shared" si="0"/>
        <v>46099</v>
      </c>
      <c r="AI50" s="404">
        <f t="shared" si="1"/>
        <v>0</v>
      </c>
      <c r="AJ50" s="404">
        <f t="shared" si="2"/>
        <v>0</v>
      </c>
      <c r="AK50" s="404">
        <f t="shared" si="3"/>
        <v>4186000</v>
      </c>
      <c r="AL50" s="404">
        <f t="shared" si="4"/>
        <v>940500</v>
      </c>
      <c r="AM50" s="404">
        <f t="shared" si="5"/>
        <v>0</v>
      </c>
      <c r="AN50" s="404">
        <f t="shared" si="6"/>
        <v>0</v>
      </c>
      <c r="AO50" s="404">
        <f t="shared" si="7"/>
        <v>0</v>
      </c>
      <c r="AP50" s="404">
        <f t="shared" si="8"/>
        <v>0</v>
      </c>
      <c r="AQ50" s="404">
        <f t="shared" si="9"/>
        <v>0</v>
      </c>
      <c r="AR50" s="404">
        <f t="shared" si="10"/>
        <v>675926</v>
      </c>
      <c r="AS50" s="404">
        <f t="shared" si="11"/>
        <v>72270</v>
      </c>
      <c r="AT50" s="404">
        <f t="shared" si="15"/>
        <v>0</v>
      </c>
      <c r="AU50" s="404">
        <f t="shared" si="16"/>
        <v>0</v>
      </c>
      <c r="AV50" s="404">
        <f t="shared" si="17"/>
        <v>469975.68</v>
      </c>
      <c r="AW50" s="404">
        <f t="shared" si="18"/>
        <v>6344671.6799999997</v>
      </c>
      <c r="AX50" s="404">
        <f t="shared" si="19"/>
        <v>6344671.6799999997</v>
      </c>
      <c r="AY50" s="414" t="str">
        <f t="shared" si="12"/>
        <v>TAN THUAN</v>
      </c>
      <c r="AZ50" s="383" t="s">
        <v>80</v>
      </c>
      <c r="BA50" s="1" t="s">
        <v>6046</v>
      </c>
      <c r="BB50" s="1" t="s">
        <v>4145</v>
      </c>
      <c r="BC50" s="407">
        <v>46100</v>
      </c>
    </row>
    <row r="51" spans="1:55" s="1" customFormat="1" ht="35.25" customHeight="1">
      <c r="A51" s="400" t="s">
        <v>5746</v>
      </c>
      <c r="B51" s="378" t="s">
        <v>5818</v>
      </c>
      <c r="C51" s="379" t="s">
        <v>5890</v>
      </c>
      <c r="D51" s="401">
        <v>46094</v>
      </c>
      <c r="E51" s="401" t="s">
        <v>5965</v>
      </c>
      <c r="F51" s="495">
        <v>1</v>
      </c>
      <c r="G51" s="380">
        <v>1041.5</v>
      </c>
      <c r="H51" s="380">
        <v>1041.5</v>
      </c>
      <c r="I51" s="381">
        <v>3.3</v>
      </c>
      <c r="J51" s="498"/>
      <c r="K51" s="873">
        <v>1</v>
      </c>
      <c r="L51" s="485"/>
      <c r="M51" s="485"/>
      <c r="N51" s="403"/>
      <c r="O51" s="373"/>
      <c r="P51" s="403">
        <v>1460000</v>
      </c>
      <c r="Q51" s="403">
        <v>940500</v>
      </c>
      <c r="R51" s="403">
        <v>1986379</v>
      </c>
      <c r="S51" s="403"/>
      <c r="T51" s="403"/>
      <c r="U51" s="403">
        <v>680446</v>
      </c>
      <c r="V51" s="403"/>
      <c r="W51" s="403">
        <v>22275</v>
      </c>
      <c r="X51" s="403">
        <v>15623</v>
      </c>
      <c r="Y51" s="403"/>
      <c r="Z51" s="403"/>
      <c r="AA51" s="403"/>
      <c r="AB51" s="373"/>
      <c r="AC51" s="898" t="s">
        <v>2685</v>
      </c>
      <c r="AD51" s="900" t="s">
        <v>704</v>
      </c>
      <c r="AE51" s="382" t="s">
        <v>74</v>
      </c>
      <c r="AF51" s="405" t="str">
        <f t="shared" si="14"/>
        <v>PS261847</v>
      </c>
      <c r="AG51" s="404" t="str">
        <f t="shared" si="14"/>
        <v>0885190405</v>
      </c>
      <c r="AH51" s="406">
        <f t="shared" si="0"/>
        <v>46094</v>
      </c>
      <c r="AI51" s="404">
        <f t="shared" si="1"/>
        <v>0</v>
      </c>
      <c r="AJ51" s="404">
        <f t="shared" si="2"/>
        <v>0</v>
      </c>
      <c r="AK51" s="404">
        <f t="shared" si="3"/>
        <v>1460000</v>
      </c>
      <c r="AL51" s="404">
        <f t="shared" si="4"/>
        <v>940500</v>
      </c>
      <c r="AM51" s="404">
        <f t="shared" si="5"/>
        <v>1986379</v>
      </c>
      <c r="AN51" s="404">
        <f t="shared" si="6"/>
        <v>0</v>
      </c>
      <c r="AO51" s="404">
        <f t="shared" si="7"/>
        <v>0</v>
      </c>
      <c r="AP51" s="404">
        <f t="shared" si="8"/>
        <v>680446</v>
      </c>
      <c r="AQ51" s="404">
        <f t="shared" si="9"/>
        <v>0</v>
      </c>
      <c r="AR51" s="404">
        <f t="shared" si="10"/>
        <v>22275</v>
      </c>
      <c r="AS51" s="404">
        <f t="shared" si="11"/>
        <v>15623</v>
      </c>
      <c r="AT51" s="404">
        <f t="shared" si="15"/>
        <v>0</v>
      </c>
      <c r="AU51" s="404">
        <f t="shared" si="16"/>
        <v>0</v>
      </c>
      <c r="AV51" s="404">
        <f t="shared" si="17"/>
        <v>408417.84</v>
      </c>
      <c r="AW51" s="404">
        <f t="shared" si="18"/>
        <v>5513640.8399999999</v>
      </c>
      <c r="AX51" s="404">
        <f t="shared" si="19"/>
        <v>5513640.8399999999</v>
      </c>
      <c r="AY51" s="414" t="str">
        <f t="shared" si="12"/>
        <v>CÁT LÁI</v>
      </c>
      <c r="AZ51" s="383" t="s">
        <v>80</v>
      </c>
      <c r="BA51" s="1" t="s">
        <v>6047</v>
      </c>
      <c r="BB51" s="1" t="s">
        <v>6074</v>
      </c>
      <c r="BC51" s="407">
        <v>46100</v>
      </c>
    </row>
    <row r="52" spans="1:55" s="1" customFormat="1" ht="35.25" customHeight="1">
      <c r="A52" s="400" t="s">
        <v>5747</v>
      </c>
      <c r="B52" s="378" t="s">
        <v>5819</v>
      </c>
      <c r="C52" s="379" t="s">
        <v>5891</v>
      </c>
      <c r="D52" s="401">
        <v>46099</v>
      </c>
      <c r="E52" s="401" t="s">
        <v>5966</v>
      </c>
      <c r="F52" s="495">
        <v>1</v>
      </c>
      <c r="G52" s="380">
        <v>686.5</v>
      </c>
      <c r="H52" s="380">
        <v>686.5</v>
      </c>
      <c r="I52" s="381">
        <v>2.8</v>
      </c>
      <c r="J52" s="498"/>
      <c r="K52" s="875"/>
      <c r="L52" s="485"/>
      <c r="M52" s="491"/>
      <c r="N52" s="403"/>
      <c r="O52" s="373"/>
      <c r="P52" s="403"/>
      <c r="Q52" s="403">
        <v>940500</v>
      </c>
      <c r="R52" s="403">
        <v>10317832</v>
      </c>
      <c r="S52" s="403">
        <v>3021651</v>
      </c>
      <c r="T52" s="403">
        <v>3684940</v>
      </c>
      <c r="U52" s="403">
        <v>658025</v>
      </c>
      <c r="V52" s="403">
        <v>658025</v>
      </c>
      <c r="W52" s="403"/>
      <c r="X52" s="403"/>
      <c r="Y52" s="403"/>
      <c r="Z52" s="403"/>
      <c r="AA52" s="403"/>
      <c r="AB52" s="373"/>
      <c r="AC52" s="899"/>
      <c r="AD52" s="901"/>
      <c r="AE52" s="382" t="s">
        <v>74</v>
      </c>
      <c r="AF52" s="405" t="str">
        <f t="shared" si="14"/>
        <v>PS261979</v>
      </c>
      <c r="AG52" s="404" t="str">
        <f t="shared" si="14"/>
        <v>SL2026030603</v>
      </c>
      <c r="AH52" s="406">
        <f t="shared" si="0"/>
        <v>46099</v>
      </c>
      <c r="AI52" s="404">
        <f t="shared" si="1"/>
        <v>0</v>
      </c>
      <c r="AJ52" s="404">
        <f t="shared" si="2"/>
        <v>0</v>
      </c>
      <c r="AK52" s="404">
        <f t="shared" si="3"/>
        <v>0</v>
      </c>
      <c r="AL52" s="404">
        <f t="shared" si="4"/>
        <v>940500</v>
      </c>
      <c r="AM52" s="404">
        <f t="shared" si="5"/>
        <v>10317832</v>
      </c>
      <c r="AN52" s="404">
        <f t="shared" si="6"/>
        <v>3021651</v>
      </c>
      <c r="AO52" s="404">
        <f t="shared" si="7"/>
        <v>3684940</v>
      </c>
      <c r="AP52" s="404">
        <f t="shared" si="8"/>
        <v>658025</v>
      </c>
      <c r="AQ52" s="404">
        <f t="shared" si="9"/>
        <v>658025</v>
      </c>
      <c r="AR52" s="404">
        <f t="shared" si="10"/>
        <v>0</v>
      </c>
      <c r="AS52" s="404">
        <f t="shared" si="11"/>
        <v>0</v>
      </c>
      <c r="AT52" s="404">
        <f t="shared" si="15"/>
        <v>0</v>
      </c>
      <c r="AU52" s="404">
        <f t="shared" si="16"/>
        <v>0</v>
      </c>
      <c r="AV52" s="404">
        <f t="shared" si="17"/>
        <v>1542477.84</v>
      </c>
      <c r="AW52" s="404">
        <f t="shared" si="18"/>
        <v>20823450.84</v>
      </c>
      <c r="AX52" s="404">
        <f t="shared" si="19"/>
        <v>20823450.84</v>
      </c>
      <c r="AY52" s="414" t="str">
        <f t="shared" si="12"/>
        <v>CÁT LÁI</v>
      </c>
      <c r="AZ52" s="383" t="s">
        <v>80</v>
      </c>
      <c r="BA52" s="1" t="s">
        <v>6048</v>
      </c>
      <c r="BB52" s="1" t="s">
        <v>6074</v>
      </c>
      <c r="BC52" s="407">
        <v>46100</v>
      </c>
    </row>
    <row r="53" spans="1:55" s="1" customFormat="1" ht="35.25" customHeight="1">
      <c r="A53" s="400" t="s">
        <v>5748</v>
      </c>
      <c r="B53" s="378" t="s">
        <v>5820</v>
      </c>
      <c r="C53" s="379" t="s">
        <v>5892</v>
      </c>
      <c r="D53" s="401">
        <v>46100</v>
      </c>
      <c r="E53" s="401" t="s">
        <v>5967</v>
      </c>
      <c r="F53" s="495">
        <v>1</v>
      </c>
      <c r="G53" s="380">
        <v>2</v>
      </c>
      <c r="H53" s="380">
        <v>2</v>
      </c>
      <c r="I53" s="381"/>
      <c r="J53" s="485"/>
      <c r="K53" s="485"/>
      <c r="L53" s="485"/>
      <c r="M53" s="491"/>
      <c r="N53" s="403"/>
      <c r="O53" s="373"/>
      <c r="P53" s="403">
        <f t="shared" ref="P53:P54" si="22">IF(H53&lt;=50,1060000, IF(H53&lt;=200, 1210000, IF(H53&lt;=500, 1230000, IF(H53&lt;=1000, 1440000, IF(H53&lt;=2000, 1990000, IF(H53&gt;2000, 1990000+(H53-2000)*1464))))))</f>
        <v>1060000</v>
      </c>
      <c r="Q53" s="403">
        <v>940500</v>
      </c>
      <c r="R53" s="403"/>
      <c r="S53" s="403"/>
      <c r="T53" s="403"/>
      <c r="U53" s="403">
        <v>522431</v>
      </c>
      <c r="V53" s="403"/>
      <c r="W53" s="403">
        <v>157500</v>
      </c>
      <c r="X53" s="403"/>
      <c r="Y53" s="403"/>
      <c r="Z53" s="403"/>
      <c r="AA53" s="403"/>
      <c r="AB53" s="373"/>
      <c r="AC53" s="902" t="s">
        <v>2684</v>
      </c>
      <c r="AD53" s="511" t="s">
        <v>704</v>
      </c>
      <c r="AE53" s="382" t="s">
        <v>72</v>
      </c>
      <c r="AF53" s="405" t="str">
        <f t="shared" si="14"/>
        <v>PS262057</v>
      </c>
      <c r="AG53" s="404" t="str">
        <f t="shared" si="14"/>
        <v>G8-20260318 VY (B)</v>
      </c>
      <c r="AH53" s="406">
        <f t="shared" si="0"/>
        <v>46100</v>
      </c>
      <c r="AI53" s="404">
        <f t="shared" si="1"/>
        <v>0</v>
      </c>
      <c r="AJ53" s="404">
        <f t="shared" si="2"/>
        <v>0</v>
      </c>
      <c r="AK53" s="404">
        <f t="shared" si="3"/>
        <v>1060000</v>
      </c>
      <c r="AL53" s="404">
        <f t="shared" si="4"/>
        <v>940500</v>
      </c>
      <c r="AM53" s="404">
        <f t="shared" si="5"/>
        <v>0</v>
      </c>
      <c r="AN53" s="404">
        <f t="shared" si="6"/>
        <v>0</v>
      </c>
      <c r="AO53" s="404">
        <f t="shared" si="7"/>
        <v>0</v>
      </c>
      <c r="AP53" s="404">
        <f t="shared" si="8"/>
        <v>522431</v>
      </c>
      <c r="AQ53" s="404">
        <f t="shared" si="9"/>
        <v>0</v>
      </c>
      <c r="AR53" s="404">
        <f t="shared" si="10"/>
        <v>157500</v>
      </c>
      <c r="AS53" s="404">
        <f t="shared" si="11"/>
        <v>0</v>
      </c>
      <c r="AT53" s="404">
        <f t="shared" si="15"/>
        <v>0</v>
      </c>
      <c r="AU53" s="404">
        <f t="shared" si="16"/>
        <v>0</v>
      </c>
      <c r="AV53" s="404">
        <f t="shared" si="17"/>
        <v>214434.48</v>
      </c>
      <c r="AW53" s="404">
        <f t="shared" si="18"/>
        <v>2894865.48</v>
      </c>
      <c r="AX53" s="404">
        <f t="shared" si="19"/>
        <v>2894865.48</v>
      </c>
      <c r="AY53" s="414" t="str">
        <f t="shared" si="12"/>
        <v>TCS</v>
      </c>
      <c r="AZ53" s="383" t="s">
        <v>79</v>
      </c>
      <c r="BA53" s="1" t="s">
        <v>6049</v>
      </c>
      <c r="BB53" s="1" t="s">
        <v>1293</v>
      </c>
      <c r="BC53" s="407">
        <v>46101</v>
      </c>
    </row>
    <row r="54" spans="1:55" s="1" customFormat="1" ht="35.25" customHeight="1">
      <c r="A54" s="400" t="s">
        <v>5749</v>
      </c>
      <c r="B54" s="378" t="s">
        <v>5821</v>
      </c>
      <c r="C54" s="379" t="s">
        <v>5893</v>
      </c>
      <c r="D54" s="401">
        <v>46100</v>
      </c>
      <c r="E54" s="401" t="s">
        <v>5968</v>
      </c>
      <c r="F54" s="495">
        <v>1</v>
      </c>
      <c r="G54" s="380">
        <v>14</v>
      </c>
      <c r="H54" s="380">
        <v>14</v>
      </c>
      <c r="I54" s="381"/>
      <c r="J54" s="485"/>
      <c r="K54" s="485"/>
      <c r="L54" s="485"/>
      <c r="M54" s="485"/>
      <c r="N54" s="403"/>
      <c r="O54" s="373"/>
      <c r="P54" s="403">
        <f t="shared" si="22"/>
        <v>1060000</v>
      </c>
      <c r="Q54" s="403">
        <v>940500</v>
      </c>
      <c r="R54" s="403"/>
      <c r="S54" s="403"/>
      <c r="T54" s="403"/>
      <c r="U54" s="403">
        <v>536015</v>
      </c>
      <c r="V54" s="403"/>
      <c r="W54" s="403">
        <v>157500</v>
      </c>
      <c r="X54" s="403"/>
      <c r="Y54" s="403"/>
      <c r="Z54" s="403"/>
      <c r="AA54" s="403"/>
      <c r="AB54" s="373"/>
      <c r="AC54" s="903"/>
      <c r="AD54" s="511" t="s">
        <v>704</v>
      </c>
      <c r="AE54" s="382" t="s">
        <v>72</v>
      </c>
      <c r="AF54" s="405" t="str">
        <f t="shared" si="14"/>
        <v>PS262056</v>
      </c>
      <c r="AG54" s="404" t="str">
        <f t="shared" si="14"/>
        <v>PC260318VY</v>
      </c>
      <c r="AH54" s="406">
        <f t="shared" si="0"/>
        <v>46100</v>
      </c>
      <c r="AI54" s="404">
        <f t="shared" si="1"/>
        <v>0</v>
      </c>
      <c r="AJ54" s="404">
        <f t="shared" si="2"/>
        <v>0</v>
      </c>
      <c r="AK54" s="404">
        <f t="shared" si="3"/>
        <v>1060000</v>
      </c>
      <c r="AL54" s="404">
        <f t="shared" si="4"/>
        <v>940500</v>
      </c>
      <c r="AM54" s="404">
        <f t="shared" si="5"/>
        <v>0</v>
      </c>
      <c r="AN54" s="404">
        <f t="shared" si="6"/>
        <v>0</v>
      </c>
      <c r="AO54" s="404">
        <f t="shared" si="7"/>
        <v>0</v>
      </c>
      <c r="AP54" s="404">
        <f t="shared" si="8"/>
        <v>536015</v>
      </c>
      <c r="AQ54" s="404">
        <f t="shared" si="9"/>
        <v>0</v>
      </c>
      <c r="AR54" s="404">
        <f t="shared" si="10"/>
        <v>157500</v>
      </c>
      <c r="AS54" s="404">
        <f t="shared" si="11"/>
        <v>0</v>
      </c>
      <c r="AT54" s="404">
        <f t="shared" si="15"/>
        <v>0</v>
      </c>
      <c r="AU54" s="404">
        <f t="shared" si="16"/>
        <v>0</v>
      </c>
      <c r="AV54" s="404">
        <f t="shared" si="17"/>
        <v>215521.2</v>
      </c>
      <c r="AW54" s="404">
        <f t="shared" si="18"/>
        <v>2909536.2</v>
      </c>
      <c r="AX54" s="404">
        <f t="shared" si="19"/>
        <v>2909536.2</v>
      </c>
      <c r="AY54" s="414" t="str">
        <f t="shared" si="12"/>
        <v>TCS</v>
      </c>
      <c r="AZ54" s="383" t="s">
        <v>79</v>
      </c>
      <c r="BA54" s="1" t="s">
        <v>6050</v>
      </c>
      <c r="BB54" s="1" t="s">
        <v>1293</v>
      </c>
      <c r="BC54" s="407">
        <v>46101</v>
      </c>
    </row>
    <row r="55" spans="1:55" s="1" customFormat="1" ht="35.25" customHeight="1">
      <c r="A55" s="400" t="s">
        <v>5750</v>
      </c>
      <c r="B55" s="378" t="s">
        <v>5822</v>
      </c>
      <c r="C55" s="379" t="s">
        <v>5894</v>
      </c>
      <c r="D55" s="401">
        <v>46098</v>
      </c>
      <c r="E55" s="401" t="s">
        <v>5969</v>
      </c>
      <c r="F55" s="495">
        <v>1</v>
      </c>
      <c r="G55" s="380">
        <v>4.8</v>
      </c>
      <c r="H55" s="380">
        <v>4.8</v>
      </c>
      <c r="I55" s="381"/>
      <c r="J55" s="485"/>
      <c r="K55" s="498"/>
      <c r="L55" s="485"/>
      <c r="M55" s="485"/>
      <c r="N55" s="403"/>
      <c r="O55" s="373"/>
      <c r="P55" s="403"/>
      <c r="Q55" s="403">
        <v>570000</v>
      </c>
      <c r="R55" s="403"/>
      <c r="S55" s="403"/>
      <c r="T55" s="403"/>
      <c r="U55" s="403"/>
      <c r="V55" s="403"/>
      <c r="W55" s="403"/>
      <c r="X55" s="403"/>
      <c r="Y55" s="403"/>
      <c r="Z55" s="403"/>
      <c r="AA55" s="403"/>
      <c r="AB55" s="373"/>
      <c r="AC55" s="525"/>
      <c r="AD55" s="525"/>
      <c r="AE55" s="382" t="s">
        <v>75</v>
      </c>
      <c r="AF55" s="405" t="str">
        <f t="shared" si="14"/>
        <v>PS261932</v>
      </c>
      <c r="AG55" s="404" t="str">
        <f t="shared" si="14"/>
        <v>OHTY260308</v>
      </c>
      <c r="AH55" s="406">
        <f t="shared" si="0"/>
        <v>46098</v>
      </c>
      <c r="AI55" s="404">
        <f t="shared" si="1"/>
        <v>0</v>
      </c>
      <c r="AJ55" s="404">
        <f t="shared" si="2"/>
        <v>0</v>
      </c>
      <c r="AK55" s="404">
        <f t="shared" si="3"/>
        <v>0</v>
      </c>
      <c r="AL55" s="404">
        <f t="shared" si="4"/>
        <v>570000</v>
      </c>
      <c r="AM55" s="404">
        <f t="shared" si="5"/>
        <v>0</v>
      </c>
      <c r="AN55" s="404">
        <f t="shared" si="6"/>
        <v>0</v>
      </c>
      <c r="AO55" s="404">
        <f t="shared" si="7"/>
        <v>0</v>
      </c>
      <c r="AP55" s="404">
        <f t="shared" si="8"/>
        <v>0</v>
      </c>
      <c r="AQ55" s="404">
        <f t="shared" si="9"/>
        <v>0</v>
      </c>
      <c r="AR55" s="404">
        <f t="shared" si="10"/>
        <v>0</v>
      </c>
      <c r="AS55" s="404">
        <f t="shared" si="11"/>
        <v>0</v>
      </c>
      <c r="AT55" s="404">
        <f t="shared" si="15"/>
        <v>0</v>
      </c>
      <c r="AU55" s="404">
        <f t="shared" si="16"/>
        <v>0</v>
      </c>
      <c r="AV55" s="404">
        <f t="shared" si="17"/>
        <v>45600</v>
      </c>
      <c r="AW55" s="404">
        <f t="shared" si="18"/>
        <v>615600</v>
      </c>
      <c r="AX55" s="404">
        <f t="shared" si="19"/>
        <v>615600</v>
      </c>
      <c r="AY55" s="414" t="str">
        <f t="shared" si="12"/>
        <v>DHL</v>
      </c>
      <c r="AZ55" s="383" t="s">
        <v>82</v>
      </c>
      <c r="BA55" s="1" t="s">
        <v>6051</v>
      </c>
      <c r="BC55" s="407"/>
    </row>
    <row r="56" spans="1:55" s="1" customFormat="1" ht="35.25" customHeight="1">
      <c r="A56" s="400" t="s">
        <v>5751</v>
      </c>
      <c r="B56" s="378" t="s">
        <v>5823</v>
      </c>
      <c r="C56" s="379" t="s">
        <v>5895</v>
      </c>
      <c r="D56" s="401">
        <v>46098</v>
      </c>
      <c r="E56" s="401" t="s">
        <v>5970</v>
      </c>
      <c r="F56" s="495">
        <v>1</v>
      </c>
      <c r="G56" s="380">
        <v>0.5</v>
      </c>
      <c r="H56" s="380">
        <v>0.5</v>
      </c>
      <c r="I56" s="381"/>
      <c r="J56" s="485"/>
      <c r="K56" s="491"/>
      <c r="L56" s="485"/>
      <c r="M56" s="485"/>
      <c r="N56" s="403"/>
      <c r="O56" s="373"/>
      <c r="P56" s="403"/>
      <c r="Q56" s="403">
        <v>570000</v>
      </c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373"/>
      <c r="AC56" s="525"/>
      <c r="AD56" s="525"/>
      <c r="AE56" s="382" t="s">
        <v>75</v>
      </c>
      <c r="AF56" s="405" t="str">
        <f t="shared" si="14"/>
        <v>PS261933</v>
      </c>
      <c r="AG56" s="404" t="str">
        <f t="shared" si="14"/>
        <v>DI26C01451</v>
      </c>
      <c r="AH56" s="406">
        <f t="shared" si="0"/>
        <v>46098</v>
      </c>
      <c r="AI56" s="404">
        <f t="shared" si="1"/>
        <v>0</v>
      </c>
      <c r="AJ56" s="404">
        <f t="shared" si="2"/>
        <v>0</v>
      </c>
      <c r="AK56" s="404">
        <f t="shared" si="3"/>
        <v>0</v>
      </c>
      <c r="AL56" s="404">
        <f t="shared" si="4"/>
        <v>570000</v>
      </c>
      <c r="AM56" s="404">
        <f t="shared" si="5"/>
        <v>0</v>
      </c>
      <c r="AN56" s="404">
        <f t="shared" si="6"/>
        <v>0</v>
      </c>
      <c r="AO56" s="404">
        <f t="shared" si="7"/>
        <v>0</v>
      </c>
      <c r="AP56" s="404">
        <f t="shared" si="8"/>
        <v>0</v>
      </c>
      <c r="AQ56" s="404">
        <f t="shared" si="9"/>
        <v>0</v>
      </c>
      <c r="AR56" s="404">
        <f t="shared" si="10"/>
        <v>0</v>
      </c>
      <c r="AS56" s="404">
        <f t="shared" si="11"/>
        <v>0</v>
      </c>
      <c r="AT56" s="404">
        <f t="shared" si="15"/>
        <v>0</v>
      </c>
      <c r="AU56" s="404">
        <f t="shared" si="16"/>
        <v>0</v>
      </c>
      <c r="AV56" s="404">
        <f t="shared" si="17"/>
        <v>45600</v>
      </c>
      <c r="AW56" s="404">
        <f t="shared" si="18"/>
        <v>615600</v>
      </c>
      <c r="AX56" s="404">
        <f t="shared" si="19"/>
        <v>615600</v>
      </c>
      <c r="AY56" s="414" t="str">
        <f t="shared" si="12"/>
        <v>DHL</v>
      </c>
      <c r="AZ56" s="383" t="s">
        <v>82</v>
      </c>
      <c r="BA56" s="1" t="s">
        <v>6052</v>
      </c>
      <c r="BC56" s="407"/>
    </row>
    <row r="57" spans="1:55" s="1" customFormat="1" ht="35.25" customHeight="1">
      <c r="A57" s="400" t="s">
        <v>5752</v>
      </c>
      <c r="B57" s="378" t="s">
        <v>5824</v>
      </c>
      <c r="C57" s="379" t="s">
        <v>5896</v>
      </c>
      <c r="D57" s="401">
        <v>46098</v>
      </c>
      <c r="E57" s="401" t="s">
        <v>5971</v>
      </c>
      <c r="F57" s="495">
        <v>1</v>
      </c>
      <c r="G57" s="380">
        <v>2.5</v>
      </c>
      <c r="H57" s="380">
        <v>2.5</v>
      </c>
      <c r="I57" s="381"/>
      <c r="J57" s="485"/>
      <c r="K57" s="485"/>
      <c r="L57" s="485"/>
      <c r="M57" s="485"/>
      <c r="N57" s="403"/>
      <c r="O57" s="373"/>
      <c r="P57" s="403"/>
      <c r="Q57" s="403">
        <v>570000</v>
      </c>
      <c r="R57" s="403"/>
      <c r="S57" s="403"/>
      <c r="T57" s="403"/>
      <c r="U57" s="403"/>
      <c r="V57" s="403"/>
      <c r="W57" s="403"/>
      <c r="X57" s="403"/>
      <c r="Y57" s="403"/>
      <c r="Z57" s="403"/>
      <c r="AA57" s="403"/>
      <c r="AB57" s="373"/>
      <c r="AC57" s="525"/>
      <c r="AD57" s="525"/>
      <c r="AE57" s="382" t="s">
        <v>75</v>
      </c>
      <c r="AF57" s="405" t="str">
        <f t="shared" si="14"/>
        <v>PS262003</v>
      </c>
      <c r="AG57" s="404" t="str">
        <f t="shared" si="14"/>
        <v>5320850</v>
      </c>
      <c r="AH57" s="406">
        <f t="shared" si="0"/>
        <v>46098</v>
      </c>
      <c r="AI57" s="404">
        <f t="shared" si="1"/>
        <v>0</v>
      </c>
      <c r="AJ57" s="404">
        <f t="shared" si="2"/>
        <v>0</v>
      </c>
      <c r="AK57" s="404">
        <f t="shared" si="3"/>
        <v>0</v>
      </c>
      <c r="AL57" s="404">
        <f t="shared" si="4"/>
        <v>570000</v>
      </c>
      <c r="AM57" s="404">
        <f t="shared" si="5"/>
        <v>0</v>
      </c>
      <c r="AN57" s="404">
        <f t="shared" si="6"/>
        <v>0</v>
      </c>
      <c r="AO57" s="404">
        <f t="shared" si="7"/>
        <v>0</v>
      </c>
      <c r="AP57" s="404">
        <f t="shared" si="8"/>
        <v>0</v>
      </c>
      <c r="AQ57" s="404">
        <f t="shared" si="9"/>
        <v>0</v>
      </c>
      <c r="AR57" s="404">
        <f t="shared" si="10"/>
        <v>0</v>
      </c>
      <c r="AS57" s="404">
        <f t="shared" si="11"/>
        <v>0</v>
      </c>
      <c r="AT57" s="404">
        <f t="shared" si="15"/>
        <v>0</v>
      </c>
      <c r="AU57" s="404">
        <f t="shared" si="16"/>
        <v>0</v>
      </c>
      <c r="AV57" s="404">
        <f t="shared" si="17"/>
        <v>45600</v>
      </c>
      <c r="AW57" s="404">
        <f t="shared" si="18"/>
        <v>615600</v>
      </c>
      <c r="AX57" s="404">
        <f t="shared" si="19"/>
        <v>615600</v>
      </c>
      <c r="AY57" s="414" t="str">
        <f t="shared" si="12"/>
        <v>DHL</v>
      </c>
      <c r="AZ57" s="383" t="s">
        <v>82</v>
      </c>
      <c r="BA57" s="1" t="s">
        <v>6053</v>
      </c>
      <c r="BC57" s="407"/>
    </row>
    <row r="58" spans="1:55" s="1" customFormat="1" ht="35.25" customHeight="1">
      <c r="A58" s="400" t="s">
        <v>5753</v>
      </c>
      <c r="B58" s="378" t="s">
        <v>5825</v>
      </c>
      <c r="C58" s="379" t="s">
        <v>5897</v>
      </c>
      <c r="D58" s="401">
        <v>46098</v>
      </c>
      <c r="E58" s="401" t="s">
        <v>5972</v>
      </c>
      <c r="F58" s="495">
        <v>1</v>
      </c>
      <c r="G58" s="380">
        <v>1</v>
      </c>
      <c r="H58" s="380">
        <v>1</v>
      </c>
      <c r="I58" s="381"/>
      <c r="J58" s="381"/>
      <c r="K58" s="381"/>
      <c r="L58" s="381"/>
      <c r="M58" s="381"/>
      <c r="N58" s="403"/>
      <c r="O58" s="373"/>
      <c r="P58" s="403"/>
      <c r="Q58" s="403">
        <v>570000</v>
      </c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373"/>
      <c r="AC58" s="525"/>
      <c r="AD58" s="525"/>
      <c r="AE58" s="382" t="s">
        <v>75</v>
      </c>
      <c r="AF58" s="405" t="str">
        <f t="shared" si="14"/>
        <v>PS262002</v>
      </c>
      <c r="AG58" s="404" t="str">
        <f t="shared" si="14"/>
        <v>260316-01</v>
      </c>
      <c r="AH58" s="406">
        <f t="shared" si="0"/>
        <v>46098</v>
      </c>
      <c r="AI58" s="404">
        <f t="shared" si="1"/>
        <v>0</v>
      </c>
      <c r="AJ58" s="404">
        <f t="shared" si="2"/>
        <v>0</v>
      </c>
      <c r="AK58" s="404">
        <f t="shared" si="3"/>
        <v>0</v>
      </c>
      <c r="AL58" s="404">
        <f t="shared" si="4"/>
        <v>570000</v>
      </c>
      <c r="AM58" s="404">
        <f t="shared" si="5"/>
        <v>0</v>
      </c>
      <c r="AN58" s="404">
        <f t="shared" si="6"/>
        <v>0</v>
      </c>
      <c r="AO58" s="404">
        <f t="shared" si="7"/>
        <v>0</v>
      </c>
      <c r="AP58" s="404">
        <f t="shared" si="8"/>
        <v>0</v>
      </c>
      <c r="AQ58" s="404">
        <f t="shared" si="9"/>
        <v>0</v>
      </c>
      <c r="AR58" s="404">
        <f t="shared" si="10"/>
        <v>0</v>
      </c>
      <c r="AS58" s="404">
        <f t="shared" si="11"/>
        <v>0</v>
      </c>
      <c r="AT58" s="404">
        <f t="shared" si="15"/>
        <v>0</v>
      </c>
      <c r="AU58" s="404">
        <f t="shared" si="16"/>
        <v>0</v>
      </c>
      <c r="AV58" s="404">
        <f t="shared" si="17"/>
        <v>45600</v>
      </c>
      <c r="AW58" s="404">
        <f t="shared" si="18"/>
        <v>615600</v>
      </c>
      <c r="AX58" s="404">
        <f t="shared" si="19"/>
        <v>615600</v>
      </c>
      <c r="AY58" s="414" t="str">
        <f t="shared" si="12"/>
        <v>DHL</v>
      </c>
      <c r="AZ58" s="383" t="s">
        <v>82</v>
      </c>
      <c r="BA58" s="1" t="s">
        <v>6054</v>
      </c>
      <c r="BC58" s="407"/>
    </row>
    <row r="59" spans="1:55" s="1" customFormat="1" ht="35.25" customHeight="1">
      <c r="A59" s="400" t="s">
        <v>5754</v>
      </c>
      <c r="B59" s="378" t="s">
        <v>5826</v>
      </c>
      <c r="C59" s="379" t="s">
        <v>5898</v>
      </c>
      <c r="D59" s="401">
        <v>46098</v>
      </c>
      <c r="E59" s="401" t="s">
        <v>5973</v>
      </c>
      <c r="F59" s="495">
        <v>1</v>
      </c>
      <c r="G59" s="380">
        <v>9.5</v>
      </c>
      <c r="H59" s="380">
        <v>9.5</v>
      </c>
      <c r="I59" s="381"/>
      <c r="J59" s="381"/>
      <c r="K59" s="381"/>
      <c r="L59" s="381"/>
      <c r="M59" s="381"/>
      <c r="N59" s="403"/>
      <c r="O59" s="373"/>
      <c r="P59" s="403"/>
      <c r="Q59" s="403">
        <v>570000</v>
      </c>
      <c r="R59" s="403"/>
      <c r="S59" s="403"/>
      <c r="T59" s="403"/>
      <c r="U59" s="403"/>
      <c r="V59" s="403"/>
      <c r="W59" s="403"/>
      <c r="X59" s="403"/>
      <c r="Y59" s="403"/>
      <c r="Z59" s="403"/>
      <c r="AA59" s="403"/>
      <c r="AB59" s="373"/>
      <c r="AC59" s="525"/>
      <c r="AD59" s="525"/>
      <c r="AE59" s="382" t="s">
        <v>75</v>
      </c>
      <c r="AF59" s="405" t="str">
        <f t="shared" si="14"/>
        <v>PS262001</v>
      </c>
      <c r="AG59" s="404" t="str">
        <f t="shared" si="14"/>
        <v>00013-00135712</v>
      </c>
      <c r="AH59" s="406">
        <f t="shared" si="0"/>
        <v>46098</v>
      </c>
      <c r="AI59" s="404">
        <f t="shared" si="1"/>
        <v>0</v>
      </c>
      <c r="AJ59" s="404">
        <f t="shared" si="2"/>
        <v>0</v>
      </c>
      <c r="AK59" s="404">
        <f t="shared" si="3"/>
        <v>0</v>
      </c>
      <c r="AL59" s="404">
        <f t="shared" si="4"/>
        <v>570000</v>
      </c>
      <c r="AM59" s="404">
        <f t="shared" si="5"/>
        <v>0</v>
      </c>
      <c r="AN59" s="404">
        <f t="shared" si="6"/>
        <v>0</v>
      </c>
      <c r="AO59" s="404">
        <f t="shared" si="7"/>
        <v>0</v>
      </c>
      <c r="AP59" s="404">
        <f t="shared" si="8"/>
        <v>0</v>
      </c>
      <c r="AQ59" s="404">
        <f t="shared" si="9"/>
        <v>0</v>
      </c>
      <c r="AR59" s="404">
        <f t="shared" si="10"/>
        <v>0</v>
      </c>
      <c r="AS59" s="404">
        <f t="shared" si="11"/>
        <v>0</v>
      </c>
      <c r="AT59" s="404">
        <f t="shared" si="15"/>
        <v>0</v>
      </c>
      <c r="AU59" s="404">
        <f t="shared" si="16"/>
        <v>0</v>
      </c>
      <c r="AV59" s="404">
        <f t="shared" si="17"/>
        <v>45600</v>
      </c>
      <c r="AW59" s="404">
        <f t="shared" si="18"/>
        <v>615600</v>
      </c>
      <c r="AX59" s="404">
        <f t="shared" si="19"/>
        <v>615600</v>
      </c>
      <c r="AY59" s="414" t="str">
        <f t="shared" si="12"/>
        <v>DHL</v>
      </c>
      <c r="AZ59" s="383" t="s">
        <v>82</v>
      </c>
      <c r="BA59" s="1" t="s">
        <v>6055</v>
      </c>
      <c r="BC59" s="407"/>
    </row>
    <row r="60" spans="1:55" s="1" customFormat="1" ht="35.25" customHeight="1">
      <c r="A60" s="400" t="s">
        <v>5755</v>
      </c>
      <c r="B60" s="378" t="s">
        <v>5827</v>
      </c>
      <c r="C60" s="379" t="s">
        <v>5899</v>
      </c>
      <c r="D60" s="401">
        <v>46098</v>
      </c>
      <c r="E60" s="401" t="s">
        <v>5974</v>
      </c>
      <c r="F60" s="495">
        <v>1</v>
      </c>
      <c r="G60" s="380">
        <v>2</v>
      </c>
      <c r="H60" s="380">
        <v>2</v>
      </c>
      <c r="I60" s="381"/>
      <c r="J60" s="381"/>
      <c r="K60" s="381"/>
      <c r="L60" s="381"/>
      <c r="M60" s="381"/>
      <c r="N60" s="403"/>
      <c r="O60" s="373"/>
      <c r="P60" s="403"/>
      <c r="Q60" s="403">
        <v>570000</v>
      </c>
      <c r="R60" s="403"/>
      <c r="S60" s="403"/>
      <c r="T60" s="403"/>
      <c r="U60" s="403"/>
      <c r="V60" s="403"/>
      <c r="W60" s="403"/>
      <c r="X60" s="403"/>
      <c r="Y60" s="403"/>
      <c r="Z60" s="403"/>
      <c r="AA60" s="403"/>
      <c r="AB60" s="373"/>
      <c r="AC60" s="525"/>
      <c r="AD60" s="525"/>
      <c r="AE60" s="382" t="s">
        <v>75</v>
      </c>
      <c r="AF60" s="405" t="str">
        <f t="shared" si="14"/>
        <v>PS262005</v>
      </c>
      <c r="AG60" s="404" t="str">
        <f t="shared" si="14"/>
        <v>425/2026</v>
      </c>
      <c r="AH60" s="406">
        <f t="shared" si="0"/>
        <v>46098</v>
      </c>
      <c r="AI60" s="404">
        <f t="shared" si="1"/>
        <v>0</v>
      </c>
      <c r="AJ60" s="404">
        <f t="shared" si="2"/>
        <v>0</v>
      </c>
      <c r="AK60" s="404">
        <f t="shared" si="3"/>
        <v>0</v>
      </c>
      <c r="AL60" s="404">
        <f t="shared" si="4"/>
        <v>570000</v>
      </c>
      <c r="AM60" s="404">
        <f t="shared" si="5"/>
        <v>0</v>
      </c>
      <c r="AN60" s="404">
        <f t="shared" si="6"/>
        <v>0</v>
      </c>
      <c r="AO60" s="404">
        <f t="shared" si="7"/>
        <v>0</v>
      </c>
      <c r="AP60" s="404">
        <f t="shared" si="8"/>
        <v>0</v>
      </c>
      <c r="AQ60" s="404">
        <f t="shared" si="9"/>
        <v>0</v>
      </c>
      <c r="AR60" s="404">
        <f t="shared" si="10"/>
        <v>0</v>
      </c>
      <c r="AS60" s="404">
        <f t="shared" si="11"/>
        <v>0</v>
      </c>
      <c r="AT60" s="404">
        <f t="shared" si="15"/>
        <v>0</v>
      </c>
      <c r="AU60" s="404">
        <f t="shared" si="16"/>
        <v>0</v>
      </c>
      <c r="AV60" s="404">
        <f t="shared" si="17"/>
        <v>45600</v>
      </c>
      <c r="AW60" s="404">
        <f t="shared" si="18"/>
        <v>615600</v>
      </c>
      <c r="AX60" s="404">
        <f t="shared" si="19"/>
        <v>615600</v>
      </c>
      <c r="AY60" s="414" t="str">
        <f t="shared" si="12"/>
        <v>DHL</v>
      </c>
      <c r="AZ60" s="383" t="s">
        <v>82</v>
      </c>
      <c r="BA60" s="1" t="s">
        <v>6056</v>
      </c>
      <c r="BC60" s="407"/>
    </row>
    <row r="61" spans="1:55" s="1" customFormat="1" ht="35.25" customHeight="1">
      <c r="A61" s="400" t="s">
        <v>5756</v>
      </c>
      <c r="B61" s="378" t="s">
        <v>5828</v>
      </c>
      <c r="C61" s="379" t="s">
        <v>5900</v>
      </c>
      <c r="D61" s="401">
        <v>46098</v>
      </c>
      <c r="E61" s="401" t="s">
        <v>5975</v>
      </c>
      <c r="F61" s="495">
        <v>1</v>
      </c>
      <c r="G61" s="380">
        <v>0.1</v>
      </c>
      <c r="H61" s="380">
        <v>0.1</v>
      </c>
      <c r="I61" s="381"/>
      <c r="J61" s="381"/>
      <c r="K61" s="381"/>
      <c r="L61" s="381"/>
      <c r="M61" s="381"/>
      <c r="N61" s="403"/>
      <c r="O61" s="373"/>
      <c r="P61" s="403"/>
      <c r="Q61" s="403">
        <v>570000</v>
      </c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373"/>
      <c r="AC61" s="525"/>
      <c r="AD61" s="525"/>
      <c r="AE61" s="382" t="s">
        <v>75</v>
      </c>
      <c r="AF61" s="405" t="str">
        <f t="shared" si="14"/>
        <v>PS261934</v>
      </c>
      <c r="AG61" s="404" t="str">
        <f t="shared" si="14"/>
        <v>001/SJID/EXP/III/2026</v>
      </c>
      <c r="AH61" s="406">
        <f t="shared" si="0"/>
        <v>46098</v>
      </c>
      <c r="AI61" s="404">
        <f t="shared" si="1"/>
        <v>0</v>
      </c>
      <c r="AJ61" s="404">
        <f t="shared" si="2"/>
        <v>0</v>
      </c>
      <c r="AK61" s="404">
        <f t="shared" si="3"/>
        <v>0</v>
      </c>
      <c r="AL61" s="404">
        <f t="shared" si="4"/>
        <v>570000</v>
      </c>
      <c r="AM61" s="404">
        <f t="shared" si="5"/>
        <v>0</v>
      </c>
      <c r="AN61" s="404">
        <f t="shared" si="6"/>
        <v>0</v>
      </c>
      <c r="AO61" s="404">
        <f t="shared" si="7"/>
        <v>0</v>
      </c>
      <c r="AP61" s="404">
        <f t="shared" si="8"/>
        <v>0</v>
      </c>
      <c r="AQ61" s="404">
        <f t="shared" si="9"/>
        <v>0</v>
      </c>
      <c r="AR61" s="404">
        <f t="shared" si="10"/>
        <v>0</v>
      </c>
      <c r="AS61" s="404">
        <f t="shared" si="11"/>
        <v>0</v>
      </c>
      <c r="AT61" s="404">
        <f t="shared" si="15"/>
        <v>0</v>
      </c>
      <c r="AU61" s="404">
        <f t="shared" si="16"/>
        <v>0</v>
      </c>
      <c r="AV61" s="404">
        <f t="shared" si="17"/>
        <v>45600</v>
      </c>
      <c r="AW61" s="404">
        <f t="shared" si="18"/>
        <v>615600</v>
      </c>
      <c r="AX61" s="404">
        <f t="shared" si="19"/>
        <v>615600</v>
      </c>
      <c r="AY61" s="414" t="str">
        <f t="shared" si="12"/>
        <v>DHL</v>
      </c>
      <c r="AZ61" s="383" t="s">
        <v>82</v>
      </c>
      <c r="BA61" s="1" t="s">
        <v>6057</v>
      </c>
      <c r="BC61" s="407"/>
    </row>
    <row r="62" spans="1:55" s="1" customFormat="1" ht="35.25" customHeight="1">
      <c r="A62" s="400" t="s">
        <v>5757</v>
      </c>
      <c r="B62" s="378" t="s">
        <v>5829</v>
      </c>
      <c r="C62" s="379" t="s">
        <v>5901</v>
      </c>
      <c r="D62" s="401">
        <v>46099</v>
      </c>
      <c r="E62" s="401" t="s">
        <v>5976</v>
      </c>
      <c r="F62" s="495">
        <v>1</v>
      </c>
      <c r="G62" s="380">
        <v>20.399999999999999</v>
      </c>
      <c r="H62" s="380">
        <v>20.399999999999999</v>
      </c>
      <c r="I62" s="381"/>
      <c r="J62" s="381"/>
      <c r="K62" s="381"/>
      <c r="L62" s="381"/>
      <c r="M62" s="381"/>
      <c r="N62" s="403"/>
      <c r="O62" s="373"/>
      <c r="P62" s="403"/>
      <c r="Q62" s="403">
        <v>570000</v>
      </c>
      <c r="R62" s="403"/>
      <c r="S62" s="403"/>
      <c r="T62" s="403"/>
      <c r="U62" s="403"/>
      <c r="V62" s="403"/>
      <c r="W62" s="403"/>
      <c r="X62" s="403"/>
      <c r="Y62" s="403"/>
      <c r="Z62" s="403"/>
      <c r="AA62" s="403"/>
      <c r="AB62" s="373"/>
      <c r="AC62" s="525"/>
      <c r="AD62" s="525"/>
      <c r="AE62" s="382" t="s">
        <v>75</v>
      </c>
      <c r="AF62" s="405" t="str">
        <f t="shared" si="14"/>
        <v>PS262004</v>
      </c>
      <c r="AG62" s="404" t="str">
        <f t="shared" si="14"/>
        <v>DI26C01651</v>
      </c>
      <c r="AH62" s="406">
        <f t="shared" si="0"/>
        <v>46099</v>
      </c>
      <c r="AI62" s="404">
        <f t="shared" si="1"/>
        <v>0</v>
      </c>
      <c r="AJ62" s="404">
        <f t="shared" si="2"/>
        <v>0</v>
      </c>
      <c r="AK62" s="404">
        <f t="shared" si="3"/>
        <v>0</v>
      </c>
      <c r="AL62" s="404">
        <f t="shared" si="4"/>
        <v>570000</v>
      </c>
      <c r="AM62" s="404">
        <f t="shared" si="5"/>
        <v>0</v>
      </c>
      <c r="AN62" s="404">
        <f t="shared" si="6"/>
        <v>0</v>
      </c>
      <c r="AO62" s="404">
        <f t="shared" si="7"/>
        <v>0</v>
      </c>
      <c r="AP62" s="404">
        <f t="shared" si="8"/>
        <v>0</v>
      </c>
      <c r="AQ62" s="404">
        <f t="shared" si="9"/>
        <v>0</v>
      </c>
      <c r="AR62" s="404">
        <f t="shared" si="10"/>
        <v>0</v>
      </c>
      <c r="AS62" s="404">
        <f t="shared" si="11"/>
        <v>0</v>
      </c>
      <c r="AT62" s="404">
        <f t="shared" si="15"/>
        <v>0</v>
      </c>
      <c r="AU62" s="404">
        <f t="shared" si="16"/>
        <v>0</v>
      </c>
      <c r="AV62" s="404">
        <f t="shared" si="17"/>
        <v>45600</v>
      </c>
      <c r="AW62" s="404">
        <f t="shared" si="18"/>
        <v>615600</v>
      </c>
      <c r="AX62" s="404">
        <f t="shared" si="19"/>
        <v>615600</v>
      </c>
      <c r="AY62" s="414" t="str">
        <f t="shared" si="12"/>
        <v>DHL</v>
      </c>
      <c r="AZ62" s="383" t="s">
        <v>82</v>
      </c>
      <c r="BA62" s="1" t="s">
        <v>6058</v>
      </c>
      <c r="BC62" s="407"/>
    </row>
    <row r="63" spans="1:55" s="1" customFormat="1" ht="35.25" customHeight="1">
      <c r="A63" s="400" t="s">
        <v>5758</v>
      </c>
      <c r="B63" s="378" t="s">
        <v>5830</v>
      </c>
      <c r="C63" s="379" t="s">
        <v>5902</v>
      </c>
      <c r="D63" s="401">
        <v>46099</v>
      </c>
      <c r="E63" s="401" t="s">
        <v>5977</v>
      </c>
      <c r="F63" s="495">
        <v>1</v>
      </c>
      <c r="G63" s="380">
        <v>31.7</v>
      </c>
      <c r="H63" s="380">
        <v>31.7</v>
      </c>
      <c r="I63" s="381"/>
      <c r="J63" s="381"/>
      <c r="K63" s="381"/>
      <c r="L63" s="381"/>
      <c r="M63" s="381"/>
      <c r="N63" s="403"/>
      <c r="O63" s="373"/>
      <c r="P63" s="403"/>
      <c r="Q63" s="403">
        <v>570000</v>
      </c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373"/>
      <c r="AC63" s="525"/>
      <c r="AD63" s="525"/>
      <c r="AE63" s="382" t="s">
        <v>5995</v>
      </c>
      <c r="AF63" s="405" t="str">
        <f t="shared" si="14"/>
        <v>PS262007</v>
      </c>
      <c r="AG63" s="404" t="str">
        <f t="shared" si="14"/>
        <v>EXD1-26-C257A</v>
      </c>
      <c r="AH63" s="406">
        <f t="shared" si="0"/>
        <v>46099</v>
      </c>
      <c r="AI63" s="404">
        <f t="shared" si="1"/>
        <v>0</v>
      </c>
      <c r="AJ63" s="404">
        <f t="shared" si="2"/>
        <v>0</v>
      </c>
      <c r="AK63" s="404">
        <f t="shared" si="3"/>
        <v>0</v>
      </c>
      <c r="AL63" s="404">
        <f t="shared" si="4"/>
        <v>570000</v>
      </c>
      <c r="AM63" s="404">
        <f t="shared" si="5"/>
        <v>0</v>
      </c>
      <c r="AN63" s="404">
        <f t="shared" si="6"/>
        <v>0</v>
      </c>
      <c r="AO63" s="404">
        <f t="shared" si="7"/>
        <v>0</v>
      </c>
      <c r="AP63" s="404">
        <f t="shared" si="8"/>
        <v>0</v>
      </c>
      <c r="AQ63" s="404">
        <f t="shared" si="9"/>
        <v>0</v>
      </c>
      <c r="AR63" s="404">
        <f t="shared" si="10"/>
        <v>0</v>
      </c>
      <c r="AS63" s="404">
        <f t="shared" si="11"/>
        <v>0</v>
      </c>
      <c r="AT63" s="404">
        <f t="shared" si="15"/>
        <v>0</v>
      </c>
      <c r="AU63" s="404">
        <f t="shared" si="16"/>
        <v>0</v>
      </c>
      <c r="AV63" s="404">
        <f t="shared" si="17"/>
        <v>45600</v>
      </c>
      <c r="AW63" s="404">
        <f t="shared" si="18"/>
        <v>615600</v>
      </c>
      <c r="AX63" s="404">
        <f t="shared" si="19"/>
        <v>615600</v>
      </c>
      <c r="AY63" s="414" t="str">
        <f t="shared" si="12"/>
        <v>UPS</v>
      </c>
      <c r="AZ63" s="383" t="s">
        <v>82</v>
      </c>
      <c r="BA63" s="1" t="s">
        <v>6059</v>
      </c>
      <c r="BC63" s="407"/>
    </row>
    <row r="64" spans="1:55" s="1" customFormat="1" ht="35.25" customHeight="1">
      <c r="A64" s="400" t="s">
        <v>5759</v>
      </c>
      <c r="B64" s="378" t="s">
        <v>5831</v>
      </c>
      <c r="C64" s="379" t="s">
        <v>5903</v>
      </c>
      <c r="D64" s="401">
        <v>46100</v>
      </c>
      <c r="E64" s="401" t="s">
        <v>5978</v>
      </c>
      <c r="F64" s="495">
        <v>1</v>
      </c>
      <c r="G64" s="380">
        <v>797.5</v>
      </c>
      <c r="H64" s="380">
        <v>797.5</v>
      </c>
      <c r="I64" s="381"/>
      <c r="J64" s="381">
        <v>1</v>
      </c>
      <c r="K64" s="381"/>
      <c r="L64" s="381"/>
      <c r="M64" s="381"/>
      <c r="N64" s="403"/>
      <c r="O64" s="373"/>
      <c r="P64" s="403">
        <v>1590000</v>
      </c>
      <c r="Q64" s="403">
        <v>940500</v>
      </c>
      <c r="R64" s="403"/>
      <c r="S64" s="403"/>
      <c r="T64" s="403"/>
      <c r="U64" s="403"/>
      <c r="V64" s="403"/>
      <c r="W64" s="403">
        <v>792000</v>
      </c>
      <c r="X64" s="403"/>
      <c r="Y64" s="403"/>
      <c r="Z64" s="403"/>
      <c r="AA64" s="403"/>
      <c r="AB64" s="373"/>
      <c r="AC64" s="518" t="s">
        <v>2684</v>
      </c>
      <c r="AD64" s="520" t="s">
        <v>1285</v>
      </c>
      <c r="AE64" s="382" t="s">
        <v>142</v>
      </c>
      <c r="AF64" s="405" t="str">
        <f t="shared" si="14"/>
        <v>PS262026</v>
      </c>
      <c r="AG64" s="404" t="str">
        <f t="shared" si="14"/>
        <v>VV07819/6624/25</v>
      </c>
      <c r="AH64" s="406">
        <f t="shared" si="0"/>
        <v>46100</v>
      </c>
      <c r="AI64" s="404">
        <f t="shared" si="1"/>
        <v>0</v>
      </c>
      <c r="AJ64" s="404">
        <f t="shared" si="2"/>
        <v>0</v>
      </c>
      <c r="AK64" s="404">
        <f t="shared" si="3"/>
        <v>1590000</v>
      </c>
      <c r="AL64" s="404">
        <f t="shared" si="4"/>
        <v>940500</v>
      </c>
      <c r="AM64" s="404">
        <f t="shared" si="5"/>
        <v>0</v>
      </c>
      <c r="AN64" s="404">
        <f t="shared" si="6"/>
        <v>0</v>
      </c>
      <c r="AO64" s="404">
        <f t="shared" si="7"/>
        <v>0</v>
      </c>
      <c r="AP64" s="404">
        <f t="shared" si="8"/>
        <v>0</v>
      </c>
      <c r="AQ64" s="404">
        <f t="shared" si="9"/>
        <v>0</v>
      </c>
      <c r="AR64" s="404">
        <f t="shared" si="10"/>
        <v>792000</v>
      </c>
      <c r="AS64" s="404">
        <f t="shared" si="11"/>
        <v>0</v>
      </c>
      <c r="AT64" s="404">
        <f t="shared" si="15"/>
        <v>0</v>
      </c>
      <c r="AU64" s="404">
        <f t="shared" si="16"/>
        <v>0</v>
      </c>
      <c r="AV64" s="404">
        <f t="shared" si="17"/>
        <v>265800</v>
      </c>
      <c r="AW64" s="404">
        <f t="shared" si="18"/>
        <v>3588300</v>
      </c>
      <c r="AX64" s="404">
        <f t="shared" si="19"/>
        <v>3588300</v>
      </c>
      <c r="AY64" s="414" t="str">
        <f t="shared" si="12"/>
        <v>TÂN TẠO</v>
      </c>
      <c r="AZ64" s="383" t="s">
        <v>80</v>
      </c>
      <c r="BA64" s="1" t="s">
        <v>6060</v>
      </c>
      <c r="BB64" s="1" t="s">
        <v>5634</v>
      </c>
      <c r="BC64" s="407">
        <v>46101</v>
      </c>
    </row>
    <row r="65" spans="1:55" s="1" customFormat="1" ht="35.25" customHeight="1">
      <c r="A65" s="400" t="s">
        <v>5760</v>
      </c>
      <c r="B65" s="378" t="s">
        <v>5832</v>
      </c>
      <c r="C65" s="379" t="s">
        <v>5904</v>
      </c>
      <c r="D65" s="401">
        <v>46099</v>
      </c>
      <c r="E65" s="401" t="s">
        <v>5979</v>
      </c>
      <c r="F65" s="495">
        <v>1</v>
      </c>
      <c r="G65" s="380">
        <v>585.6</v>
      </c>
      <c r="H65" s="380">
        <v>585.6</v>
      </c>
      <c r="I65" s="381"/>
      <c r="J65" s="381"/>
      <c r="K65" s="381"/>
      <c r="L65" s="381"/>
      <c r="M65" s="381"/>
      <c r="N65" s="403"/>
      <c r="O65" s="373"/>
      <c r="P65" s="403"/>
      <c r="Q65" s="403">
        <v>389500</v>
      </c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373"/>
      <c r="AC65" s="526"/>
      <c r="AD65" s="526"/>
      <c r="AE65" s="382" t="s">
        <v>143</v>
      </c>
      <c r="AF65" s="405" t="str">
        <f t="shared" si="14"/>
        <v>PS261962</v>
      </c>
      <c r="AG65" s="404" t="str">
        <f t="shared" si="14"/>
        <v>PS26-1962</v>
      </c>
      <c r="AH65" s="406">
        <f t="shared" si="0"/>
        <v>46099</v>
      </c>
      <c r="AI65" s="404">
        <f t="shared" si="1"/>
        <v>0</v>
      </c>
      <c r="AJ65" s="404">
        <f t="shared" si="2"/>
        <v>0</v>
      </c>
      <c r="AK65" s="404">
        <f t="shared" si="3"/>
        <v>0</v>
      </c>
      <c r="AL65" s="404">
        <f t="shared" si="4"/>
        <v>389500</v>
      </c>
      <c r="AM65" s="404">
        <f t="shared" si="5"/>
        <v>0</v>
      </c>
      <c r="AN65" s="404">
        <f t="shared" si="6"/>
        <v>0</v>
      </c>
      <c r="AO65" s="404">
        <f t="shared" si="7"/>
        <v>0</v>
      </c>
      <c r="AP65" s="404">
        <f t="shared" si="8"/>
        <v>0</v>
      </c>
      <c r="AQ65" s="404">
        <f t="shared" si="9"/>
        <v>0</v>
      </c>
      <c r="AR65" s="404">
        <f t="shared" si="10"/>
        <v>0</v>
      </c>
      <c r="AS65" s="404">
        <f t="shared" si="11"/>
        <v>0</v>
      </c>
      <c r="AT65" s="404">
        <f t="shared" si="15"/>
        <v>0</v>
      </c>
      <c r="AU65" s="404">
        <f t="shared" si="16"/>
        <v>0</v>
      </c>
      <c r="AV65" s="404">
        <f t="shared" si="17"/>
        <v>31160</v>
      </c>
      <c r="AW65" s="404">
        <f t="shared" si="18"/>
        <v>420660</v>
      </c>
      <c r="AX65" s="404">
        <f t="shared" si="19"/>
        <v>420660</v>
      </c>
      <c r="AY65" s="414" t="str">
        <f t="shared" si="12"/>
        <v>KNQ LF LOGISTICS</v>
      </c>
      <c r="AZ65" s="383" t="s">
        <v>81</v>
      </c>
      <c r="BA65" s="1" t="s">
        <v>6061</v>
      </c>
      <c r="BC65" s="407"/>
    </row>
    <row r="66" spans="1:55" s="1" customFormat="1" ht="35.25" customHeight="1">
      <c r="A66" s="400" t="s">
        <v>5761</v>
      </c>
      <c r="B66" s="378" t="s">
        <v>5833</v>
      </c>
      <c r="C66" s="379" t="s">
        <v>5905</v>
      </c>
      <c r="D66" s="401">
        <v>46101</v>
      </c>
      <c r="E66" s="401" t="s">
        <v>5980</v>
      </c>
      <c r="F66" s="495">
        <v>1</v>
      </c>
      <c r="G66" s="380">
        <v>11</v>
      </c>
      <c r="H66" s="380">
        <v>11</v>
      </c>
      <c r="I66" s="381"/>
      <c r="J66" s="381"/>
      <c r="K66" s="381"/>
      <c r="L66" s="381"/>
      <c r="M66" s="381"/>
      <c r="N66" s="403"/>
      <c r="O66" s="373"/>
      <c r="P66" s="403">
        <f t="shared" ref="P66:P68" si="23">IF(H66&lt;=50,1060000, IF(H66&lt;=200, 1210000, IF(H66&lt;=500, 1230000, IF(H66&lt;=1000, 1440000, IF(H66&lt;=2000, 1990000, IF(H66&gt;2000, 1990000+(H66-2000)*1464))))))</f>
        <v>1060000</v>
      </c>
      <c r="Q66" s="403">
        <v>940500</v>
      </c>
      <c r="R66" s="403"/>
      <c r="S66" s="403"/>
      <c r="T66" s="403"/>
      <c r="U66" s="403">
        <v>533657</v>
      </c>
      <c r="V66" s="403"/>
      <c r="W66" s="403">
        <v>157500</v>
      </c>
      <c r="X66" s="403"/>
      <c r="Y66" s="403"/>
      <c r="Z66" s="403"/>
      <c r="AA66" s="403"/>
      <c r="AB66" s="373"/>
      <c r="AC66" s="902" t="s">
        <v>2684</v>
      </c>
      <c r="AD66" s="511" t="s">
        <v>2334</v>
      </c>
      <c r="AE66" s="382" t="s">
        <v>72</v>
      </c>
      <c r="AF66" s="405" t="str">
        <f t="shared" si="14"/>
        <v>PS262100</v>
      </c>
      <c r="AG66" s="404" t="str">
        <f t="shared" si="14"/>
        <v>G8-20260319 VY (B)</v>
      </c>
      <c r="AH66" s="406">
        <f t="shared" si="0"/>
        <v>46101</v>
      </c>
      <c r="AI66" s="404">
        <f t="shared" si="1"/>
        <v>0</v>
      </c>
      <c r="AJ66" s="404">
        <f t="shared" si="2"/>
        <v>0</v>
      </c>
      <c r="AK66" s="404">
        <f t="shared" si="3"/>
        <v>1060000</v>
      </c>
      <c r="AL66" s="404">
        <f t="shared" si="4"/>
        <v>940500</v>
      </c>
      <c r="AM66" s="404">
        <f t="shared" si="5"/>
        <v>0</v>
      </c>
      <c r="AN66" s="404">
        <f t="shared" si="6"/>
        <v>0</v>
      </c>
      <c r="AO66" s="404">
        <f t="shared" si="7"/>
        <v>0</v>
      </c>
      <c r="AP66" s="404">
        <f t="shared" si="8"/>
        <v>533657</v>
      </c>
      <c r="AQ66" s="404">
        <f t="shared" si="9"/>
        <v>0</v>
      </c>
      <c r="AR66" s="404">
        <f t="shared" si="10"/>
        <v>157500</v>
      </c>
      <c r="AS66" s="404">
        <f t="shared" si="11"/>
        <v>0</v>
      </c>
      <c r="AT66" s="404">
        <f t="shared" si="15"/>
        <v>0</v>
      </c>
      <c r="AU66" s="404">
        <f t="shared" si="16"/>
        <v>0</v>
      </c>
      <c r="AV66" s="404">
        <f t="shared" si="17"/>
        <v>215332.56</v>
      </c>
      <c r="AW66" s="404">
        <f t="shared" si="18"/>
        <v>2906989.56</v>
      </c>
      <c r="AX66" s="404">
        <f t="shared" si="19"/>
        <v>2906989.56</v>
      </c>
      <c r="AY66" s="414" t="str">
        <f t="shared" si="12"/>
        <v>TCS</v>
      </c>
      <c r="AZ66" s="383" t="s">
        <v>79</v>
      </c>
      <c r="BA66" s="1" t="s">
        <v>6062</v>
      </c>
      <c r="BB66" s="1" t="s">
        <v>1293</v>
      </c>
      <c r="BC66" s="407">
        <v>46102</v>
      </c>
    </row>
    <row r="67" spans="1:55" s="1" customFormat="1" ht="35.25" customHeight="1">
      <c r="A67" s="400" t="s">
        <v>5762</v>
      </c>
      <c r="B67" s="378" t="s">
        <v>5834</v>
      </c>
      <c r="C67" s="379" t="s">
        <v>5906</v>
      </c>
      <c r="D67" s="401">
        <v>46101</v>
      </c>
      <c r="E67" s="401" t="s">
        <v>5981</v>
      </c>
      <c r="F67" s="495">
        <v>1</v>
      </c>
      <c r="G67" s="380">
        <v>2</v>
      </c>
      <c r="H67" s="380">
        <v>2</v>
      </c>
      <c r="I67" s="381"/>
      <c r="J67" s="381"/>
      <c r="K67" s="381"/>
      <c r="L67" s="381"/>
      <c r="M67" s="381"/>
      <c r="N67" s="403"/>
      <c r="O67" s="373"/>
      <c r="P67" s="403">
        <f t="shared" si="23"/>
        <v>1060000</v>
      </c>
      <c r="Q67" s="403">
        <v>940500</v>
      </c>
      <c r="R67" s="403"/>
      <c r="S67" s="403"/>
      <c r="T67" s="403"/>
      <c r="U67" s="403">
        <v>522647</v>
      </c>
      <c r="V67" s="403"/>
      <c r="W67" s="403">
        <v>157500</v>
      </c>
      <c r="X67" s="403"/>
      <c r="Y67" s="403"/>
      <c r="Z67" s="403"/>
      <c r="AA67" s="403"/>
      <c r="AB67" s="373"/>
      <c r="AC67" s="904"/>
      <c r="AD67" s="511" t="s">
        <v>2334</v>
      </c>
      <c r="AE67" s="382" t="s">
        <v>72</v>
      </c>
      <c r="AF67" s="405" t="str">
        <f t="shared" ref="AF67:AG82" si="24">A67</f>
        <v>PS262101</v>
      </c>
      <c r="AG67" s="404" t="str">
        <f t="shared" si="24"/>
        <v>PC260319VY</v>
      </c>
      <c r="AH67" s="406">
        <f t="shared" ref="AH67:AH130" si="25">D67</f>
        <v>46101</v>
      </c>
      <c r="AI67" s="404">
        <f t="shared" ref="AI67:AI77" si="26">G67/H67*N67</f>
        <v>0</v>
      </c>
      <c r="AJ67" s="404">
        <f t="shared" ref="AJ67:AJ77" si="27">(G67/H67)*O67</f>
        <v>0</v>
      </c>
      <c r="AK67" s="496">
        <f t="shared" ref="AK67:AK77" si="28">(G67/H67)*P67</f>
        <v>1060000</v>
      </c>
      <c r="AL67" s="404">
        <f t="shared" ref="AL67:AL77" si="29">(G67/H67)*Q67</f>
        <v>940500</v>
      </c>
      <c r="AM67" s="404">
        <f t="shared" ref="AM67:AM77" si="30">(G67/H67)*R67</f>
        <v>0</v>
      </c>
      <c r="AN67" s="404">
        <f t="shared" ref="AN67:AN77" si="31">(G67/H67)*S67</f>
        <v>0</v>
      </c>
      <c r="AO67" s="404">
        <f t="shared" ref="AO67:AO77" si="32">(G67/H67)*T67</f>
        <v>0</v>
      </c>
      <c r="AP67" s="404">
        <f t="shared" ref="AP67:AP77" si="33">(G67/H67)*U67</f>
        <v>522647</v>
      </c>
      <c r="AQ67" s="404">
        <f t="shared" ref="AQ67:AQ77" si="34">(G67/H67)*V67</f>
        <v>0</v>
      </c>
      <c r="AR67" s="404">
        <f t="shared" ref="AR67:AR77" si="35">(G67/H67)*W67</f>
        <v>157500</v>
      </c>
      <c r="AS67" s="404">
        <f t="shared" ref="AS67:AS77" si="36">(G67/H67)*X67</f>
        <v>0</v>
      </c>
      <c r="AT67" s="404">
        <f t="shared" si="15"/>
        <v>0</v>
      </c>
      <c r="AU67" s="404">
        <f t="shared" si="16"/>
        <v>0</v>
      </c>
      <c r="AV67" s="404">
        <f t="shared" si="17"/>
        <v>214451.76</v>
      </c>
      <c r="AW67" s="404">
        <f t="shared" si="18"/>
        <v>2895098.76</v>
      </c>
      <c r="AX67" s="404">
        <f t="shared" si="19"/>
        <v>2895098.76</v>
      </c>
      <c r="AY67" s="414" t="str">
        <f t="shared" ref="AY67:AY77" si="37">AE67</f>
        <v>TCS</v>
      </c>
      <c r="AZ67" s="383" t="s">
        <v>79</v>
      </c>
      <c r="BA67" s="1" t="s">
        <v>6063</v>
      </c>
      <c r="BB67" s="1" t="s">
        <v>1293</v>
      </c>
      <c r="BC67" s="407">
        <v>46102</v>
      </c>
    </row>
    <row r="68" spans="1:55" s="1" customFormat="1" ht="35.25" customHeight="1">
      <c r="A68" s="400" t="s">
        <v>5763</v>
      </c>
      <c r="B68" s="378" t="s">
        <v>5835</v>
      </c>
      <c r="C68" s="379" t="s">
        <v>5907</v>
      </c>
      <c r="D68" s="401">
        <v>46101</v>
      </c>
      <c r="E68" s="401" t="s">
        <v>5982</v>
      </c>
      <c r="F68" s="495">
        <v>1</v>
      </c>
      <c r="G68" s="380">
        <v>3</v>
      </c>
      <c r="H68" s="380">
        <v>3</v>
      </c>
      <c r="I68" s="381"/>
      <c r="J68" s="381"/>
      <c r="K68" s="381"/>
      <c r="L68" s="381"/>
      <c r="M68" s="381"/>
      <c r="N68" s="403"/>
      <c r="O68" s="373"/>
      <c r="P68" s="403">
        <f t="shared" si="23"/>
        <v>1060000</v>
      </c>
      <c r="Q68" s="403">
        <v>940500</v>
      </c>
      <c r="R68" s="403"/>
      <c r="S68" s="403"/>
      <c r="T68" s="403"/>
      <c r="U68" s="403">
        <v>523859</v>
      </c>
      <c r="V68" s="403"/>
      <c r="W68" s="403">
        <v>157500</v>
      </c>
      <c r="X68" s="403"/>
      <c r="Y68" s="403"/>
      <c r="Z68" s="403"/>
      <c r="AA68" s="403"/>
      <c r="AB68" s="373"/>
      <c r="AC68" s="903"/>
      <c r="AD68" s="511" t="s">
        <v>2334</v>
      </c>
      <c r="AE68" s="382" t="s">
        <v>72</v>
      </c>
      <c r="AF68" s="405" t="str">
        <f t="shared" si="24"/>
        <v>PS262102</v>
      </c>
      <c r="AG68" s="404" t="str">
        <f t="shared" si="24"/>
        <v>PC2603192VY</v>
      </c>
      <c r="AH68" s="406">
        <f t="shared" si="25"/>
        <v>46101</v>
      </c>
      <c r="AI68" s="404">
        <f t="shared" si="26"/>
        <v>0</v>
      </c>
      <c r="AJ68" s="404">
        <f t="shared" si="27"/>
        <v>0</v>
      </c>
      <c r="AK68" s="496">
        <f t="shared" si="28"/>
        <v>1060000</v>
      </c>
      <c r="AL68" s="404">
        <f t="shared" si="29"/>
        <v>940500</v>
      </c>
      <c r="AM68" s="404">
        <f t="shared" si="30"/>
        <v>0</v>
      </c>
      <c r="AN68" s="404">
        <f t="shared" si="31"/>
        <v>0</v>
      </c>
      <c r="AO68" s="404">
        <f t="shared" si="32"/>
        <v>0</v>
      </c>
      <c r="AP68" s="404">
        <f t="shared" si="33"/>
        <v>523859</v>
      </c>
      <c r="AQ68" s="404">
        <f t="shared" si="34"/>
        <v>0</v>
      </c>
      <c r="AR68" s="404">
        <f t="shared" si="35"/>
        <v>157500</v>
      </c>
      <c r="AS68" s="404">
        <f t="shared" si="36"/>
        <v>0</v>
      </c>
      <c r="AT68" s="404">
        <f t="shared" ref="AT68:AT77" si="38">(G68/H68)*Y68</f>
        <v>0</v>
      </c>
      <c r="AU68" s="404">
        <f t="shared" ref="AU68:AU77" si="39">(G68/H68)*Z68</f>
        <v>0</v>
      </c>
      <c r="AV68" s="404">
        <f t="shared" ref="AV68:AV77" si="40">SUM(AK68:AU68)*0.08</f>
        <v>214548.72</v>
      </c>
      <c r="AW68" s="404">
        <f t="shared" ref="AW68:AW77" si="41">SUM(AK68:AV68)</f>
        <v>2896407.72</v>
      </c>
      <c r="AX68" s="404">
        <f t="shared" ref="AX68:AX131" si="42">AW68</f>
        <v>2896407.72</v>
      </c>
      <c r="AY68" s="414" t="str">
        <f t="shared" si="37"/>
        <v>TCS</v>
      </c>
      <c r="AZ68" s="383" t="s">
        <v>79</v>
      </c>
      <c r="BA68" s="1" t="s">
        <v>6064</v>
      </c>
      <c r="BB68" s="1" t="s">
        <v>1293</v>
      </c>
      <c r="BC68" s="407">
        <v>46102</v>
      </c>
    </row>
    <row r="69" spans="1:55" s="1" customFormat="1" ht="35.25" customHeight="1">
      <c r="A69" s="400" t="s">
        <v>5764</v>
      </c>
      <c r="B69" s="378" t="s">
        <v>5836</v>
      </c>
      <c r="C69" s="379" t="s">
        <v>5908</v>
      </c>
      <c r="D69" s="401">
        <v>46100</v>
      </c>
      <c r="E69" s="401" t="s">
        <v>5983</v>
      </c>
      <c r="F69" s="495">
        <v>1</v>
      </c>
      <c r="G69" s="380">
        <v>8.6</v>
      </c>
      <c r="H69" s="380">
        <v>8.6</v>
      </c>
      <c r="I69" s="381"/>
      <c r="J69" s="381"/>
      <c r="K69" s="381"/>
      <c r="L69" s="381"/>
      <c r="M69" s="381"/>
      <c r="N69" s="403"/>
      <c r="O69" s="373"/>
      <c r="P69" s="403"/>
      <c r="Q69" s="403">
        <v>570000</v>
      </c>
      <c r="R69" s="403"/>
      <c r="S69" s="403"/>
      <c r="T69" s="403"/>
      <c r="U69" s="403"/>
      <c r="V69" s="403"/>
      <c r="W69" s="403"/>
      <c r="X69" s="403"/>
      <c r="Y69" s="403"/>
      <c r="Z69" s="403"/>
      <c r="AA69" s="403"/>
      <c r="AB69" s="373"/>
      <c r="AC69" s="525"/>
      <c r="AD69" s="525"/>
      <c r="AE69" s="382" t="s">
        <v>75</v>
      </c>
      <c r="AF69" s="405" t="str">
        <f t="shared" si="24"/>
        <v>PS262050</v>
      </c>
      <c r="AG69" s="404" t="str">
        <f t="shared" si="24"/>
        <v>5325046</v>
      </c>
      <c r="AH69" s="406">
        <f t="shared" si="25"/>
        <v>46100</v>
      </c>
      <c r="AI69" s="404">
        <f t="shared" si="26"/>
        <v>0</v>
      </c>
      <c r="AJ69" s="404">
        <f t="shared" si="27"/>
        <v>0</v>
      </c>
      <c r="AK69" s="404">
        <f t="shared" si="28"/>
        <v>0</v>
      </c>
      <c r="AL69" s="404">
        <f t="shared" si="29"/>
        <v>570000</v>
      </c>
      <c r="AM69" s="404">
        <f t="shared" si="30"/>
        <v>0</v>
      </c>
      <c r="AN69" s="404">
        <f t="shared" si="31"/>
        <v>0</v>
      </c>
      <c r="AO69" s="404">
        <f t="shared" si="32"/>
        <v>0</v>
      </c>
      <c r="AP69" s="404">
        <f t="shared" si="33"/>
        <v>0</v>
      </c>
      <c r="AQ69" s="404">
        <f t="shared" si="34"/>
        <v>0</v>
      </c>
      <c r="AR69" s="404">
        <f t="shared" si="35"/>
        <v>0</v>
      </c>
      <c r="AS69" s="404">
        <f t="shared" si="36"/>
        <v>0</v>
      </c>
      <c r="AT69" s="404">
        <f t="shared" si="38"/>
        <v>0</v>
      </c>
      <c r="AU69" s="404">
        <f t="shared" si="39"/>
        <v>0</v>
      </c>
      <c r="AV69" s="404">
        <f t="shared" si="40"/>
        <v>45600</v>
      </c>
      <c r="AW69" s="404">
        <f t="shared" si="41"/>
        <v>615600</v>
      </c>
      <c r="AX69" s="404">
        <f t="shared" si="42"/>
        <v>615600</v>
      </c>
      <c r="AY69" s="414" t="str">
        <f t="shared" si="37"/>
        <v>DHL</v>
      </c>
      <c r="AZ69" s="383" t="s">
        <v>82</v>
      </c>
      <c r="BA69" s="1" t="s">
        <v>6065</v>
      </c>
      <c r="BC69" s="407"/>
    </row>
    <row r="70" spans="1:55" s="1" customFormat="1" ht="35.25" customHeight="1">
      <c r="A70" s="400" t="s">
        <v>5765</v>
      </c>
      <c r="B70" s="378" t="s">
        <v>5837</v>
      </c>
      <c r="C70" s="379" t="s">
        <v>5909</v>
      </c>
      <c r="D70" s="401">
        <v>46100</v>
      </c>
      <c r="E70" s="401" t="s">
        <v>5984</v>
      </c>
      <c r="F70" s="495">
        <v>1</v>
      </c>
      <c r="G70" s="380">
        <v>20</v>
      </c>
      <c r="H70" s="380">
        <v>20</v>
      </c>
      <c r="I70" s="381"/>
      <c r="J70" s="485"/>
      <c r="K70" s="485"/>
      <c r="L70" s="485"/>
      <c r="M70" s="485"/>
      <c r="N70" s="403"/>
      <c r="O70" s="373"/>
      <c r="P70" s="403"/>
      <c r="Q70" s="403">
        <v>570000</v>
      </c>
      <c r="R70" s="403"/>
      <c r="S70" s="403"/>
      <c r="T70" s="403"/>
      <c r="U70" s="403"/>
      <c r="V70" s="403"/>
      <c r="W70" s="403"/>
      <c r="X70" s="403"/>
      <c r="Y70" s="403"/>
      <c r="Z70" s="403"/>
      <c r="AA70" s="403"/>
      <c r="AB70" s="373"/>
      <c r="AC70" s="525"/>
      <c r="AD70" s="525"/>
      <c r="AE70" s="382" t="s">
        <v>75</v>
      </c>
      <c r="AF70" s="405" t="str">
        <f t="shared" si="24"/>
        <v>PS262061</v>
      </c>
      <c r="AG70" s="404" t="str">
        <f t="shared" si="24"/>
        <v>EXD1-26-VY0313</v>
      </c>
      <c r="AH70" s="406">
        <f t="shared" si="25"/>
        <v>46100</v>
      </c>
      <c r="AI70" s="404">
        <f t="shared" si="26"/>
        <v>0</v>
      </c>
      <c r="AJ70" s="404">
        <f t="shared" si="27"/>
        <v>0</v>
      </c>
      <c r="AK70" s="404">
        <f t="shared" si="28"/>
        <v>0</v>
      </c>
      <c r="AL70" s="404">
        <f t="shared" si="29"/>
        <v>570000</v>
      </c>
      <c r="AM70" s="404">
        <f t="shared" si="30"/>
        <v>0</v>
      </c>
      <c r="AN70" s="404">
        <f t="shared" si="31"/>
        <v>0</v>
      </c>
      <c r="AO70" s="404">
        <f t="shared" si="32"/>
        <v>0</v>
      </c>
      <c r="AP70" s="404">
        <f t="shared" si="33"/>
        <v>0</v>
      </c>
      <c r="AQ70" s="404">
        <f t="shared" si="34"/>
        <v>0</v>
      </c>
      <c r="AR70" s="404">
        <f t="shared" si="35"/>
        <v>0</v>
      </c>
      <c r="AS70" s="404">
        <f t="shared" si="36"/>
        <v>0</v>
      </c>
      <c r="AT70" s="404">
        <f t="shared" si="38"/>
        <v>0</v>
      </c>
      <c r="AU70" s="404">
        <f t="shared" si="39"/>
        <v>0</v>
      </c>
      <c r="AV70" s="404">
        <f t="shared" si="40"/>
        <v>45600</v>
      </c>
      <c r="AW70" s="404">
        <f t="shared" si="41"/>
        <v>615600</v>
      </c>
      <c r="AX70" s="404">
        <f t="shared" si="42"/>
        <v>615600</v>
      </c>
      <c r="AY70" s="414" t="str">
        <f t="shared" si="37"/>
        <v>DHL</v>
      </c>
      <c r="AZ70" s="383" t="s">
        <v>82</v>
      </c>
      <c r="BA70" s="1" t="s">
        <v>6066</v>
      </c>
      <c r="BC70" s="407"/>
    </row>
    <row r="71" spans="1:55" s="1" customFormat="1" ht="35.25" customHeight="1">
      <c r="A71" s="400" t="s">
        <v>5766</v>
      </c>
      <c r="B71" s="378" t="s">
        <v>5838</v>
      </c>
      <c r="C71" s="379" t="s">
        <v>5910</v>
      </c>
      <c r="D71" s="401">
        <v>46100</v>
      </c>
      <c r="E71" s="401" t="s">
        <v>5985</v>
      </c>
      <c r="F71" s="495">
        <v>1</v>
      </c>
      <c r="G71" s="380">
        <v>3</v>
      </c>
      <c r="H71" s="380">
        <v>3</v>
      </c>
      <c r="I71" s="381"/>
      <c r="J71" s="381"/>
      <c r="K71" s="381"/>
      <c r="L71" s="381"/>
      <c r="M71" s="381"/>
      <c r="N71" s="403"/>
      <c r="O71" s="373"/>
      <c r="P71" s="403"/>
      <c r="Q71" s="403">
        <v>570000</v>
      </c>
      <c r="R71" s="403"/>
      <c r="S71" s="403"/>
      <c r="T71" s="403"/>
      <c r="U71" s="403"/>
      <c r="V71" s="403"/>
      <c r="W71" s="403"/>
      <c r="X71" s="403"/>
      <c r="Y71" s="403"/>
      <c r="Z71" s="403"/>
      <c r="AA71" s="403"/>
      <c r="AB71" s="373"/>
      <c r="AC71" s="525"/>
      <c r="AD71" s="525"/>
      <c r="AE71" s="382" t="s">
        <v>75</v>
      </c>
      <c r="AF71" s="405" t="str">
        <f t="shared" si="24"/>
        <v>PS262073</v>
      </c>
      <c r="AG71" s="404" t="str">
        <f t="shared" si="24"/>
        <v>INV-26030990</v>
      </c>
      <c r="AH71" s="406">
        <f t="shared" si="25"/>
        <v>46100</v>
      </c>
      <c r="AI71" s="404">
        <f t="shared" si="26"/>
        <v>0</v>
      </c>
      <c r="AJ71" s="404">
        <f t="shared" si="27"/>
        <v>0</v>
      </c>
      <c r="AK71" s="404">
        <f t="shared" si="28"/>
        <v>0</v>
      </c>
      <c r="AL71" s="404">
        <f t="shared" si="29"/>
        <v>570000</v>
      </c>
      <c r="AM71" s="404">
        <f t="shared" si="30"/>
        <v>0</v>
      </c>
      <c r="AN71" s="404">
        <f t="shared" si="31"/>
        <v>0</v>
      </c>
      <c r="AO71" s="404">
        <f t="shared" si="32"/>
        <v>0</v>
      </c>
      <c r="AP71" s="404">
        <f t="shared" si="33"/>
        <v>0</v>
      </c>
      <c r="AQ71" s="404">
        <f t="shared" si="34"/>
        <v>0</v>
      </c>
      <c r="AR71" s="404">
        <f t="shared" si="35"/>
        <v>0</v>
      </c>
      <c r="AS71" s="404">
        <f t="shared" si="36"/>
        <v>0</v>
      </c>
      <c r="AT71" s="404">
        <f t="shared" si="38"/>
        <v>0</v>
      </c>
      <c r="AU71" s="404">
        <f t="shared" si="39"/>
        <v>0</v>
      </c>
      <c r="AV71" s="404">
        <f t="shared" si="40"/>
        <v>45600</v>
      </c>
      <c r="AW71" s="404">
        <f t="shared" si="41"/>
        <v>615600</v>
      </c>
      <c r="AX71" s="404">
        <f t="shared" si="42"/>
        <v>615600</v>
      </c>
      <c r="AY71" s="414" t="str">
        <f t="shared" si="37"/>
        <v>DHL</v>
      </c>
      <c r="AZ71" s="383" t="s">
        <v>82</v>
      </c>
      <c r="BA71" s="1" t="s">
        <v>6067</v>
      </c>
      <c r="BC71" s="407"/>
    </row>
    <row r="72" spans="1:55" s="1" customFormat="1" ht="35.25" customHeight="1">
      <c r="A72" s="400" t="s">
        <v>5767</v>
      </c>
      <c r="B72" s="378" t="s">
        <v>5839</v>
      </c>
      <c r="C72" s="379" t="s">
        <v>5911</v>
      </c>
      <c r="D72" s="401">
        <v>46100</v>
      </c>
      <c r="E72" s="401" t="s">
        <v>5986</v>
      </c>
      <c r="F72" s="495">
        <v>1</v>
      </c>
      <c r="G72" s="380">
        <v>2.5</v>
      </c>
      <c r="H72" s="380">
        <v>2.5</v>
      </c>
      <c r="I72" s="381"/>
      <c r="J72" s="381"/>
      <c r="K72" s="381"/>
      <c r="L72" s="381"/>
      <c r="M72" s="381"/>
      <c r="N72" s="403"/>
      <c r="O72" s="373"/>
      <c r="P72" s="403"/>
      <c r="Q72" s="403">
        <v>570000</v>
      </c>
      <c r="R72" s="403"/>
      <c r="S72" s="403"/>
      <c r="T72" s="403"/>
      <c r="U72" s="403"/>
      <c r="V72" s="403"/>
      <c r="W72" s="403"/>
      <c r="X72" s="403"/>
      <c r="Y72" s="403"/>
      <c r="Z72" s="403"/>
      <c r="AA72" s="403"/>
      <c r="AB72" s="373"/>
      <c r="AC72" s="525"/>
      <c r="AD72" s="525"/>
      <c r="AE72" s="382" t="s">
        <v>75</v>
      </c>
      <c r="AF72" s="405" t="str">
        <f t="shared" si="24"/>
        <v>PS262074</v>
      </c>
      <c r="AG72" s="404" t="str">
        <f t="shared" si="24"/>
        <v>INV-26030997</v>
      </c>
      <c r="AH72" s="406">
        <f t="shared" si="25"/>
        <v>46100</v>
      </c>
      <c r="AI72" s="404">
        <f t="shared" si="26"/>
        <v>0</v>
      </c>
      <c r="AJ72" s="404">
        <f t="shared" si="27"/>
        <v>0</v>
      </c>
      <c r="AK72" s="404">
        <f t="shared" si="28"/>
        <v>0</v>
      </c>
      <c r="AL72" s="404">
        <f t="shared" si="29"/>
        <v>570000</v>
      </c>
      <c r="AM72" s="404">
        <f t="shared" si="30"/>
        <v>0</v>
      </c>
      <c r="AN72" s="404">
        <f t="shared" si="31"/>
        <v>0</v>
      </c>
      <c r="AO72" s="404">
        <f t="shared" si="32"/>
        <v>0</v>
      </c>
      <c r="AP72" s="404">
        <f t="shared" si="33"/>
        <v>0</v>
      </c>
      <c r="AQ72" s="404">
        <f t="shared" si="34"/>
        <v>0</v>
      </c>
      <c r="AR72" s="404">
        <f t="shared" si="35"/>
        <v>0</v>
      </c>
      <c r="AS72" s="404">
        <f t="shared" si="36"/>
        <v>0</v>
      </c>
      <c r="AT72" s="404">
        <f t="shared" si="38"/>
        <v>0</v>
      </c>
      <c r="AU72" s="404">
        <f t="shared" si="39"/>
        <v>0</v>
      </c>
      <c r="AV72" s="404">
        <f t="shared" si="40"/>
        <v>45600</v>
      </c>
      <c r="AW72" s="404">
        <f t="shared" si="41"/>
        <v>615600</v>
      </c>
      <c r="AX72" s="404">
        <f t="shared" si="42"/>
        <v>615600</v>
      </c>
      <c r="AY72" s="414" t="str">
        <f t="shared" si="37"/>
        <v>DHL</v>
      </c>
      <c r="AZ72" s="383" t="s">
        <v>82</v>
      </c>
      <c r="BA72" s="1" t="s">
        <v>6068</v>
      </c>
      <c r="BC72" s="407"/>
    </row>
    <row r="73" spans="1:55" s="1" customFormat="1" ht="35.25" customHeight="1">
      <c r="A73" s="400" t="s">
        <v>5768</v>
      </c>
      <c r="B73" s="378" t="s">
        <v>5840</v>
      </c>
      <c r="C73" s="379" t="s">
        <v>5912</v>
      </c>
      <c r="D73" s="401">
        <v>46100</v>
      </c>
      <c r="E73" s="401" t="s">
        <v>5987</v>
      </c>
      <c r="F73" s="495">
        <v>1</v>
      </c>
      <c r="G73" s="380">
        <v>8.8000000000000007</v>
      </c>
      <c r="H73" s="380">
        <v>8.8000000000000007</v>
      </c>
      <c r="I73" s="381"/>
      <c r="J73" s="381"/>
      <c r="K73" s="381"/>
      <c r="L73" s="381"/>
      <c r="M73" s="381"/>
      <c r="N73" s="403"/>
      <c r="O73" s="373"/>
      <c r="P73" s="403"/>
      <c r="Q73" s="403">
        <v>570000</v>
      </c>
      <c r="R73" s="403"/>
      <c r="S73" s="403"/>
      <c r="T73" s="403"/>
      <c r="U73" s="403"/>
      <c r="V73" s="403"/>
      <c r="W73" s="403"/>
      <c r="X73" s="403"/>
      <c r="Y73" s="403"/>
      <c r="Z73" s="403"/>
      <c r="AA73" s="403"/>
      <c r="AB73" s="373"/>
      <c r="AC73" s="525"/>
      <c r="AD73" s="525"/>
      <c r="AE73" s="382" t="s">
        <v>75</v>
      </c>
      <c r="AF73" s="405" t="str">
        <f t="shared" si="24"/>
        <v>PS262075</v>
      </c>
      <c r="AG73" s="404" t="str">
        <f t="shared" si="24"/>
        <v>YCDG2026031701</v>
      </c>
      <c r="AH73" s="406">
        <f t="shared" si="25"/>
        <v>46100</v>
      </c>
      <c r="AI73" s="404">
        <f t="shared" si="26"/>
        <v>0</v>
      </c>
      <c r="AJ73" s="404">
        <f t="shared" si="27"/>
        <v>0</v>
      </c>
      <c r="AK73" s="404">
        <f t="shared" si="28"/>
        <v>0</v>
      </c>
      <c r="AL73" s="404">
        <f t="shared" si="29"/>
        <v>570000</v>
      </c>
      <c r="AM73" s="404">
        <f t="shared" si="30"/>
        <v>0</v>
      </c>
      <c r="AN73" s="404">
        <f t="shared" si="31"/>
        <v>0</v>
      </c>
      <c r="AO73" s="404">
        <f t="shared" si="32"/>
        <v>0</v>
      </c>
      <c r="AP73" s="404">
        <f t="shared" si="33"/>
        <v>0</v>
      </c>
      <c r="AQ73" s="404">
        <f t="shared" si="34"/>
        <v>0</v>
      </c>
      <c r="AR73" s="404">
        <f t="shared" si="35"/>
        <v>0</v>
      </c>
      <c r="AS73" s="404">
        <f t="shared" si="36"/>
        <v>0</v>
      </c>
      <c r="AT73" s="404">
        <f t="shared" si="38"/>
        <v>0</v>
      </c>
      <c r="AU73" s="404">
        <f t="shared" si="39"/>
        <v>0</v>
      </c>
      <c r="AV73" s="404">
        <f t="shared" si="40"/>
        <v>45600</v>
      </c>
      <c r="AW73" s="404">
        <f t="shared" si="41"/>
        <v>615600</v>
      </c>
      <c r="AX73" s="404">
        <f t="shared" si="42"/>
        <v>615600</v>
      </c>
      <c r="AY73" s="414" t="str">
        <f t="shared" si="37"/>
        <v>DHL</v>
      </c>
      <c r="AZ73" s="383" t="s">
        <v>82</v>
      </c>
      <c r="BA73" s="1" t="s">
        <v>6069</v>
      </c>
      <c r="BC73" s="407"/>
    </row>
    <row r="74" spans="1:55" s="1" customFormat="1" ht="35.25" customHeight="1">
      <c r="A74" s="400" t="s">
        <v>5769</v>
      </c>
      <c r="B74" s="378" t="s">
        <v>5841</v>
      </c>
      <c r="C74" s="379" t="s">
        <v>5913</v>
      </c>
      <c r="D74" s="401">
        <v>46101</v>
      </c>
      <c r="E74" s="401" t="s">
        <v>5988</v>
      </c>
      <c r="F74" s="495">
        <v>1</v>
      </c>
      <c r="G74" s="380">
        <v>450.6</v>
      </c>
      <c r="H74" s="380">
        <v>450.6</v>
      </c>
      <c r="I74" s="381">
        <v>1.8</v>
      </c>
      <c r="J74" s="498">
        <v>1</v>
      </c>
      <c r="K74" s="485"/>
      <c r="L74" s="485"/>
      <c r="M74" s="485"/>
      <c r="N74" s="403"/>
      <c r="O74" s="373"/>
      <c r="P74" s="403">
        <v>1290000</v>
      </c>
      <c r="Q74" s="403">
        <v>940500</v>
      </c>
      <c r="R74" s="403">
        <v>1790096</v>
      </c>
      <c r="S74" s="403"/>
      <c r="T74" s="403"/>
      <c r="U74" s="403">
        <v>523420</v>
      </c>
      <c r="V74" s="403"/>
      <c r="W74" s="403"/>
      <c r="X74" s="403"/>
      <c r="Y74" s="403"/>
      <c r="Z74" s="403"/>
      <c r="AA74" s="403"/>
      <c r="AB74" s="373"/>
      <c r="AC74" s="524" t="s">
        <v>2684</v>
      </c>
      <c r="AD74" s="521" t="s">
        <v>1273</v>
      </c>
      <c r="AE74" s="382" t="s">
        <v>74</v>
      </c>
      <c r="AF74" s="405" t="str">
        <f t="shared" si="24"/>
        <v>PS261970</v>
      </c>
      <c r="AG74" s="404" t="str">
        <f t="shared" si="24"/>
        <v>GCINV0005016</v>
      </c>
      <c r="AH74" s="406">
        <f t="shared" si="25"/>
        <v>46101</v>
      </c>
      <c r="AI74" s="404">
        <f t="shared" si="26"/>
        <v>0</v>
      </c>
      <c r="AJ74" s="404">
        <f t="shared" si="27"/>
        <v>0</v>
      </c>
      <c r="AK74" s="404">
        <f t="shared" si="28"/>
        <v>1290000</v>
      </c>
      <c r="AL74" s="404">
        <f t="shared" si="29"/>
        <v>940500</v>
      </c>
      <c r="AM74" s="404">
        <f t="shared" si="30"/>
        <v>1790096</v>
      </c>
      <c r="AN74" s="404">
        <f t="shared" si="31"/>
        <v>0</v>
      </c>
      <c r="AO74" s="404">
        <f t="shared" si="32"/>
        <v>0</v>
      </c>
      <c r="AP74" s="404">
        <f t="shared" si="33"/>
        <v>523420</v>
      </c>
      <c r="AQ74" s="404">
        <f t="shared" si="34"/>
        <v>0</v>
      </c>
      <c r="AR74" s="404">
        <f t="shared" si="35"/>
        <v>0</v>
      </c>
      <c r="AS74" s="404">
        <f t="shared" si="36"/>
        <v>0</v>
      </c>
      <c r="AT74" s="404">
        <f t="shared" si="38"/>
        <v>0</v>
      </c>
      <c r="AU74" s="404">
        <f t="shared" si="39"/>
        <v>0</v>
      </c>
      <c r="AV74" s="404">
        <f t="shared" si="40"/>
        <v>363521.28000000003</v>
      </c>
      <c r="AW74" s="404">
        <f t="shared" si="41"/>
        <v>4907537.28</v>
      </c>
      <c r="AX74" s="404">
        <f t="shared" si="42"/>
        <v>4907537.28</v>
      </c>
      <c r="AY74" s="414" t="str">
        <f t="shared" si="37"/>
        <v>CÁT LÁI</v>
      </c>
      <c r="AZ74" s="383" t="s">
        <v>80</v>
      </c>
      <c r="BA74" s="1" t="s">
        <v>6070</v>
      </c>
      <c r="BB74" s="1" t="s">
        <v>6074</v>
      </c>
      <c r="BC74" s="407">
        <v>46102</v>
      </c>
    </row>
    <row r="75" spans="1:55" s="1" customFormat="1" ht="35.25" customHeight="1">
      <c r="A75" s="400" t="s">
        <v>5770</v>
      </c>
      <c r="B75" s="378" t="s">
        <v>5842</v>
      </c>
      <c r="C75" s="379" t="s">
        <v>5914</v>
      </c>
      <c r="D75" s="401">
        <v>46100</v>
      </c>
      <c r="E75" s="401" t="s">
        <v>5989</v>
      </c>
      <c r="F75" s="495">
        <v>1</v>
      </c>
      <c r="G75" s="380">
        <v>477</v>
      </c>
      <c r="H75" s="380">
        <v>477</v>
      </c>
      <c r="I75" s="381">
        <v>1.494</v>
      </c>
      <c r="J75" s="498"/>
      <c r="K75" s="485"/>
      <c r="L75" s="485"/>
      <c r="M75" s="873">
        <v>1</v>
      </c>
      <c r="N75" s="403"/>
      <c r="O75" s="373"/>
      <c r="P75" s="403">
        <v>2296000</v>
      </c>
      <c r="Q75" s="403">
        <v>940500</v>
      </c>
      <c r="R75" s="403">
        <v>2815214</v>
      </c>
      <c r="S75" s="403"/>
      <c r="T75" s="403"/>
      <c r="U75" s="403">
        <v>1831970</v>
      </c>
      <c r="V75" s="403"/>
      <c r="W75" s="403">
        <v>27000</v>
      </c>
      <c r="X75" s="403"/>
      <c r="Y75" s="403"/>
      <c r="Z75" s="403"/>
      <c r="AA75" s="403"/>
      <c r="AB75" s="373"/>
      <c r="AC75" s="905" t="s">
        <v>2686</v>
      </c>
      <c r="AD75" s="908" t="s">
        <v>691</v>
      </c>
      <c r="AE75" s="382" t="s">
        <v>74</v>
      </c>
      <c r="AF75" s="405" t="str">
        <f t="shared" si="24"/>
        <v>PS261997</v>
      </c>
      <c r="AG75" s="404" t="str">
        <f t="shared" si="24"/>
        <v>5312239</v>
      </c>
      <c r="AH75" s="406">
        <f t="shared" si="25"/>
        <v>46100</v>
      </c>
      <c r="AI75" s="404">
        <f t="shared" si="26"/>
        <v>0</v>
      </c>
      <c r="AJ75" s="404">
        <f t="shared" si="27"/>
        <v>0</v>
      </c>
      <c r="AK75" s="404">
        <f>(G75/H75)*P75</f>
        <v>2296000</v>
      </c>
      <c r="AL75" s="404">
        <f t="shared" si="29"/>
        <v>940500</v>
      </c>
      <c r="AM75" s="404">
        <f t="shared" si="30"/>
        <v>2815214</v>
      </c>
      <c r="AN75" s="404">
        <f t="shared" si="31"/>
        <v>0</v>
      </c>
      <c r="AO75" s="404">
        <f t="shared" si="32"/>
        <v>0</v>
      </c>
      <c r="AP75" s="404">
        <f t="shared" si="33"/>
        <v>1831970</v>
      </c>
      <c r="AQ75" s="404">
        <f t="shared" si="34"/>
        <v>0</v>
      </c>
      <c r="AR75" s="404">
        <f t="shared" si="35"/>
        <v>27000</v>
      </c>
      <c r="AS75" s="404">
        <f t="shared" si="36"/>
        <v>0</v>
      </c>
      <c r="AT75" s="404">
        <f t="shared" si="38"/>
        <v>0</v>
      </c>
      <c r="AU75" s="404">
        <f t="shared" si="39"/>
        <v>0</v>
      </c>
      <c r="AV75" s="404">
        <f t="shared" si="40"/>
        <v>632854.72</v>
      </c>
      <c r="AW75" s="404">
        <f t="shared" si="41"/>
        <v>8543538.7200000007</v>
      </c>
      <c r="AX75" s="404">
        <f t="shared" si="42"/>
        <v>8543538.7200000007</v>
      </c>
      <c r="AY75" s="414" t="str">
        <f t="shared" si="37"/>
        <v>CÁT LÁI</v>
      </c>
      <c r="AZ75" s="383" t="s">
        <v>80</v>
      </c>
      <c r="BA75" s="1" t="s">
        <v>6071</v>
      </c>
      <c r="BB75" s="1" t="s">
        <v>6074</v>
      </c>
      <c r="BC75" s="407">
        <v>46102</v>
      </c>
    </row>
    <row r="76" spans="1:55" s="1" customFormat="1" ht="35.25" customHeight="1">
      <c r="A76" s="400" t="s">
        <v>5771</v>
      </c>
      <c r="B76" s="378" t="s">
        <v>5843</v>
      </c>
      <c r="C76" s="379" t="s">
        <v>5915</v>
      </c>
      <c r="D76" s="401">
        <v>46101</v>
      </c>
      <c r="E76" s="401" t="s">
        <v>5990</v>
      </c>
      <c r="F76" s="495">
        <v>1</v>
      </c>
      <c r="G76" s="380">
        <v>166</v>
      </c>
      <c r="H76" s="380">
        <v>166</v>
      </c>
      <c r="I76" s="381">
        <v>0.11799999999999999</v>
      </c>
      <c r="J76" s="381"/>
      <c r="K76" s="381"/>
      <c r="L76" s="381"/>
      <c r="M76" s="874"/>
      <c r="N76" s="403"/>
      <c r="O76" s="373"/>
      <c r="P76" s="403"/>
      <c r="Q76" s="403">
        <v>940500</v>
      </c>
      <c r="R76" s="403">
        <v>811301</v>
      </c>
      <c r="S76" s="403"/>
      <c r="T76" s="403"/>
      <c r="U76" s="403">
        <v>1701115</v>
      </c>
      <c r="V76" s="403"/>
      <c r="W76" s="403"/>
      <c r="X76" s="403"/>
      <c r="Y76" s="403"/>
      <c r="Z76" s="403"/>
      <c r="AA76" s="403"/>
      <c r="AB76" s="373"/>
      <c r="AC76" s="906"/>
      <c r="AD76" s="909"/>
      <c r="AE76" s="382" t="s">
        <v>74</v>
      </c>
      <c r="AF76" s="405" t="str">
        <f t="shared" si="24"/>
        <v>PS262049</v>
      </c>
      <c r="AG76" s="404" t="str">
        <f t="shared" si="24"/>
        <v>DSHK2026031001</v>
      </c>
      <c r="AH76" s="406">
        <f t="shared" si="25"/>
        <v>46101</v>
      </c>
      <c r="AI76" s="404">
        <f t="shared" si="26"/>
        <v>0</v>
      </c>
      <c r="AJ76" s="404">
        <f t="shared" si="27"/>
        <v>0</v>
      </c>
      <c r="AK76" s="404">
        <f t="shared" si="28"/>
        <v>0</v>
      </c>
      <c r="AL76" s="404">
        <f t="shared" si="29"/>
        <v>940500</v>
      </c>
      <c r="AM76" s="404">
        <f t="shared" si="30"/>
        <v>811301</v>
      </c>
      <c r="AN76" s="404">
        <f t="shared" si="31"/>
        <v>0</v>
      </c>
      <c r="AO76" s="404">
        <f t="shared" si="32"/>
        <v>0</v>
      </c>
      <c r="AP76" s="404">
        <f t="shared" si="33"/>
        <v>1701115</v>
      </c>
      <c r="AQ76" s="404">
        <f t="shared" si="34"/>
        <v>0</v>
      </c>
      <c r="AR76" s="404">
        <f t="shared" si="35"/>
        <v>0</v>
      </c>
      <c r="AS76" s="404">
        <f t="shared" si="36"/>
        <v>0</v>
      </c>
      <c r="AT76" s="404">
        <f t="shared" si="38"/>
        <v>0</v>
      </c>
      <c r="AU76" s="404">
        <f t="shared" si="39"/>
        <v>0</v>
      </c>
      <c r="AV76" s="404">
        <f t="shared" si="40"/>
        <v>276233.28000000003</v>
      </c>
      <c r="AW76" s="404">
        <f t="shared" si="41"/>
        <v>3729149.2800000003</v>
      </c>
      <c r="AX76" s="404">
        <f t="shared" si="42"/>
        <v>3729149.2800000003</v>
      </c>
      <c r="AY76" s="414" t="str">
        <f t="shared" si="37"/>
        <v>CÁT LÁI</v>
      </c>
      <c r="AZ76" s="383" t="s">
        <v>80</v>
      </c>
      <c r="BA76" s="1" t="s">
        <v>6072</v>
      </c>
      <c r="BB76" s="1" t="s">
        <v>6074</v>
      </c>
      <c r="BC76" s="407">
        <v>46102</v>
      </c>
    </row>
    <row r="77" spans="1:55" s="1" customFormat="1" ht="35.25" customHeight="1">
      <c r="A77" s="400" t="s">
        <v>5772</v>
      </c>
      <c r="B77" s="378" t="s">
        <v>5844</v>
      </c>
      <c r="C77" s="379" t="s">
        <v>5916</v>
      </c>
      <c r="D77" s="401">
        <v>46101</v>
      </c>
      <c r="E77" s="401" t="s">
        <v>5991</v>
      </c>
      <c r="F77" s="495">
        <v>1</v>
      </c>
      <c r="G77" s="380">
        <v>1675.8</v>
      </c>
      <c r="H77" s="380">
        <v>1675.8</v>
      </c>
      <c r="I77" s="381">
        <v>8.3870000000000005</v>
      </c>
      <c r="J77" s="381"/>
      <c r="K77" s="381"/>
      <c r="L77" s="381"/>
      <c r="M77" s="875"/>
      <c r="N77" s="403"/>
      <c r="O77" s="373"/>
      <c r="P77" s="403"/>
      <c r="Q77" s="403">
        <v>940500</v>
      </c>
      <c r="R77" s="403">
        <v>15803620</v>
      </c>
      <c r="S77" s="403"/>
      <c r="T77" s="403"/>
      <c r="U77" s="403">
        <v>1831970</v>
      </c>
      <c r="V77" s="403"/>
      <c r="W77" s="403">
        <v>113130</v>
      </c>
      <c r="X77" s="403">
        <v>25137</v>
      </c>
      <c r="Y77" s="403"/>
      <c r="Z77" s="403"/>
      <c r="AA77" s="403"/>
      <c r="AB77" s="373"/>
      <c r="AC77" s="907"/>
      <c r="AD77" s="910"/>
      <c r="AE77" s="382" t="s">
        <v>74</v>
      </c>
      <c r="AF77" s="405" t="str">
        <f t="shared" si="24"/>
        <v>PS262088</v>
      </c>
      <c r="AG77" s="404" t="str">
        <f t="shared" si="24"/>
        <v>VY260314LCL</v>
      </c>
      <c r="AH77" s="406">
        <f t="shared" si="25"/>
        <v>46101</v>
      </c>
      <c r="AI77" s="404">
        <f t="shared" si="26"/>
        <v>0</v>
      </c>
      <c r="AJ77" s="404">
        <f t="shared" si="27"/>
        <v>0</v>
      </c>
      <c r="AK77" s="404">
        <f t="shared" si="28"/>
        <v>0</v>
      </c>
      <c r="AL77" s="404">
        <f t="shared" si="29"/>
        <v>940500</v>
      </c>
      <c r="AM77" s="404">
        <f t="shared" si="30"/>
        <v>15803620</v>
      </c>
      <c r="AN77" s="404">
        <f t="shared" si="31"/>
        <v>0</v>
      </c>
      <c r="AO77" s="404">
        <f t="shared" si="32"/>
        <v>0</v>
      </c>
      <c r="AP77" s="404">
        <f t="shared" si="33"/>
        <v>1831970</v>
      </c>
      <c r="AQ77" s="404">
        <f t="shared" si="34"/>
        <v>0</v>
      </c>
      <c r="AR77" s="404">
        <f t="shared" si="35"/>
        <v>113130</v>
      </c>
      <c r="AS77" s="404">
        <f t="shared" si="36"/>
        <v>25137</v>
      </c>
      <c r="AT77" s="404">
        <f t="shared" si="38"/>
        <v>0</v>
      </c>
      <c r="AU77" s="404">
        <f t="shared" si="39"/>
        <v>0</v>
      </c>
      <c r="AV77" s="404">
        <f t="shared" si="40"/>
        <v>1497148.56</v>
      </c>
      <c r="AW77" s="404">
        <f t="shared" si="41"/>
        <v>20211505.559999999</v>
      </c>
      <c r="AX77" s="404">
        <f t="shared" si="42"/>
        <v>20211505.559999999</v>
      </c>
      <c r="AY77" s="414" t="str">
        <f t="shared" si="37"/>
        <v>CÁT LÁI</v>
      </c>
      <c r="AZ77" s="383" t="s">
        <v>80</v>
      </c>
      <c r="BA77" s="1" t="s">
        <v>6073</v>
      </c>
      <c r="BB77" s="1" t="s">
        <v>6074</v>
      </c>
      <c r="BC77" s="407">
        <v>46102</v>
      </c>
    </row>
    <row r="78" spans="1:55" s="1" customFormat="1" ht="32.25" customHeight="1">
      <c r="A78" s="400" t="s">
        <v>6233</v>
      </c>
      <c r="B78" s="395" t="s">
        <v>6385</v>
      </c>
      <c r="C78" s="379" t="s">
        <v>3245</v>
      </c>
      <c r="D78" s="396">
        <v>46094</v>
      </c>
      <c r="E78" s="397">
        <v>108047832320</v>
      </c>
      <c r="F78" s="528">
        <v>1</v>
      </c>
      <c r="G78" s="372"/>
      <c r="H78" s="372"/>
      <c r="I78" s="422"/>
      <c r="J78" s="422"/>
      <c r="K78" s="422"/>
      <c r="L78" s="422"/>
      <c r="M78" s="422"/>
      <c r="N78" s="423"/>
      <c r="O78" s="373"/>
      <c r="P78" s="403"/>
      <c r="Q78" s="528">
        <v>389500</v>
      </c>
      <c r="R78" s="403"/>
      <c r="S78" s="403"/>
      <c r="T78" s="403"/>
      <c r="U78" s="403"/>
      <c r="V78" s="403"/>
      <c r="W78" s="403"/>
      <c r="X78" s="403"/>
      <c r="Y78" s="403"/>
      <c r="Z78" s="403"/>
      <c r="AA78" s="403"/>
      <c r="AB78" s="373"/>
      <c r="AC78" s="404"/>
      <c r="AD78" s="404"/>
      <c r="AE78" s="379" t="s">
        <v>4035</v>
      </c>
      <c r="AF78" s="405" t="str">
        <f t="shared" si="24"/>
        <v>PS261849</v>
      </c>
      <c r="AG78" s="404" t="str">
        <f t="shared" si="24"/>
        <v>BSV260311-223195</v>
      </c>
      <c r="AH78" s="406">
        <f t="shared" si="25"/>
        <v>46094</v>
      </c>
      <c r="AI78" s="404"/>
      <c r="AJ78" s="404"/>
      <c r="AK78" s="404"/>
      <c r="AL78" s="404">
        <f t="shared" ref="AL78:AL141" si="43">+Q78</f>
        <v>389500</v>
      </c>
      <c r="AM78" s="404"/>
      <c r="AN78" s="404"/>
      <c r="AO78" s="404"/>
      <c r="AP78" s="404"/>
      <c r="AQ78" s="404"/>
      <c r="AR78" s="404"/>
      <c r="AS78" s="404"/>
      <c r="AT78" s="404"/>
      <c r="AU78" s="404"/>
      <c r="AV78" s="404">
        <f t="shared" ref="AV78:AV141" si="44">SUM(AK78:AU78)*0.08</f>
        <v>31160</v>
      </c>
      <c r="AW78" s="404">
        <f t="shared" ref="AW78:AW141" si="45">SUM(AK78:AV78)</f>
        <v>420660</v>
      </c>
      <c r="AX78" s="404">
        <f t="shared" si="42"/>
        <v>420660</v>
      </c>
      <c r="AY78" s="414" t="str">
        <f>AE78</f>
        <v>LOCAL</v>
      </c>
      <c r="AZ78" s="20" t="s">
        <v>6232</v>
      </c>
      <c r="BA78" s="1" t="s">
        <v>6080</v>
      </c>
      <c r="BC78" s="13"/>
    </row>
    <row r="79" spans="1:55" s="1" customFormat="1" ht="32.25" customHeight="1">
      <c r="A79" s="400" t="s">
        <v>6234</v>
      </c>
      <c r="B79" s="395" t="s">
        <v>6386</v>
      </c>
      <c r="C79" s="379" t="s">
        <v>3245</v>
      </c>
      <c r="D79" s="396">
        <v>46095</v>
      </c>
      <c r="E79" s="397">
        <v>108050474450</v>
      </c>
      <c r="F79" s="528">
        <v>1</v>
      </c>
      <c r="G79" s="372"/>
      <c r="H79" s="372"/>
      <c r="I79" s="422"/>
      <c r="J79" s="422"/>
      <c r="K79" s="422"/>
      <c r="L79" s="422"/>
      <c r="M79" s="422"/>
      <c r="N79" s="423"/>
      <c r="O79" s="373"/>
      <c r="P79" s="403"/>
      <c r="Q79" s="528">
        <v>389500</v>
      </c>
      <c r="R79" s="403"/>
      <c r="S79" s="403"/>
      <c r="T79" s="403"/>
      <c r="U79" s="403"/>
      <c r="V79" s="403"/>
      <c r="W79" s="403"/>
      <c r="X79" s="403"/>
      <c r="Y79" s="403"/>
      <c r="Z79" s="403"/>
      <c r="AA79" s="403"/>
      <c r="AB79" s="373"/>
      <c r="AC79" s="404"/>
      <c r="AD79" s="404"/>
      <c r="AE79" s="379" t="s">
        <v>4035</v>
      </c>
      <c r="AF79" s="405" t="str">
        <f t="shared" si="24"/>
        <v>PS261882</v>
      </c>
      <c r="AG79" s="404" t="str">
        <f t="shared" si="24"/>
        <v>BSV260312-223217</v>
      </c>
      <c r="AH79" s="406">
        <f t="shared" si="25"/>
        <v>46095</v>
      </c>
      <c r="AI79" s="404"/>
      <c r="AJ79" s="404"/>
      <c r="AK79" s="404"/>
      <c r="AL79" s="404">
        <f t="shared" si="43"/>
        <v>389500</v>
      </c>
      <c r="AM79" s="404"/>
      <c r="AN79" s="404"/>
      <c r="AO79" s="404"/>
      <c r="AP79" s="404"/>
      <c r="AQ79" s="404"/>
      <c r="AR79" s="404"/>
      <c r="AS79" s="404"/>
      <c r="AT79" s="404"/>
      <c r="AU79" s="404"/>
      <c r="AV79" s="404">
        <f t="shared" si="44"/>
        <v>31160</v>
      </c>
      <c r="AW79" s="404">
        <f t="shared" si="45"/>
        <v>420660</v>
      </c>
      <c r="AX79" s="404">
        <f t="shared" si="42"/>
        <v>420660</v>
      </c>
      <c r="AY79" s="414" t="str">
        <f t="shared" ref="AY79:AY142" si="46">AE79</f>
        <v>LOCAL</v>
      </c>
      <c r="AZ79" s="20" t="s">
        <v>6232</v>
      </c>
      <c r="BA79" s="1" t="s">
        <v>6081</v>
      </c>
      <c r="BC79" s="13"/>
    </row>
    <row r="80" spans="1:55" s="1" customFormat="1" ht="32.25" customHeight="1">
      <c r="A80" s="400" t="s">
        <v>6235</v>
      </c>
      <c r="B80" s="395" t="s">
        <v>6387</v>
      </c>
      <c r="C80" s="379" t="s">
        <v>3245</v>
      </c>
      <c r="D80" s="396">
        <v>46095</v>
      </c>
      <c r="E80" s="397">
        <v>108050869140</v>
      </c>
      <c r="F80" s="528">
        <v>1</v>
      </c>
      <c r="G80" s="372"/>
      <c r="H80" s="372"/>
      <c r="I80" s="422"/>
      <c r="J80" s="422"/>
      <c r="K80" s="422"/>
      <c r="L80" s="422"/>
      <c r="M80" s="422"/>
      <c r="N80" s="423"/>
      <c r="O80" s="373"/>
      <c r="P80" s="403"/>
      <c r="Q80" s="528">
        <v>389500</v>
      </c>
      <c r="R80" s="403"/>
      <c r="S80" s="403"/>
      <c r="T80" s="403"/>
      <c r="U80" s="403"/>
      <c r="V80" s="403"/>
      <c r="W80" s="403"/>
      <c r="X80" s="403"/>
      <c r="Y80" s="403"/>
      <c r="Z80" s="403"/>
      <c r="AA80" s="403"/>
      <c r="AB80" s="373"/>
      <c r="AC80" s="404"/>
      <c r="AD80" s="404"/>
      <c r="AE80" s="379" t="s">
        <v>4035</v>
      </c>
      <c r="AF80" s="405" t="str">
        <f t="shared" si="24"/>
        <v>PS261883</v>
      </c>
      <c r="AG80" s="404" t="str">
        <f t="shared" si="24"/>
        <v>BSV260313-223345</v>
      </c>
      <c r="AH80" s="406">
        <f t="shared" si="25"/>
        <v>46095</v>
      </c>
      <c r="AI80" s="404"/>
      <c r="AJ80" s="404"/>
      <c r="AK80" s="404"/>
      <c r="AL80" s="404">
        <f t="shared" si="43"/>
        <v>389500</v>
      </c>
      <c r="AM80" s="404"/>
      <c r="AN80" s="404"/>
      <c r="AO80" s="404"/>
      <c r="AP80" s="404"/>
      <c r="AQ80" s="404"/>
      <c r="AR80" s="404"/>
      <c r="AS80" s="404"/>
      <c r="AT80" s="404"/>
      <c r="AU80" s="404"/>
      <c r="AV80" s="404">
        <f t="shared" si="44"/>
        <v>31160</v>
      </c>
      <c r="AW80" s="404">
        <f t="shared" si="45"/>
        <v>420660</v>
      </c>
      <c r="AX80" s="404">
        <f t="shared" si="42"/>
        <v>420660</v>
      </c>
      <c r="AY80" s="414" t="str">
        <f t="shared" si="46"/>
        <v>LOCAL</v>
      </c>
      <c r="AZ80" s="20" t="s">
        <v>6232</v>
      </c>
      <c r="BA80" s="1" t="s">
        <v>6082</v>
      </c>
      <c r="BC80" s="13"/>
    </row>
    <row r="81" spans="1:55" s="1" customFormat="1" ht="32.25" customHeight="1">
      <c r="A81" s="400" t="s">
        <v>6236</v>
      </c>
      <c r="B81" s="395" t="s">
        <v>6388</v>
      </c>
      <c r="C81" s="379" t="s">
        <v>3245</v>
      </c>
      <c r="D81" s="396">
        <v>46097</v>
      </c>
      <c r="E81" s="397">
        <v>108046581640</v>
      </c>
      <c r="F81" s="528">
        <v>1</v>
      </c>
      <c r="G81" s="372"/>
      <c r="H81" s="372"/>
      <c r="I81" s="422"/>
      <c r="J81" s="422"/>
      <c r="K81" s="422"/>
      <c r="L81" s="422"/>
      <c r="M81" s="422"/>
      <c r="N81" s="423"/>
      <c r="O81" s="373"/>
      <c r="P81" s="403"/>
      <c r="Q81" s="528">
        <v>389500</v>
      </c>
      <c r="R81" s="403"/>
      <c r="S81" s="403"/>
      <c r="T81" s="403"/>
      <c r="U81" s="403"/>
      <c r="V81" s="403"/>
      <c r="W81" s="403"/>
      <c r="X81" s="403"/>
      <c r="Y81" s="403"/>
      <c r="Z81" s="403"/>
      <c r="AA81" s="403"/>
      <c r="AB81" s="373"/>
      <c r="AC81" s="404"/>
      <c r="AD81" s="404"/>
      <c r="AE81" s="379" t="s">
        <v>4035</v>
      </c>
      <c r="AF81" s="405" t="str">
        <f t="shared" si="24"/>
        <v>PS261848</v>
      </c>
      <c r="AG81" s="404" t="str">
        <f t="shared" si="24"/>
        <v>030/XNK/PS/2026</v>
      </c>
      <c r="AH81" s="406">
        <f t="shared" si="25"/>
        <v>46097</v>
      </c>
      <c r="AI81" s="404"/>
      <c r="AJ81" s="404"/>
      <c r="AK81" s="404"/>
      <c r="AL81" s="404">
        <f t="shared" si="43"/>
        <v>389500</v>
      </c>
      <c r="AM81" s="404"/>
      <c r="AN81" s="404"/>
      <c r="AO81" s="404"/>
      <c r="AP81" s="404"/>
      <c r="AQ81" s="404"/>
      <c r="AR81" s="404"/>
      <c r="AS81" s="404"/>
      <c r="AT81" s="404"/>
      <c r="AU81" s="404"/>
      <c r="AV81" s="404">
        <f t="shared" si="44"/>
        <v>31160</v>
      </c>
      <c r="AW81" s="404">
        <f t="shared" si="45"/>
        <v>420660</v>
      </c>
      <c r="AX81" s="404">
        <f t="shared" si="42"/>
        <v>420660</v>
      </c>
      <c r="AY81" s="414" t="str">
        <f t="shared" si="46"/>
        <v>LOCAL</v>
      </c>
      <c r="AZ81" s="20" t="s">
        <v>6232</v>
      </c>
      <c r="BA81" s="1" t="s">
        <v>6083</v>
      </c>
      <c r="BC81" s="13"/>
    </row>
    <row r="82" spans="1:55" s="1" customFormat="1" ht="32.25" customHeight="1">
      <c r="A82" s="400" t="s">
        <v>6237</v>
      </c>
      <c r="B82" s="395" t="s">
        <v>6389</v>
      </c>
      <c r="C82" s="379" t="s">
        <v>3245</v>
      </c>
      <c r="D82" s="396">
        <v>46097</v>
      </c>
      <c r="E82" s="397">
        <v>108051839710</v>
      </c>
      <c r="F82" s="528">
        <v>1</v>
      </c>
      <c r="G82" s="372"/>
      <c r="H82" s="372"/>
      <c r="I82" s="422"/>
      <c r="J82" s="422"/>
      <c r="K82" s="422"/>
      <c r="L82" s="422"/>
      <c r="M82" s="422"/>
      <c r="N82" s="423"/>
      <c r="O82" s="373"/>
      <c r="P82" s="403"/>
      <c r="Q82" s="528">
        <v>389500</v>
      </c>
      <c r="R82" s="403"/>
      <c r="S82" s="403"/>
      <c r="T82" s="403"/>
      <c r="U82" s="403"/>
      <c r="V82" s="403"/>
      <c r="W82" s="403"/>
      <c r="X82" s="403"/>
      <c r="Y82" s="403"/>
      <c r="Z82" s="403"/>
      <c r="AA82" s="403"/>
      <c r="AB82" s="373"/>
      <c r="AC82" s="404"/>
      <c r="AD82" s="404"/>
      <c r="AE82" s="379" t="s">
        <v>4035</v>
      </c>
      <c r="AF82" s="405" t="str">
        <f t="shared" si="24"/>
        <v>PS261858</v>
      </c>
      <c r="AG82" s="404" t="str">
        <f t="shared" si="24"/>
        <v>203/BG-PS-34</v>
      </c>
      <c r="AH82" s="406">
        <f t="shared" si="25"/>
        <v>46097</v>
      </c>
      <c r="AI82" s="404"/>
      <c r="AJ82" s="404"/>
      <c r="AK82" s="404"/>
      <c r="AL82" s="404">
        <f t="shared" si="43"/>
        <v>389500</v>
      </c>
      <c r="AM82" s="404"/>
      <c r="AN82" s="404"/>
      <c r="AO82" s="404"/>
      <c r="AP82" s="404"/>
      <c r="AQ82" s="404"/>
      <c r="AR82" s="404"/>
      <c r="AS82" s="404"/>
      <c r="AT82" s="404"/>
      <c r="AU82" s="404"/>
      <c r="AV82" s="404">
        <f t="shared" si="44"/>
        <v>31160</v>
      </c>
      <c r="AW82" s="404">
        <f t="shared" si="45"/>
        <v>420660</v>
      </c>
      <c r="AX82" s="404">
        <f t="shared" si="42"/>
        <v>420660</v>
      </c>
      <c r="AY82" s="414" t="str">
        <f t="shared" si="46"/>
        <v>LOCAL</v>
      </c>
      <c r="AZ82" s="20" t="s">
        <v>6232</v>
      </c>
      <c r="BA82" s="1" t="s">
        <v>6084</v>
      </c>
      <c r="BC82" s="13"/>
    </row>
    <row r="83" spans="1:55" s="1" customFormat="1" ht="32.25" customHeight="1">
      <c r="A83" s="400" t="s">
        <v>6238</v>
      </c>
      <c r="B83" s="395" t="s">
        <v>6390</v>
      </c>
      <c r="C83" s="379" t="s">
        <v>3245</v>
      </c>
      <c r="D83" s="396">
        <v>46097</v>
      </c>
      <c r="E83" s="397">
        <v>108051821620</v>
      </c>
      <c r="F83" s="528">
        <v>1</v>
      </c>
      <c r="G83" s="372"/>
      <c r="H83" s="372"/>
      <c r="I83" s="422"/>
      <c r="J83" s="422"/>
      <c r="K83" s="422"/>
      <c r="L83" s="422"/>
      <c r="M83" s="422"/>
      <c r="N83" s="423"/>
      <c r="O83" s="373"/>
      <c r="P83" s="403"/>
      <c r="Q83" s="528">
        <v>389500</v>
      </c>
      <c r="R83" s="403"/>
      <c r="S83" s="403"/>
      <c r="T83" s="403"/>
      <c r="U83" s="403"/>
      <c r="V83" s="403"/>
      <c r="W83" s="403"/>
      <c r="X83" s="403"/>
      <c r="Y83" s="403"/>
      <c r="Z83" s="403"/>
      <c r="AA83" s="403"/>
      <c r="AB83" s="373"/>
      <c r="AC83" s="404"/>
      <c r="AD83" s="404"/>
      <c r="AE83" s="379" t="s">
        <v>4035</v>
      </c>
      <c r="AF83" s="405" t="str">
        <f t="shared" ref="AF83:AG146" si="47">A83</f>
        <v>PS261836</v>
      </c>
      <c r="AG83" s="404" t="str">
        <f t="shared" si="47"/>
        <v>5312348</v>
      </c>
      <c r="AH83" s="406">
        <f t="shared" si="25"/>
        <v>46097</v>
      </c>
      <c r="AI83" s="404"/>
      <c r="AJ83" s="404"/>
      <c r="AK83" s="404"/>
      <c r="AL83" s="404">
        <f t="shared" si="43"/>
        <v>389500</v>
      </c>
      <c r="AM83" s="404"/>
      <c r="AN83" s="404"/>
      <c r="AO83" s="404"/>
      <c r="AP83" s="404"/>
      <c r="AQ83" s="404"/>
      <c r="AR83" s="404"/>
      <c r="AS83" s="404"/>
      <c r="AT83" s="404"/>
      <c r="AU83" s="404"/>
      <c r="AV83" s="404">
        <f t="shared" si="44"/>
        <v>31160</v>
      </c>
      <c r="AW83" s="404">
        <f t="shared" si="45"/>
        <v>420660</v>
      </c>
      <c r="AX83" s="404">
        <f t="shared" si="42"/>
        <v>420660</v>
      </c>
      <c r="AY83" s="414" t="str">
        <f t="shared" si="46"/>
        <v>LOCAL</v>
      </c>
      <c r="AZ83" s="20" t="s">
        <v>6232</v>
      </c>
      <c r="BA83" s="1" t="s">
        <v>6085</v>
      </c>
      <c r="BC83" s="13"/>
    </row>
    <row r="84" spans="1:55" s="1" customFormat="1" ht="32.25" customHeight="1">
      <c r="A84" s="400" t="s">
        <v>6239</v>
      </c>
      <c r="B84" s="395" t="s">
        <v>6391</v>
      </c>
      <c r="C84" s="379" t="s">
        <v>3245</v>
      </c>
      <c r="D84" s="396">
        <v>46097</v>
      </c>
      <c r="E84" s="397">
        <v>108051841920</v>
      </c>
      <c r="F84" s="528">
        <v>1</v>
      </c>
      <c r="G84" s="372"/>
      <c r="H84" s="372"/>
      <c r="I84" s="422"/>
      <c r="J84" s="422"/>
      <c r="K84" s="422"/>
      <c r="L84" s="422"/>
      <c r="M84" s="422"/>
      <c r="N84" s="423"/>
      <c r="O84" s="373"/>
      <c r="P84" s="403"/>
      <c r="Q84" s="528">
        <v>389500</v>
      </c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373"/>
      <c r="AC84" s="404"/>
      <c r="AD84" s="404"/>
      <c r="AE84" s="379" t="s">
        <v>4035</v>
      </c>
      <c r="AF84" s="405" t="str">
        <f t="shared" si="47"/>
        <v>PS261875</v>
      </c>
      <c r="AG84" s="404" t="str">
        <f t="shared" si="47"/>
        <v>HT-PS26031936</v>
      </c>
      <c r="AH84" s="406">
        <f t="shared" si="25"/>
        <v>46097</v>
      </c>
      <c r="AI84" s="404"/>
      <c r="AJ84" s="404"/>
      <c r="AK84" s="404"/>
      <c r="AL84" s="404">
        <f t="shared" si="43"/>
        <v>389500</v>
      </c>
      <c r="AM84" s="404"/>
      <c r="AN84" s="404"/>
      <c r="AO84" s="404"/>
      <c r="AP84" s="404"/>
      <c r="AQ84" s="404"/>
      <c r="AR84" s="404"/>
      <c r="AS84" s="404"/>
      <c r="AT84" s="404"/>
      <c r="AU84" s="404"/>
      <c r="AV84" s="404">
        <f t="shared" si="44"/>
        <v>31160</v>
      </c>
      <c r="AW84" s="404">
        <f t="shared" si="45"/>
        <v>420660</v>
      </c>
      <c r="AX84" s="404">
        <f t="shared" si="42"/>
        <v>420660</v>
      </c>
      <c r="AY84" s="414" t="str">
        <f t="shared" si="46"/>
        <v>LOCAL</v>
      </c>
      <c r="AZ84" s="20" t="s">
        <v>6232</v>
      </c>
      <c r="BA84" s="1" t="s">
        <v>6086</v>
      </c>
      <c r="BC84" s="13"/>
    </row>
    <row r="85" spans="1:55" s="1" customFormat="1" ht="32.25" customHeight="1">
      <c r="A85" s="400" t="s">
        <v>6240</v>
      </c>
      <c r="B85" s="395" t="s">
        <v>6392</v>
      </c>
      <c r="C85" s="379" t="s">
        <v>3245</v>
      </c>
      <c r="D85" s="396">
        <v>46097</v>
      </c>
      <c r="E85" s="397">
        <v>108051814950</v>
      </c>
      <c r="F85" s="528">
        <v>1</v>
      </c>
      <c r="G85" s="372"/>
      <c r="H85" s="372"/>
      <c r="I85" s="422"/>
      <c r="J85" s="422"/>
      <c r="K85" s="422"/>
      <c r="L85" s="422"/>
      <c r="M85" s="422"/>
      <c r="N85" s="423"/>
      <c r="O85" s="373"/>
      <c r="P85" s="403"/>
      <c r="Q85" s="528">
        <v>389500</v>
      </c>
      <c r="R85" s="403"/>
      <c r="S85" s="403"/>
      <c r="T85" s="403"/>
      <c r="U85" s="403"/>
      <c r="V85" s="403"/>
      <c r="W85" s="403"/>
      <c r="X85" s="403"/>
      <c r="Y85" s="403"/>
      <c r="Z85" s="403"/>
      <c r="AA85" s="403"/>
      <c r="AB85" s="373"/>
      <c r="AC85" s="404"/>
      <c r="AD85" s="404"/>
      <c r="AE85" s="379" t="s">
        <v>4035</v>
      </c>
      <c r="AF85" s="405" t="str">
        <f t="shared" si="47"/>
        <v>PS261873</v>
      </c>
      <c r="AG85" s="404" t="str">
        <f t="shared" si="47"/>
        <v>LH-PS137</v>
      </c>
      <c r="AH85" s="406">
        <f t="shared" si="25"/>
        <v>46097</v>
      </c>
      <c r="AI85" s="404"/>
      <c r="AJ85" s="404"/>
      <c r="AK85" s="404"/>
      <c r="AL85" s="404">
        <f t="shared" si="43"/>
        <v>389500</v>
      </c>
      <c r="AM85" s="404"/>
      <c r="AN85" s="404"/>
      <c r="AO85" s="404"/>
      <c r="AP85" s="404"/>
      <c r="AQ85" s="404"/>
      <c r="AR85" s="404"/>
      <c r="AS85" s="404"/>
      <c r="AT85" s="404"/>
      <c r="AU85" s="404"/>
      <c r="AV85" s="404">
        <f t="shared" si="44"/>
        <v>31160</v>
      </c>
      <c r="AW85" s="404">
        <f t="shared" si="45"/>
        <v>420660</v>
      </c>
      <c r="AX85" s="404">
        <f t="shared" si="42"/>
        <v>420660</v>
      </c>
      <c r="AY85" s="414" t="str">
        <f t="shared" si="46"/>
        <v>LOCAL</v>
      </c>
      <c r="AZ85" s="20" t="s">
        <v>6232</v>
      </c>
      <c r="BA85" s="1" t="s">
        <v>6087</v>
      </c>
      <c r="BC85" s="13"/>
    </row>
    <row r="86" spans="1:55" s="1" customFormat="1" ht="32.25" customHeight="1">
      <c r="A86" s="400" t="s">
        <v>6241</v>
      </c>
      <c r="B86" s="395" t="s">
        <v>6393</v>
      </c>
      <c r="C86" s="379" t="s">
        <v>3245</v>
      </c>
      <c r="D86" s="396">
        <v>46097</v>
      </c>
      <c r="E86" s="397">
        <v>108051828620</v>
      </c>
      <c r="F86" s="528">
        <v>1</v>
      </c>
      <c r="G86" s="372"/>
      <c r="H86" s="372"/>
      <c r="I86" s="422"/>
      <c r="J86" s="422"/>
      <c r="K86" s="422"/>
      <c r="L86" s="422"/>
      <c r="M86" s="422"/>
      <c r="N86" s="423"/>
      <c r="O86" s="373"/>
      <c r="P86" s="403"/>
      <c r="Q86" s="528">
        <v>389500</v>
      </c>
      <c r="R86" s="403"/>
      <c r="S86" s="403"/>
      <c r="T86" s="403"/>
      <c r="U86" s="403"/>
      <c r="V86" s="403"/>
      <c r="W86" s="403"/>
      <c r="X86" s="403"/>
      <c r="Y86" s="403"/>
      <c r="Z86" s="403"/>
      <c r="AA86" s="403"/>
      <c r="AB86" s="373"/>
      <c r="AC86" s="404"/>
      <c r="AD86" s="404"/>
      <c r="AE86" s="379" t="s">
        <v>4035</v>
      </c>
      <c r="AF86" s="405" t="str">
        <f t="shared" si="47"/>
        <v>PS261822</v>
      </c>
      <c r="AG86" s="404" t="str">
        <f t="shared" si="47"/>
        <v>2603070-CH</v>
      </c>
      <c r="AH86" s="406">
        <f t="shared" si="25"/>
        <v>46097</v>
      </c>
      <c r="AI86" s="404"/>
      <c r="AJ86" s="404"/>
      <c r="AK86" s="404"/>
      <c r="AL86" s="404">
        <f t="shared" si="43"/>
        <v>389500</v>
      </c>
      <c r="AM86" s="404"/>
      <c r="AN86" s="404"/>
      <c r="AO86" s="404"/>
      <c r="AP86" s="404"/>
      <c r="AQ86" s="404"/>
      <c r="AR86" s="404"/>
      <c r="AS86" s="404"/>
      <c r="AT86" s="404"/>
      <c r="AU86" s="404"/>
      <c r="AV86" s="404">
        <f t="shared" si="44"/>
        <v>31160</v>
      </c>
      <c r="AW86" s="404">
        <f t="shared" si="45"/>
        <v>420660</v>
      </c>
      <c r="AX86" s="404">
        <f t="shared" si="42"/>
        <v>420660</v>
      </c>
      <c r="AY86" s="414" t="str">
        <f t="shared" si="46"/>
        <v>LOCAL</v>
      </c>
      <c r="AZ86" s="20" t="s">
        <v>6232</v>
      </c>
      <c r="BA86" s="1" t="s">
        <v>6088</v>
      </c>
      <c r="BC86" s="13"/>
    </row>
    <row r="87" spans="1:55" s="1" customFormat="1" ht="32.25" customHeight="1">
      <c r="A87" s="400" t="s">
        <v>6242</v>
      </c>
      <c r="B87" s="395" t="s">
        <v>6394</v>
      </c>
      <c r="C87" s="379" t="s">
        <v>3245</v>
      </c>
      <c r="D87" s="396">
        <v>46097</v>
      </c>
      <c r="E87" s="397">
        <v>108051833260</v>
      </c>
      <c r="F87" s="528">
        <v>1</v>
      </c>
      <c r="G87" s="372"/>
      <c r="H87" s="372"/>
      <c r="I87" s="422"/>
      <c r="J87" s="422"/>
      <c r="K87" s="422"/>
      <c r="L87" s="422"/>
      <c r="M87" s="422"/>
      <c r="N87" s="423"/>
      <c r="O87" s="373"/>
      <c r="P87" s="403"/>
      <c r="Q87" s="528">
        <v>389500</v>
      </c>
      <c r="R87" s="403"/>
      <c r="S87" s="403"/>
      <c r="T87" s="403"/>
      <c r="U87" s="403"/>
      <c r="V87" s="403"/>
      <c r="W87" s="403"/>
      <c r="X87" s="403"/>
      <c r="Y87" s="403"/>
      <c r="Z87" s="403"/>
      <c r="AA87" s="403"/>
      <c r="AB87" s="373"/>
      <c r="AC87" s="404"/>
      <c r="AD87" s="404"/>
      <c r="AE87" s="379" t="s">
        <v>4035</v>
      </c>
      <c r="AF87" s="405" t="str">
        <f t="shared" si="47"/>
        <v>PS261821</v>
      </c>
      <c r="AG87" s="404" t="str">
        <f t="shared" si="47"/>
        <v>2603069-CH</v>
      </c>
      <c r="AH87" s="406">
        <f t="shared" si="25"/>
        <v>46097</v>
      </c>
      <c r="AI87" s="404"/>
      <c r="AJ87" s="404"/>
      <c r="AK87" s="404"/>
      <c r="AL87" s="404">
        <f t="shared" si="43"/>
        <v>389500</v>
      </c>
      <c r="AM87" s="404"/>
      <c r="AN87" s="404"/>
      <c r="AO87" s="404"/>
      <c r="AP87" s="404"/>
      <c r="AQ87" s="404"/>
      <c r="AR87" s="404"/>
      <c r="AS87" s="404"/>
      <c r="AT87" s="404"/>
      <c r="AU87" s="404"/>
      <c r="AV87" s="404">
        <f t="shared" si="44"/>
        <v>31160</v>
      </c>
      <c r="AW87" s="404">
        <f t="shared" si="45"/>
        <v>420660</v>
      </c>
      <c r="AX87" s="404">
        <f t="shared" si="42"/>
        <v>420660</v>
      </c>
      <c r="AY87" s="414" t="str">
        <f t="shared" si="46"/>
        <v>LOCAL</v>
      </c>
      <c r="AZ87" s="20" t="s">
        <v>6232</v>
      </c>
      <c r="BA87" s="1" t="s">
        <v>6089</v>
      </c>
      <c r="BC87" s="13"/>
    </row>
    <row r="88" spans="1:55" s="1" customFormat="1" ht="32.25" customHeight="1">
      <c r="A88" s="400" t="s">
        <v>6243</v>
      </c>
      <c r="B88" s="395" t="s">
        <v>6395</v>
      </c>
      <c r="C88" s="379" t="s">
        <v>3245</v>
      </c>
      <c r="D88" s="396">
        <v>46097</v>
      </c>
      <c r="E88" s="397">
        <v>108051806330</v>
      </c>
      <c r="F88" s="528">
        <v>1</v>
      </c>
      <c r="G88" s="372"/>
      <c r="H88" s="372"/>
      <c r="I88" s="422"/>
      <c r="J88" s="422"/>
      <c r="K88" s="422"/>
      <c r="L88" s="422"/>
      <c r="M88" s="422"/>
      <c r="N88" s="423"/>
      <c r="O88" s="373"/>
      <c r="P88" s="403"/>
      <c r="Q88" s="528">
        <v>389500</v>
      </c>
      <c r="R88" s="403"/>
      <c r="S88" s="403"/>
      <c r="T88" s="403"/>
      <c r="U88" s="403"/>
      <c r="V88" s="403"/>
      <c r="W88" s="403"/>
      <c r="X88" s="403"/>
      <c r="Y88" s="403"/>
      <c r="Z88" s="403"/>
      <c r="AA88" s="403"/>
      <c r="AB88" s="373"/>
      <c r="AC88" s="404"/>
      <c r="AD88" s="404"/>
      <c r="AE88" s="379" t="s">
        <v>4035</v>
      </c>
      <c r="AF88" s="405" t="str">
        <f t="shared" si="47"/>
        <v>PS261884</v>
      </c>
      <c r="AG88" s="404" t="str">
        <f t="shared" si="47"/>
        <v>5313131</v>
      </c>
      <c r="AH88" s="406">
        <f t="shared" si="25"/>
        <v>46097</v>
      </c>
      <c r="AI88" s="404"/>
      <c r="AJ88" s="404"/>
      <c r="AK88" s="404"/>
      <c r="AL88" s="404">
        <f t="shared" si="43"/>
        <v>389500</v>
      </c>
      <c r="AM88" s="404"/>
      <c r="AN88" s="404"/>
      <c r="AO88" s="404"/>
      <c r="AP88" s="404"/>
      <c r="AQ88" s="404"/>
      <c r="AR88" s="404"/>
      <c r="AS88" s="404"/>
      <c r="AT88" s="404"/>
      <c r="AU88" s="404"/>
      <c r="AV88" s="404">
        <f t="shared" si="44"/>
        <v>31160</v>
      </c>
      <c r="AW88" s="404">
        <f t="shared" si="45"/>
        <v>420660</v>
      </c>
      <c r="AX88" s="404">
        <f t="shared" si="42"/>
        <v>420660</v>
      </c>
      <c r="AY88" s="414" t="str">
        <f t="shared" si="46"/>
        <v>LOCAL</v>
      </c>
      <c r="AZ88" s="20" t="s">
        <v>6232</v>
      </c>
      <c r="BA88" s="1" t="s">
        <v>6090</v>
      </c>
      <c r="BC88" s="13"/>
    </row>
    <row r="89" spans="1:55" s="1" customFormat="1" ht="32.25" customHeight="1">
      <c r="A89" s="400" t="s">
        <v>6244</v>
      </c>
      <c r="B89" s="395" t="s">
        <v>6396</v>
      </c>
      <c r="C89" s="379" t="s">
        <v>3245</v>
      </c>
      <c r="D89" s="396">
        <v>46097</v>
      </c>
      <c r="E89" s="397">
        <v>108051808320</v>
      </c>
      <c r="F89" s="528">
        <v>1</v>
      </c>
      <c r="G89" s="372"/>
      <c r="H89" s="372"/>
      <c r="I89" s="422"/>
      <c r="J89" s="422"/>
      <c r="K89" s="422"/>
      <c r="L89" s="422"/>
      <c r="M89" s="422"/>
      <c r="N89" s="423"/>
      <c r="O89" s="373"/>
      <c r="P89" s="403"/>
      <c r="Q89" s="528">
        <v>389500</v>
      </c>
      <c r="R89" s="403"/>
      <c r="S89" s="403"/>
      <c r="T89" s="403"/>
      <c r="U89" s="403"/>
      <c r="V89" s="403"/>
      <c r="W89" s="403"/>
      <c r="X89" s="403"/>
      <c r="Y89" s="403"/>
      <c r="Z89" s="403"/>
      <c r="AA89" s="403"/>
      <c r="AB89" s="373"/>
      <c r="AC89" s="404"/>
      <c r="AD89" s="404"/>
      <c r="AE89" s="379" t="s">
        <v>4035</v>
      </c>
      <c r="AF89" s="405" t="str">
        <f t="shared" si="47"/>
        <v>PS261885</v>
      </c>
      <c r="AG89" s="404" t="str">
        <f t="shared" si="47"/>
        <v>5313253</v>
      </c>
      <c r="AH89" s="406">
        <f t="shared" si="25"/>
        <v>46097</v>
      </c>
      <c r="AI89" s="404"/>
      <c r="AJ89" s="404"/>
      <c r="AK89" s="404"/>
      <c r="AL89" s="404">
        <f t="shared" si="43"/>
        <v>389500</v>
      </c>
      <c r="AM89" s="404"/>
      <c r="AN89" s="404"/>
      <c r="AO89" s="404"/>
      <c r="AP89" s="404"/>
      <c r="AQ89" s="404"/>
      <c r="AR89" s="404"/>
      <c r="AS89" s="404"/>
      <c r="AT89" s="404"/>
      <c r="AU89" s="404"/>
      <c r="AV89" s="404">
        <f t="shared" si="44"/>
        <v>31160</v>
      </c>
      <c r="AW89" s="404">
        <f t="shared" si="45"/>
        <v>420660</v>
      </c>
      <c r="AX89" s="404">
        <f t="shared" si="42"/>
        <v>420660</v>
      </c>
      <c r="AY89" s="414" t="str">
        <f t="shared" si="46"/>
        <v>LOCAL</v>
      </c>
      <c r="AZ89" s="20" t="s">
        <v>6232</v>
      </c>
      <c r="BA89" s="1" t="s">
        <v>6091</v>
      </c>
      <c r="BC89" s="13"/>
    </row>
    <row r="90" spans="1:55" s="1" customFormat="1" ht="32.25" customHeight="1">
      <c r="A90" s="400" t="s">
        <v>6245</v>
      </c>
      <c r="B90" s="395" t="s">
        <v>6397</v>
      </c>
      <c r="C90" s="379" t="s">
        <v>3245</v>
      </c>
      <c r="D90" s="396">
        <v>46097</v>
      </c>
      <c r="E90" s="397">
        <v>108050558340</v>
      </c>
      <c r="F90" s="528">
        <v>1</v>
      </c>
      <c r="G90" s="372"/>
      <c r="H90" s="372"/>
      <c r="I90" s="422"/>
      <c r="J90" s="422"/>
      <c r="K90" s="422"/>
      <c r="L90" s="422"/>
      <c r="M90" s="422"/>
      <c r="N90" s="423"/>
      <c r="O90" s="373"/>
      <c r="P90" s="403"/>
      <c r="Q90" s="528">
        <v>389500</v>
      </c>
      <c r="R90" s="403"/>
      <c r="S90" s="403"/>
      <c r="T90" s="403"/>
      <c r="U90" s="403"/>
      <c r="V90" s="403"/>
      <c r="W90" s="403"/>
      <c r="X90" s="403"/>
      <c r="Y90" s="403"/>
      <c r="Z90" s="403"/>
      <c r="AA90" s="403"/>
      <c r="AB90" s="373"/>
      <c r="AC90" s="404"/>
      <c r="AD90" s="404"/>
      <c r="AE90" s="379" t="s">
        <v>4035</v>
      </c>
      <c r="AF90" s="405" t="str">
        <f t="shared" si="47"/>
        <v>PS261876</v>
      </c>
      <c r="AG90" s="404" t="str">
        <f t="shared" si="47"/>
        <v>DWVN-26-11PS</v>
      </c>
      <c r="AH90" s="406">
        <f t="shared" si="25"/>
        <v>46097</v>
      </c>
      <c r="AI90" s="404"/>
      <c r="AJ90" s="404"/>
      <c r="AK90" s="404"/>
      <c r="AL90" s="404">
        <f t="shared" si="43"/>
        <v>389500</v>
      </c>
      <c r="AM90" s="404"/>
      <c r="AN90" s="404"/>
      <c r="AO90" s="404"/>
      <c r="AP90" s="404"/>
      <c r="AQ90" s="404"/>
      <c r="AR90" s="404"/>
      <c r="AS90" s="404"/>
      <c r="AT90" s="404"/>
      <c r="AU90" s="404"/>
      <c r="AV90" s="404">
        <f t="shared" si="44"/>
        <v>31160</v>
      </c>
      <c r="AW90" s="404">
        <f t="shared" si="45"/>
        <v>420660</v>
      </c>
      <c r="AX90" s="404">
        <f t="shared" si="42"/>
        <v>420660</v>
      </c>
      <c r="AY90" s="414" t="str">
        <f t="shared" si="46"/>
        <v>LOCAL</v>
      </c>
      <c r="AZ90" s="20" t="s">
        <v>6232</v>
      </c>
      <c r="BA90" s="1" t="s">
        <v>6092</v>
      </c>
      <c r="BC90" s="13"/>
    </row>
    <row r="91" spans="1:55" s="1" customFormat="1" ht="32.25" customHeight="1">
      <c r="A91" s="400" t="s">
        <v>6246</v>
      </c>
      <c r="B91" s="395" t="s">
        <v>6398</v>
      </c>
      <c r="C91" s="379" t="s">
        <v>3245</v>
      </c>
      <c r="D91" s="396">
        <v>46097</v>
      </c>
      <c r="E91" s="397">
        <v>108050589510</v>
      </c>
      <c r="F91" s="528">
        <v>1</v>
      </c>
      <c r="G91" s="372"/>
      <c r="H91" s="372"/>
      <c r="I91" s="422"/>
      <c r="J91" s="422"/>
      <c r="K91" s="422"/>
      <c r="L91" s="422"/>
      <c r="M91" s="422"/>
      <c r="N91" s="423"/>
      <c r="O91" s="373"/>
      <c r="P91" s="403"/>
      <c r="Q91" s="528">
        <v>389500</v>
      </c>
      <c r="R91" s="403"/>
      <c r="S91" s="403"/>
      <c r="T91" s="403"/>
      <c r="U91" s="403"/>
      <c r="V91" s="403"/>
      <c r="W91" s="403"/>
      <c r="X91" s="403"/>
      <c r="Y91" s="403"/>
      <c r="Z91" s="403"/>
      <c r="AA91" s="403"/>
      <c r="AB91" s="373"/>
      <c r="AC91" s="404"/>
      <c r="AD91" s="404"/>
      <c r="AE91" s="379" t="s">
        <v>4035</v>
      </c>
      <c r="AF91" s="405" t="str">
        <f t="shared" si="47"/>
        <v>PS261877</v>
      </c>
      <c r="AG91" s="404" t="str">
        <f t="shared" si="47"/>
        <v>VY-260313-SPL</v>
      </c>
      <c r="AH91" s="406">
        <f t="shared" si="25"/>
        <v>46097</v>
      </c>
      <c r="AI91" s="404"/>
      <c r="AJ91" s="404"/>
      <c r="AK91" s="404"/>
      <c r="AL91" s="404">
        <f t="shared" si="43"/>
        <v>389500</v>
      </c>
      <c r="AM91" s="404"/>
      <c r="AN91" s="404"/>
      <c r="AO91" s="404"/>
      <c r="AP91" s="404"/>
      <c r="AQ91" s="404"/>
      <c r="AR91" s="404"/>
      <c r="AS91" s="404"/>
      <c r="AT91" s="404"/>
      <c r="AU91" s="404"/>
      <c r="AV91" s="404">
        <f t="shared" si="44"/>
        <v>31160</v>
      </c>
      <c r="AW91" s="404">
        <f t="shared" si="45"/>
        <v>420660</v>
      </c>
      <c r="AX91" s="404">
        <f t="shared" si="42"/>
        <v>420660</v>
      </c>
      <c r="AY91" s="414" t="str">
        <f t="shared" si="46"/>
        <v>LOCAL</v>
      </c>
      <c r="AZ91" s="20" t="s">
        <v>6232</v>
      </c>
      <c r="BA91" s="1" t="s">
        <v>6093</v>
      </c>
      <c r="BC91" s="13"/>
    </row>
    <row r="92" spans="1:55" s="1" customFormat="1" ht="32.25" customHeight="1">
      <c r="A92" s="400" t="s">
        <v>6247</v>
      </c>
      <c r="B92" s="395" t="s">
        <v>6399</v>
      </c>
      <c r="C92" s="379" t="s">
        <v>3245</v>
      </c>
      <c r="D92" s="396">
        <v>46097</v>
      </c>
      <c r="E92" s="397">
        <v>108051810640</v>
      </c>
      <c r="F92" s="528">
        <v>1</v>
      </c>
      <c r="G92" s="372"/>
      <c r="H92" s="372"/>
      <c r="I92" s="422"/>
      <c r="J92" s="422"/>
      <c r="K92" s="422"/>
      <c r="L92" s="422"/>
      <c r="M92" s="422"/>
      <c r="N92" s="423"/>
      <c r="O92" s="373"/>
      <c r="P92" s="403"/>
      <c r="Q92" s="528">
        <v>389500</v>
      </c>
      <c r="R92" s="403"/>
      <c r="S92" s="403"/>
      <c r="T92" s="403"/>
      <c r="U92" s="403"/>
      <c r="V92" s="403"/>
      <c r="W92" s="403"/>
      <c r="X92" s="403"/>
      <c r="Y92" s="403"/>
      <c r="Z92" s="403"/>
      <c r="AA92" s="403"/>
      <c r="AB92" s="373"/>
      <c r="AC92" s="404"/>
      <c r="AD92" s="404"/>
      <c r="AE92" s="379" t="s">
        <v>4035</v>
      </c>
      <c r="AF92" s="405" t="str">
        <f t="shared" si="47"/>
        <v>PS261886</v>
      </c>
      <c r="AG92" s="404" t="str">
        <f t="shared" si="47"/>
        <v>2026/PAL-VY 044</v>
      </c>
      <c r="AH92" s="406">
        <f t="shared" si="25"/>
        <v>46097</v>
      </c>
      <c r="AI92" s="404"/>
      <c r="AJ92" s="404"/>
      <c r="AK92" s="404"/>
      <c r="AL92" s="404">
        <f t="shared" si="43"/>
        <v>389500</v>
      </c>
      <c r="AM92" s="404"/>
      <c r="AN92" s="404"/>
      <c r="AO92" s="404"/>
      <c r="AP92" s="404"/>
      <c r="AQ92" s="404"/>
      <c r="AR92" s="404"/>
      <c r="AS92" s="404"/>
      <c r="AT92" s="404"/>
      <c r="AU92" s="404"/>
      <c r="AV92" s="404">
        <f t="shared" si="44"/>
        <v>31160</v>
      </c>
      <c r="AW92" s="404">
        <f t="shared" si="45"/>
        <v>420660</v>
      </c>
      <c r="AX92" s="404">
        <f t="shared" si="42"/>
        <v>420660</v>
      </c>
      <c r="AY92" s="414" t="str">
        <f t="shared" si="46"/>
        <v>LOCAL</v>
      </c>
      <c r="AZ92" s="20" t="s">
        <v>6232</v>
      </c>
      <c r="BA92" s="1" t="s">
        <v>6094</v>
      </c>
      <c r="BC92" s="13"/>
    </row>
    <row r="93" spans="1:55" s="1" customFormat="1" ht="32.25" customHeight="1">
      <c r="A93" s="400" t="s">
        <v>6248</v>
      </c>
      <c r="B93" s="395" t="s">
        <v>6400</v>
      </c>
      <c r="C93" s="379" t="s">
        <v>3245</v>
      </c>
      <c r="D93" s="396">
        <v>46097</v>
      </c>
      <c r="E93" s="397">
        <v>108050600560</v>
      </c>
      <c r="F93" s="528">
        <v>1</v>
      </c>
      <c r="G93" s="372"/>
      <c r="H93" s="372"/>
      <c r="I93" s="422"/>
      <c r="J93" s="422"/>
      <c r="K93" s="422"/>
      <c r="L93" s="422"/>
      <c r="M93" s="422"/>
      <c r="N93" s="423"/>
      <c r="O93" s="373"/>
      <c r="P93" s="403"/>
      <c r="Q93" s="528">
        <v>389500</v>
      </c>
      <c r="R93" s="403"/>
      <c r="S93" s="403"/>
      <c r="T93" s="403"/>
      <c r="U93" s="403"/>
      <c r="V93" s="403"/>
      <c r="W93" s="403"/>
      <c r="X93" s="403"/>
      <c r="Y93" s="403"/>
      <c r="Z93" s="403"/>
      <c r="AA93" s="403"/>
      <c r="AB93" s="373"/>
      <c r="AC93" s="404"/>
      <c r="AD93" s="404"/>
      <c r="AE93" s="379" t="s">
        <v>4035</v>
      </c>
      <c r="AF93" s="405" t="str">
        <f t="shared" si="47"/>
        <v>PS261872</v>
      </c>
      <c r="AG93" s="404" t="str">
        <f t="shared" si="47"/>
        <v>VY/049-2026</v>
      </c>
      <c r="AH93" s="406">
        <f t="shared" si="25"/>
        <v>46097</v>
      </c>
      <c r="AI93" s="404"/>
      <c r="AJ93" s="404"/>
      <c r="AK93" s="404"/>
      <c r="AL93" s="404">
        <f t="shared" si="43"/>
        <v>389500</v>
      </c>
      <c r="AM93" s="404"/>
      <c r="AN93" s="404"/>
      <c r="AO93" s="404"/>
      <c r="AP93" s="404"/>
      <c r="AQ93" s="404"/>
      <c r="AR93" s="404"/>
      <c r="AS93" s="404"/>
      <c r="AT93" s="404"/>
      <c r="AU93" s="404"/>
      <c r="AV93" s="404">
        <f t="shared" si="44"/>
        <v>31160</v>
      </c>
      <c r="AW93" s="404">
        <f t="shared" si="45"/>
        <v>420660</v>
      </c>
      <c r="AX93" s="404">
        <f t="shared" si="42"/>
        <v>420660</v>
      </c>
      <c r="AY93" s="414" t="str">
        <f t="shared" si="46"/>
        <v>LOCAL</v>
      </c>
      <c r="AZ93" s="20" t="s">
        <v>6232</v>
      </c>
      <c r="BA93" s="1" t="s">
        <v>6095</v>
      </c>
      <c r="BC93" s="13"/>
    </row>
    <row r="94" spans="1:55" s="1" customFormat="1" ht="32.25" customHeight="1">
      <c r="A94" s="400" t="s">
        <v>6249</v>
      </c>
      <c r="B94" s="395" t="s">
        <v>6401</v>
      </c>
      <c r="C94" s="379" t="s">
        <v>3245</v>
      </c>
      <c r="D94" s="396">
        <v>46097</v>
      </c>
      <c r="E94" s="397">
        <v>108050616330</v>
      </c>
      <c r="F94" s="528">
        <v>1</v>
      </c>
      <c r="G94" s="372"/>
      <c r="H94" s="372"/>
      <c r="I94" s="422"/>
      <c r="J94" s="422"/>
      <c r="K94" s="422"/>
      <c r="L94" s="422"/>
      <c r="M94" s="422"/>
      <c r="N94" s="423"/>
      <c r="O94" s="373"/>
      <c r="P94" s="403"/>
      <c r="Q94" s="528">
        <v>389500</v>
      </c>
      <c r="R94" s="403"/>
      <c r="S94" s="403"/>
      <c r="T94" s="403"/>
      <c r="U94" s="403"/>
      <c r="V94" s="403"/>
      <c r="W94" s="403"/>
      <c r="X94" s="403"/>
      <c r="Y94" s="403"/>
      <c r="Z94" s="403"/>
      <c r="AA94" s="403"/>
      <c r="AB94" s="373"/>
      <c r="AC94" s="404"/>
      <c r="AD94" s="404"/>
      <c r="AE94" s="379" t="s">
        <v>4035</v>
      </c>
      <c r="AF94" s="405" t="str">
        <f t="shared" si="47"/>
        <v>PS261857</v>
      </c>
      <c r="AG94" s="404" t="str">
        <f t="shared" si="47"/>
        <v>JWT-PS 16</v>
      </c>
      <c r="AH94" s="406">
        <f t="shared" si="25"/>
        <v>46097</v>
      </c>
      <c r="AI94" s="404"/>
      <c r="AJ94" s="404"/>
      <c r="AK94" s="404"/>
      <c r="AL94" s="404">
        <f t="shared" si="43"/>
        <v>389500</v>
      </c>
      <c r="AM94" s="404"/>
      <c r="AN94" s="404"/>
      <c r="AO94" s="404"/>
      <c r="AP94" s="404"/>
      <c r="AQ94" s="404"/>
      <c r="AR94" s="404"/>
      <c r="AS94" s="404"/>
      <c r="AT94" s="404"/>
      <c r="AU94" s="404"/>
      <c r="AV94" s="404">
        <f t="shared" si="44"/>
        <v>31160</v>
      </c>
      <c r="AW94" s="404">
        <f t="shared" si="45"/>
        <v>420660</v>
      </c>
      <c r="AX94" s="404">
        <f t="shared" si="42"/>
        <v>420660</v>
      </c>
      <c r="AY94" s="414" t="str">
        <f t="shared" si="46"/>
        <v>LOCAL</v>
      </c>
      <c r="AZ94" s="20" t="s">
        <v>6232</v>
      </c>
      <c r="BA94" s="1" t="s">
        <v>6096</v>
      </c>
      <c r="BC94" s="13"/>
    </row>
    <row r="95" spans="1:55" s="1" customFormat="1" ht="32.25" customHeight="1">
      <c r="A95" s="400" t="s">
        <v>6250</v>
      </c>
      <c r="B95" s="395" t="s">
        <v>6402</v>
      </c>
      <c r="C95" s="379" t="s">
        <v>3245</v>
      </c>
      <c r="D95" s="396">
        <v>46097</v>
      </c>
      <c r="E95" s="397">
        <v>108050632800</v>
      </c>
      <c r="F95" s="528">
        <v>1</v>
      </c>
      <c r="G95" s="372"/>
      <c r="H95" s="372"/>
      <c r="I95" s="422"/>
      <c r="J95" s="422"/>
      <c r="K95" s="422"/>
      <c r="L95" s="422"/>
      <c r="M95" s="422"/>
      <c r="N95" s="423"/>
      <c r="O95" s="373"/>
      <c r="P95" s="403"/>
      <c r="Q95" s="528">
        <v>389500</v>
      </c>
      <c r="R95" s="403"/>
      <c r="S95" s="403"/>
      <c r="T95" s="403"/>
      <c r="U95" s="403"/>
      <c r="V95" s="403"/>
      <c r="W95" s="403"/>
      <c r="X95" s="403"/>
      <c r="Y95" s="403"/>
      <c r="Z95" s="403"/>
      <c r="AA95" s="403"/>
      <c r="AB95" s="373"/>
      <c r="AC95" s="404"/>
      <c r="AD95" s="404"/>
      <c r="AE95" s="379" t="s">
        <v>4035</v>
      </c>
      <c r="AF95" s="405" t="str">
        <f t="shared" si="47"/>
        <v>PS261865</v>
      </c>
      <c r="AG95" s="404" t="str">
        <f t="shared" si="47"/>
        <v>51/PSHK/26</v>
      </c>
      <c r="AH95" s="406">
        <f t="shared" si="25"/>
        <v>46097</v>
      </c>
      <c r="AI95" s="404"/>
      <c r="AJ95" s="404"/>
      <c r="AK95" s="404"/>
      <c r="AL95" s="404">
        <f t="shared" si="43"/>
        <v>389500</v>
      </c>
      <c r="AM95" s="404"/>
      <c r="AN95" s="404"/>
      <c r="AO95" s="404"/>
      <c r="AP95" s="404"/>
      <c r="AQ95" s="404"/>
      <c r="AR95" s="404"/>
      <c r="AS95" s="404"/>
      <c r="AT95" s="404"/>
      <c r="AU95" s="404"/>
      <c r="AV95" s="404">
        <f t="shared" si="44"/>
        <v>31160</v>
      </c>
      <c r="AW95" s="404">
        <f t="shared" si="45"/>
        <v>420660</v>
      </c>
      <c r="AX95" s="404">
        <f t="shared" si="42"/>
        <v>420660</v>
      </c>
      <c r="AY95" s="414" t="str">
        <f t="shared" si="46"/>
        <v>LOCAL</v>
      </c>
      <c r="AZ95" s="20" t="s">
        <v>6232</v>
      </c>
      <c r="BA95" s="1" t="s">
        <v>6097</v>
      </c>
      <c r="BC95" s="13"/>
    </row>
    <row r="96" spans="1:55" s="1" customFormat="1" ht="32.25" customHeight="1">
      <c r="A96" s="400" t="s">
        <v>6251</v>
      </c>
      <c r="B96" s="395" t="s">
        <v>6403</v>
      </c>
      <c r="C96" s="379" t="s">
        <v>3245</v>
      </c>
      <c r="D96" s="396">
        <v>46097</v>
      </c>
      <c r="E96" s="397">
        <v>108051812410</v>
      </c>
      <c r="F96" s="528">
        <v>1</v>
      </c>
      <c r="G96" s="372"/>
      <c r="H96" s="372"/>
      <c r="I96" s="422"/>
      <c r="J96" s="422"/>
      <c r="K96" s="422"/>
      <c r="L96" s="422"/>
      <c r="M96" s="422"/>
      <c r="N96" s="423"/>
      <c r="O96" s="373"/>
      <c r="P96" s="403"/>
      <c r="Q96" s="528">
        <v>389500</v>
      </c>
      <c r="R96" s="403"/>
      <c r="S96" s="403"/>
      <c r="T96" s="403"/>
      <c r="U96" s="403"/>
      <c r="V96" s="403"/>
      <c r="W96" s="403"/>
      <c r="X96" s="403"/>
      <c r="Y96" s="403"/>
      <c r="Z96" s="403"/>
      <c r="AA96" s="403"/>
      <c r="AB96" s="373"/>
      <c r="AC96" s="404"/>
      <c r="AD96" s="404"/>
      <c r="AE96" s="379" t="s">
        <v>4035</v>
      </c>
      <c r="AF96" s="405" t="str">
        <f t="shared" si="47"/>
        <v>PS261887</v>
      </c>
      <c r="AG96" s="404" t="str">
        <f t="shared" si="47"/>
        <v>5309990</v>
      </c>
      <c r="AH96" s="406">
        <f t="shared" si="25"/>
        <v>46097</v>
      </c>
      <c r="AI96" s="404"/>
      <c r="AJ96" s="404"/>
      <c r="AK96" s="404"/>
      <c r="AL96" s="404">
        <f t="shared" si="43"/>
        <v>389500</v>
      </c>
      <c r="AM96" s="404"/>
      <c r="AN96" s="404"/>
      <c r="AO96" s="404"/>
      <c r="AP96" s="404"/>
      <c r="AQ96" s="404"/>
      <c r="AR96" s="404"/>
      <c r="AS96" s="404"/>
      <c r="AT96" s="404"/>
      <c r="AU96" s="404"/>
      <c r="AV96" s="404">
        <f t="shared" si="44"/>
        <v>31160</v>
      </c>
      <c r="AW96" s="404">
        <f t="shared" si="45"/>
        <v>420660</v>
      </c>
      <c r="AX96" s="404">
        <f t="shared" si="42"/>
        <v>420660</v>
      </c>
      <c r="AY96" s="414" t="str">
        <f t="shared" si="46"/>
        <v>LOCAL</v>
      </c>
      <c r="AZ96" s="20" t="s">
        <v>6232</v>
      </c>
      <c r="BA96" s="1" t="s">
        <v>6098</v>
      </c>
      <c r="BC96" s="13"/>
    </row>
    <row r="97" spans="1:55" s="1" customFormat="1" ht="32.25" customHeight="1">
      <c r="A97" s="400" t="s">
        <v>6252</v>
      </c>
      <c r="B97" s="395" t="s">
        <v>6404</v>
      </c>
      <c r="C97" s="379" t="s">
        <v>3245</v>
      </c>
      <c r="D97" s="396">
        <v>46097</v>
      </c>
      <c r="E97" s="397">
        <v>108050813030</v>
      </c>
      <c r="F97" s="528">
        <v>1</v>
      </c>
      <c r="G97" s="372"/>
      <c r="H97" s="372"/>
      <c r="I97" s="422"/>
      <c r="J97" s="422"/>
      <c r="K97" s="422"/>
      <c r="L97" s="422"/>
      <c r="M97" s="422"/>
      <c r="N97" s="423"/>
      <c r="O97" s="373"/>
      <c r="P97" s="403"/>
      <c r="Q97" s="528">
        <v>389500</v>
      </c>
      <c r="R97" s="403"/>
      <c r="S97" s="403"/>
      <c r="T97" s="403"/>
      <c r="U97" s="403"/>
      <c r="V97" s="403"/>
      <c r="W97" s="403"/>
      <c r="X97" s="403"/>
      <c r="Y97" s="403"/>
      <c r="Z97" s="403"/>
      <c r="AA97" s="403"/>
      <c r="AB97" s="373"/>
      <c r="AC97" s="404"/>
      <c r="AD97" s="404"/>
      <c r="AE97" s="379" t="s">
        <v>4035</v>
      </c>
      <c r="AF97" s="405" t="str">
        <f t="shared" si="47"/>
        <v>PS261830</v>
      </c>
      <c r="AG97" s="404" t="str">
        <f t="shared" si="47"/>
        <v>VY-260312</v>
      </c>
      <c r="AH97" s="406">
        <f t="shared" si="25"/>
        <v>46097</v>
      </c>
      <c r="AI97" s="404"/>
      <c r="AJ97" s="404"/>
      <c r="AK97" s="404"/>
      <c r="AL97" s="404">
        <f t="shared" si="43"/>
        <v>389500</v>
      </c>
      <c r="AM97" s="404"/>
      <c r="AN97" s="404"/>
      <c r="AO97" s="404"/>
      <c r="AP97" s="404"/>
      <c r="AQ97" s="404"/>
      <c r="AR97" s="404"/>
      <c r="AS97" s="404"/>
      <c r="AT97" s="404"/>
      <c r="AU97" s="404"/>
      <c r="AV97" s="404">
        <f t="shared" si="44"/>
        <v>31160</v>
      </c>
      <c r="AW97" s="404">
        <f t="shared" si="45"/>
        <v>420660</v>
      </c>
      <c r="AX97" s="404">
        <f t="shared" si="42"/>
        <v>420660</v>
      </c>
      <c r="AY97" s="414" t="str">
        <f t="shared" si="46"/>
        <v>LOCAL</v>
      </c>
      <c r="AZ97" s="20" t="s">
        <v>6232</v>
      </c>
      <c r="BA97" s="1" t="s">
        <v>6099</v>
      </c>
      <c r="BC97" s="13"/>
    </row>
    <row r="98" spans="1:55" s="1" customFormat="1" ht="32.25" customHeight="1">
      <c r="A98" s="400" t="s">
        <v>6253</v>
      </c>
      <c r="B98" s="395" t="s">
        <v>6405</v>
      </c>
      <c r="C98" s="379" t="s">
        <v>3245</v>
      </c>
      <c r="D98" s="396">
        <v>46097</v>
      </c>
      <c r="E98" s="397">
        <v>108050818630</v>
      </c>
      <c r="F98" s="528">
        <v>1</v>
      </c>
      <c r="G98" s="372"/>
      <c r="H98" s="372"/>
      <c r="I98" s="422"/>
      <c r="J98" s="422"/>
      <c r="K98" s="422"/>
      <c r="L98" s="422"/>
      <c r="M98" s="422"/>
      <c r="N98" s="423"/>
      <c r="O98" s="373"/>
      <c r="P98" s="403"/>
      <c r="Q98" s="528">
        <v>389500</v>
      </c>
      <c r="R98" s="403"/>
      <c r="S98" s="403"/>
      <c r="T98" s="403"/>
      <c r="U98" s="403"/>
      <c r="V98" s="403"/>
      <c r="W98" s="403"/>
      <c r="X98" s="403"/>
      <c r="Y98" s="403"/>
      <c r="Z98" s="403"/>
      <c r="AA98" s="403"/>
      <c r="AB98" s="373"/>
      <c r="AC98" s="404"/>
      <c r="AD98" s="404"/>
      <c r="AE98" s="379" t="s">
        <v>4035</v>
      </c>
      <c r="AF98" s="405" t="str">
        <f t="shared" si="47"/>
        <v>PS261852</v>
      </c>
      <c r="AG98" s="404" t="str">
        <f t="shared" si="47"/>
        <v>EBD-PSINJ260313</v>
      </c>
      <c r="AH98" s="406">
        <f t="shared" si="25"/>
        <v>46097</v>
      </c>
      <c r="AI98" s="404"/>
      <c r="AJ98" s="404"/>
      <c r="AK98" s="404"/>
      <c r="AL98" s="404">
        <f t="shared" si="43"/>
        <v>389500</v>
      </c>
      <c r="AM98" s="404"/>
      <c r="AN98" s="404"/>
      <c r="AO98" s="404"/>
      <c r="AP98" s="404"/>
      <c r="AQ98" s="404"/>
      <c r="AR98" s="404"/>
      <c r="AS98" s="404"/>
      <c r="AT98" s="404"/>
      <c r="AU98" s="404"/>
      <c r="AV98" s="404">
        <f t="shared" si="44"/>
        <v>31160</v>
      </c>
      <c r="AW98" s="404">
        <f t="shared" si="45"/>
        <v>420660</v>
      </c>
      <c r="AX98" s="404">
        <f t="shared" si="42"/>
        <v>420660</v>
      </c>
      <c r="AY98" s="414" t="str">
        <f t="shared" si="46"/>
        <v>LOCAL</v>
      </c>
      <c r="AZ98" s="20" t="s">
        <v>6232</v>
      </c>
      <c r="BA98" s="1" t="s">
        <v>6100</v>
      </c>
      <c r="BC98" s="13"/>
    </row>
    <row r="99" spans="1:55" s="1" customFormat="1" ht="32.25" customHeight="1">
      <c r="A99" s="400" t="s">
        <v>6254</v>
      </c>
      <c r="B99" s="395" t="s">
        <v>6406</v>
      </c>
      <c r="C99" s="379" t="s">
        <v>3245</v>
      </c>
      <c r="D99" s="396">
        <v>46097</v>
      </c>
      <c r="E99" s="397">
        <v>108050821760</v>
      </c>
      <c r="F99" s="528">
        <v>1</v>
      </c>
      <c r="G99" s="372"/>
      <c r="H99" s="372"/>
      <c r="I99" s="422"/>
      <c r="J99" s="422"/>
      <c r="K99" s="422"/>
      <c r="L99" s="422"/>
      <c r="M99" s="422"/>
      <c r="N99" s="423"/>
      <c r="O99" s="373"/>
      <c r="P99" s="403"/>
      <c r="Q99" s="528">
        <v>389500</v>
      </c>
      <c r="R99" s="403"/>
      <c r="S99" s="403"/>
      <c r="T99" s="403"/>
      <c r="U99" s="403"/>
      <c r="V99" s="403"/>
      <c r="W99" s="403"/>
      <c r="X99" s="403"/>
      <c r="Y99" s="403"/>
      <c r="Z99" s="403"/>
      <c r="AA99" s="403"/>
      <c r="AB99" s="373"/>
      <c r="AC99" s="404"/>
      <c r="AD99" s="404"/>
      <c r="AE99" s="379" t="s">
        <v>4035</v>
      </c>
      <c r="AF99" s="405" t="str">
        <f t="shared" si="47"/>
        <v>PS261851</v>
      </c>
      <c r="AG99" s="404" t="str">
        <f t="shared" si="47"/>
        <v>EBD-PSTPU260313</v>
      </c>
      <c r="AH99" s="406">
        <f t="shared" si="25"/>
        <v>46097</v>
      </c>
      <c r="AI99" s="404"/>
      <c r="AJ99" s="404"/>
      <c r="AK99" s="404"/>
      <c r="AL99" s="404">
        <f t="shared" si="43"/>
        <v>389500</v>
      </c>
      <c r="AM99" s="404"/>
      <c r="AN99" s="404"/>
      <c r="AO99" s="404"/>
      <c r="AP99" s="404"/>
      <c r="AQ99" s="404"/>
      <c r="AR99" s="404"/>
      <c r="AS99" s="404"/>
      <c r="AT99" s="404"/>
      <c r="AU99" s="404"/>
      <c r="AV99" s="404">
        <f t="shared" si="44"/>
        <v>31160</v>
      </c>
      <c r="AW99" s="404">
        <f t="shared" si="45"/>
        <v>420660</v>
      </c>
      <c r="AX99" s="404">
        <f t="shared" si="42"/>
        <v>420660</v>
      </c>
      <c r="AY99" s="414" t="str">
        <f t="shared" si="46"/>
        <v>LOCAL</v>
      </c>
      <c r="AZ99" s="20" t="s">
        <v>6232</v>
      </c>
      <c r="BA99" s="1" t="s">
        <v>6101</v>
      </c>
      <c r="BC99" s="13"/>
    </row>
    <row r="100" spans="1:55" s="1" customFormat="1" ht="32.25" customHeight="1">
      <c r="A100" s="400" t="s">
        <v>6255</v>
      </c>
      <c r="B100" s="395" t="s">
        <v>6407</v>
      </c>
      <c r="C100" s="379" t="s">
        <v>3245</v>
      </c>
      <c r="D100" s="396">
        <v>46097</v>
      </c>
      <c r="E100" s="397">
        <v>108051811600</v>
      </c>
      <c r="F100" s="528">
        <v>1</v>
      </c>
      <c r="G100" s="372"/>
      <c r="H100" s="372"/>
      <c r="I100" s="422"/>
      <c r="J100" s="422"/>
      <c r="K100" s="422"/>
      <c r="L100" s="422"/>
      <c r="M100" s="422"/>
      <c r="N100" s="423"/>
      <c r="O100" s="373"/>
      <c r="P100" s="403"/>
      <c r="Q100" s="528">
        <v>389500</v>
      </c>
      <c r="R100" s="403"/>
      <c r="S100" s="403"/>
      <c r="T100" s="403"/>
      <c r="U100" s="403"/>
      <c r="V100" s="403"/>
      <c r="W100" s="403"/>
      <c r="X100" s="403"/>
      <c r="Y100" s="403"/>
      <c r="Z100" s="403"/>
      <c r="AA100" s="403"/>
      <c r="AB100" s="373"/>
      <c r="AC100" s="404"/>
      <c r="AD100" s="404"/>
      <c r="AE100" s="379" t="s">
        <v>4035</v>
      </c>
      <c r="AF100" s="405" t="str">
        <f t="shared" si="47"/>
        <v>PS261888</v>
      </c>
      <c r="AG100" s="404" t="str">
        <f t="shared" si="47"/>
        <v>850C260300967</v>
      </c>
      <c r="AH100" s="406">
        <f t="shared" si="25"/>
        <v>46097</v>
      </c>
      <c r="AI100" s="404"/>
      <c r="AJ100" s="404"/>
      <c r="AK100" s="404"/>
      <c r="AL100" s="404">
        <f t="shared" si="43"/>
        <v>389500</v>
      </c>
      <c r="AM100" s="404"/>
      <c r="AN100" s="404"/>
      <c r="AO100" s="404"/>
      <c r="AP100" s="404"/>
      <c r="AQ100" s="404"/>
      <c r="AR100" s="404"/>
      <c r="AS100" s="404"/>
      <c r="AT100" s="404"/>
      <c r="AU100" s="404"/>
      <c r="AV100" s="404">
        <f t="shared" si="44"/>
        <v>31160</v>
      </c>
      <c r="AW100" s="404">
        <f t="shared" si="45"/>
        <v>420660</v>
      </c>
      <c r="AX100" s="404">
        <f t="shared" si="42"/>
        <v>420660</v>
      </c>
      <c r="AY100" s="414" t="str">
        <f t="shared" si="46"/>
        <v>LOCAL</v>
      </c>
      <c r="AZ100" s="20" t="s">
        <v>6232</v>
      </c>
      <c r="BA100" s="1" t="s">
        <v>6102</v>
      </c>
      <c r="BC100" s="13"/>
    </row>
    <row r="101" spans="1:55" s="1" customFormat="1" ht="32.25" customHeight="1">
      <c r="A101" s="400" t="s">
        <v>6256</v>
      </c>
      <c r="B101" s="395" t="s">
        <v>6408</v>
      </c>
      <c r="C101" s="379" t="s">
        <v>3245</v>
      </c>
      <c r="D101" s="396">
        <v>46097</v>
      </c>
      <c r="E101" s="397">
        <v>108051140960</v>
      </c>
      <c r="F101" s="528">
        <v>1</v>
      </c>
      <c r="G101" s="372"/>
      <c r="H101" s="372"/>
      <c r="I101" s="422"/>
      <c r="J101" s="422"/>
      <c r="K101" s="422"/>
      <c r="L101" s="422"/>
      <c r="M101" s="422"/>
      <c r="N101" s="423"/>
      <c r="O101" s="373"/>
      <c r="P101" s="403"/>
      <c r="Q101" s="528">
        <v>389500</v>
      </c>
      <c r="R101" s="403"/>
      <c r="S101" s="403"/>
      <c r="T101" s="403"/>
      <c r="U101" s="403"/>
      <c r="V101" s="403"/>
      <c r="W101" s="403"/>
      <c r="X101" s="403"/>
      <c r="Y101" s="403"/>
      <c r="Z101" s="403"/>
      <c r="AA101" s="403"/>
      <c r="AB101" s="373"/>
      <c r="AC101" s="404"/>
      <c r="AD101" s="404"/>
      <c r="AE101" s="379" t="s">
        <v>4035</v>
      </c>
      <c r="AF101" s="405" t="str">
        <f t="shared" si="47"/>
        <v>PS261889</v>
      </c>
      <c r="AG101" s="404" t="str">
        <f t="shared" si="47"/>
        <v>52/PSHK/26</v>
      </c>
      <c r="AH101" s="406">
        <f t="shared" si="25"/>
        <v>46097</v>
      </c>
      <c r="AI101" s="404"/>
      <c r="AJ101" s="404"/>
      <c r="AK101" s="404"/>
      <c r="AL101" s="404">
        <f t="shared" si="43"/>
        <v>389500</v>
      </c>
      <c r="AM101" s="404"/>
      <c r="AN101" s="404"/>
      <c r="AO101" s="404"/>
      <c r="AP101" s="404"/>
      <c r="AQ101" s="404"/>
      <c r="AR101" s="404"/>
      <c r="AS101" s="404"/>
      <c r="AT101" s="404"/>
      <c r="AU101" s="404"/>
      <c r="AV101" s="404">
        <f t="shared" si="44"/>
        <v>31160</v>
      </c>
      <c r="AW101" s="404">
        <f t="shared" si="45"/>
        <v>420660</v>
      </c>
      <c r="AX101" s="404">
        <f t="shared" si="42"/>
        <v>420660</v>
      </c>
      <c r="AY101" s="414" t="str">
        <f t="shared" si="46"/>
        <v>LOCAL</v>
      </c>
      <c r="AZ101" s="20" t="s">
        <v>6232</v>
      </c>
      <c r="BA101" s="1" t="s">
        <v>6103</v>
      </c>
      <c r="BC101" s="13"/>
    </row>
    <row r="102" spans="1:55" s="1" customFormat="1" ht="32.25" customHeight="1">
      <c r="A102" s="400" t="s">
        <v>6257</v>
      </c>
      <c r="B102" s="395" t="s">
        <v>6409</v>
      </c>
      <c r="C102" s="379" t="s">
        <v>3245</v>
      </c>
      <c r="D102" s="396">
        <v>46097</v>
      </c>
      <c r="E102" s="397">
        <v>108051820660</v>
      </c>
      <c r="F102" s="528">
        <v>1</v>
      </c>
      <c r="G102" s="372"/>
      <c r="H102" s="372"/>
      <c r="I102" s="422"/>
      <c r="J102" s="422"/>
      <c r="K102" s="422"/>
      <c r="L102" s="422"/>
      <c r="M102" s="422"/>
      <c r="N102" s="423"/>
      <c r="O102" s="373"/>
      <c r="P102" s="403"/>
      <c r="Q102" s="528">
        <v>389500</v>
      </c>
      <c r="R102" s="403"/>
      <c r="S102" s="403"/>
      <c r="T102" s="403"/>
      <c r="U102" s="403"/>
      <c r="V102" s="403"/>
      <c r="W102" s="403"/>
      <c r="X102" s="403"/>
      <c r="Y102" s="403"/>
      <c r="Z102" s="403"/>
      <c r="AA102" s="403"/>
      <c r="AB102" s="373"/>
      <c r="AC102" s="404"/>
      <c r="AD102" s="404"/>
      <c r="AE102" s="379" t="s">
        <v>4035</v>
      </c>
      <c r="AF102" s="405" t="str">
        <f t="shared" si="47"/>
        <v>PS261866</v>
      </c>
      <c r="AG102" s="404" t="str">
        <f t="shared" si="47"/>
        <v>O2-2603-00396</v>
      </c>
      <c r="AH102" s="406">
        <f t="shared" si="25"/>
        <v>46097</v>
      </c>
      <c r="AI102" s="404"/>
      <c r="AJ102" s="404"/>
      <c r="AK102" s="404"/>
      <c r="AL102" s="404">
        <f t="shared" si="43"/>
        <v>389500</v>
      </c>
      <c r="AM102" s="404"/>
      <c r="AN102" s="404"/>
      <c r="AO102" s="404"/>
      <c r="AP102" s="404"/>
      <c r="AQ102" s="404"/>
      <c r="AR102" s="404"/>
      <c r="AS102" s="404"/>
      <c r="AT102" s="404"/>
      <c r="AU102" s="404"/>
      <c r="AV102" s="404">
        <f t="shared" si="44"/>
        <v>31160</v>
      </c>
      <c r="AW102" s="404">
        <f t="shared" si="45"/>
        <v>420660</v>
      </c>
      <c r="AX102" s="404">
        <f t="shared" si="42"/>
        <v>420660</v>
      </c>
      <c r="AY102" s="414" t="str">
        <f t="shared" si="46"/>
        <v>LOCAL</v>
      </c>
      <c r="AZ102" s="20" t="s">
        <v>6232</v>
      </c>
      <c r="BA102" s="1" t="s">
        <v>6104</v>
      </c>
      <c r="BC102" s="13"/>
    </row>
    <row r="103" spans="1:55" s="1" customFormat="1" ht="32.25" customHeight="1">
      <c r="A103" s="400" t="s">
        <v>6258</v>
      </c>
      <c r="B103" s="395" t="s">
        <v>6410</v>
      </c>
      <c r="C103" s="379" t="s">
        <v>3245</v>
      </c>
      <c r="D103" s="396">
        <v>46097</v>
      </c>
      <c r="E103" s="397">
        <v>108051826040</v>
      </c>
      <c r="F103" s="528">
        <v>1</v>
      </c>
      <c r="G103" s="372"/>
      <c r="H103" s="372"/>
      <c r="I103" s="422"/>
      <c r="J103" s="422"/>
      <c r="K103" s="422"/>
      <c r="L103" s="422"/>
      <c r="M103" s="422"/>
      <c r="N103" s="423"/>
      <c r="O103" s="373"/>
      <c r="P103" s="403"/>
      <c r="Q103" s="528">
        <v>389500</v>
      </c>
      <c r="R103" s="403"/>
      <c r="S103" s="403"/>
      <c r="T103" s="403"/>
      <c r="U103" s="403"/>
      <c r="V103" s="403"/>
      <c r="W103" s="403"/>
      <c r="X103" s="403"/>
      <c r="Y103" s="403"/>
      <c r="Z103" s="403"/>
      <c r="AA103" s="403"/>
      <c r="AB103" s="373"/>
      <c r="AC103" s="404"/>
      <c r="AD103" s="404"/>
      <c r="AE103" s="379" t="s">
        <v>4035</v>
      </c>
      <c r="AF103" s="405" t="str">
        <f t="shared" si="47"/>
        <v>PS261868</v>
      </c>
      <c r="AG103" s="404" t="str">
        <f t="shared" si="47"/>
        <v>5306125</v>
      </c>
      <c r="AH103" s="406">
        <f t="shared" si="25"/>
        <v>46097</v>
      </c>
      <c r="AI103" s="404"/>
      <c r="AJ103" s="404"/>
      <c r="AK103" s="404"/>
      <c r="AL103" s="404">
        <f t="shared" si="43"/>
        <v>389500</v>
      </c>
      <c r="AM103" s="404"/>
      <c r="AN103" s="404"/>
      <c r="AO103" s="404"/>
      <c r="AP103" s="404"/>
      <c r="AQ103" s="404"/>
      <c r="AR103" s="404"/>
      <c r="AS103" s="404"/>
      <c r="AT103" s="404"/>
      <c r="AU103" s="404"/>
      <c r="AV103" s="404">
        <f t="shared" si="44"/>
        <v>31160</v>
      </c>
      <c r="AW103" s="404">
        <f t="shared" si="45"/>
        <v>420660</v>
      </c>
      <c r="AX103" s="404">
        <f t="shared" si="42"/>
        <v>420660</v>
      </c>
      <c r="AY103" s="414" t="str">
        <f t="shared" si="46"/>
        <v>LOCAL</v>
      </c>
      <c r="AZ103" s="20" t="s">
        <v>6232</v>
      </c>
      <c r="BA103" s="1" t="s">
        <v>6105</v>
      </c>
      <c r="BC103" s="13"/>
    </row>
    <row r="104" spans="1:55" s="1" customFormat="1" ht="32.25" customHeight="1">
      <c r="A104" s="400" t="s">
        <v>6259</v>
      </c>
      <c r="B104" s="395" t="s">
        <v>6411</v>
      </c>
      <c r="C104" s="379" t="s">
        <v>3245</v>
      </c>
      <c r="D104" s="396">
        <v>46097</v>
      </c>
      <c r="E104" s="397">
        <v>108051843760</v>
      </c>
      <c r="F104" s="528">
        <v>1</v>
      </c>
      <c r="G104" s="372"/>
      <c r="H104" s="372"/>
      <c r="I104" s="422"/>
      <c r="J104" s="422"/>
      <c r="K104" s="422"/>
      <c r="L104" s="422"/>
      <c r="M104" s="422"/>
      <c r="N104" s="423"/>
      <c r="O104" s="373"/>
      <c r="P104" s="403"/>
      <c r="Q104" s="528">
        <v>389500</v>
      </c>
      <c r="R104" s="403"/>
      <c r="S104" s="403"/>
      <c r="T104" s="403"/>
      <c r="U104" s="403"/>
      <c r="V104" s="403"/>
      <c r="W104" s="403"/>
      <c r="X104" s="403"/>
      <c r="Y104" s="403"/>
      <c r="Z104" s="403"/>
      <c r="AA104" s="403"/>
      <c r="AB104" s="373"/>
      <c r="AC104" s="404"/>
      <c r="AD104" s="404"/>
      <c r="AE104" s="379" t="s">
        <v>4035</v>
      </c>
      <c r="AF104" s="405" t="str">
        <f t="shared" si="47"/>
        <v>PS261869</v>
      </c>
      <c r="AG104" s="404" t="str">
        <f t="shared" si="47"/>
        <v>5304626</v>
      </c>
      <c r="AH104" s="406">
        <f t="shared" si="25"/>
        <v>46097</v>
      </c>
      <c r="AI104" s="404"/>
      <c r="AJ104" s="404"/>
      <c r="AK104" s="404"/>
      <c r="AL104" s="404">
        <f t="shared" si="43"/>
        <v>389500</v>
      </c>
      <c r="AM104" s="404"/>
      <c r="AN104" s="404"/>
      <c r="AO104" s="404"/>
      <c r="AP104" s="404"/>
      <c r="AQ104" s="404"/>
      <c r="AR104" s="404"/>
      <c r="AS104" s="404"/>
      <c r="AT104" s="404"/>
      <c r="AU104" s="404"/>
      <c r="AV104" s="404">
        <f t="shared" si="44"/>
        <v>31160</v>
      </c>
      <c r="AW104" s="404">
        <f t="shared" si="45"/>
        <v>420660</v>
      </c>
      <c r="AX104" s="404">
        <f t="shared" si="42"/>
        <v>420660</v>
      </c>
      <c r="AY104" s="414" t="str">
        <f t="shared" si="46"/>
        <v>LOCAL</v>
      </c>
      <c r="AZ104" s="20" t="s">
        <v>6232</v>
      </c>
      <c r="BA104" s="1" t="s">
        <v>6106</v>
      </c>
      <c r="BC104" s="13"/>
    </row>
    <row r="105" spans="1:55" s="1" customFormat="1" ht="32.25" customHeight="1">
      <c r="A105" s="400" t="s">
        <v>6260</v>
      </c>
      <c r="B105" s="395" t="s">
        <v>6412</v>
      </c>
      <c r="C105" s="379" t="s">
        <v>3245</v>
      </c>
      <c r="D105" s="396">
        <v>46097</v>
      </c>
      <c r="E105" s="397">
        <v>108051838860</v>
      </c>
      <c r="F105" s="528">
        <v>1</v>
      </c>
      <c r="G105" s="372"/>
      <c r="H105" s="372"/>
      <c r="I105" s="422"/>
      <c r="J105" s="422"/>
      <c r="K105" s="422"/>
      <c r="L105" s="422"/>
      <c r="M105" s="422"/>
      <c r="N105" s="423"/>
      <c r="O105" s="373"/>
      <c r="P105" s="403"/>
      <c r="Q105" s="528">
        <v>389500</v>
      </c>
      <c r="R105" s="403"/>
      <c r="S105" s="403"/>
      <c r="T105" s="403"/>
      <c r="U105" s="403"/>
      <c r="V105" s="403"/>
      <c r="W105" s="403"/>
      <c r="X105" s="403"/>
      <c r="Y105" s="403"/>
      <c r="Z105" s="403"/>
      <c r="AA105" s="403"/>
      <c r="AB105" s="373"/>
      <c r="AC105" s="404"/>
      <c r="AD105" s="404"/>
      <c r="AE105" s="379" t="s">
        <v>4035</v>
      </c>
      <c r="AF105" s="405" t="str">
        <f t="shared" si="47"/>
        <v>PS261870</v>
      </c>
      <c r="AG105" s="404" t="str">
        <f t="shared" si="47"/>
        <v>5304620</v>
      </c>
      <c r="AH105" s="406">
        <f t="shared" si="25"/>
        <v>46097</v>
      </c>
      <c r="AI105" s="404"/>
      <c r="AJ105" s="404"/>
      <c r="AK105" s="404"/>
      <c r="AL105" s="404">
        <f t="shared" si="43"/>
        <v>389500</v>
      </c>
      <c r="AM105" s="404"/>
      <c r="AN105" s="404"/>
      <c r="AO105" s="404"/>
      <c r="AP105" s="404"/>
      <c r="AQ105" s="404"/>
      <c r="AR105" s="404"/>
      <c r="AS105" s="404"/>
      <c r="AT105" s="404"/>
      <c r="AU105" s="404"/>
      <c r="AV105" s="404">
        <f t="shared" si="44"/>
        <v>31160</v>
      </c>
      <c r="AW105" s="404">
        <f t="shared" si="45"/>
        <v>420660</v>
      </c>
      <c r="AX105" s="404">
        <f t="shared" si="42"/>
        <v>420660</v>
      </c>
      <c r="AY105" s="414" t="str">
        <f t="shared" si="46"/>
        <v>LOCAL</v>
      </c>
      <c r="AZ105" s="20" t="s">
        <v>6232</v>
      </c>
      <c r="BA105" s="1" t="s">
        <v>6107</v>
      </c>
      <c r="BC105" s="13"/>
    </row>
    <row r="106" spans="1:55" s="1" customFormat="1" ht="32.25" customHeight="1">
      <c r="A106" s="400" t="s">
        <v>6261</v>
      </c>
      <c r="B106" s="395" t="s">
        <v>6413</v>
      </c>
      <c r="C106" s="379" t="s">
        <v>3245</v>
      </c>
      <c r="D106" s="396">
        <v>46097</v>
      </c>
      <c r="E106" s="397">
        <v>108051834660</v>
      </c>
      <c r="F106" s="528">
        <v>1</v>
      </c>
      <c r="G106" s="372"/>
      <c r="H106" s="372"/>
      <c r="I106" s="422"/>
      <c r="J106" s="422"/>
      <c r="K106" s="422"/>
      <c r="L106" s="422"/>
      <c r="M106" s="422"/>
      <c r="N106" s="423"/>
      <c r="O106" s="373"/>
      <c r="P106" s="403"/>
      <c r="Q106" s="528">
        <v>389500</v>
      </c>
      <c r="R106" s="403"/>
      <c r="S106" s="403"/>
      <c r="T106" s="403"/>
      <c r="U106" s="403"/>
      <c r="V106" s="403"/>
      <c r="W106" s="403"/>
      <c r="X106" s="403"/>
      <c r="Y106" s="403"/>
      <c r="Z106" s="403"/>
      <c r="AA106" s="403"/>
      <c r="AB106" s="373"/>
      <c r="AC106" s="404"/>
      <c r="AD106" s="404"/>
      <c r="AE106" s="379" t="s">
        <v>4035</v>
      </c>
      <c r="AF106" s="405" t="str">
        <f t="shared" si="47"/>
        <v>PS261871</v>
      </c>
      <c r="AG106" s="404" t="str">
        <f t="shared" si="47"/>
        <v>5304617</v>
      </c>
      <c r="AH106" s="406">
        <f t="shared" si="25"/>
        <v>46097</v>
      </c>
      <c r="AI106" s="404"/>
      <c r="AJ106" s="404"/>
      <c r="AK106" s="404"/>
      <c r="AL106" s="404">
        <f t="shared" si="43"/>
        <v>389500</v>
      </c>
      <c r="AM106" s="404"/>
      <c r="AN106" s="404"/>
      <c r="AO106" s="404"/>
      <c r="AP106" s="404"/>
      <c r="AQ106" s="404"/>
      <c r="AR106" s="404"/>
      <c r="AS106" s="404"/>
      <c r="AT106" s="404"/>
      <c r="AU106" s="404"/>
      <c r="AV106" s="404">
        <f t="shared" si="44"/>
        <v>31160</v>
      </c>
      <c r="AW106" s="404">
        <f t="shared" si="45"/>
        <v>420660</v>
      </c>
      <c r="AX106" s="404">
        <f t="shared" si="42"/>
        <v>420660</v>
      </c>
      <c r="AY106" s="414" t="str">
        <f t="shared" si="46"/>
        <v>LOCAL</v>
      </c>
      <c r="AZ106" s="20" t="s">
        <v>6232</v>
      </c>
      <c r="BA106" s="1" t="s">
        <v>6108</v>
      </c>
      <c r="BC106" s="13"/>
    </row>
    <row r="107" spans="1:55" s="1" customFormat="1" ht="32.25" customHeight="1">
      <c r="A107" s="400" t="s">
        <v>6262</v>
      </c>
      <c r="B107" s="395" t="s">
        <v>6414</v>
      </c>
      <c r="C107" s="379" t="s">
        <v>3245</v>
      </c>
      <c r="D107" s="396">
        <v>46097</v>
      </c>
      <c r="E107" s="397">
        <v>108051815760</v>
      </c>
      <c r="F107" s="528">
        <v>1</v>
      </c>
      <c r="G107" s="372"/>
      <c r="H107" s="372"/>
      <c r="I107" s="422"/>
      <c r="J107" s="422"/>
      <c r="K107" s="422"/>
      <c r="L107" s="422"/>
      <c r="M107" s="422"/>
      <c r="N107" s="423"/>
      <c r="O107" s="373"/>
      <c r="P107" s="403"/>
      <c r="Q107" s="528">
        <v>389500</v>
      </c>
      <c r="R107" s="403"/>
      <c r="S107" s="403"/>
      <c r="T107" s="403"/>
      <c r="U107" s="403"/>
      <c r="V107" s="403"/>
      <c r="W107" s="403"/>
      <c r="X107" s="403"/>
      <c r="Y107" s="403"/>
      <c r="Z107" s="403"/>
      <c r="AA107" s="403"/>
      <c r="AB107" s="373"/>
      <c r="AC107" s="404"/>
      <c r="AD107" s="404"/>
      <c r="AE107" s="379" t="s">
        <v>4035</v>
      </c>
      <c r="AF107" s="405" t="str">
        <f t="shared" si="47"/>
        <v>PS261890</v>
      </c>
      <c r="AG107" s="404" t="str">
        <f t="shared" si="47"/>
        <v>5315260</v>
      </c>
      <c r="AH107" s="406">
        <f t="shared" si="25"/>
        <v>46097</v>
      </c>
      <c r="AI107" s="404"/>
      <c r="AJ107" s="404"/>
      <c r="AK107" s="404"/>
      <c r="AL107" s="404">
        <f t="shared" si="43"/>
        <v>389500</v>
      </c>
      <c r="AM107" s="404"/>
      <c r="AN107" s="404"/>
      <c r="AO107" s="404"/>
      <c r="AP107" s="404"/>
      <c r="AQ107" s="404"/>
      <c r="AR107" s="404"/>
      <c r="AS107" s="404"/>
      <c r="AT107" s="404"/>
      <c r="AU107" s="404"/>
      <c r="AV107" s="404">
        <f t="shared" si="44"/>
        <v>31160</v>
      </c>
      <c r="AW107" s="404">
        <f t="shared" si="45"/>
        <v>420660</v>
      </c>
      <c r="AX107" s="404">
        <f t="shared" si="42"/>
        <v>420660</v>
      </c>
      <c r="AY107" s="414" t="str">
        <f t="shared" si="46"/>
        <v>LOCAL</v>
      </c>
      <c r="AZ107" s="20" t="s">
        <v>6232</v>
      </c>
      <c r="BA107" s="1" t="s">
        <v>6109</v>
      </c>
      <c r="BC107" s="13"/>
    </row>
    <row r="108" spans="1:55" s="1" customFormat="1" ht="32.25" customHeight="1">
      <c r="A108" s="400" t="s">
        <v>6263</v>
      </c>
      <c r="B108" s="395" t="s">
        <v>6415</v>
      </c>
      <c r="C108" s="379" t="s">
        <v>3245</v>
      </c>
      <c r="D108" s="396">
        <v>46097</v>
      </c>
      <c r="E108" s="397">
        <v>108051805960</v>
      </c>
      <c r="F108" s="528">
        <v>1</v>
      </c>
      <c r="G108" s="372"/>
      <c r="H108" s="372"/>
      <c r="I108" s="422"/>
      <c r="J108" s="422"/>
      <c r="K108" s="422"/>
      <c r="L108" s="422"/>
      <c r="M108" s="422"/>
      <c r="N108" s="423"/>
      <c r="O108" s="373"/>
      <c r="P108" s="403"/>
      <c r="Q108" s="528">
        <v>389500</v>
      </c>
      <c r="R108" s="403"/>
      <c r="S108" s="403"/>
      <c r="T108" s="403"/>
      <c r="U108" s="403"/>
      <c r="V108" s="403"/>
      <c r="W108" s="403"/>
      <c r="X108" s="403"/>
      <c r="Y108" s="403"/>
      <c r="Z108" s="403"/>
      <c r="AA108" s="403"/>
      <c r="AB108" s="373"/>
      <c r="AC108" s="404"/>
      <c r="AD108" s="404"/>
      <c r="AE108" s="379" t="s">
        <v>4035</v>
      </c>
      <c r="AF108" s="405" t="str">
        <f t="shared" si="47"/>
        <v>PS261891</v>
      </c>
      <c r="AG108" s="404" t="str">
        <f t="shared" si="47"/>
        <v>850C260301021</v>
      </c>
      <c r="AH108" s="406">
        <f t="shared" si="25"/>
        <v>46097</v>
      </c>
      <c r="AI108" s="404"/>
      <c r="AJ108" s="404"/>
      <c r="AK108" s="404"/>
      <c r="AL108" s="404">
        <f t="shared" si="43"/>
        <v>389500</v>
      </c>
      <c r="AM108" s="404"/>
      <c r="AN108" s="404"/>
      <c r="AO108" s="404"/>
      <c r="AP108" s="404"/>
      <c r="AQ108" s="404"/>
      <c r="AR108" s="404"/>
      <c r="AS108" s="404"/>
      <c r="AT108" s="404"/>
      <c r="AU108" s="404"/>
      <c r="AV108" s="404">
        <f t="shared" si="44"/>
        <v>31160</v>
      </c>
      <c r="AW108" s="404">
        <f t="shared" si="45"/>
        <v>420660</v>
      </c>
      <c r="AX108" s="404">
        <f t="shared" si="42"/>
        <v>420660</v>
      </c>
      <c r="AY108" s="414" t="str">
        <f t="shared" si="46"/>
        <v>LOCAL</v>
      </c>
      <c r="AZ108" s="20" t="s">
        <v>6232</v>
      </c>
      <c r="BA108" s="1" t="s">
        <v>6110</v>
      </c>
      <c r="BC108" s="13"/>
    </row>
    <row r="109" spans="1:55" s="1" customFormat="1" ht="32.25" customHeight="1">
      <c r="A109" s="400" t="s">
        <v>6264</v>
      </c>
      <c r="B109" s="395" t="s">
        <v>6416</v>
      </c>
      <c r="C109" s="379" t="s">
        <v>3245</v>
      </c>
      <c r="D109" s="396">
        <v>46097</v>
      </c>
      <c r="E109" s="397">
        <v>108051838530</v>
      </c>
      <c r="F109" s="528">
        <v>1</v>
      </c>
      <c r="G109" s="372"/>
      <c r="H109" s="372"/>
      <c r="I109" s="422"/>
      <c r="J109" s="422"/>
      <c r="K109" s="422"/>
      <c r="L109" s="422"/>
      <c r="M109" s="422"/>
      <c r="N109" s="423"/>
      <c r="O109" s="373"/>
      <c r="P109" s="403"/>
      <c r="Q109" s="528">
        <v>389500</v>
      </c>
      <c r="R109" s="403"/>
      <c r="S109" s="403"/>
      <c r="T109" s="403"/>
      <c r="U109" s="403"/>
      <c r="V109" s="403"/>
      <c r="W109" s="403"/>
      <c r="X109" s="403"/>
      <c r="Y109" s="403"/>
      <c r="Z109" s="403"/>
      <c r="AA109" s="403"/>
      <c r="AB109" s="373"/>
      <c r="AC109" s="404"/>
      <c r="AD109" s="404"/>
      <c r="AE109" s="379" t="s">
        <v>4035</v>
      </c>
      <c r="AF109" s="405" t="str">
        <f t="shared" si="47"/>
        <v>PS261893</v>
      </c>
      <c r="AG109" s="404" t="str">
        <f t="shared" si="47"/>
        <v>204/BG-PS-34</v>
      </c>
      <c r="AH109" s="406">
        <f t="shared" si="25"/>
        <v>46097</v>
      </c>
      <c r="AI109" s="404"/>
      <c r="AJ109" s="404"/>
      <c r="AK109" s="404"/>
      <c r="AL109" s="404">
        <f t="shared" si="43"/>
        <v>389500</v>
      </c>
      <c r="AM109" s="404"/>
      <c r="AN109" s="404"/>
      <c r="AO109" s="404"/>
      <c r="AP109" s="404"/>
      <c r="AQ109" s="404"/>
      <c r="AR109" s="404"/>
      <c r="AS109" s="404"/>
      <c r="AT109" s="404"/>
      <c r="AU109" s="404"/>
      <c r="AV109" s="404">
        <f t="shared" si="44"/>
        <v>31160</v>
      </c>
      <c r="AW109" s="404">
        <f t="shared" si="45"/>
        <v>420660</v>
      </c>
      <c r="AX109" s="404">
        <f t="shared" si="42"/>
        <v>420660</v>
      </c>
      <c r="AY109" s="414" t="str">
        <f t="shared" si="46"/>
        <v>LOCAL</v>
      </c>
      <c r="AZ109" s="20" t="s">
        <v>6232</v>
      </c>
      <c r="BA109" s="1" t="s">
        <v>6111</v>
      </c>
      <c r="BC109" s="13"/>
    </row>
    <row r="110" spans="1:55" s="1" customFormat="1" ht="32.25" customHeight="1">
      <c r="A110" s="400" t="s">
        <v>6265</v>
      </c>
      <c r="B110" s="395" t="s">
        <v>6417</v>
      </c>
      <c r="C110" s="379" t="s">
        <v>3245</v>
      </c>
      <c r="D110" s="396">
        <v>46097</v>
      </c>
      <c r="E110" s="397">
        <v>108051923560</v>
      </c>
      <c r="F110" s="528">
        <v>1</v>
      </c>
      <c r="G110" s="372"/>
      <c r="H110" s="372"/>
      <c r="I110" s="422"/>
      <c r="J110" s="422"/>
      <c r="K110" s="422"/>
      <c r="L110" s="422"/>
      <c r="M110" s="422"/>
      <c r="N110" s="423"/>
      <c r="O110" s="373"/>
      <c r="P110" s="403"/>
      <c r="Q110" s="528">
        <v>389500</v>
      </c>
      <c r="R110" s="403"/>
      <c r="S110" s="403"/>
      <c r="T110" s="403"/>
      <c r="U110" s="403"/>
      <c r="V110" s="403"/>
      <c r="W110" s="403"/>
      <c r="X110" s="403"/>
      <c r="Y110" s="403"/>
      <c r="Z110" s="403"/>
      <c r="AA110" s="403"/>
      <c r="AB110" s="373"/>
      <c r="AC110" s="404"/>
      <c r="AD110" s="404"/>
      <c r="AE110" s="379" t="s">
        <v>4035</v>
      </c>
      <c r="AF110" s="405" t="str">
        <f t="shared" si="47"/>
        <v>PS261894</v>
      </c>
      <c r="AG110" s="404" t="str">
        <f t="shared" si="47"/>
        <v>5317806</v>
      </c>
      <c r="AH110" s="406">
        <f t="shared" si="25"/>
        <v>46097</v>
      </c>
      <c r="AI110" s="404"/>
      <c r="AJ110" s="404"/>
      <c r="AK110" s="404"/>
      <c r="AL110" s="404">
        <f t="shared" si="43"/>
        <v>389500</v>
      </c>
      <c r="AM110" s="404"/>
      <c r="AN110" s="404"/>
      <c r="AO110" s="404"/>
      <c r="AP110" s="404"/>
      <c r="AQ110" s="404"/>
      <c r="AR110" s="404"/>
      <c r="AS110" s="404"/>
      <c r="AT110" s="404"/>
      <c r="AU110" s="404"/>
      <c r="AV110" s="404">
        <f t="shared" si="44"/>
        <v>31160</v>
      </c>
      <c r="AW110" s="404">
        <f t="shared" si="45"/>
        <v>420660</v>
      </c>
      <c r="AX110" s="404">
        <f t="shared" si="42"/>
        <v>420660</v>
      </c>
      <c r="AY110" s="414" t="str">
        <f t="shared" si="46"/>
        <v>LOCAL</v>
      </c>
      <c r="AZ110" s="20" t="s">
        <v>6232</v>
      </c>
      <c r="BA110" s="1" t="s">
        <v>6112</v>
      </c>
      <c r="BC110" s="13"/>
    </row>
    <row r="111" spans="1:55" s="1" customFormat="1" ht="32.25" customHeight="1">
      <c r="A111" s="400" t="s">
        <v>6266</v>
      </c>
      <c r="B111" s="395" t="s">
        <v>6418</v>
      </c>
      <c r="C111" s="379" t="s">
        <v>3245</v>
      </c>
      <c r="D111" s="396">
        <v>46097</v>
      </c>
      <c r="E111" s="397">
        <v>108052479950</v>
      </c>
      <c r="F111" s="528">
        <v>1</v>
      </c>
      <c r="G111" s="372"/>
      <c r="H111" s="372"/>
      <c r="I111" s="422"/>
      <c r="J111" s="422"/>
      <c r="K111" s="422"/>
      <c r="L111" s="422"/>
      <c r="M111" s="422"/>
      <c r="N111" s="423"/>
      <c r="O111" s="373"/>
      <c r="P111" s="403"/>
      <c r="Q111" s="528">
        <v>389500</v>
      </c>
      <c r="R111" s="403"/>
      <c r="S111" s="403"/>
      <c r="T111" s="403"/>
      <c r="U111" s="403"/>
      <c r="V111" s="403"/>
      <c r="W111" s="403"/>
      <c r="X111" s="403"/>
      <c r="Y111" s="403"/>
      <c r="Z111" s="403"/>
      <c r="AA111" s="403"/>
      <c r="AB111" s="373"/>
      <c r="AC111" s="404"/>
      <c r="AD111" s="404"/>
      <c r="AE111" s="379" t="s">
        <v>4035</v>
      </c>
      <c r="AF111" s="405" t="str">
        <f t="shared" si="47"/>
        <v>PS261895</v>
      </c>
      <c r="AG111" s="404" t="str">
        <f t="shared" si="47"/>
        <v>MTCVY-R2603-003</v>
      </c>
      <c r="AH111" s="406">
        <f t="shared" si="25"/>
        <v>46097</v>
      </c>
      <c r="AI111" s="404"/>
      <c r="AJ111" s="404"/>
      <c r="AK111" s="404"/>
      <c r="AL111" s="404">
        <f t="shared" si="43"/>
        <v>389500</v>
      </c>
      <c r="AM111" s="404"/>
      <c r="AN111" s="404"/>
      <c r="AO111" s="404"/>
      <c r="AP111" s="404"/>
      <c r="AQ111" s="404"/>
      <c r="AR111" s="404"/>
      <c r="AS111" s="404"/>
      <c r="AT111" s="404"/>
      <c r="AU111" s="404"/>
      <c r="AV111" s="404">
        <f t="shared" si="44"/>
        <v>31160</v>
      </c>
      <c r="AW111" s="404">
        <f t="shared" si="45"/>
        <v>420660</v>
      </c>
      <c r="AX111" s="404">
        <f t="shared" si="42"/>
        <v>420660</v>
      </c>
      <c r="AY111" s="414" t="str">
        <f t="shared" si="46"/>
        <v>LOCAL</v>
      </c>
      <c r="AZ111" s="20" t="s">
        <v>6232</v>
      </c>
      <c r="BA111" s="1" t="s">
        <v>6113</v>
      </c>
      <c r="BC111" s="13"/>
    </row>
    <row r="112" spans="1:55" s="1" customFormat="1" ht="32.25" customHeight="1">
      <c r="A112" s="400" t="s">
        <v>6267</v>
      </c>
      <c r="B112" s="395" t="s">
        <v>6419</v>
      </c>
      <c r="C112" s="379" t="s">
        <v>3245</v>
      </c>
      <c r="D112" s="396">
        <v>46098</v>
      </c>
      <c r="E112" s="397">
        <v>108053472920</v>
      </c>
      <c r="F112" s="528">
        <v>1</v>
      </c>
      <c r="G112" s="372"/>
      <c r="H112" s="372"/>
      <c r="I112" s="422"/>
      <c r="J112" s="422"/>
      <c r="K112" s="422"/>
      <c r="L112" s="422"/>
      <c r="M112" s="422"/>
      <c r="N112" s="423"/>
      <c r="O112" s="373"/>
      <c r="P112" s="403"/>
      <c r="Q112" s="528">
        <v>389500</v>
      </c>
      <c r="R112" s="403"/>
      <c r="S112" s="403"/>
      <c r="T112" s="403"/>
      <c r="U112" s="403"/>
      <c r="V112" s="403"/>
      <c r="W112" s="403"/>
      <c r="X112" s="403"/>
      <c r="Y112" s="403"/>
      <c r="Z112" s="403"/>
      <c r="AA112" s="403"/>
      <c r="AB112" s="373"/>
      <c r="AC112" s="404"/>
      <c r="AD112" s="404"/>
      <c r="AE112" s="379" t="s">
        <v>4035</v>
      </c>
      <c r="AF112" s="405" t="str">
        <f t="shared" si="47"/>
        <v>PS261910</v>
      </c>
      <c r="AG112" s="404" t="str">
        <f t="shared" si="47"/>
        <v>5314958</v>
      </c>
      <c r="AH112" s="406">
        <f t="shared" si="25"/>
        <v>46098</v>
      </c>
      <c r="AI112" s="404"/>
      <c r="AJ112" s="404"/>
      <c r="AK112" s="404"/>
      <c r="AL112" s="404">
        <f t="shared" si="43"/>
        <v>389500</v>
      </c>
      <c r="AM112" s="404"/>
      <c r="AN112" s="404"/>
      <c r="AO112" s="404"/>
      <c r="AP112" s="404"/>
      <c r="AQ112" s="404"/>
      <c r="AR112" s="404"/>
      <c r="AS112" s="404"/>
      <c r="AT112" s="404"/>
      <c r="AU112" s="404"/>
      <c r="AV112" s="404">
        <f t="shared" si="44"/>
        <v>31160</v>
      </c>
      <c r="AW112" s="404">
        <f t="shared" si="45"/>
        <v>420660</v>
      </c>
      <c r="AX112" s="404">
        <f t="shared" si="42"/>
        <v>420660</v>
      </c>
      <c r="AY112" s="414" t="str">
        <f t="shared" si="46"/>
        <v>LOCAL</v>
      </c>
      <c r="AZ112" s="20" t="s">
        <v>6232</v>
      </c>
      <c r="BA112" s="1" t="s">
        <v>6114</v>
      </c>
      <c r="BC112" s="13"/>
    </row>
    <row r="113" spans="1:55" s="1" customFormat="1" ht="32.25" customHeight="1">
      <c r="A113" s="400" t="s">
        <v>6268</v>
      </c>
      <c r="B113" s="395" t="s">
        <v>6420</v>
      </c>
      <c r="C113" s="379" t="s">
        <v>3245</v>
      </c>
      <c r="D113" s="396">
        <v>46098</v>
      </c>
      <c r="E113" s="397">
        <v>108053577110</v>
      </c>
      <c r="F113" s="528">
        <v>1</v>
      </c>
      <c r="G113" s="372"/>
      <c r="H113" s="372"/>
      <c r="I113" s="422"/>
      <c r="J113" s="422"/>
      <c r="K113" s="422"/>
      <c r="L113" s="422"/>
      <c r="M113" s="422"/>
      <c r="N113" s="423"/>
      <c r="O113" s="373"/>
      <c r="P113" s="403"/>
      <c r="Q113" s="528">
        <v>389500</v>
      </c>
      <c r="R113" s="403"/>
      <c r="S113" s="403"/>
      <c r="T113" s="403"/>
      <c r="U113" s="403"/>
      <c r="V113" s="403"/>
      <c r="W113" s="403"/>
      <c r="X113" s="403"/>
      <c r="Y113" s="403"/>
      <c r="Z113" s="403"/>
      <c r="AA113" s="403"/>
      <c r="AB113" s="373"/>
      <c r="AC113" s="404"/>
      <c r="AD113" s="404"/>
      <c r="AE113" s="379" t="s">
        <v>4035</v>
      </c>
      <c r="AF113" s="405" t="str">
        <f t="shared" si="47"/>
        <v>PS261909</v>
      </c>
      <c r="AG113" s="404" t="str">
        <f t="shared" si="47"/>
        <v>2026/PAL-VY 045</v>
      </c>
      <c r="AH113" s="406">
        <f t="shared" si="25"/>
        <v>46098</v>
      </c>
      <c r="AI113" s="404"/>
      <c r="AJ113" s="404"/>
      <c r="AK113" s="404"/>
      <c r="AL113" s="404">
        <f t="shared" si="43"/>
        <v>389500</v>
      </c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>
        <f t="shared" si="44"/>
        <v>31160</v>
      </c>
      <c r="AW113" s="404">
        <f t="shared" si="45"/>
        <v>420660</v>
      </c>
      <c r="AX113" s="404">
        <f t="shared" si="42"/>
        <v>420660</v>
      </c>
      <c r="AY113" s="414" t="str">
        <f t="shared" si="46"/>
        <v>LOCAL</v>
      </c>
      <c r="AZ113" s="20" t="s">
        <v>6232</v>
      </c>
      <c r="BA113" s="1" t="s">
        <v>6115</v>
      </c>
      <c r="BC113" s="13"/>
    </row>
    <row r="114" spans="1:55" s="1" customFormat="1" ht="32.25" customHeight="1">
      <c r="A114" s="400" t="s">
        <v>6269</v>
      </c>
      <c r="B114" s="395" t="s">
        <v>6421</v>
      </c>
      <c r="C114" s="379" t="s">
        <v>3245</v>
      </c>
      <c r="D114" s="396">
        <v>46098</v>
      </c>
      <c r="E114" s="397">
        <v>108054295750</v>
      </c>
      <c r="F114" s="528">
        <v>1</v>
      </c>
      <c r="G114" s="372"/>
      <c r="H114" s="372"/>
      <c r="I114" s="422"/>
      <c r="J114" s="422"/>
      <c r="K114" s="422"/>
      <c r="L114" s="422"/>
      <c r="M114" s="422"/>
      <c r="N114" s="423"/>
      <c r="O114" s="373"/>
      <c r="P114" s="403"/>
      <c r="Q114" s="528">
        <v>389500</v>
      </c>
      <c r="R114" s="403"/>
      <c r="S114" s="403"/>
      <c r="T114" s="403"/>
      <c r="U114" s="403"/>
      <c r="V114" s="403"/>
      <c r="W114" s="403"/>
      <c r="X114" s="403"/>
      <c r="Y114" s="403"/>
      <c r="Z114" s="403"/>
      <c r="AA114" s="403"/>
      <c r="AB114" s="373"/>
      <c r="AC114" s="404"/>
      <c r="AD114" s="404"/>
      <c r="AE114" s="379" t="s">
        <v>4035</v>
      </c>
      <c r="AF114" s="405" t="str">
        <f t="shared" si="47"/>
        <v>PS261916</v>
      </c>
      <c r="AG114" s="404" t="str">
        <f t="shared" si="47"/>
        <v>2026/PAL-VY 046</v>
      </c>
      <c r="AH114" s="406">
        <f t="shared" si="25"/>
        <v>46098</v>
      </c>
      <c r="AI114" s="404"/>
      <c r="AJ114" s="404"/>
      <c r="AK114" s="404"/>
      <c r="AL114" s="404">
        <f t="shared" si="43"/>
        <v>389500</v>
      </c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>
        <f t="shared" si="44"/>
        <v>31160</v>
      </c>
      <c r="AW114" s="404">
        <f t="shared" si="45"/>
        <v>420660</v>
      </c>
      <c r="AX114" s="404">
        <f t="shared" si="42"/>
        <v>420660</v>
      </c>
      <c r="AY114" s="414" t="str">
        <f t="shared" si="46"/>
        <v>LOCAL</v>
      </c>
      <c r="AZ114" s="20" t="s">
        <v>6232</v>
      </c>
      <c r="BA114" s="1" t="s">
        <v>6116</v>
      </c>
      <c r="BC114" s="13"/>
    </row>
    <row r="115" spans="1:55" s="1" customFormat="1" ht="32.25" customHeight="1">
      <c r="A115" s="400" t="s">
        <v>6270</v>
      </c>
      <c r="B115" s="395" t="s">
        <v>6422</v>
      </c>
      <c r="C115" s="379" t="s">
        <v>3245</v>
      </c>
      <c r="D115" s="396">
        <v>46098</v>
      </c>
      <c r="E115" s="397">
        <v>108054420350</v>
      </c>
      <c r="F115" s="528">
        <v>1</v>
      </c>
      <c r="G115" s="372"/>
      <c r="H115" s="372"/>
      <c r="I115" s="422"/>
      <c r="J115" s="422"/>
      <c r="K115" s="422"/>
      <c r="L115" s="422"/>
      <c r="M115" s="422"/>
      <c r="N115" s="423"/>
      <c r="O115" s="373"/>
      <c r="P115" s="403"/>
      <c r="Q115" s="528">
        <v>389500</v>
      </c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373"/>
      <c r="AC115" s="404"/>
      <c r="AD115" s="404"/>
      <c r="AE115" s="379" t="s">
        <v>4035</v>
      </c>
      <c r="AF115" s="405" t="str">
        <f t="shared" si="47"/>
        <v>PS261915</v>
      </c>
      <c r="AG115" s="404" t="str">
        <f t="shared" si="47"/>
        <v>EBD-PSINJ260316</v>
      </c>
      <c r="AH115" s="406">
        <f t="shared" si="25"/>
        <v>46098</v>
      </c>
      <c r="AI115" s="404"/>
      <c r="AJ115" s="404"/>
      <c r="AK115" s="404"/>
      <c r="AL115" s="404">
        <f t="shared" si="43"/>
        <v>389500</v>
      </c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>
        <f t="shared" si="44"/>
        <v>31160</v>
      </c>
      <c r="AW115" s="404">
        <f t="shared" si="45"/>
        <v>420660</v>
      </c>
      <c r="AX115" s="404">
        <f t="shared" si="42"/>
        <v>420660</v>
      </c>
      <c r="AY115" s="414" t="str">
        <f t="shared" si="46"/>
        <v>LOCAL</v>
      </c>
      <c r="AZ115" s="20" t="s">
        <v>6232</v>
      </c>
      <c r="BA115" s="1" t="s">
        <v>6117</v>
      </c>
      <c r="BC115" s="13"/>
    </row>
    <row r="116" spans="1:55" s="1" customFormat="1" ht="32.25" customHeight="1">
      <c r="A116" s="400" t="s">
        <v>6271</v>
      </c>
      <c r="B116" s="395" t="s">
        <v>6423</v>
      </c>
      <c r="C116" s="379" t="s">
        <v>3245</v>
      </c>
      <c r="D116" s="396">
        <v>46098</v>
      </c>
      <c r="E116" s="397">
        <v>108054462830</v>
      </c>
      <c r="F116" s="528">
        <v>1</v>
      </c>
      <c r="G116" s="372"/>
      <c r="H116" s="372"/>
      <c r="I116" s="422"/>
      <c r="J116" s="422"/>
      <c r="K116" s="422"/>
      <c r="L116" s="422"/>
      <c r="M116" s="422"/>
      <c r="N116" s="423"/>
      <c r="O116" s="373"/>
      <c r="P116" s="403"/>
      <c r="Q116" s="528">
        <v>389500</v>
      </c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373"/>
      <c r="AC116" s="404"/>
      <c r="AD116" s="404"/>
      <c r="AE116" s="379" t="s">
        <v>4035</v>
      </c>
      <c r="AF116" s="405" t="str">
        <f t="shared" si="47"/>
        <v>PS261919</v>
      </c>
      <c r="AG116" s="404" t="str">
        <f t="shared" si="47"/>
        <v>EBD-PSINJ260315</v>
      </c>
      <c r="AH116" s="406">
        <f t="shared" si="25"/>
        <v>46098</v>
      </c>
      <c r="AI116" s="404"/>
      <c r="AJ116" s="404"/>
      <c r="AK116" s="404"/>
      <c r="AL116" s="404">
        <f t="shared" si="43"/>
        <v>389500</v>
      </c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>
        <f t="shared" si="44"/>
        <v>31160</v>
      </c>
      <c r="AW116" s="404">
        <f t="shared" si="45"/>
        <v>420660</v>
      </c>
      <c r="AX116" s="404">
        <f t="shared" si="42"/>
        <v>420660</v>
      </c>
      <c r="AY116" s="414" t="str">
        <f t="shared" si="46"/>
        <v>LOCAL</v>
      </c>
      <c r="AZ116" s="20" t="s">
        <v>6232</v>
      </c>
      <c r="BA116" s="1" t="s">
        <v>6118</v>
      </c>
      <c r="BC116" s="13"/>
    </row>
    <row r="117" spans="1:55" s="1" customFormat="1" ht="32.25" customHeight="1">
      <c r="A117" s="400" t="s">
        <v>6272</v>
      </c>
      <c r="B117" s="395" t="s">
        <v>6424</v>
      </c>
      <c r="C117" s="379" t="s">
        <v>3245</v>
      </c>
      <c r="D117" s="396">
        <v>46098</v>
      </c>
      <c r="E117" s="397">
        <v>108054499010</v>
      </c>
      <c r="F117" s="528">
        <v>1</v>
      </c>
      <c r="G117" s="372"/>
      <c r="H117" s="372"/>
      <c r="I117" s="422"/>
      <c r="J117" s="422"/>
      <c r="K117" s="422"/>
      <c r="L117" s="422"/>
      <c r="M117" s="422"/>
      <c r="N117" s="423"/>
      <c r="O117" s="373"/>
      <c r="P117" s="403"/>
      <c r="Q117" s="528">
        <v>389500</v>
      </c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373"/>
      <c r="AC117" s="404"/>
      <c r="AD117" s="404"/>
      <c r="AE117" s="379" t="s">
        <v>4035</v>
      </c>
      <c r="AF117" s="405" t="str">
        <f t="shared" si="47"/>
        <v>PS261918</v>
      </c>
      <c r="AG117" s="404" t="str">
        <f t="shared" si="47"/>
        <v>EBD-PSINJ260314</v>
      </c>
      <c r="AH117" s="406">
        <f t="shared" si="25"/>
        <v>46098</v>
      </c>
      <c r="AI117" s="404"/>
      <c r="AJ117" s="404"/>
      <c r="AK117" s="404"/>
      <c r="AL117" s="404">
        <f t="shared" si="43"/>
        <v>389500</v>
      </c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>
        <f t="shared" si="44"/>
        <v>31160</v>
      </c>
      <c r="AW117" s="404">
        <f t="shared" si="45"/>
        <v>420660</v>
      </c>
      <c r="AX117" s="404">
        <f t="shared" si="42"/>
        <v>420660</v>
      </c>
      <c r="AY117" s="414" t="str">
        <f t="shared" si="46"/>
        <v>LOCAL</v>
      </c>
      <c r="AZ117" s="20" t="s">
        <v>6232</v>
      </c>
      <c r="BA117" s="1" t="s">
        <v>6119</v>
      </c>
      <c r="BC117" s="13"/>
    </row>
    <row r="118" spans="1:55" s="1" customFormat="1" ht="32.25" customHeight="1">
      <c r="A118" s="400" t="s">
        <v>6273</v>
      </c>
      <c r="B118" s="395" t="s">
        <v>6425</v>
      </c>
      <c r="C118" s="379" t="s">
        <v>3245</v>
      </c>
      <c r="D118" s="396">
        <v>46098</v>
      </c>
      <c r="E118" s="397">
        <v>108054549520</v>
      </c>
      <c r="F118" s="528">
        <v>1</v>
      </c>
      <c r="G118" s="372"/>
      <c r="H118" s="372"/>
      <c r="I118" s="422"/>
      <c r="J118" s="422"/>
      <c r="K118" s="422"/>
      <c r="L118" s="422"/>
      <c r="M118" s="422"/>
      <c r="N118" s="423"/>
      <c r="O118" s="373"/>
      <c r="P118" s="403"/>
      <c r="Q118" s="528">
        <v>389500</v>
      </c>
      <c r="R118" s="403"/>
      <c r="S118" s="403"/>
      <c r="T118" s="403"/>
      <c r="U118" s="403"/>
      <c r="V118" s="403"/>
      <c r="W118" s="403"/>
      <c r="X118" s="403"/>
      <c r="Y118" s="403"/>
      <c r="Z118" s="403"/>
      <c r="AA118" s="403"/>
      <c r="AB118" s="373"/>
      <c r="AC118" s="404"/>
      <c r="AD118" s="404"/>
      <c r="AE118" s="379" t="s">
        <v>4035</v>
      </c>
      <c r="AF118" s="405" t="str">
        <f t="shared" si="47"/>
        <v>PS261917</v>
      </c>
      <c r="AG118" s="404" t="str">
        <f t="shared" si="47"/>
        <v>EBD-PSINJ260317</v>
      </c>
      <c r="AH118" s="406">
        <f t="shared" si="25"/>
        <v>46098</v>
      </c>
      <c r="AI118" s="404"/>
      <c r="AJ118" s="404"/>
      <c r="AK118" s="404"/>
      <c r="AL118" s="404">
        <f t="shared" si="43"/>
        <v>389500</v>
      </c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>
        <f t="shared" si="44"/>
        <v>31160</v>
      </c>
      <c r="AW118" s="404">
        <f t="shared" si="45"/>
        <v>420660</v>
      </c>
      <c r="AX118" s="404">
        <f t="shared" si="42"/>
        <v>420660</v>
      </c>
      <c r="AY118" s="414" t="str">
        <f t="shared" si="46"/>
        <v>LOCAL</v>
      </c>
      <c r="AZ118" s="20" t="s">
        <v>6232</v>
      </c>
      <c r="BA118" s="1" t="s">
        <v>6120</v>
      </c>
      <c r="BC118" s="13"/>
    </row>
    <row r="119" spans="1:55" s="1" customFormat="1" ht="32.25" customHeight="1">
      <c r="A119" s="400" t="s">
        <v>6274</v>
      </c>
      <c r="B119" s="395" t="s">
        <v>6426</v>
      </c>
      <c r="C119" s="379" t="s">
        <v>3245</v>
      </c>
      <c r="D119" s="396">
        <v>46098</v>
      </c>
      <c r="E119" s="397">
        <v>108054584960</v>
      </c>
      <c r="F119" s="528">
        <v>1</v>
      </c>
      <c r="G119" s="372"/>
      <c r="H119" s="372"/>
      <c r="I119" s="422"/>
      <c r="J119" s="422"/>
      <c r="K119" s="422"/>
      <c r="L119" s="422"/>
      <c r="M119" s="422"/>
      <c r="N119" s="423"/>
      <c r="O119" s="373"/>
      <c r="P119" s="403"/>
      <c r="Q119" s="528">
        <v>389500</v>
      </c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373"/>
      <c r="AC119" s="404"/>
      <c r="AD119" s="404"/>
      <c r="AE119" s="379" t="s">
        <v>4035</v>
      </c>
      <c r="AF119" s="405" t="str">
        <f t="shared" si="47"/>
        <v>PS261913</v>
      </c>
      <c r="AG119" s="404" t="str">
        <f t="shared" si="47"/>
        <v>5315265</v>
      </c>
      <c r="AH119" s="406">
        <f t="shared" si="25"/>
        <v>46098</v>
      </c>
      <c r="AI119" s="404"/>
      <c r="AJ119" s="404"/>
      <c r="AK119" s="404"/>
      <c r="AL119" s="404">
        <f t="shared" si="43"/>
        <v>389500</v>
      </c>
      <c r="AM119" s="404"/>
      <c r="AN119" s="404"/>
      <c r="AO119" s="404"/>
      <c r="AP119" s="404"/>
      <c r="AQ119" s="404"/>
      <c r="AR119" s="404"/>
      <c r="AS119" s="404"/>
      <c r="AT119" s="404"/>
      <c r="AU119" s="404"/>
      <c r="AV119" s="404">
        <f t="shared" si="44"/>
        <v>31160</v>
      </c>
      <c r="AW119" s="404">
        <f t="shared" si="45"/>
        <v>420660</v>
      </c>
      <c r="AX119" s="404">
        <f t="shared" si="42"/>
        <v>420660</v>
      </c>
      <c r="AY119" s="414" t="str">
        <f t="shared" si="46"/>
        <v>LOCAL</v>
      </c>
      <c r="AZ119" s="20" t="s">
        <v>6232</v>
      </c>
      <c r="BA119" s="1" t="s">
        <v>6121</v>
      </c>
      <c r="BC119" s="13"/>
    </row>
    <row r="120" spans="1:55" s="1" customFormat="1" ht="32.25" customHeight="1">
      <c r="A120" s="400" t="s">
        <v>6275</v>
      </c>
      <c r="B120" s="395" t="s">
        <v>6427</v>
      </c>
      <c r="C120" s="379" t="s">
        <v>3245</v>
      </c>
      <c r="D120" s="396">
        <v>46098</v>
      </c>
      <c r="E120" s="397">
        <v>108054680310</v>
      </c>
      <c r="F120" s="528">
        <v>1</v>
      </c>
      <c r="G120" s="372"/>
      <c r="H120" s="372"/>
      <c r="I120" s="422"/>
      <c r="J120" s="422"/>
      <c r="K120" s="422"/>
      <c r="L120" s="422"/>
      <c r="M120" s="422"/>
      <c r="N120" s="423"/>
      <c r="O120" s="373"/>
      <c r="P120" s="403"/>
      <c r="Q120" s="528">
        <v>389500</v>
      </c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373"/>
      <c r="AC120" s="404"/>
      <c r="AD120" s="404"/>
      <c r="AE120" s="379" t="s">
        <v>4035</v>
      </c>
      <c r="AF120" s="405" t="str">
        <f t="shared" si="47"/>
        <v>PS261939</v>
      </c>
      <c r="AG120" s="404" t="str">
        <f t="shared" si="47"/>
        <v>VY/050-2026</v>
      </c>
      <c r="AH120" s="406">
        <f t="shared" si="25"/>
        <v>46098</v>
      </c>
      <c r="AI120" s="404"/>
      <c r="AJ120" s="404"/>
      <c r="AK120" s="404"/>
      <c r="AL120" s="404">
        <f t="shared" si="43"/>
        <v>389500</v>
      </c>
      <c r="AM120" s="404"/>
      <c r="AN120" s="404"/>
      <c r="AO120" s="404"/>
      <c r="AP120" s="404"/>
      <c r="AQ120" s="404"/>
      <c r="AR120" s="404"/>
      <c r="AS120" s="404"/>
      <c r="AT120" s="404"/>
      <c r="AU120" s="404"/>
      <c r="AV120" s="404">
        <f t="shared" si="44"/>
        <v>31160</v>
      </c>
      <c r="AW120" s="404">
        <f t="shared" si="45"/>
        <v>420660</v>
      </c>
      <c r="AX120" s="404">
        <f t="shared" si="42"/>
        <v>420660</v>
      </c>
      <c r="AY120" s="414" t="str">
        <f t="shared" si="46"/>
        <v>LOCAL</v>
      </c>
      <c r="AZ120" s="20" t="s">
        <v>6232</v>
      </c>
      <c r="BA120" s="1" t="s">
        <v>6122</v>
      </c>
      <c r="BC120" s="13"/>
    </row>
    <row r="121" spans="1:55" s="1" customFormat="1" ht="32.25" customHeight="1">
      <c r="A121" s="400" t="s">
        <v>6276</v>
      </c>
      <c r="B121" s="395" t="s">
        <v>6428</v>
      </c>
      <c r="C121" s="379" t="s">
        <v>3245</v>
      </c>
      <c r="D121" s="396">
        <v>46098</v>
      </c>
      <c r="E121" s="397">
        <v>108054770830</v>
      </c>
      <c r="F121" s="896">
        <v>2</v>
      </c>
      <c r="G121" s="372"/>
      <c r="H121" s="372"/>
      <c r="I121" s="422"/>
      <c r="J121" s="422"/>
      <c r="K121" s="422"/>
      <c r="L121" s="422"/>
      <c r="M121" s="422"/>
      <c r="N121" s="423"/>
      <c r="O121" s="373"/>
      <c r="P121" s="403"/>
      <c r="Q121" s="528">
        <v>389500</v>
      </c>
      <c r="R121" s="403"/>
      <c r="S121" s="403"/>
      <c r="T121" s="403"/>
      <c r="U121" s="403"/>
      <c r="V121" s="403"/>
      <c r="W121" s="403"/>
      <c r="X121" s="403"/>
      <c r="Y121" s="403"/>
      <c r="Z121" s="403"/>
      <c r="AA121" s="403"/>
      <c r="AB121" s="373"/>
      <c r="AC121" s="404"/>
      <c r="AD121" s="404"/>
      <c r="AE121" s="379" t="s">
        <v>4035</v>
      </c>
      <c r="AF121" s="405" t="str">
        <f t="shared" si="47"/>
        <v>PS261914</v>
      </c>
      <c r="AG121" s="404" t="str">
        <f t="shared" si="47"/>
        <v>53/PSHK/26</v>
      </c>
      <c r="AH121" s="406">
        <f t="shared" si="25"/>
        <v>46098</v>
      </c>
      <c r="AI121" s="404"/>
      <c r="AJ121" s="404"/>
      <c r="AK121" s="404"/>
      <c r="AL121" s="404">
        <f t="shared" si="43"/>
        <v>389500</v>
      </c>
      <c r="AM121" s="404"/>
      <c r="AN121" s="404"/>
      <c r="AO121" s="404"/>
      <c r="AP121" s="404"/>
      <c r="AQ121" s="404"/>
      <c r="AR121" s="404"/>
      <c r="AS121" s="404"/>
      <c r="AT121" s="404"/>
      <c r="AU121" s="404"/>
      <c r="AV121" s="404">
        <f t="shared" si="44"/>
        <v>31160</v>
      </c>
      <c r="AW121" s="404">
        <f t="shared" si="45"/>
        <v>420660</v>
      </c>
      <c r="AX121" s="404">
        <f t="shared" si="42"/>
        <v>420660</v>
      </c>
      <c r="AY121" s="414" t="str">
        <f t="shared" si="46"/>
        <v>LOCAL</v>
      </c>
      <c r="AZ121" s="20" t="s">
        <v>6232</v>
      </c>
      <c r="BA121" s="1" t="s">
        <v>6123</v>
      </c>
      <c r="BC121" s="13"/>
    </row>
    <row r="122" spans="1:55" s="1" customFormat="1" ht="32.25" customHeight="1">
      <c r="A122" s="400" t="s">
        <v>6276</v>
      </c>
      <c r="B122" s="395" t="s">
        <v>6428</v>
      </c>
      <c r="C122" s="379" t="s">
        <v>3245</v>
      </c>
      <c r="D122" s="396">
        <v>46098</v>
      </c>
      <c r="E122" s="397">
        <v>108054800820</v>
      </c>
      <c r="F122" s="897"/>
      <c r="G122" s="372"/>
      <c r="H122" s="372"/>
      <c r="I122" s="422"/>
      <c r="J122" s="422"/>
      <c r="K122" s="422"/>
      <c r="L122" s="422"/>
      <c r="M122" s="422"/>
      <c r="N122" s="423"/>
      <c r="O122" s="373"/>
      <c r="P122" s="403"/>
      <c r="Q122" s="528">
        <v>70000</v>
      </c>
      <c r="R122" s="403"/>
      <c r="S122" s="403"/>
      <c r="T122" s="403"/>
      <c r="U122" s="403"/>
      <c r="V122" s="403"/>
      <c r="W122" s="403"/>
      <c r="X122" s="403"/>
      <c r="Y122" s="403"/>
      <c r="Z122" s="403"/>
      <c r="AA122" s="403"/>
      <c r="AB122" s="373"/>
      <c r="AC122" s="404"/>
      <c r="AD122" s="404"/>
      <c r="AE122" s="379" t="s">
        <v>4035</v>
      </c>
      <c r="AF122" s="405" t="str">
        <f t="shared" si="47"/>
        <v>PS261914</v>
      </c>
      <c r="AG122" s="404" t="str">
        <f t="shared" si="47"/>
        <v>53/PSHK/26</v>
      </c>
      <c r="AH122" s="406">
        <f t="shared" si="25"/>
        <v>46098</v>
      </c>
      <c r="AI122" s="404"/>
      <c r="AJ122" s="404"/>
      <c r="AK122" s="404"/>
      <c r="AL122" s="404">
        <f t="shared" si="43"/>
        <v>70000</v>
      </c>
      <c r="AM122" s="404"/>
      <c r="AN122" s="404"/>
      <c r="AO122" s="404"/>
      <c r="AP122" s="404"/>
      <c r="AQ122" s="404"/>
      <c r="AR122" s="404"/>
      <c r="AS122" s="404"/>
      <c r="AT122" s="404"/>
      <c r="AU122" s="404"/>
      <c r="AV122" s="404">
        <f t="shared" si="44"/>
        <v>5600</v>
      </c>
      <c r="AW122" s="404">
        <f t="shared" si="45"/>
        <v>75600</v>
      </c>
      <c r="AX122" s="404">
        <f t="shared" si="42"/>
        <v>75600</v>
      </c>
      <c r="AY122" s="414" t="str">
        <f t="shared" si="46"/>
        <v>LOCAL</v>
      </c>
      <c r="AZ122" s="20" t="s">
        <v>6232</v>
      </c>
      <c r="BA122" s="1" t="s">
        <v>6123</v>
      </c>
      <c r="BC122" s="13"/>
    </row>
    <row r="123" spans="1:55" s="1" customFormat="1" ht="32.25" customHeight="1">
      <c r="A123" s="400" t="s">
        <v>6277</v>
      </c>
      <c r="B123" s="395" t="s">
        <v>6429</v>
      </c>
      <c r="C123" s="379" t="s">
        <v>3245</v>
      </c>
      <c r="D123" s="396">
        <v>46098</v>
      </c>
      <c r="E123" s="397">
        <v>108054797540</v>
      </c>
      <c r="F123" s="528">
        <v>1</v>
      </c>
      <c r="G123" s="372"/>
      <c r="H123" s="372"/>
      <c r="I123" s="422"/>
      <c r="J123" s="422"/>
      <c r="K123" s="422"/>
      <c r="L123" s="422"/>
      <c r="M123" s="422"/>
      <c r="N123" s="423"/>
      <c r="O123" s="373"/>
      <c r="P123" s="403"/>
      <c r="Q123" s="528">
        <v>389500</v>
      </c>
      <c r="R123" s="403"/>
      <c r="S123" s="403"/>
      <c r="T123" s="403"/>
      <c r="U123" s="403"/>
      <c r="V123" s="403"/>
      <c r="W123" s="403"/>
      <c r="X123" s="403"/>
      <c r="Y123" s="403"/>
      <c r="Z123" s="403"/>
      <c r="AA123" s="403"/>
      <c r="AB123" s="373"/>
      <c r="AC123" s="404"/>
      <c r="AD123" s="404"/>
      <c r="AE123" s="379" t="s">
        <v>4035</v>
      </c>
      <c r="AF123" s="405" t="str">
        <f t="shared" si="47"/>
        <v>PS261911</v>
      </c>
      <c r="AG123" s="404" t="str">
        <f t="shared" si="47"/>
        <v>B33X26031001</v>
      </c>
      <c r="AH123" s="406">
        <f t="shared" si="25"/>
        <v>46098</v>
      </c>
      <c r="AI123" s="404"/>
      <c r="AJ123" s="404"/>
      <c r="AK123" s="404"/>
      <c r="AL123" s="404">
        <f t="shared" si="43"/>
        <v>389500</v>
      </c>
      <c r="AM123" s="404"/>
      <c r="AN123" s="404"/>
      <c r="AO123" s="404"/>
      <c r="AP123" s="404"/>
      <c r="AQ123" s="404"/>
      <c r="AR123" s="404"/>
      <c r="AS123" s="404"/>
      <c r="AT123" s="404"/>
      <c r="AU123" s="404"/>
      <c r="AV123" s="404">
        <f t="shared" si="44"/>
        <v>31160</v>
      </c>
      <c r="AW123" s="404">
        <f t="shared" si="45"/>
        <v>420660</v>
      </c>
      <c r="AX123" s="404">
        <f t="shared" si="42"/>
        <v>420660</v>
      </c>
      <c r="AY123" s="414" t="str">
        <f t="shared" si="46"/>
        <v>LOCAL</v>
      </c>
      <c r="AZ123" s="20" t="s">
        <v>6232</v>
      </c>
      <c r="BA123" s="1" t="s">
        <v>6124</v>
      </c>
      <c r="BC123" s="13"/>
    </row>
    <row r="124" spans="1:55" s="1" customFormat="1" ht="32.25" customHeight="1">
      <c r="A124" s="400" t="s">
        <v>6278</v>
      </c>
      <c r="B124" s="395" t="s">
        <v>6430</v>
      </c>
      <c r="C124" s="379" t="s">
        <v>3245</v>
      </c>
      <c r="D124" s="396">
        <v>46098</v>
      </c>
      <c r="E124" s="397">
        <v>108055054660</v>
      </c>
      <c r="F124" s="528">
        <v>1</v>
      </c>
      <c r="G124" s="372"/>
      <c r="H124" s="372"/>
      <c r="I124" s="422"/>
      <c r="J124" s="422"/>
      <c r="K124" s="422"/>
      <c r="L124" s="422"/>
      <c r="M124" s="422"/>
      <c r="N124" s="423"/>
      <c r="O124" s="373"/>
      <c r="P124" s="403"/>
      <c r="Q124" s="528">
        <v>389500</v>
      </c>
      <c r="R124" s="403"/>
      <c r="S124" s="403"/>
      <c r="T124" s="403"/>
      <c r="U124" s="403"/>
      <c r="V124" s="403"/>
      <c r="W124" s="403"/>
      <c r="X124" s="403"/>
      <c r="Y124" s="403"/>
      <c r="Z124" s="403"/>
      <c r="AA124" s="403"/>
      <c r="AB124" s="373"/>
      <c r="AC124" s="404"/>
      <c r="AD124" s="404"/>
      <c r="AE124" s="379" t="s">
        <v>4035</v>
      </c>
      <c r="AF124" s="405" t="str">
        <f t="shared" si="47"/>
        <v>PS261859</v>
      </c>
      <c r="AG124" s="404" t="str">
        <f t="shared" si="47"/>
        <v>5310325</v>
      </c>
      <c r="AH124" s="406">
        <f t="shared" si="25"/>
        <v>46098</v>
      </c>
      <c r="AI124" s="404"/>
      <c r="AJ124" s="404"/>
      <c r="AK124" s="404"/>
      <c r="AL124" s="404">
        <f t="shared" si="43"/>
        <v>389500</v>
      </c>
      <c r="AM124" s="404"/>
      <c r="AN124" s="404"/>
      <c r="AO124" s="404"/>
      <c r="AP124" s="404"/>
      <c r="AQ124" s="404"/>
      <c r="AR124" s="404"/>
      <c r="AS124" s="404"/>
      <c r="AT124" s="404"/>
      <c r="AU124" s="404"/>
      <c r="AV124" s="404">
        <f t="shared" si="44"/>
        <v>31160</v>
      </c>
      <c r="AW124" s="404">
        <f t="shared" si="45"/>
        <v>420660</v>
      </c>
      <c r="AX124" s="404">
        <f t="shared" si="42"/>
        <v>420660</v>
      </c>
      <c r="AY124" s="414" t="str">
        <f t="shared" si="46"/>
        <v>LOCAL</v>
      </c>
      <c r="AZ124" s="20" t="s">
        <v>6232</v>
      </c>
      <c r="BA124" s="1" t="s">
        <v>6125</v>
      </c>
      <c r="BC124" s="13"/>
    </row>
    <row r="125" spans="1:55" s="1" customFormat="1" ht="32.25" customHeight="1">
      <c r="A125" s="400" t="s">
        <v>6279</v>
      </c>
      <c r="B125" s="395" t="s">
        <v>6431</v>
      </c>
      <c r="C125" s="379" t="s">
        <v>3245</v>
      </c>
      <c r="D125" s="396">
        <v>46098</v>
      </c>
      <c r="E125" s="397">
        <v>108054877230</v>
      </c>
      <c r="F125" s="528">
        <v>1</v>
      </c>
      <c r="G125" s="372"/>
      <c r="H125" s="372"/>
      <c r="I125" s="422"/>
      <c r="J125" s="422"/>
      <c r="K125" s="422"/>
      <c r="L125" s="422"/>
      <c r="M125" s="422"/>
      <c r="N125" s="423"/>
      <c r="O125" s="373"/>
      <c r="P125" s="403"/>
      <c r="Q125" s="528">
        <v>389500</v>
      </c>
      <c r="R125" s="403"/>
      <c r="S125" s="403"/>
      <c r="T125" s="403"/>
      <c r="U125" s="403"/>
      <c r="V125" s="403"/>
      <c r="W125" s="403"/>
      <c r="X125" s="403"/>
      <c r="Y125" s="403"/>
      <c r="Z125" s="403"/>
      <c r="AA125" s="403"/>
      <c r="AB125" s="373"/>
      <c r="AC125" s="404"/>
      <c r="AD125" s="404"/>
      <c r="AE125" s="379" t="s">
        <v>4035</v>
      </c>
      <c r="AF125" s="405" t="str">
        <f t="shared" si="47"/>
        <v>PS261926</v>
      </c>
      <c r="AG125" s="404" t="str">
        <f t="shared" si="47"/>
        <v>B34X26031204VY</v>
      </c>
      <c r="AH125" s="406">
        <f t="shared" si="25"/>
        <v>46098</v>
      </c>
      <c r="AI125" s="404"/>
      <c r="AJ125" s="404"/>
      <c r="AK125" s="404"/>
      <c r="AL125" s="404">
        <f t="shared" si="43"/>
        <v>389500</v>
      </c>
      <c r="AM125" s="404"/>
      <c r="AN125" s="404"/>
      <c r="AO125" s="404"/>
      <c r="AP125" s="404"/>
      <c r="AQ125" s="404"/>
      <c r="AR125" s="404"/>
      <c r="AS125" s="404"/>
      <c r="AT125" s="404"/>
      <c r="AU125" s="404"/>
      <c r="AV125" s="404">
        <f t="shared" si="44"/>
        <v>31160</v>
      </c>
      <c r="AW125" s="404">
        <f t="shared" si="45"/>
        <v>420660</v>
      </c>
      <c r="AX125" s="404">
        <f t="shared" si="42"/>
        <v>420660</v>
      </c>
      <c r="AY125" s="414" t="str">
        <f t="shared" si="46"/>
        <v>LOCAL</v>
      </c>
      <c r="AZ125" s="20" t="s">
        <v>6232</v>
      </c>
      <c r="BA125" s="1" t="s">
        <v>6126</v>
      </c>
      <c r="BC125" s="13"/>
    </row>
    <row r="126" spans="1:55" s="1" customFormat="1" ht="32.25" customHeight="1">
      <c r="A126" s="400" t="s">
        <v>6280</v>
      </c>
      <c r="B126" s="395" t="s">
        <v>6432</v>
      </c>
      <c r="C126" s="379" t="s">
        <v>3245</v>
      </c>
      <c r="D126" s="396">
        <v>46098</v>
      </c>
      <c r="E126" s="397">
        <v>108055050940</v>
      </c>
      <c r="F126" s="528">
        <v>1</v>
      </c>
      <c r="G126" s="372"/>
      <c r="H126" s="372"/>
      <c r="I126" s="422"/>
      <c r="J126" s="422"/>
      <c r="K126" s="422"/>
      <c r="L126" s="422"/>
      <c r="M126" s="422"/>
      <c r="N126" s="423"/>
      <c r="O126" s="373"/>
      <c r="P126" s="403"/>
      <c r="Q126" s="528">
        <v>389500</v>
      </c>
      <c r="R126" s="403"/>
      <c r="S126" s="403"/>
      <c r="T126" s="403"/>
      <c r="U126" s="403"/>
      <c r="V126" s="403"/>
      <c r="W126" s="403"/>
      <c r="X126" s="403"/>
      <c r="Y126" s="403"/>
      <c r="Z126" s="403"/>
      <c r="AA126" s="403"/>
      <c r="AB126" s="373"/>
      <c r="AC126" s="404"/>
      <c r="AD126" s="404"/>
      <c r="AE126" s="379" t="s">
        <v>4035</v>
      </c>
      <c r="AF126" s="405" t="str">
        <f t="shared" si="47"/>
        <v>PS261860</v>
      </c>
      <c r="AG126" s="404" t="str">
        <f t="shared" si="47"/>
        <v>5303512</v>
      </c>
      <c r="AH126" s="406">
        <f t="shared" si="25"/>
        <v>46098</v>
      </c>
      <c r="AI126" s="404"/>
      <c r="AJ126" s="404"/>
      <c r="AK126" s="404"/>
      <c r="AL126" s="404">
        <f t="shared" si="43"/>
        <v>389500</v>
      </c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>
        <f t="shared" si="44"/>
        <v>31160</v>
      </c>
      <c r="AW126" s="404">
        <f t="shared" si="45"/>
        <v>420660</v>
      </c>
      <c r="AX126" s="404">
        <f t="shared" si="42"/>
        <v>420660</v>
      </c>
      <c r="AY126" s="414" t="str">
        <f t="shared" si="46"/>
        <v>LOCAL</v>
      </c>
      <c r="AZ126" s="20" t="s">
        <v>6232</v>
      </c>
      <c r="BA126" s="1" t="s">
        <v>6127</v>
      </c>
      <c r="BC126" s="13"/>
    </row>
    <row r="127" spans="1:55" s="1" customFormat="1" ht="32.25" customHeight="1">
      <c r="A127" s="400" t="s">
        <v>6281</v>
      </c>
      <c r="B127" s="395" t="s">
        <v>6433</v>
      </c>
      <c r="C127" s="379" t="s">
        <v>3245</v>
      </c>
      <c r="D127" s="396">
        <v>46098</v>
      </c>
      <c r="E127" s="397">
        <v>108055046850</v>
      </c>
      <c r="F127" s="528">
        <v>1</v>
      </c>
      <c r="G127" s="372"/>
      <c r="H127" s="372"/>
      <c r="I127" s="422"/>
      <c r="J127" s="422"/>
      <c r="K127" s="422"/>
      <c r="L127" s="422"/>
      <c r="M127" s="422"/>
      <c r="N127" s="423"/>
      <c r="O127" s="373"/>
      <c r="P127" s="403"/>
      <c r="Q127" s="528">
        <v>389500</v>
      </c>
      <c r="R127" s="403"/>
      <c r="S127" s="403"/>
      <c r="T127" s="403"/>
      <c r="U127" s="403"/>
      <c r="V127" s="403"/>
      <c r="W127" s="403"/>
      <c r="X127" s="403"/>
      <c r="Y127" s="403"/>
      <c r="Z127" s="403"/>
      <c r="AA127" s="403"/>
      <c r="AB127" s="373"/>
      <c r="AC127" s="404"/>
      <c r="AD127" s="404"/>
      <c r="AE127" s="379" t="s">
        <v>4035</v>
      </c>
      <c r="AF127" s="405" t="str">
        <f t="shared" si="47"/>
        <v>PS261861</v>
      </c>
      <c r="AG127" s="404" t="str">
        <f t="shared" si="47"/>
        <v>5261068</v>
      </c>
      <c r="AH127" s="406">
        <f t="shared" si="25"/>
        <v>46098</v>
      </c>
      <c r="AI127" s="404"/>
      <c r="AJ127" s="404"/>
      <c r="AK127" s="404"/>
      <c r="AL127" s="404">
        <f t="shared" si="43"/>
        <v>389500</v>
      </c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>
        <f t="shared" si="44"/>
        <v>31160</v>
      </c>
      <c r="AW127" s="404">
        <f t="shared" si="45"/>
        <v>420660</v>
      </c>
      <c r="AX127" s="404">
        <f t="shared" si="42"/>
        <v>420660</v>
      </c>
      <c r="AY127" s="414" t="str">
        <f t="shared" si="46"/>
        <v>LOCAL</v>
      </c>
      <c r="AZ127" s="20" t="s">
        <v>6232</v>
      </c>
      <c r="BA127" s="1" t="s">
        <v>6128</v>
      </c>
      <c r="BC127" s="13"/>
    </row>
    <row r="128" spans="1:55" s="1" customFormat="1" ht="32.25" customHeight="1">
      <c r="A128" s="400" t="s">
        <v>6282</v>
      </c>
      <c r="B128" s="395" t="s">
        <v>6434</v>
      </c>
      <c r="C128" s="379" t="s">
        <v>3245</v>
      </c>
      <c r="D128" s="396">
        <v>46098</v>
      </c>
      <c r="E128" s="397">
        <v>108054957620</v>
      </c>
      <c r="F128" s="528">
        <v>1</v>
      </c>
      <c r="G128" s="372"/>
      <c r="H128" s="372"/>
      <c r="I128" s="422"/>
      <c r="J128" s="422"/>
      <c r="K128" s="422"/>
      <c r="L128" s="422"/>
      <c r="M128" s="422"/>
      <c r="N128" s="423"/>
      <c r="O128" s="373"/>
      <c r="P128" s="403"/>
      <c r="Q128" s="528">
        <v>389500</v>
      </c>
      <c r="R128" s="403"/>
      <c r="S128" s="403"/>
      <c r="T128" s="403"/>
      <c r="U128" s="403"/>
      <c r="V128" s="403"/>
      <c r="W128" s="403"/>
      <c r="X128" s="403"/>
      <c r="Y128" s="403"/>
      <c r="Z128" s="403"/>
      <c r="AA128" s="403"/>
      <c r="AB128" s="373"/>
      <c r="AC128" s="404"/>
      <c r="AD128" s="404"/>
      <c r="AE128" s="379" t="s">
        <v>4035</v>
      </c>
      <c r="AF128" s="405" t="str">
        <f t="shared" si="47"/>
        <v>PS261940</v>
      </c>
      <c r="AG128" s="404" t="str">
        <f t="shared" si="47"/>
        <v>B34X26031205VY</v>
      </c>
      <c r="AH128" s="406">
        <f t="shared" si="25"/>
        <v>46098</v>
      </c>
      <c r="AI128" s="404"/>
      <c r="AJ128" s="404"/>
      <c r="AK128" s="404"/>
      <c r="AL128" s="404">
        <f t="shared" si="43"/>
        <v>389500</v>
      </c>
      <c r="AM128" s="404"/>
      <c r="AN128" s="404"/>
      <c r="AO128" s="404"/>
      <c r="AP128" s="404"/>
      <c r="AQ128" s="404"/>
      <c r="AR128" s="404"/>
      <c r="AS128" s="404"/>
      <c r="AT128" s="404"/>
      <c r="AU128" s="404"/>
      <c r="AV128" s="404">
        <f t="shared" si="44"/>
        <v>31160</v>
      </c>
      <c r="AW128" s="404">
        <f t="shared" si="45"/>
        <v>420660</v>
      </c>
      <c r="AX128" s="404">
        <f t="shared" si="42"/>
        <v>420660</v>
      </c>
      <c r="AY128" s="414" t="str">
        <f t="shared" si="46"/>
        <v>LOCAL</v>
      </c>
      <c r="AZ128" s="20" t="s">
        <v>6232</v>
      </c>
      <c r="BA128" s="1" t="s">
        <v>6129</v>
      </c>
      <c r="BC128" s="13"/>
    </row>
    <row r="129" spans="1:55" s="1" customFormat="1" ht="32.25" customHeight="1">
      <c r="A129" s="400" t="s">
        <v>6283</v>
      </c>
      <c r="B129" s="395" t="s">
        <v>6435</v>
      </c>
      <c r="C129" s="379" t="s">
        <v>3245</v>
      </c>
      <c r="D129" s="396">
        <v>46098</v>
      </c>
      <c r="E129" s="397">
        <v>108055042760</v>
      </c>
      <c r="F129" s="528">
        <v>1</v>
      </c>
      <c r="G129" s="372"/>
      <c r="H129" s="372"/>
      <c r="I129" s="422"/>
      <c r="J129" s="422"/>
      <c r="K129" s="422"/>
      <c r="L129" s="422"/>
      <c r="M129" s="422"/>
      <c r="N129" s="423"/>
      <c r="O129" s="373"/>
      <c r="P129" s="403"/>
      <c r="Q129" s="528">
        <v>389500</v>
      </c>
      <c r="R129" s="403"/>
      <c r="S129" s="403"/>
      <c r="T129" s="403"/>
      <c r="U129" s="403"/>
      <c r="V129" s="403"/>
      <c r="W129" s="403"/>
      <c r="X129" s="403"/>
      <c r="Y129" s="403"/>
      <c r="Z129" s="403"/>
      <c r="AA129" s="403"/>
      <c r="AB129" s="373"/>
      <c r="AC129" s="404"/>
      <c r="AD129" s="404"/>
      <c r="AE129" s="379" t="s">
        <v>4035</v>
      </c>
      <c r="AF129" s="405" t="str">
        <f t="shared" si="47"/>
        <v>PS261862</v>
      </c>
      <c r="AG129" s="404" t="str">
        <f t="shared" si="47"/>
        <v>5312607</v>
      </c>
      <c r="AH129" s="406">
        <f t="shared" si="25"/>
        <v>46098</v>
      </c>
      <c r="AI129" s="404"/>
      <c r="AJ129" s="404"/>
      <c r="AK129" s="404"/>
      <c r="AL129" s="404">
        <f t="shared" si="43"/>
        <v>389500</v>
      </c>
      <c r="AM129" s="404"/>
      <c r="AN129" s="404"/>
      <c r="AO129" s="404"/>
      <c r="AP129" s="404"/>
      <c r="AQ129" s="404"/>
      <c r="AR129" s="404"/>
      <c r="AS129" s="404"/>
      <c r="AT129" s="404"/>
      <c r="AU129" s="404"/>
      <c r="AV129" s="404">
        <f t="shared" si="44"/>
        <v>31160</v>
      </c>
      <c r="AW129" s="404">
        <f t="shared" si="45"/>
        <v>420660</v>
      </c>
      <c r="AX129" s="404">
        <f t="shared" si="42"/>
        <v>420660</v>
      </c>
      <c r="AY129" s="414" t="str">
        <f t="shared" si="46"/>
        <v>LOCAL</v>
      </c>
      <c r="AZ129" s="20" t="s">
        <v>6232</v>
      </c>
      <c r="BA129" s="1" t="s">
        <v>6130</v>
      </c>
      <c r="BC129" s="13"/>
    </row>
    <row r="130" spans="1:55" s="1" customFormat="1" ht="32.25" customHeight="1">
      <c r="A130" s="400" t="s">
        <v>6284</v>
      </c>
      <c r="B130" s="395" t="s">
        <v>6436</v>
      </c>
      <c r="C130" s="379" t="s">
        <v>3245</v>
      </c>
      <c r="D130" s="396">
        <v>46098</v>
      </c>
      <c r="E130" s="397">
        <v>108055039300</v>
      </c>
      <c r="F130" s="528">
        <v>1</v>
      </c>
      <c r="G130" s="372"/>
      <c r="H130" s="372"/>
      <c r="I130" s="422"/>
      <c r="J130" s="422"/>
      <c r="K130" s="422"/>
      <c r="L130" s="422"/>
      <c r="M130" s="422"/>
      <c r="N130" s="423"/>
      <c r="O130" s="373"/>
      <c r="P130" s="403"/>
      <c r="Q130" s="528">
        <v>389500</v>
      </c>
      <c r="R130" s="403"/>
      <c r="S130" s="403"/>
      <c r="T130" s="403"/>
      <c r="U130" s="403"/>
      <c r="V130" s="403"/>
      <c r="W130" s="403"/>
      <c r="X130" s="403"/>
      <c r="Y130" s="403"/>
      <c r="Z130" s="403"/>
      <c r="AA130" s="403"/>
      <c r="AB130" s="373"/>
      <c r="AC130" s="404"/>
      <c r="AD130" s="404"/>
      <c r="AE130" s="379" t="s">
        <v>4035</v>
      </c>
      <c r="AF130" s="405" t="str">
        <f t="shared" si="47"/>
        <v>PS261892</v>
      </c>
      <c r="AG130" s="404" t="str">
        <f t="shared" si="47"/>
        <v>5315915</v>
      </c>
      <c r="AH130" s="406">
        <f t="shared" si="25"/>
        <v>46098</v>
      </c>
      <c r="AI130" s="404"/>
      <c r="AJ130" s="404"/>
      <c r="AK130" s="404"/>
      <c r="AL130" s="404">
        <f t="shared" si="43"/>
        <v>389500</v>
      </c>
      <c r="AM130" s="404"/>
      <c r="AN130" s="404"/>
      <c r="AO130" s="404"/>
      <c r="AP130" s="404"/>
      <c r="AQ130" s="404"/>
      <c r="AR130" s="404"/>
      <c r="AS130" s="404"/>
      <c r="AT130" s="404"/>
      <c r="AU130" s="404"/>
      <c r="AV130" s="404">
        <f t="shared" si="44"/>
        <v>31160</v>
      </c>
      <c r="AW130" s="404">
        <f t="shared" si="45"/>
        <v>420660</v>
      </c>
      <c r="AX130" s="404">
        <f t="shared" si="42"/>
        <v>420660</v>
      </c>
      <c r="AY130" s="414" t="str">
        <f t="shared" si="46"/>
        <v>LOCAL</v>
      </c>
      <c r="AZ130" s="20" t="s">
        <v>6232</v>
      </c>
      <c r="BA130" s="1" t="s">
        <v>6131</v>
      </c>
      <c r="BC130" s="13"/>
    </row>
    <row r="131" spans="1:55" s="1" customFormat="1" ht="32.25" customHeight="1">
      <c r="A131" s="400" t="s">
        <v>6285</v>
      </c>
      <c r="B131" s="395" t="s">
        <v>6437</v>
      </c>
      <c r="C131" s="379" t="s">
        <v>3245</v>
      </c>
      <c r="D131" s="396">
        <v>46098</v>
      </c>
      <c r="E131" s="397">
        <v>108055036130</v>
      </c>
      <c r="F131" s="528">
        <v>1</v>
      </c>
      <c r="G131" s="372"/>
      <c r="H131" s="372"/>
      <c r="I131" s="422"/>
      <c r="J131" s="422"/>
      <c r="K131" s="422"/>
      <c r="L131" s="422"/>
      <c r="M131" s="422"/>
      <c r="N131" s="423"/>
      <c r="O131" s="373"/>
      <c r="P131" s="403"/>
      <c r="Q131" s="528">
        <v>389500</v>
      </c>
      <c r="R131" s="403"/>
      <c r="S131" s="403"/>
      <c r="T131" s="403"/>
      <c r="U131" s="403"/>
      <c r="V131" s="403"/>
      <c r="W131" s="403"/>
      <c r="X131" s="403"/>
      <c r="Y131" s="403"/>
      <c r="Z131" s="403"/>
      <c r="AA131" s="403"/>
      <c r="AB131" s="373"/>
      <c r="AC131" s="404"/>
      <c r="AD131" s="404"/>
      <c r="AE131" s="379" t="s">
        <v>4035</v>
      </c>
      <c r="AF131" s="405" t="str">
        <f t="shared" si="47"/>
        <v>PS261941</v>
      </c>
      <c r="AG131" s="404" t="str">
        <f t="shared" si="47"/>
        <v>205/BG-PS-34</v>
      </c>
      <c r="AH131" s="406">
        <f t="shared" ref="AH131:AH194" si="48">D131</f>
        <v>46098</v>
      </c>
      <c r="AI131" s="404"/>
      <c r="AJ131" s="404"/>
      <c r="AK131" s="404"/>
      <c r="AL131" s="404">
        <f t="shared" si="43"/>
        <v>389500</v>
      </c>
      <c r="AM131" s="404"/>
      <c r="AN131" s="404"/>
      <c r="AO131" s="404"/>
      <c r="AP131" s="404"/>
      <c r="AQ131" s="404"/>
      <c r="AR131" s="404"/>
      <c r="AS131" s="404"/>
      <c r="AT131" s="404"/>
      <c r="AU131" s="404"/>
      <c r="AV131" s="404">
        <f t="shared" si="44"/>
        <v>31160</v>
      </c>
      <c r="AW131" s="404">
        <f t="shared" si="45"/>
        <v>420660</v>
      </c>
      <c r="AX131" s="404">
        <f t="shared" si="42"/>
        <v>420660</v>
      </c>
      <c r="AY131" s="414" t="str">
        <f t="shared" si="46"/>
        <v>LOCAL</v>
      </c>
      <c r="AZ131" s="20" t="s">
        <v>6232</v>
      </c>
      <c r="BA131" s="1" t="s">
        <v>6132</v>
      </c>
      <c r="BC131" s="13"/>
    </row>
    <row r="132" spans="1:55" s="1" customFormat="1" ht="32.25" customHeight="1">
      <c r="A132" s="400" t="s">
        <v>6286</v>
      </c>
      <c r="B132" s="395" t="s">
        <v>6438</v>
      </c>
      <c r="C132" s="379" t="s">
        <v>3245</v>
      </c>
      <c r="D132" s="396">
        <v>46098</v>
      </c>
      <c r="E132" s="397">
        <v>108055030530</v>
      </c>
      <c r="F132" s="528">
        <v>1</v>
      </c>
      <c r="G132" s="372"/>
      <c r="H132" s="372"/>
      <c r="I132" s="422"/>
      <c r="J132" s="422"/>
      <c r="K132" s="422"/>
      <c r="L132" s="422"/>
      <c r="M132" s="422"/>
      <c r="N132" s="423"/>
      <c r="O132" s="373"/>
      <c r="P132" s="403"/>
      <c r="Q132" s="528">
        <v>389500</v>
      </c>
      <c r="R132" s="403"/>
      <c r="S132" s="403"/>
      <c r="T132" s="403"/>
      <c r="U132" s="403"/>
      <c r="V132" s="403"/>
      <c r="W132" s="403"/>
      <c r="X132" s="403"/>
      <c r="Y132" s="403"/>
      <c r="Z132" s="403"/>
      <c r="AA132" s="403"/>
      <c r="AB132" s="373"/>
      <c r="AC132" s="404"/>
      <c r="AD132" s="404"/>
      <c r="AE132" s="379" t="s">
        <v>4035</v>
      </c>
      <c r="AF132" s="405" t="str">
        <f t="shared" si="47"/>
        <v>PS261920</v>
      </c>
      <c r="AG132" s="404" t="str">
        <f t="shared" si="47"/>
        <v>B34X26031206VY</v>
      </c>
      <c r="AH132" s="406">
        <f t="shared" si="48"/>
        <v>46098</v>
      </c>
      <c r="AI132" s="404"/>
      <c r="AJ132" s="404"/>
      <c r="AK132" s="404"/>
      <c r="AL132" s="404">
        <f t="shared" si="43"/>
        <v>389500</v>
      </c>
      <c r="AM132" s="404"/>
      <c r="AN132" s="404"/>
      <c r="AO132" s="404"/>
      <c r="AP132" s="404"/>
      <c r="AQ132" s="404"/>
      <c r="AR132" s="404"/>
      <c r="AS132" s="404"/>
      <c r="AT132" s="404"/>
      <c r="AU132" s="404"/>
      <c r="AV132" s="404">
        <f t="shared" si="44"/>
        <v>31160</v>
      </c>
      <c r="AW132" s="404">
        <f t="shared" si="45"/>
        <v>420660</v>
      </c>
      <c r="AX132" s="404">
        <f t="shared" ref="AX132:AX195" si="49">AW132</f>
        <v>420660</v>
      </c>
      <c r="AY132" s="414" t="str">
        <f t="shared" si="46"/>
        <v>LOCAL</v>
      </c>
      <c r="AZ132" s="20" t="s">
        <v>6232</v>
      </c>
      <c r="BA132" s="1" t="s">
        <v>6133</v>
      </c>
      <c r="BC132" s="13"/>
    </row>
    <row r="133" spans="1:55" s="1" customFormat="1" ht="32.25" customHeight="1">
      <c r="A133" s="400" t="s">
        <v>6287</v>
      </c>
      <c r="B133" s="395" t="s">
        <v>6439</v>
      </c>
      <c r="C133" s="379" t="s">
        <v>3245</v>
      </c>
      <c r="D133" s="396">
        <v>46098</v>
      </c>
      <c r="E133" s="397">
        <v>108055237140</v>
      </c>
      <c r="F133" s="528">
        <v>1</v>
      </c>
      <c r="G133" s="372"/>
      <c r="H133" s="372"/>
      <c r="I133" s="422"/>
      <c r="J133" s="422"/>
      <c r="K133" s="422"/>
      <c r="L133" s="422"/>
      <c r="M133" s="422"/>
      <c r="N133" s="423"/>
      <c r="O133" s="373"/>
      <c r="P133" s="403"/>
      <c r="Q133" s="528">
        <v>389500</v>
      </c>
      <c r="R133" s="403"/>
      <c r="S133" s="403"/>
      <c r="T133" s="403"/>
      <c r="U133" s="403"/>
      <c r="V133" s="403"/>
      <c r="W133" s="403"/>
      <c r="X133" s="403"/>
      <c r="Y133" s="403"/>
      <c r="Z133" s="403"/>
      <c r="AA133" s="403"/>
      <c r="AB133" s="373"/>
      <c r="AC133" s="404"/>
      <c r="AD133" s="404"/>
      <c r="AE133" s="379" t="s">
        <v>4035</v>
      </c>
      <c r="AF133" s="405" t="str">
        <f t="shared" si="47"/>
        <v>PS261928</v>
      </c>
      <c r="AG133" s="404" t="str">
        <f t="shared" si="47"/>
        <v>O2-2603-00450</v>
      </c>
      <c r="AH133" s="406">
        <f t="shared" si="48"/>
        <v>46098</v>
      </c>
      <c r="AI133" s="404"/>
      <c r="AJ133" s="404"/>
      <c r="AK133" s="404"/>
      <c r="AL133" s="404">
        <f t="shared" si="43"/>
        <v>389500</v>
      </c>
      <c r="AM133" s="404"/>
      <c r="AN133" s="404"/>
      <c r="AO133" s="404"/>
      <c r="AP133" s="404"/>
      <c r="AQ133" s="404"/>
      <c r="AR133" s="404"/>
      <c r="AS133" s="404"/>
      <c r="AT133" s="404"/>
      <c r="AU133" s="404"/>
      <c r="AV133" s="404">
        <f t="shared" si="44"/>
        <v>31160</v>
      </c>
      <c r="AW133" s="404">
        <f t="shared" si="45"/>
        <v>420660</v>
      </c>
      <c r="AX133" s="404">
        <f t="shared" si="49"/>
        <v>420660</v>
      </c>
      <c r="AY133" s="414" t="str">
        <f t="shared" si="46"/>
        <v>LOCAL</v>
      </c>
      <c r="AZ133" s="20" t="s">
        <v>6232</v>
      </c>
      <c r="BA133" s="1" t="s">
        <v>6134</v>
      </c>
      <c r="BC133" s="13"/>
    </row>
    <row r="134" spans="1:55" s="1" customFormat="1" ht="32.25" customHeight="1">
      <c r="A134" s="400" t="s">
        <v>6288</v>
      </c>
      <c r="B134" s="395" t="s">
        <v>6440</v>
      </c>
      <c r="C134" s="379" t="s">
        <v>3245</v>
      </c>
      <c r="D134" s="396">
        <v>46098</v>
      </c>
      <c r="E134" s="397">
        <v>108055278440</v>
      </c>
      <c r="F134" s="528">
        <v>1</v>
      </c>
      <c r="G134" s="372"/>
      <c r="H134" s="372"/>
      <c r="I134" s="422"/>
      <c r="J134" s="422"/>
      <c r="K134" s="422"/>
      <c r="L134" s="422"/>
      <c r="M134" s="422"/>
      <c r="N134" s="423"/>
      <c r="O134" s="373"/>
      <c r="P134" s="403"/>
      <c r="Q134" s="528">
        <v>389500</v>
      </c>
      <c r="R134" s="403"/>
      <c r="S134" s="403"/>
      <c r="T134" s="403"/>
      <c r="U134" s="403"/>
      <c r="V134" s="403"/>
      <c r="W134" s="403"/>
      <c r="X134" s="403"/>
      <c r="Y134" s="403"/>
      <c r="Z134" s="403"/>
      <c r="AA134" s="403"/>
      <c r="AB134" s="373"/>
      <c r="AC134" s="404"/>
      <c r="AD134" s="404"/>
      <c r="AE134" s="379" t="s">
        <v>4035</v>
      </c>
      <c r="AF134" s="405" t="str">
        <f t="shared" si="47"/>
        <v>PS261931</v>
      </c>
      <c r="AG134" s="404" t="str">
        <f t="shared" si="47"/>
        <v>5306126</v>
      </c>
      <c r="AH134" s="406">
        <f t="shared" si="48"/>
        <v>46098</v>
      </c>
      <c r="AI134" s="404"/>
      <c r="AJ134" s="404"/>
      <c r="AK134" s="404"/>
      <c r="AL134" s="404">
        <f t="shared" si="43"/>
        <v>389500</v>
      </c>
      <c r="AM134" s="404"/>
      <c r="AN134" s="404"/>
      <c r="AO134" s="404"/>
      <c r="AP134" s="404"/>
      <c r="AQ134" s="404"/>
      <c r="AR134" s="404"/>
      <c r="AS134" s="404"/>
      <c r="AT134" s="404"/>
      <c r="AU134" s="404"/>
      <c r="AV134" s="404">
        <f t="shared" si="44"/>
        <v>31160</v>
      </c>
      <c r="AW134" s="404">
        <f t="shared" si="45"/>
        <v>420660</v>
      </c>
      <c r="AX134" s="404">
        <f t="shared" si="49"/>
        <v>420660</v>
      </c>
      <c r="AY134" s="414" t="str">
        <f t="shared" si="46"/>
        <v>LOCAL</v>
      </c>
      <c r="AZ134" s="20" t="s">
        <v>6232</v>
      </c>
      <c r="BA134" s="1" t="s">
        <v>6135</v>
      </c>
      <c r="BC134" s="13"/>
    </row>
    <row r="135" spans="1:55" s="1" customFormat="1" ht="32.25" customHeight="1">
      <c r="A135" s="400" t="s">
        <v>6289</v>
      </c>
      <c r="B135" s="395" t="s">
        <v>6441</v>
      </c>
      <c r="C135" s="379" t="s">
        <v>3245</v>
      </c>
      <c r="D135" s="396">
        <v>46098</v>
      </c>
      <c r="E135" s="397">
        <v>108055314620</v>
      </c>
      <c r="F135" s="528">
        <v>1</v>
      </c>
      <c r="G135" s="372"/>
      <c r="H135" s="372"/>
      <c r="I135" s="422"/>
      <c r="J135" s="422"/>
      <c r="K135" s="422"/>
      <c r="L135" s="422"/>
      <c r="M135" s="422"/>
      <c r="N135" s="423"/>
      <c r="O135" s="373"/>
      <c r="P135" s="403"/>
      <c r="Q135" s="528">
        <v>389500</v>
      </c>
      <c r="R135" s="403"/>
      <c r="S135" s="403"/>
      <c r="T135" s="403"/>
      <c r="U135" s="403"/>
      <c r="V135" s="403"/>
      <c r="W135" s="403"/>
      <c r="X135" s="403"/>
      <c r="Y135" s="403"/>
      <c r="Z135" s="403"/>
      <c r="AA135" s="403"/>
      <c r="AB135" s="373"/>
      <c r="AC135" s="404"/>
      <c r="AD135" s="404"/>
      <c r="AE135" s="379" t="s">
        <v>4035</v>
      </c>
      <c r="AF135" s="405" t="str">
        <f t="shared" si="47"/>
        <v>PS261944</v>
      </c>
      <c r="AG135" s="404" t="str">
        <f t="shared" si="47"/>
        <v>IC-PS260313</v>
      </c>
      <c r="AH135" s="406">
        <f t="shared" si="48"/>
        <v>46098</v>
      </c>
      <c r="AI135" s="404"/>
      <c r="AJ135" s="404"/>
      <c r="AK135" s="404"/>
      <c r="AL135" s="404">
        <f t="shared" si="43"/>
        <v>389500</v>
      </c>
      <c r="AM135" s="404"/>
      <c r="AN135" s="404"/>
      <c r="AO135" s="404"/>
      <c r="AP135" s="404"/>
      <c r="AQ135" s="404"/>
      <c r="AR135" s="404"/>
      <c r="AS135" s="404"/>
      <c r="AT135" s="404"/>
      <c r="AU135" s="404"/>
      <c r="AV135" s="404">
        <f t="shared" si="44"/>
        <v>31160</v>
      </c>
      <c r="AW135" s="404">
        <f t="shared" si="45"/>
        <v>420660</v>
      </c>
      <c r="AX135" s="404">
        <f t="shared" si="49"/>
        <v>420660</v>
      </c>
      <c r="AY135" s="414" t="str">
        <f t="shared" si="46"/>
        <v>LOCAL</v>
      </c>
      <c r="AZ135" s="20" t="s">
        <v>6232</v>
      </c>
      <c r="BA135" s="1" t="s">
        <v>6136</v>
      </c>
      <c r="BC135" s="13"/>
    </row>
    <row r="136" spans="1:55" s="1" customFormat="1" ht="32.25" customHeight="1">
      <c r="A136" s="400" t="s">
        <v>6290</v>
      </c>
      <c r="B136" s="395" t="s">
        <v>6442</v>
      </c>
      <c r="C136" s="379" t="s">
        <v>3245</v>
      </c>
      <c r="D136" s="396">
        <v>46098</v>
      </c>
      <c r="E136" s="397">
        <v>108055323350</v>
      </c>
      <c r="F136" s="528">
        <v>1</v>
      </c>
      <c r="G136" s="372"/>
      <c r="H136" s="372"/>
      <c r="I136" s="422"/>
      <c r="J136" s="422"/>
      <c r="K136" s="422"/>
      <c r="L136" s="422"/>
      <c r="M136" s="422"/>
      <c r="N136" s="423"/>
      <c r="O136" s="373"/>
      <c r="P136" s="403"/>
      <c r="Q136" s="528">
        <v>389500</v>
      </c>
      <c r="R136" s="403"/>
      <c r="S136" s="403"/>
      <c r="T136" s="403"/>
      <c r="U136" s="403"/>
      <c r="V136" s="403"/>
      <c r="W136" s="403"/>
      <c r="X136" s="403"/>
      <c r="Y136" s="403"/>
      <c r="Z136" s="403"/>
      <c r="AA136" s="403"/>
      <c r="AB136" s="373"/>
      <c r="AC136" s="404"/>
      <c r="AD136" s="404"/>
      <c r="AE136" s="379" t="s">
        <v>4035</v>
      </c>
      <c r="AF136" s="405" t="str">
        <f t="shared" si="47"/>
        <v>PS261867</v>
      </c>
      <c r="AG136" s="404" t="str">
        <f t="shared" si="47"/>
        <v>5306728</v>
      </c>
      <c r="AH136" s="406">
        <f t="shared" si="48"/>
        <v>46098</v>
      </c>
      <c r="AI136" s="404"/>
      <c r="AJ136" s="404"/>
      <c r="AK136" s="404"/>
      <c r="AL136" s="404">
        <f t="shared" si="43"/>
        <v>389500</v>
      </c>
      <c r="AM136" s="404"/>
      <c r="AN136" s="404"/>
      <c r="AO136" s="404"/>
      <c r="AP136" s="404"/>
      <c r="AQ136" s="404"/>
      <c r="AR136" s="404"/>
      <c r="AS136" s="404"/>
      <c r="AT136" s="404"/>
      <c r="AU136" s="404"/>
      <c r="AV136" s="404">
        <f t="shared" si="44"/>
        <v>31160</v>
      </c>
      <c r="AW136" s="404">
        <f t="shared" si="45"/>
        <v>420660</v>
      </c>
      <c r="AX136" s="404">
        <f t="shared" si="49"/>
        <v>420660</v>
      </c>
      <c r="AY136" s="414" t="str">
        <f t="shared" si="46"/>
        <v>LOCAL</v>
      </c>
      <c r="AZ136" s="20" t="s">
        <v>6232</v>
      </c>
      <c r="BA136" s="1" t="s">
        <v>6137</v>
      </c>
      <c r="BC136" s="13"/>
    </row>
    <row r="137" spans="1:55" s="1" customFormat="1" ht="32.25" customHeight="1">
      <c r="A137" s="400" t="s">
        <v>6291</v>
      </c>
      <c r="B137" s="395" t="s">
        <v>6443</v>
      </c>
      <c r="C137" s="379" t="s">
        <v>3245</v>
      </c>
      <c r="D137" s="396">
        <v>46098</v>
      </c>
      <c r="E137" s="397">
        <v>108055397330</v>
      </c>
      <c r="F137" s="528">
        <v>1</v>
      </c>
      <c r="G137" s="372"/>
      <c r="H137" s="372"/>
      <c r="I137" s="422"/>
      <c r="J137" s="422"/>
      <c r="K137" s="422"/>
      <c r="L137" s="422"/>
      <c r="M137" s="422"/>
      <c r="N137" s="423"/>
      <c r="O137" s="373"/>
      <c r="P137" s="403"/>
      <c r="Q137" s="528">
        <v>389500</v>
      </c>
      <c r="R137" s="403"/>
      <c r="S137" s="403"/>
      <c r="T137" s="403"/>
      <c r="U137" s="403"/>
      <c r="V137" s="403"/>
      <c r="W137" s="403"/>
      <c r="X137" s="403"/>
      <c r="Y137" s="403"/>
      <c r="Z137" s="403"/>
      <c r="AA137" s="403"/>
      <c r="AB137" s="373"/>
      <c r="AC137" s="404"/>
      <c r="AD137" s="404"/>
      <c r="AE137" s="379" t="s">
        <v>4035</v>
      </c>
      <c r="AF137" s="405" t="str">
        <f t="shared" si="47"/>
        <v>PS261927</v>
      </c>
      <c r="AG137" s="404" t="str">
        <f t="shared" si="47"/>
        <v>O2-2603-00460</v>
      </c>
      <c r="AH137" s="406">
        <f t="shared" si="48"/>
        <v>46098</v>
      </c>
      <c r="AI137" s="404"/>
      <c r="AJ137" s="404"/>
      <c r="AK137" s="404"/>
      <c r="AL137" s="404">
        <f t="shared" si="43"/>
        <v>389500</v>
      </c>
      <c r="AM137" s="404"/>
      <c r="AN137" s="404"/>
      <c r="AO137" s="404"/>
      <c r="AP137" s="404"/>
      <c r="AQ137" s="404"/>
      <c r="AR137" s="404"/>
      <c r="AS137" s="404"/>
      <c r="AT137" s="404"/>
      <c r="AU137" s="404"/>
      <c r="AV137" s="404">
        <f t="shared" si="44"/>
        <v>31160</v>
      </c>
      <c r="AW137" s="404">
        <f t="shared" si="45"/>
        <v>420660</v>
      </c>
      <c r="AX137" s="404">
        <f t="shared" si="49"/>
        <v>420660</v>
      </c>
      <c r="AY137" s="414" t="str">
        <f t="shared" si="46"/>
        <v>LOCAL</v>
      </c>
      <c r="AZ137" s="20" t="s">
        <v>6232</v>
      </c>
      <c r="BA137" s="1" t="s">
        <v>6138</v>
      </c>
      <c r="BC137" s="13"/>
    </row>
    <row r="138" spans="1:55" s="1" customFormat="1" ht="32.25" customHeight="1">
      <c r="A138" s="400" t="s">
        <v>6292</v>
      </c>
      <c r="B138" s="395" t="s">
        <v>6444</v>
      </c>
      <c r="C138" s="379" t="s">
        <v>3245</v>
      </c>
      <c r="D138" s="396">
        <v>46098</v>
      </c>
      <c r="E138" s="397">
        <v>108055446000</v>
      </c>
      <c r="F138" s="528">
        <v>1</v>
      </c>
      <c r="G138" s="372"/>
      <c r="H138" s="372"/>
      <c r="I138" s="422"/>
      <c r="J138" s="422"/>
      <c r="K138" s="422"/>
      <c r="L138" s="422"/>
      <c r="M138" s="422"/>
      <c r="N138" s="423"/>
      <c r="O138" s="373"/>
      <c r="P138" s="403"/>
      <c r="Q138" s="528">
        <v>389500</v>
      </c>
      <c r="R138" s="403"/>
      <c r="S138" s="403"/>
      <c r="T138" s="403"/>
      <c r="U138" s="403"/>
      <c r="V138" s="403"/>
      <c r="W138" s="403"/>
      <c r="X138" s="403"/>
      <c r="Y138" s="403"/>
      <c r="Z138" s="403"/>
      <c r="AA138" s="403"/>
      <c r="AB138" s="373"/>
      <c r="AC138" s="404"/>
      <c r="AD138" s="404"/>
      <c r="AE138" s="379" t="s">
        <v>4035</v>
      </c>
      <c r="AF138" s="405" t="str">
        <f t="shared" si="47"/>
        <v>PS261947</v>
      </c>
      <c r="AG138" s="404" t="str">
        <f t="shared" si="47"/>
        <v>850C260301064</v>
      </c>
      <c r="AH138" s="406">
        <f t="shared" si="48"/>
        <v>46098</v>
      </c>
      <c r="AI138" s="404"/>
      <c r="AJ138" s="404"/>
      <c r="AK138" s="404"/>
      <c r="AL138" s="404">
        <f t="shared" si="43"/>
        <v>389500</v>
      </c>
      <c r="AM138" s="404"/>
      <c r="AN138" s="404"/>
      <c r="AO138" s="404"/>
      <c r="AP138" s="404"/>
      <c r="AQ138" s="404"/>
      <c r="AR138" s="404"/>
      <c r="AS138" s="404"/>
      <c r="AT138" s="404"/>
      <c r="AU138" s="404"/>
      <c r="AV138" s="404">
        <f t="shared" si="44"/>
        <v>31160</v>
      </c>
      <c r="AW138" s="404">
        <f t="shared" si="45"/>
        <v>420660</v>
      </c>
      <c r="AX138" s="404">
        <f t="shared" si="49"/>
        <v>420660</v>
      </c>
      <c r="AY138" s="414" t="str">
        <f t="shared" si="46"/>
        <v>LOCAL</v>
      </c>
      <c r="AZ138" s="20" t="s">
        <v>6232</v>
      </c>
      <c r="BA138" s="1" t="s">
        <v>6139</v>
      </c>
      <c r="BC138" s="13"/>
    </row>
    <row r="139" spans="1:55" s="1" customFormat="1" ht="32.25" customHeight="1">
      <c r="A139" s="400" t="s">
        <v>6293</v>
      </c>
      <c r="B139" s="395" t="s">
        <v>6445</v>
      </c>
      <c r="C139" s="379" t="s">
        <v>3245</v>
      </c>
      <c r="D139" s="396">
        <v>46098</v>
      </c>
      <c r="E139" s="397">
        <v>108055496140</v>
      </c>
      <c r="F139" s="528">
        <v>1</v>
      </c>
      <c r="G139" s="372"/>
      <c r="H139" s="372"/>
      <c r="I139" s="422"/>
      <c r="J139" s="422"/>
      <c r="K139" s="422"/>
      <c r="L139" s="422"/>
      <c r="M139" s="422"/>
      <c r="N139" s="423"/>
      <c r="O139" s="373"/>
      <c r="P139" s="403"/>
      <c r="Q139" s="528">
        <v>389500</v>
      </c>
      <c r="R139" s="403"/>
      <c r="S139" s="403"/>
      <c r="T139" s="403"/>
      <c r="U139" s="403"/>
      <c r="V139" s="403"/>
      <c r="W139" s="403"/>
      <c r="X139" s="403"/>
      <c r="Y139" s="403"/>
      <c r="Z139" s="403"/>
      <c r="AA139" s="403"/>
      <c r="AB139" s="373"/>
      <c r="AC139" s="404"/>
      <c r="AD139" s="404"/>
      <c r="AE139" s="379" t="s">
        <v>4035</v>
      </c>
      <c r="AF139" s="405" t="str">
        <f t="shared" si="47"/>
        <v>PS261946</v>
      </c>
      <c r="AG139" s="404" t="str">
        <f t="shared" si="47"/>
        <v>B1HX26031601</v>
      </c>
      <c r="AH139" s="406">
        <f t="shared" si="48"/>
        <v>46098</v>
      </c>
      <c r="AI139" s="404"/>
      <c r="AJ139" s="404"/>
      <c r="AK139" s="404"/>
      <c r="AL139" s="404">
        <f t="shared" si="43"/>
        <v>389500</v>
      </c>
      <c r="AM139" s="404"/>
      <c r="AN139" s="404"/>
      <c r="AO139" s="404"/>
      <c r="AP139" s="404"/>
      <c r="AQ139" s="404"/>
      <c r="AR139" s="404"/>
      <c r="AS139" s="404"/>
      <c r="AT139" s="404"/>
      <c r="AU139" s="404"/>
      <c r="AV139" s="404">
        <f t="shared" si="44"/>
        <v>31160</v>
      </c>
      <c r="AW139" s="404">
        <f t="shared" si="45"/>
        <v>420660</v>
      </c>
      <c r="AX139" s="404">
        <f t="shared" si="49"/>
        <v>420660</v>
      </c>
      <c r="AY139" s="414" t="str">
        <f t="shared" si="46"/>
        <v>LOCAL</v>
      </c>
      <c r="AZ139" s="20" t="s">
        <v>6232</v>
      </c>
      <c r="BA139" s="1" t="s">
        <v>6140</v>
      </c>
      <c r="BC139" s="13"/>
    </row>
    <row r="140" spans="1:55" s="1" customFormat="1" ht="32.25" customHeight="1">
      <c r="A140" s="400" t="s">
        <v>6294</v>
      </c>
      <c r="B140" s="395" t="s">
        <v>6446</v>
      </c>
      <c r="C140" s="379" t="s">
        <v>3245</v>
      </c>
      <c r="D140" s="396">
        <v>46098</v>
      </c>
      <c r="E140" s="397">
        <v>108055917430</v>
      </c>
      <c r="F140" s="528">
        <v>1</v>
      </c>
      <c r="G140" s="372"/>
      <c r="H140" s="372"/>
      <c r="I140" s="422"/>
      <c r="J140" s="422"/>
      <c r="K140" s="422"/>
      <c r="L140" s="422"/>
      <c r="M140" s="422"/>
      <c r="N140" s="423"/>
      <c r="O140" s="373"/>
      <c r="P140" s="403"/>
      <c r="Q140" s="528">
        <v>389500</v>
      </c>
      <c r="R140" s="403"/>
      <c r="S140" s="403"/>
      <c r="T140" s="403"/>
      <c r="U140" s="403"/>
      <c r="V140" s="403"/>
      <c r="W140" s="403"/>
      <c r="X140" s="403"/>
      <c r="Y140" s="403"/>
      <c r="Z140" s="403"/>
      <c r="AA140" s="403"/>
      <c r="AB140" s="373"/>
      <c r="AC140" s="404"/>
      <c r="AD140" s="404"/>
      <c r="AE140" s="379" t="s">
        <v>4035</v>
      </c>
      <c r="AF140" s="405" t="str">
        <f t="shared" si="47"/>
        <v>PS261921</v>
      </c>
      <c r="AG140" s="404" t="str">
        <f t="shared" si="47"/>
        <v>B34X26031002-4</v>
      </c>
      <c r="AH140" s="406">
        <f t="shared" si="48"/>
        <v>46098</v>
      </c>
      <c r="AI140" s="404"/>
      <c r="AJ140" s="404"/>
      <c r="AK140" s="404"/>
      <c r="AL140" s="404">
        <f t="shared" si="43"/>
        <v>389500</v>
      </c>
      <c r="AM140" s="404"/>
      <c r="AN140" s="404"/>
      <c r="AO140" s="404"/>
      <c r="AP140" s="404"/>
      <c r="AQ140" s="404"/>
      <c r="AR140" s="404"/>
      <c r="AS140" s="404"/>
      <c r="AT140" s="404"/>
      <c r="AU140" s="404"/>
      <c r="AV140" s="404">
        <f t="shared" si="44"/>
        <v>31160</v>
      </c>
      <c r="AW140" s="404">
        <f t="shared" si="45"/>
        <v>420660</v>
      </c>
      <c r="AX140" s="404">
        <f t="shared" si="49"/>
        <v>420660</v>
      </c>
      <c r="AY140" s="414" t="str">
        <f t="shared" si="46"/>
        <v>LOCAL</v>
      </c>
      <c r="AZ140" s="20" t="s">
        <v>6232</v>
      </c>
      <c r="BA140" s="1" t="s">
        <v>6141</v>
      </c>
      <c r="BC140" s="13"/>
    </row>
    <row r="141" spans="1:55" s="1" customFormat="1" ht="32.25" customHeight="1">
      <c r="A141" s="400" t="s">
        <v>6295</v>
      </c>
      <c r="B141" s="395" t="s">
        <v>6447</v>
      </c>
      <c r="C141" s="379" t="s">
        <v>3245</v>
      </c>
      <c r="D141" s="396">
        <v>46098</v>
      </c>
      <c r="E141" s="397">
        <v>108055937400</v>
      </c>
      <c r="F141" s="528">
        <v>1</v>
      </c>
      <c r="G141" s="372"/>
      <c r="H141" s="372"/>
      <c r="I141" s="422"/>
      <c r="J141" s="422"/>
      <c r="K141" s="422"/>
      <c r="L141" s="422"/>
      <c r="M141" s="422"/>
      <c r="N141" s="423"/>
      <c r="O141" s="373"/>
      <c r="P141" s="403"/>
      <c r="Q141" s="528">
        <v>389500</v>
      </c>
      <c r="R141" s="403"/>
      <c r="S141" s="403"/>
      <c r="T141" s="403"/>
      <c r="U141" s="403"/>
      <c r="V141" s="403"/>
      <c r="W141" s="403"/>
      <c r="X141" s="403"/>
      <c r="Y141" s="403"/>
      <c r="Z141" s="403"/>
      <c r="AA141" s="403"/>
      <c r="AB141" s="373"/>
      <c r="AC141" s="404"/>
      <c r="AD141" s="404"/>
      <c r="AE141" s="379" t="s">
        <v>4035</v>
      </c>
      <c r="AF141" s="405" t="str">
        <f t="shared" si="47"/>
        <v>PS261922</v>
      </c>
      <c r="AG141" s="404" t="str">
        <f t="shared" si="47"/>
        <v>B34X26031003</v>
      </c>
      <c r="AH141" s="406">
        <f t="shared" si="48"/>
        <v>46098</v>
      </c>
      <c r="AI141" s="404"/>
      <c r="AJ141" s="404"/>
      <c r="AK141" s="404"/>
      <c r="AL141" s="404">
        <f t="shared" si="43"/>
        <v>389500</v>
      </c>
      <c r="AM141" s="404"/>
      <c r="AN141" s="404"/>
      <c r="AO141" s="404"/>
      <c r="AP141" s="404"/>
      <c r="AQ141" s="404"/>
      <c r="AR141" s="404"/>
      <c r="AS141" s="404"/>
      <c r="AT141" s="404"/>
      <c r="AU141" s="404"/>
      <c r="AV141" s="404">
        <f t="shared" si="44"/>
        <v>31160</v>
      </c>
      <c r="AW141" s="404">
        <f t="shared" si="45"/>
        <v>420660</v>
      </c>
      <c r="AX141" s="404">
        <f t="shared" si="49"/>
        <v>420660</v>
      </c>
      <c r="AY141" s="414" t="str">
        <f t="shared" si="46"/>
        <v>LOCAL</v>
      </c>
      <c r="AZ141" s="20" t="s">
        <v>6232</v>
      </c>
      <c r="BA141" s="1" t="s">
        <v>6142</v>
      </c>
      <c r="BC141" s="13"/>
    </row>
    <row r="142" spans="1:55" s="1" customFormat="1" ht="32.25" customHeight="1">
      <c r="A142" s="400" t="s">
        <v>6296</v>
      </c>
      <c r="B142" s="395" t="s">
        <v>6448</v>
      </c>
      <c r="C142" s="379" t="s">
        <v>3245</v>
      </c>
      <c r="D142" s="396">
        <v>46098</v>
      </c>
      <c r="E142" s="397">
        <v>108055959800</v>
      </c>
      <c r="F142" s="528">
        <v>1</v>
      </c>
      <c r="G142" s="372"/>
      <c r="H142" s="372"/>
      <c r="I142" s="422"/>
      <c r="J142" s="422"/>
      <c r="K142" s="422"/>
      <c r="L142" s="422"/>
      <c r="M142" s="422"/>
      <c r="N142" s="423"/>
      <c r="O142" s="373"/>
      <c r="P142" s="403"/>
      <c r="Q142" s="528">
        <v>389500</v>
      </c>
      <c r="R142" s="403"/>
      <c r="S142" s="403"/>
      <c r="T142" s="403"/>
      <c r="U142" s="403"/>
      <c r="V142" s="403"/>
      <c r="W142" s="403"/>
      <c r="X142" s="403"/>
      <c r="Y142" s="403"/>
      <c r="Z142" s="403"/>
      <c r="AA142" s="403"/>
      <c r="AB142" s="373"/>
      <c r="AC142" s="404"/>
      <c r="AD142" s="404"/>
      <c r="AE142" s="379" t="s">
        <v>4035</v>
      </c>
      <c r="AF142" s="405" t="str">
        <f t="shared" si="47"/>
        <v>PS261948</v>
      </c>
      <c r="AG142" s="404" t="str">
        <f t="shared" si="47"/>
        <v>B34X26031201VY</v>
      </c>
      <c r="AH142" s="406">
        <f t="shared" si="48"/>
        <v>46098</v>
      </c>
      <c r="AI142" s="404"/>
      <c r="AJ142" s="404"/>
      <c r="AK142" s="404"/>
      <c r="AL142" s="404">
        <f t="shared" ref="AL142:AL205" si="50">+Q142</f>
        <v>389500</v>
      </c>
      <c r="AM142" s="404"/>
      <c r="AN142" s="404"/>
      <c r="AO142" s="404"/>
      <c r="AP142" s="404"/>
      <c r="AQ142" s="404"/>
      <c r="AR142" s="404"/>
      <c r="AS142" s="404"/>
      <c r="AT142" s="404"/>
      <c r="AU142" s="404"/>
      <c r="AV142" s="404">
        <f t="shared" ref="AV142:AV205" si="51">SUM(AK142:AU142)*0.08</f>
        <v>31160</v>
      </c>
      <c r="AW142" s="404">
        <f t="shared" ref="AW142:AW205" si="52">SUM(AK142:AV142)</f>
        <v>420660</v>
      </c>
      <c r="AX142" s="404">
        <f t="shared" si="49"/>
        <v>420660</v>
      </c>
      <c r="AY142" s="414" t="str">
        <f t="shared" si="46"/>
        <v>LOCAL</v>
      </c>
      <c r="AZ142" s="20" t="s">
        <v>6232</v>
      </c>
      <c r="BA142" s="1" t="s">
        <v>6143</v>
      </c>
      <c r="BC142" s="13"/>
    </row>
    <row r="143" spans="1:55" s="1" customFormat="1" ht="32.25" customHeight="1">
      <c r="A143" s="400" t="s">
        <v>6297</v>
      </c>
      <c r="B143" s="395" t="s">
        <v>6449</v>
      </c>
      <c r="C143" s="379" t="s">
        <v>3245</v>
      </c>
      <c r="D143" s="396">
        <v>46098</v>
      </c>
      <c r="E143" s="397">
        <v>108055986620</v>
      </c>
      <c r="F143" s="528">
        <v>1</v>
      </c>
      <c r="G143" s="372"/>
      <c r="H143" s="372"/>
      <c r="I143" s="422"/>
      <c r="J143" s="422"/>
      <c r="K143" s="422"/>
      <c r="L143" s="422"/>
      <c r="M143" s="422"/>
      <c r="N143" s="423"/>
      <c r="O143" s="373"/>
      <c r="P143" s="403"/>
      <c r="Q143" s="528">
        <v>389500</v>
      </c>
      <c r="R143" s="403"/>
      <c r="S143" s="403"/>
      <c r="T143" s="403"/>
      <c r="U143" s="403"/>
      <c r="V143" s="403"/>
      <c r="W143" s="403"/>
      <c r="X143" s="403"/>
      <c r="Y143" s="403"/>
      <c r="Z143" s="403"/>
      <c r="AA143" s="403"/>
      <c r="AB143" s="373"/>
      <c r="AC143" s="404"/>
      <c r="AD143" s="404"/>
      <c r="AE143" s="379" t="s">
        <v>4035</v>
      </c>
      <c r="AF143" s="405" t="str">
        <f t="shared" si="47"/>
        <v>PS261949</v>
      </c>
      <c r="AG143" s="404" t="str">
        <f t="shared" si="47"/>
        <v>B34X26031208VY</v>
      </c>
      <c r="AH143" s="406">
        <f t="shared" si="48"/>
        <v>46098</v>
      </c>
      <c r="AI143" s="404"/>
      <c r="AJ143" s="404"/>
      <c r="AK143" s="404"/>
      <c r="AL143" s="404">
        <f t="shared" si="50"/>
        <v>389500</v>
      </c>
      <c r="AM143" s="404"/>
      <c r="AN143" s="404"/>
      <c r="AO143" s="404"/>
      <c r="AP143" s="404"/>
      <c r="AQ143" s="404"/>
      <c r="AR143" s="404"/>
      <c r="AS143" s="404"/>
      <c r="AT143" s="404"/>
      <c r="AU143" s="404"/>
      <c r="AV143" s="404">
        <f t="shared" si="51"/>
        <v>31160</v>
      </c>
      <c r="AW143" s="404">
        <f t="shared" si="52"/>
        <v>420660</v>
      </c>
      <c r="AX143" s="404">
        <f t="shared" si="49"/>
        <v>420660</v>
      </c>
      <c r="AY143" s="414" t="str">
        <f t="shared" ref="AY143:AY206" si="53">AE143</f>
        <v>LOCAL</v>
      </c>
      <c r="AZ143" s="20" t="s">
        <v>6232</v>
      </c>
      <c r="BA143" s="1" t="s">
        <v>6144</v>
      </c>
      <c r="BC143" s="13"/>
    </row>
    <row r="144" spans="1:55" s="1" customFormat="1" ht="32.25" customHeight="1">
      <c r="A144" s="400" t="s">
        <v>6298</v>
      </c>
      <c r="B144" s="395" t="s">
        <v>6450</v>
      </c>
      <c r="C144" s="379" t="s">
        <v>3245</v>
      </c>
      <c r="D144" s="396">
        <v>46098</v>
      </c>
      <c r="E144" s="397">
        <v>108056001210</v>
      </c>
      <c r="F144" s="528">
        <v>1</v>
      </c>
      <c r="G144" s="372"/>
      <c r="H144" s="372"/>
      <c r="I144" s="422"/>
      <c r="J144" s="422"/>
      <c r="K144" s="422"/>
      <c r="L144" s="422"/>
      <c r="M144" s="422"/>
      <c r="N144" s="423"/>
      <c r="O144" s="373"/>
      <c r="P144" s="403"/>
      <c r="Q144" s="528">
        <v>389500</v>
      </c>
      <c r="R144" s="403"/>
      <c r="S144" s="403"/>
      <c r="T144" s="403"/>
      <c r="U144" s="403"/>
      <c r="V144" s="403"/>
      <c r="W144" s="403"/>
      <c r="X144" s="403"/>
      <c r="Y144" s="403"/>
      <c r="Z144" s="403"/>
      <c r="AA144" s="403"/>
      <c r="AB144" s="373"/>
      <c r="AC144" s="404"/>
      <c r="AD144" s="404"/>
      <c r="AE144" s="379" t="s">
        <v>4035</v>
      </c>
      <c r="AF144" s="405" t="str">
        <f t="shared" si="47"/>
        <v>PS261950</v>
      </c>
      <c r="AG144" s="404" t="str">
        <f t="shared" si="47"/>
        <v>B34X26031210VY</v>
      </c>
      <c r="AH144" s="406">
        <f t="shared" si="48"/>
        <v>46098</v>
      </c>
      <c r="AI144" s="404"/>
      <c r="AJ144" s="404"/>
      <c r="AK144" s="404"/>
      <c r="AL144" s="404">
        <f t="shared" si="50"/>
        <v>389500</v>
      </c>
      <c r="AM144" s="404"/>
      <c r="AN144" s="404"/>
      <c r="AO144" s="404"/>
      <c r="AP144" s="404"/>
      <c r="AQ144" s="404"/>
      <c r="AR144" s="404"/>
      <c r="AS144" s="404"/>
      <c r="AT144" s="404"/>
      <c r="AU144" s="404"/>
      <c r="AV144" s="404">
        <f t="shared" si="51"/>
        <v>31160</v>
      </c>
      <c r="AW144" s="404">
        <f t="shared" si="52"/>
        <v>420660</v>
      </c>
      <c r="AX144" s="404">
        <f t="shared" si="49"/>
        <v>420660</v>
      </c>
      <c r="AY144" s="414" t="str">
        <f t="shared" si="53"/>
        <v>LOCAL</v>
      </c>
      <c r="AZ144" s="20" t="s">
        <v>6232</v>
      </c>
      <c r="BA144" s="1" t="s">
        <v>6145</v>
      </c>
      <c r="BC144" s="13"/>
    </row>
    <row r="145" spans="1:55" s="1" customFormat="1" ht="32.25" customHeight="1">
      <c r="A145" s="400" t="s">
        <v>6299</v>
      </c>
      <c r="B145" s="395" t="s">
        <v>6451</v>
      </c>
      <c r="C145" s="379" t="s">
        <v>3245</v>
      </c>
      <c r="D145" s="396">
        <v>46098</v>
      </c>
      <c r="E145" s="397">
        <v>108056392030</v>
      </c>
      <c r="F145" s="528">
        <v>1</v>
      </c>
      <c r="G145" s="372"/>
      <c r="H145" s="372"/>
      <c r="I145" s="422"/>
      <c r="J145" s="422"/>
      <c r="K145" s="422"/>
      <c r="L145" s="422"/>
      <c r="M145" s="422"/>
      <c r="N145" s="423"/>
      <c r="O145" s="373"/>
      <c r="P145" s="403"/>
      <c r="Q145" s="528">
        <v>389500</v>
      </c>
      <c r="R145" s="403"/>
      <c r="S145" s="403"/>
      <c r="T145" s="403"/>
      <c r="U145" s="403"/>
      <c r="V145" s="403"/>
      <c r="W145" s="403"/>
      <c r="X145" s="403"/>
      <c r="Y145" s="403"/>
      <c r="Z145" s="403"/>
      <c r="AA145" s="403"/>
      <c r="AB145" s="373"/>
      <c r="AC145" s="404"/>
      <c r="AD145" s="404"/>
      <c r="AE145" s="379" t="s">
        <v>4035</v>
      </c>
      <c r="AF145" s="405" t="str">
        <f t="shared" si="47"/>
        <v>PS261952</v>
      </c>
      <c r="AG145" s="404" t="str">
        <f t="shared" si="47"/>
        <v>5312223</v>
      </c>
      <c r="AH145" s="406">
        <f t="shared" si="48"/>
        <v>46098</v>
      </c>
      <c r="AI145" s="404"/>
      <c r="AJ145" s="404"/>
      <c r="AK145" s="404"/>
      <c r="AL145" s="404">
        <f t="shared" si="50"/>
        <v>389500</v>
      </c>
      <c r="AM145" s="404"/>
      <c r="AN145" s="404"/>
      <c r="AO145" s="404"/>
      <c r="AP145" s="404"/>
      <c r="AQ145" s="404"/>
      <c r="AR145" s="404"/>
      <c r="AS145" s="404"/>
      <c r="AT145" s="404"/>
      <c r="AU145" s="404"/>
      <c r="AV145" s="404">
        <f t="shared" si="51"/>
        <v>31160</v>
      </c>
      <c r="AW145" s="404">
        <f t="shared" si="52"/>
        <v>420660</v>
      </c>
      <c r="AX145" s="404">
        <f t="shared" si="49"/>
        <v>420660</v>
      </c>
      <c r="AY145" s="414" t="str">
        <f t="shared" si="53"/>
        <v>LOCAL</v>
      </c>
      <c r="AZ145" s="20" t="s">
        <v>6232</v>
      </c>
      <c r="BA145" s="1" t="s">
        <v>6146</v>
      </c>
      <c r="BC145" s="13"/>
    </row>
    <row r="146" spans="1:55" s="1" customFormat="1" ht="32.25" customHeight="1">
      <c r="A146" s="400" t="s">
        <v>6300</v>
      </c>
      <c r="B146" s="395" t="s">
        <v>6452</v>
      </c>
      <c r="C146" s="379" t="s">
        <v>3245</v>
      </c>
      <c r="D146" s="396">
        <v>46098</v>
      </c>
      <c r="E146" s="397">
        <v>108056402750</v>
      </c>
      <c r="F146" s="528">
        <v>1</v>
      </c>
      <c r="G146" s="372"/>
      <c r="H146" s="372"/>
      <c r="I146" s="422"/>
      <c r="J146" s="422"/>
      <c r="K146" s="422"/>
      <c r="L146" s="422"/>
      <c r="M146" s="422"/>
      <c r="N146" s="423"/>
      <c r="O146" s="373"/>
      <c r="P146" s="403"/>
      <c r="Q146" s="528">
        <v>389500</v>
      </c>
      <c r="R146" s="403"/>
      <c r="S146" s="403"/>
      <c r="T146" s="403"/>
      <c r="U146" s="403"/>
      <c r="V146" s="403"/>
      <c r="W146" s="403"/>
      <c r="X146" s="403"/>
      <c r="Y146" s="403"/>
      <c r="Z146" s="403"/>
      <c r="AA146" s="403"/>
      <c r="AB146" s="373"/>
      <c r="AC146" s="404"/>
      <c r="AD146" s="404"/>
      <c r="AE146" s="379" t="s">
        <v>4035</v>
      </c>
      <c r="AF146" s="405" t="str">
        <f t="shared" si="47"/>
        <v>PS261953</v>
      </c>
      <c r="AG146" s="404" t="str">
        <f t="shared" si="47"/>
        <v>B34X26031207VY</v>
      </c>
      <c r="AH146" s="406">
        <f t="shared" si="48"/>
        <v>46098</v>
      </c>
      <c r="AI146" s="404"/>
      <c r="AJ146" s="404"/>
      <c r="AK146" s="404"/>
      <c r="AL146" s="404">
        <f t="shared" si="50"/>
        <v>389500</v>
      </c>
      <c r="AM146" s="404"/>
      <c r="AN146" s="404"/>
      <c r="AO146" s="404"/>
      <c r="AP146" s="404"/>
      <c r="AQ146" s="404"/>
      <c r="AR146" s="404"/>
      <c r="AS146" s="404"/>
      <c r="AT146" s="404"/>
      <c r="AU146" s="404"/>
      <c r="AV146" s="404">
        <f t="shared" si="51"/>
        <v>31160</v>
      </c>
      <c r="AW146" s="404">
        <f t="shared" si="52"/>
        <v>420660</v>
      </c>
      <c r="AX146" s="404">
        <f t="shared" si="49"/>
        <v>420660</v>
      </c>
      <c r="AY146" s="414" t="str">
        <f t="shared" si="53"/>
        <v>LOCAL</v>
      </c>
      <c r="AZ146" s="20" t="s">
        <v>6232</v>
      </c>
      <c r="BA146" s="1" t="s">
        <v>6147</v>
      </c>
      <c r="BC146" s="13"/>
    </row>
    <row r="147" spans="1:55" s="1" customFormat="1" ht="32.25" customHeight="1">
      <c r="A147" s="400" t="s">
        <v>6301</v>
      </c>
      <c r="B147" s="395" t="s">
        <v>6453</v>
      </c>
      <c r="C147" s="379" t="s">
        <v>3245</v>
      </c>
      <c r="D147" s="396">
        <v>46098</v>
      </c>
      <c r="E147" s="397">
        <v>108056457610</v>
      </c>
      <c r="F147" s="528">
        <v>1</v>
      </c>
      <c r="G147" s="372"/>
      <c r="H147" s="372"/>
      <c r="I147" s="422"/>
      <c r="J147" s="422"/>
      <c r="K147" s="422"/>
      <c r="L147" s="422"/>
      <c r="M147" s="422"/>
      <c r="N147" s="423"/>
      <c r="O147" s="373"/>
      <c r="P147" s="403"/>
      <c r="Q147" s="528">
        <v>389500</v>
      </c>
      <c r="R147" s="403"/>
      <c r="S147" s="403"/>
      <c r="T147" s="403"/>
      <c r="U147" s="403"/>
      <c r="V147" s="403"/>
      <c r="W147" s="403"/>
      <c r="X147" s="403"/>
      <c r="Y147" s="403"/>
      <c r="Z147" s="403"/>
      <c r="AA147" s="403"/>
      <c r="AB147" s="373"/>
      <c r="AC147" s="404"/>
      <c r="AD147" s="404"/>
      <c r="AE147" s="379" t="s">
        <v>4035</v>
      </c>
      <c r="AF147" s="405" t="str">
        <f t="shared" ref="AF147:AG182" si="54">A147</f>
        <v>PS261959</v>
      </c>
      <c r="AG147" s="404" t="str">
        <f t="shared" si="54"/>
        <v>5320399</v>
      </c>
      <c r="AH147" s="406">
        <f t="shared" si="48"/>
        <v>46098</v>
      </c>
      <c r="AI147" s="404"/>
      <c r="AJ147" s="404"/>
      <c r="AK147" s="404"/>
      <c r="AL147" s="404">
        <f t="shared" si="50"/>
        <v>389500</v>
      </c>
      <c r="AM147" s="404"/>
      <c r="AN147" s="404"/>
      <c r="AO147" s="404"/>
      <c r="AP147" s="404"/>
      <c r="AQ147" s="404"/>
      <c r="AR147" s="404"/>
      <c r="AS147" s="404"/>
      <c r="AT147" s="404"/>
      <c r="AU147" s="404"/>
      <c r="AV147" s="404">
        <f t="shared" si="51"/>
        <v>31160</v>
      </c>
      <c r="AW147" s="404">
        <f t="shared" si="52"/>
        <v>420660</v>
      </c>
      <c r="AX147" s="404">
        <f t="shared" si="49"/>
        <v>420660</v>
      </c>
      <c r="AY147" s="414" t="str">
        <f t="shared" si="53"/>
        <v>LOCAL</v>
      </c>
      <c r="AZ147" s="20" t="s">
        <v>6232</v>
      </c>
      <c r="BA147" s="1" t="s">
        <v>6148</v>
      </c>
      <c r="BC147" s="13"/>
    </row>
    <row r="148" spans="1:55" s="1" customFormat="1" ht="32.25" customHeight="1">
      <c r="A148" s="400" t="s">
        <v>6302</v>
      </c>
      <c r="B148" s="395" t="s">
        <v>6454</v>
      </c>
      <c r="C148" s="379" t="s">
        <v>3245</v>
      </c>
      <c r="D148" s="396">
        <v>46098</v>
      </c>
      <c r="E148" s="397">
        <v>108056469730</v>
      </c>
      <c r="F148" s="528">
        <v>1</v>
      </c>
      <c r="G148" s="372"/>
      <c r="H148" s="372"/>
      <c r="I148" s="422"/>
      <c r="J148" s="422"/>
      <c r="K148" s="422"/>
      <c r="L148" s="422"/>
      <c r="M148" s="422"/>
      <c r="N148" s="423"/>
      <c r="O148" s="373"/>
      <c r="P148" s="403"/>
      <c r="Q148" s="528">
        <v>389500</v>
      </c>
      <c r="R148" s="403"/>
      <c r="S148" s="403"/>
      <c r="T148" s="403"/>
      <c r="U148" s="403"/>
      <c r="V148" s="403"/>
      <c r="W148" s="403"/>
      <c r="X148" s="403"/>
      <c r="Y148" s="403"/>
      <c r="Z148" s="403"/>
      <c r="AA148" s="403"/>
      <c r="AB148" s="373"/>
      <c r="AC148" s="404"/>
      <c r="AD148" s="404"/>
      <c r="AE148" s="379" t="s">
        <v>4035</v>
      </c>
      <c r="AF148" s="405" t="str">
        <f t="shared" si="54"/>
        <v>PS261954</v>
      </c>
      <c r="AG148" s="404" t="str">
        <f t="shared" si="54"/>
        <v>EBD-PSSP260303</v>
      </c>
      <c r="AH148" s="406">
        <f t="shared" si="48"/>
        <v>46098</v>
      </c>
      <c r="AI148" s="404"/>
      <c r="AJ148" s="404"/>
      <c r="AK148" s="404"/>
      <c r="AL148" s="404">
        <f t="shared" si="50"/>
        <v>389500</v>
      </c>
      <c r="AM148" s="404"/>
      <c r="AN148" s="404"/>
      <c r="AO148" s="404"/>
      <c r="AP148" s="404"/>
      <c r="AQ148" s="404"/>
      <c r="AR148" s="404"/>
      <c r="AS148" s="404"/>
      <c r="AT148" s="404"/>
      <c r="AU148" s="404"/>
      <c r="AV148" s="404">
        <f t="shared" si="51"/>
        <v>31160</v>
      </c>
      <c r="AW148" s="404">
        <f t="shared" si="52"/>
        <v>420660</v>
      </c>
      <c r="AX148" s="404">
        <f t="shared" si="49"/>
        <v>420660</v>
      </c>
      <c r="AY148" s="414" t="str">
        <f t="shared" si="53"/>
        <v>LOCAL</v>
      </c>
      <c r="AZ148" s="20" t="s">
        <v>6232</v>
      </c>
      <c r="BA148" s="1" t="s">
        <v>6149</v>
      </c>
      <c r="BC148" s="13"/>
    </row>
    <row r="149" spans="1:55" s="1" customFormat="1" ht="32.25" customHeight="1">
      <c r="A149" s="400" t="s">
        <v>6303</v>
      </c>
      <c r="B149" s="395" t="s">
        <v>6455</v>
      </c>
      <c r="C149" s="379" t="s">
        <v>3245</v>
      </c>
      <c r="D149" s="396">
        <v>46098</v>
      </c>
      <c r="E149" s="397">
        <v>108056488300</v>
      </c>
      <c r="F149" s="528">
        <v>1</v>
      </c>
      <c r="G149" s="372"/>
      <c r="H149" s="372"/>
      <c r="I149" s="422"/>
      <c r="J149" s="422"/>
      <c r="K149" s="422"/>
      <c r="L149" s="422"/>
      <c r="M149" s="422"/>
      <c r="N149" s="423"/>
      <c r="O149" s="373"/>
      <c r="P149" s="403"/>
      <c r="Q149" s="528">
        <v>389500</v>
      </c>
      <c r="R149" s="403"/>
      <c r="S149" s="403"/>
      <c r="T149" s="403"/>
      <c r="U149" s="403"/>
      <c r="V149" s="403"/>
      <c r="W149" s="403"/>
      <c r="X149" s="403"/>
      <c r="Y149" s="403"/>
      <c r="Z149" s="403"/>
      <c r="AA149" s="403"/>
      <c r="AB149" s="373"/>
      <c r="AC149" s="404"/>
      <c r="AD149" s="404"/>
      <c r="AE149" s="379" t="s">
        <v>4035</v>
      </c>
      <c r="AF149" s="405" t="str">
        <f t="shared" si="54"/>
        <v>PS261951</v>
      </c>
      <c r="AG149" s="404" t="str">
        <f t="shared" si="54"/>
        <v>EBD-PSINJ260318</v>
      </c>
      <c r="AH149" s="406">
        <f t="shared" si="48"/>
        <v>46098</v>
      </c>
      <c r="AI149" s="404"/>
      <c r="AJ149" s="404"/>
      <c r="AK149" s="404"/>
      <c r="AL149" s="404">
        <f t="shared" si="50"/>
        <v>389500</v>
      </c>
      <c r="AM149" s="404"/>
      <c r="AN149" s="404"/>
      <c r="AO149" s="404"/>
      <c r="AP149" s="404"/>
      <c r="AQ149" s="404"/>
      <c r="AR149" s="404"/>
      <c r="AS149" s="404"/>
      <c r="AT149" s="404"/>
      <c r="AU149" s="404"/>
      <c r="AV149" s="404">
        <f t="shared" si="51"/>
        <v>31160</v>
      </c>
      <c r="AW149" s="404">
        <f t="shared" si="52"/>
        <v>420660</v>
      </c>
      <c r="AX149" s="404">
        <f t="shared" si="49"/>
        <v>420660</v>
      </c>
      <c r="AY149" s="414" t="str">
        <f t="shared" si="53"/>
        <v>LOCAL</v>
      </c>
      <c r="AZ149" s="20" t="s">
        <v>6232</v>
      </c>
      <c r="BA149" s="1" t="s">
        <v>6150</v>
      </c>
      <c r="BC149" s="13"/>
    </row>
    <row r="150" spans="1:55" s="1" customFormat="1" ht="32.25" customHeight="1">
      <c r="A150" s="400" t="s">
        <v>6304</v>
      </c>
      <c r="B150" s="395" t="s">
        <v>6456</v>
      </c>
      <c r="C150" s="379" t="s">
        <v>3245</v>
      </c>
      <c r="D150" s="396">
        <v>46098</v>
      </c>
      <c r="E150" s="397">
        <v>108056524920</v>
      </c>
      <c r="F150" s="528">
        <v>1</v>
      </c>
      <c r="G150" s="372"/>
      <c r="H150" s="372"/>
      <c r="I150" s="422"/>
      <c r="J150" s="422"/>
      <c r="K150" s="422"/>
      <c r="L150" s="422"/>
      <c r="M150" s="422"/>
      <c r="N150" s="423"/>
      <c r="O150" s="373"/>
      <c r="P150" s="403"/>
      <c r="Q150" s="528">
        <v>389500</v>
      </c>
      <c r="R150" s="403"/>
      <c r="S150" s="403"/>
      <c r="T150" s="403"/>
      <c r="U150" s="403"/>
      <c r="V150" s="403"/>
      <c r="W150" s="403"/>
      <c r="X150" s="403"/>
      <c r="Y150" s="403"/>
      <c r="Z150" s="403"/>
      <c r="AA150" s="403"/>
      <c r="AB150" s="373"/>
      <c r="AC150" s="404"/>
      <c r="AD150" s="404"/>
      <c r="AE150" s="379" t="s">
        <v>4035</v>
      </c>
      <c r="AF150" s="405" t="str">
        <f t="shared" si="54"/>
        <v>PS261942</v>
      </c>
      <c r="AG150" s="404" t="str">
        <f t="shared" si="54"/>
        <v>EBD-PSTPU260316</v>
      </c>
      <c r="AH150" s="406">
        <f t="shared" si="48"/>
        <v>46098</v>
      </c>
      <c r="AI150" s="404"/>
      <c r="AJ150" s="404"/>
      <c r="AK150" s="404"/>
      <c r="AL150" s="404">
        <f t="shared" si="50"/>
        <v>389500</v>
      </c>
      <c r="AM150" s="404"/>
      <c r="AN150" s="404"/>
      <c r="AO150" s="404"/>
      <c r="AP150" s="404"/>
      <c r="AQ150" s="404"/>
      <c r="AR150" s="404"/>
      <c r="AS150" s="404"/>
      <c r="AT150" s="404"/>
      <c r="AU150" s="404"/>
      <c r="AV150" s="404">
        <f t="shared" si="51"/>
        <v>31160</v>
      </c>
      <c r="AW150" s="404">
        <f t="shared" si="52"/>
        <v>420660</v>
      </c>
      <c r="AX150" s="404">
        <f t="shared" si="49"/>
        <v>420660</v>
      </c>
      <c r="AY150" s="414" t="str">
        <f t="shared" si="53"/>
        <v>LOCAL</v>
      </c>
      <c r="AZ150" s="20" t="s">
        <v>6232</v>
      </c>
      <c r="BA150" s="1" t="s">
        <v>6151</v>
      </c>
      <c r="BC150" s="13"/>
    </row>
    <row r="151" spans="1:55" s="1" customFormat="1" ht="32.25" customHeight="1">
      <c r="A151" s="400" t="s">
        <v>6305</v>
      </c>
      <c r="B151" s="395" t="s">
        <v>6457</v>
      </c>
      <c r="C151" s="379" t="s">
        <v>3245</v>
      </c>
      <c r="D151" s="396">
        <v>46098</v>
      </c>
      <c r="E151" s="397">
        <v>108056535750</v>
      </c>
      <c r="F151" s="528">
        <v>1</v>
      </c>
      <c r="G151" s="372"/>
      <c r="H151" s="372"/>
      <c r="I151" s="422"/>
      <c r="J151" s="422"/>
      <c r="K151" s="422"/>
      <c r="L151" s="422"/>
      <c r="M151" s="422"/>
      <c r="N151" s="423"/>
      <c r="O151" s="373"/>
      <c r="P151" s="403"/>
      <c r="Q151" s="528">
        <v>389500</v>
      </c>
      <c r="R151" s="403"/>
      <c r="S151" s="403"/>
      <c r="T151" s="403"/>
      <c r="U151" s="403"/>
      <c r="V151" s="403"/>
      <c r="W151" s="403"/>
      <c r="X151" s="403"/>
      <c r="Y151" s="403"/>
      <c r="Z151" s="403"/>
      <c r="AA151" s="403"/>
      <c r="AB151" s="373"/>
      <c r="AC151" s="404"/>
      <c r="AD151" s="404"/>
      <c r="AE151" s="379" t="s">
        <v>4035</v>
      </c>
      <c r="AF151" s="405" t="str">
        <f t="shared" si="54"/>
        <v>PS261912</v>
      </c>
      <c r="AG151" s="404" t="str">
        <f t="shared" si="54"/>
        <v>IV26030710</v>
      </c>
      <c r="AH151" s="406">
        <f t="shared" si="48"/>
        <v>46098</v>
      </c>
      <c r="AI151" s="404"/>
      <c r="AJ151" s="404"/>
      <c r="AK151" s="404"/>
      <c r="AL151" s="404">
        <f t="shared" si="50"/>
        <v>389500</v>
      </c>
      <c r="AM151" s="404"/>
      <c r="AN151" s="404"/>
      <c r="AO151" s="404"/>
      <c r="AP151" s="404"/>
      <c r="AQ151" s="404"/>
      <c r="AR151" s="404"/>
      <c r="AS151" s="404"/>
      <c r="AT151" s="404"/>
      <c r="AU151" s="404"/>
      <c r="AV151" s="404">
        <f t="shared" si="51"/>
        <v>31160</v>
      </c>
      <c r="AW151" s="404">
        <f t="shared" si="52"/>
        <v>420660</v>
      </c>
      <c r="AX151" s="404">
        <f t="shared" si="49"/>
        <v>420660</v>
      </c>
      <c r="AY151" s="414" t="str">
        <f t="shared" si="53"/>
        <v>LOCAL</v>
      </c>
      <c r="AZ151" s="20" t="s">
        <v>6232</v>
      </c>
      <c r="BA151" s="1" t="s">
        <v>6152</v>
      </c>
      <c r="BC151" s="13"/>
    </row>
    <row r="152" spans="1:55" s="1" customFormat="1" ht="32.25" customHeight="1">
      <c r="A152" s="400" t="s">
        <v>6306</v>
      </c>
      <c r="B152" s="395" t="s">
        <v>6458</v>
      </c>
      <c r="C152" s="379" t="s">
        <v>3245</v>
      </c>
      <c r="D152" s="396">
        <v>46098</v>
      </c>
      <c r="E152" s="397">
        <v>108056939210</v>
      </c>
      <c r="F152" s="528">
        <v>1</v>
      </c>
      <c r="G152" s="372"/>
      <c r="H152" s="372"/>
      <c r="I152" s="422"/>
      <c r="J152" s="422"/>
      <c r="K152" s="422"/>
      <c r="L152" s="422"/>
      <c r="M152" s="422"/>
      <c r="N152" s="423"/>
      <c r="O152" s="373"/>
      <c r="P152" s="403"/>
      <c r="Q152" s="528">
        <v>389500</v>
      </c>
      <c r="R152" s="403"/>
      <c r="S152" s="403"/>
      <c r="T152" s="403"/>
      <c r="U152" s="403"/>
      <c r="V152" s="403"/>
      <c r="W152" s="403"/>
      <c r="X152" s="403"/>
      <c r="Y152" s="403"/>
      <c r="Z152" s="403"/>
      <c r="AA152" s="403"/>
      <c r="AB152" s="373"/>
      <c r="AC152" s="404"/>
      <c r="AD152" s="404"/>
      <c r="AE152" s="379" t="s">
        <v>4035</v>
      </c>
      <c r="AF152" s="405" t="str">
        <f t="shared" si="54"/>
        <v>PS261963</v>
      </c>
      <c r="AG152" s="404" t="str">
        <f t="shared" si="54"/>
        <v>BSV260314-223423</v>
      </c>
      <c r="AH152" s="406">
        <f t="shared" si="48"/>
        <v>46098</v>
      </c>
      <c r="AI152" s="404"/>
      <c r="AJ152" s="404"/>
      <c r="AK152" s="404"/>
      <c r="AL152" s="404">
        <f t="shared" si="50"/>
        <v>389500</v>
      </c>
      <c r="AM152" s="404"/>
      <c r="AN152" s="404"/>
      <c r="AO152" s="404"/>
      <c r="AP152" s="404"/>
      <c r="AQ152" s="404"/>
      <c r="AR152" s="404"/>
      <c r="AS152" s="404"/>
      <c r="AT152" s="404"/>
      <c r="AU152" s="404"/>
      <c r="AV152" s="404">
        <f t="shared" si="51"/>
        <v>31160</v>
      </c>
      <c r="AW152" s="404">
        <f t="shared" si="52"/>
        <v>420660</v>
      </c>
      <c r="AX152" s="404">
        <f t="shared" si="49"/>
        <v>420660</v>
      </c>
      <c r="AY152" s="414" t="str">
        <f t="shared" si="53"/>
        <v>LOCAL</v>
      </c>
      <c r="AZ152" s="20" t="s">
        <v>6232</v>
      </c>
      <c r="BA152" s="1" t="s">
        <v>6153</v>
      </c>
      <c r="BC152" s="13"/>
    </row>
    <row r="153" spans="1:55" s="1" customFormat="1" ht="32.25" customHeight="1">
      <c r="A153" s="400" t="s">
        <v>6307</v>
      </c>
      <c r="B153" s="395" t="s">
        <v>6459</v>
      </c>
      <c r="C153" s="379" t="s">
        <v>3245</v>
      </c>
      <c r="D153" s="396">
        <v>46098</v>
      </c>
      <c r="E153" s="397">
        <v>108057260950</v>
      </c>
      <c r="F153" s="528">
        <v>1</v>
      </c>
      <c r="G153" s="372"/>
      <c r="H153" s="372"/>
      <c r="I153" s="422"/>
      <c r="J153" s="422"/>
      <c r="K153" s="422"/>
      <c r="L153" s="422"/>
      <c r="M153" s="422"/>
      <c r="N153" s="423"/>
      <c r="O153" s="373"/>
      <c r="P153" s="403"/>
      <c r="Q153" s="528">
        <v>389500</v>
      </c>
      <c r="R153" s="403"/>
      <c r="S153" s="403"/>
      <c r="T153" s="403"/>
      <c r="U153" s="403"/>
      <c r="V153" s="403"/>
      <c r="W153" s="403"/>
      <c r="X153" s="403"/>
      <c r="Y153" s="403"/>
      <c r="Z153" s="403"/>
      <c r="AA153" s="403"/>
      <c r="AB153" s="373"/>
      <c r="AC153" s="404"/>
      <c r="AD153" s="404"/>
      <c r="AE153" s="379" t="s">
        <v>4035</v>
      </c>
      <c r="AF153" s="405" t="str">
        <f t="shared" si="54"/>
        <v>PS261929</v>
      </c>
      <c r="AG153" s="404" t="str">
        <f t="shared" si="54"/>
        <v>2300005796</v>
      </c>
      <c r="AH153" s="406">
        <f t="shared" si="48"/>
        <v>46098</v>
      </c>
      <c r="AI153" s="404"/>
      <c r="AJ153" s="404"/>
      <c r="AK153" s="404"/>
      <c r="AL153" s="404">
        <f t="shared" si="50"/>
        <v>389500</v>
      </c>
      <c r="AM153" s="404"/>
      <c r="AN153" s="404"/>
      <c r="AO153" s="404"/>
      <c r="AP153" s="404"/>
      <c r="AQ153" s="404"/>
      <c r="AR153" s="404"/>
      <c r="AS153" s="404"/>
      <c r="AT153" s="404"/>
      <c r="AU153" s="404"/>
      <c r="AV153" s="404">
        <f t="shared" si="51"/>
        <v>31160</v>
      </c>
      <c r="AW153" s="404">
        <f t="shared" si="52"/>
        <v>420660</v>
      </c>
      <c r="AX153" s="404">
        <f t="shared" si="49"/>
        <v>420660</v>
      </c>
      <c r="AY153" s="414" t="str">
        <f t="shared" si="53"/>
        <v>LOCAL</v>
      </c>
      <c r="AZ153" s="20" t="s">
        <v>6232</v>
      </c>
      <c r="BA153" s="1" t="s">
        <v>6154</v>
      </c>
      <c r="BC153" s="13"/>
    </row>
    <row r="154" spans="1:55" s="1" customFormat="1" ht="32.25" customHeight="1">
      <c r="A154" s="400" t="s">
        <v>6308</v>
      </c>
      <c r="B154" s="395" t="s">
        <v>6460</v>
      </c>
      <c r="C154" s="379" t="s">
        <v>3245</v>
      </c>
      <c r="D154" s="396">
        <v>46098</v>
      </c>
      <c r="E154" s="397">
        <v>108057191540</v>
      </c>
      <c r="F154" s="528">
        <v>1</v>
      </c>
      <c r="G154" s="372"/>
      <c r="H154" s="372"/>
      <c r="I154" s="422"/>
      <c r="J154" s="422"/>
      <c r="K154" s="422"/>
      <c r="L154" s="422"/>
      <c r="M154" s="422"/>
      <c r="N154" s="423"/>
      <c r="O154" s="373"/>
      <c r="P154" s="403"/>
      <c r="Q154" s="528">
        <v>389500</v>
      </c>
      <c r="R154" s="403"/>
      <c r="S154" s="403"/>
      <c r="T154" s="403"/>
      <c r="U154" s="403"/>
      <c r="V154" s="403"/>
      <c r="W154" s="403"/>
      <c r="X154" s="403"/>
      <c r="Y154" s="403"/>
      <c r="Z154" s="403"/>
      <c r="AA154" s="403"/>
      <c r="AB154" s="373"/>
      <c r="AC154" s="404"/>
      <c r="AD154" s="404"/>
      <c r="AE154" s="379" t="s">
        <v>4035</v>
      </c>
      <c r="AF154" s="405" t="str">
        <f t="shared" si="54"/>
        <v>PS261930</v>
      </c>
      <c r="AG154" s="404" t="str">
        <f t="shared" si="54"/>
        <v>2300005792</v>
      </c>
      <c r="AH154" s="406">
        <f t="shared" si="48"/>
        <v>46098</v>
      </c>
      <c r="AI154" s="404"/>
      <c r="AJ154" s="404"/>
      <c r="AK154" s="404"/>
      <c r="AL154" s="404">
        <f t="shared" si="50"/>
        <v>389500</v>
      </c>
      <c r="AM154" s="404"/>
      <c r="AN154" s="404"/>
      <c r="AO154" s="404"/>
      <c r="AP154" s="404"/>
      <c r="AQ154" s="404"/>
      <c r="AR154" s="404"/>
      <c r="AS154" s="404"/>
      <c r="AT154" s="404"/>
      <c r="AU154" s="404"/>
      <c r="AV154" s="404">
        <f t="shared" si="51"/>
        <v>31160</v>
      </c>
      <c r="AW154" s="404">
        <f t="shared" si="52"/>
        <v>420660</v>
      </c>
      <c r="AX154" s="404">
        <f t="shared" si="49"/>
        <v>420660</v>
      </c>
      <c r="AY154" s="414" t="str">
        <f t="shared" si="53"/>
        <v>LOCAL</v>
      </c>
      <c r="AZ154" s="20" t="s">
        <v>6232</v>
      </c>
      <c r="BA154" s="1" t="s">
        <v>6155</v>
      </c>
      <c r="BC154" s="13"/>
    </row>
    <row r="155" spans="1:55" s="1" customFormat="1" ht="32.25" customHeight="1">
      <c r="A155" s="400" t="s">
        <v>6309</v>
      </c>
      <c r="B155" s="395" t="s">
        <v>6461</v>
      </c>
      <c r="C155" s="379" t="s">
        <v>3245</v>
      </c>
      <c r="D155" s="396">
        <v>46099</v>
      </c>
      <c r="E155" s="397">
        <v>108058426230</v>
      </c>
      <c r="F155" s="528">
        <v>1</v>
      </c>
      <c r="G155" s="372"/>
      <c r="H155" s="372"/>
      <c r="I155" s="422"/>
      <c r="J155" s="422"/>
      <c r="K155" s="422"/>
      <c r="L155" s="422"/>
      <c r="M155" s="422"/>
      <c r="N155" s="423"/>
      <c r="O155" s="373"/>
      <c r="P155" s="403"/>
      <c r="Q155" s="528">
        <v>389500</v>
      </c>
      <c r="R155" s="403"/>
      <c r="S155" s="403"/>
      <c r="T155" s="403"/>
      <c r="U155" s="403"/>
      <c r="V155" s="403"/>
      <c r="W155" s="403"/>
      <c r="X155" s="403"/>
      <c r="Y155" s="403"/>
      <c r="Z155" s="403"/>
      <c r="AA155" s="403"/>
      <c r="AB155" s="373"/>
      <c r="AC155" s="404"/>
      <c r="AD155" s="404"/>
      <c r="AE155" s="379" t="s">
        <v>4035</v>
      </c>
      <c r="AF155" s="405" t="str">
        <f t="shared" si="54"/>
        <v>PS261945</v>
      </c>
      <c r="AG155" s="404" t="str">
        <f t="shared" si="54"/>
        <v>PS0203/26</v>
      </c>
      <c r="AH155" s="406">
        <f t="shared" si="48"/>
        <v>46099</v>
      </c>
      <c r="AI155" s="404"/>
      <c r="AJ155" s="404"/>
      <c r="AK155" s="404"/>
      <c r="AL155" s="404">
        <f t="shared" si="50"/>
        <v>389500</v>
      </c>
      <c r="AM155" s="404"/>
      <c r="AN155" s="404"/>
      <c r="AO155" s="404"/>
      <c r="AP155" s="404"/>
      <c r="AQ155" s="404"/>
      <c r="AR155" s="404"/>
      <c r="AS155" s="404"/>
      <c r="AT155" s="404"/>
      <c r="AU155" s="404"/>
      <c r="AV155" s="404">
        <f t="shared" si="51"/>
        <v>31160</v>
      </c>
      <c r="AW155" s="404">
        <f t="shared" si="52"/>
        <v>420660</v>
      </c>
      <c r="AX155" s="404">
        <f t="shared" si="49"/>
        <v>420660</v>
      </c>
      <c r="AY155" s="414" t="str">
        <f t="shared" si="53"/>
        <v>LOCAL</v>
      </c>
      <c r="AZ155" s="20" t="s">
        <v>6232</v>
      </c>
      <c r="BA155" s="1" t="s">
        <v>6156</v>
      </c>
      <c r="BC155" s="13"/>
    </row>
    <row r="156" spans="1:55" s="1" customFormat="1" ht="32.25" customHeight="1">
      <c r="A156" s="400" t="s">
        <v>6310</v>
      </c>
      <c r="B156" s="395" t="s">
        <v>6462</v>
      </c>
      <c r="C156" s="379" t="s">
        <v>3245</v>
      </c>
      <c r="D156" s="396">
        <v>46099</v>
      </c>
      <c r="E156" s="397">
        <v>108058443250</v>
      </c>
      <c r="F156" s="528">
        <v>1</v>
      </c>
      <c r="G156" s="372"/>
      <c r="H156" s="372"/>
      <c r="I156" s="422"/>
      <c r="J156" s="422"/>
      <c r="K156" s="422"/>
      <c r="L156" s="422"/>
      <c r="M156" s="422"/>
      <c r="N156" s="423"/>
      <c r="O156" s="373"/>
      <c r="P156" s="403"/>
      <c r="Q156" s="528">
        <v>389500</v>
      </c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373"/>
      <c r="AC156" s="404"/>
      <c r="AD156" s="404"/>
      <c r="AE156" s="379" t="s">
        <v>4035</v>
      </c>
      <c r="AF156" s="405" t="str">
        <f t="shared" si="54"/>
        <v>PS261964</v>
      </c>
      <c r="AG156" s="404" t="str">
        <f t="shared" si="54"/>
        <v>HKPS03-160326</v>
      </c>
      <c r="AH156" s="406">
        <f t="shared" si="48"/>
        <v>46099</v>
      </c>
      <c r="AI156" s="404"/>
      <c r="AJ156" s="404"/>
      <c r="AK156" s="404"/>
      <c r="AL156" s="404">
        <f t="shared" si="50"/>
        <v>389500</v>
      </c>
      <c r="AM156" s="404"/>
      <c r="AN156" s="404"/>
      <c r="AO156" s="404"/>
      <c r="AP156" s="404"/>
      <c r="AQ156" s="404"/>
      <c r="AR156" s="404"/>
      <c r="AS156" s="404"/>
      <c r="AT156" s="404"/>
      <c r="AU156" s="404"/>
      <c r="AV156" s="404">
        <f t="shared" si="51"/>
        <v>31160</v>
      </c>
      <c r="AW156" s="404">
        <f t="shared" si="52"/>
        <v>420660</v>
      </c>
      <c r="AX156" s="404">
        <f t="shared" si="49"/>
        <v>420660</v>
      </c>
      <c r="AY156" s="414" t="str">
        <f t="shared" si="53"/>
        <v>LOCAL</v>
      </c>
      <c r="AZ156" s="20" t="s">
        <v>6232</v>
      </c>
      <c r="BA156" s="1" t="s">
        <v>6157</v>
      </c>
      <c r="BC156" s="13"/>
    </row>
    <row r="157" spans="1:55" s="1" customFormat="1" ht="32.25" customHeight="1">
      <c r="A157" s="400" t="s">
        <v>6311</v>
      </c>
      <c r="B157" s="395" t="s">
        <v>6463</v>
      </c>
      <c r="C157" s="379" t="s">
        <v>3245</v>
      </c>
      <c r="D157" s="396">
        <v>46099</v>
      </c>
      <c r="E157" s="397">
        <v>108058459350</v>
      </c>
      <c r="F157" s="528">
        <v>1</v>
      </c>
      <c r="G157" s="372"/>
      <c r="H157" s="372"/>
      <c r="I157" s="422"/>
      <c r="J157" s="422"/>
      <c r="K157" s="422"/>
      <c r="L157" s="422"/>
      <c r="M157" s="422"/>
      <c r="N157" s="423"/>
      <c r="O157" s="373"/>
      <c r="P157" s="403"/>
      <c r="Q157" s="528">
        <v>389500</v>
      </c>
      <c r="R157" s="403"/>
      <c r="S157" s="403"/>
      <c r="T157" s="403"/>
      <c r="U157" s="403"/>
      <c r="V157" s="403"/>
      <c r="W157" s="403"/>
      <c r="X157" s="403"/>
      <c r="Y157" s="403"/>
      <c r="Z157" s="403"/>
      <c r="AA157" s="403"/>
      <c r="AB157" s="373"/>
      <c r="AC157" s="404"/>
      <c r="AD157" s="404"/>
      <c r="AE157" s="379" t="s">
        <v>4035</v>
      </c>
      <c r="AF157" s="405" t="str">
        <f t="shared" si="54"/>
        <v>PS261965</v>
      </c>
      <c r="AG157" s="404" t="str">
        <f t="shared" si="54"/>
        <v>HKPS04-160326</v>
      </c>
      <c r="AH157" s="406">
        <f t="shared" si="48"/>
        <v>46099</v>
      </c>
      <c r="AI157" s="404"/>
      <c r="AJ157" s="404"/>
      <c r="AK157" s="404"/>
      <c r="AL157" s="404">
        <f t="shared" si="50"/>
        <v>389500</v>
      </c>
      <c r="AM157" s="404"/>
      <c r="AN157" s="404"/>
      <c r="AO157" s="404"/>
      <c r="AP157" s="404"/>
      <c r="AQ157" s="404"/>
      <c r="AR157" s="404"/>
      <c r="AS157" s="404"/>
      <c r="AT157" s="404"/>
      <c r="AU157" s="404"/>
      <c r="AV157" s="404">
        <f t="shared" si="51"/>
        <v>31160</v>
      </c>
      <c r="AW157" s="404">
        <f t="shared" si="52"/>
        <v>420660</v>
      </c>
      <c r="AX157" s="404">
        <f t="shared" si="49"/>
        <v>420660</v>
      </c>
      <c r="AY157" s="414" t="str">
        <f t="shared" si="53"/>
        <v>LOCAL</v>
      </c>
      <c r="AZ157" s="20" t="s">
        <v>6232</v>
      </c>
      <c r="BA157" s="1" t="s">
        <v>6158</v>
      </c>
      <c r="BC157" s="13"/>
    </row>
    <row r="158" spans="1:55" s="1" customFormat="1" ht="32.25" customHeight="1">
      <c r="A158" s="400" t="s">
        <v>6312</v>
      </c>
      <c r="B158" s="395" t="s">
        <v>6464</v>
      </c>
      <c r="C158" s="379" t="s">
        <v>3245</v>
      </c>
      <c r="D158" s="396">
        <v>46099</v>
      </c>
      <c r="E158" s="397">
        <v>108058470330</v>
      </c>
      <c r="F158" s="528">
        <v>1</v>
      </c>
      <c r="G158" s="372"/>
      <c r="H158" s="372"/>
      <c r="I158" s="422"/>
      <c r="J158" s="422"/>
      <c r="K158" s="422"/>
      <c r="L158" s="422"/>
      <c r="M158" s="422"/>
      <c r="N158" s="423"/>
      <c r="O158" s="373"/>
      <c r="P158" s="403"/>
      <c r="Q158" s="528">
        <v>389500</v>
      </c>
      <c r="R158" s="403"/>
      <c r="S158" s="403"/>
      <c r="T158" s="403"/>
      <c r="U158" s="403"/>
      <c r="V158" s="403"/>
      <c r="W158" s="403"/>
      <c r="X158" s="403"/>
      <c r="Y158" s="403"/>
      <c r="Z158" s="403"/>
      <c r="AA158" s="403"/>
      <c r="AB158" s="373"/>
      <c r="AC158" s="404"/>
      <c r="AD158" s="404"/>
      <c r="AE158" s="379" t="s">
        <v>4035</v>
      </c>
      <c r="AF158" s="405" t="str">
        <f t="shared" si="54"/>
        <v>PS261943</v>
      </c>
      <c r="AG158" s="404" t="str">
        <f t="shared" si="54"/>
        <v>XJ-VY-20260314</v>
      </c>
      <c r="AH158" s="406">
        <f t="shared" si="48"/>
        <v>46099</v>
      </c>
      <c r="AI158" s="404"/>
      <c r="AJ158" s="404"/>
      <c r="AK158" s="404"/>
      <c r="AL158" s="404">
        <f t="shared" si="50"/>
        <v>389500</v>
      </c>
      <c r="AM158" s="404"/>
      <c r="AN158" s="404"/>
      <c r="AO158" s="404"/>
      <c r="AP158" s="404"/>
      <c r="AQ158" s="404"/>
      <c r="AR158" s="404"/>
      <c r="AS158" s="404"/>
      <c r="AT158" s="404"/>
      <c r="AU158" s="404"/>
      <c r="AV158" s="404">
        <f t="shared" si="51"/>
        <v>31160</v>
      </c>
      <c r="AW158" s="404">
        <f t="shared" si="52"/>
        <v>420660</v>
      </c>
      <c r="AX158" s="404">
        <f t="shared" si="49"/>
        <v>420660</v>
      </c>
      <c r="AY158" s="414" t="str">
        <f t="shared" si="53"/>
        <v>LOCAL</v>
      </c>
      <c r="AZ158" s="20" t="s">
        <v>6232</v>
      </c>
      <c r="BA158" s="1" t="s">
        <v>6159</v>
      </c>
      <c r="BC158" s="13"/>
    </row>
    <row r="159" spans="1:55" s="1" customFormat="1" ht="32.25" customHeight="1">
      <c r="A159" s="400" t="s">
        <v>6313</v>
      </c>
      <c r="B159" s="395" t="s">
        <v>6465</v>
      </c>
      <c r="C159" s="379" t="s">
        <v>3245</v>
      </c>
      <c r="D159" s="396">
        <v>46099</v>
      </c>
      <c r="E159" s="397">
        <v>108058493650</v>
      </c>
      <c r="F159" s="528">
        <v>1</v>
      </c>
      <c r="G159" s="372"/>
      <c r="H159" s="372"/>
      <c r="I159" s="422"/>
      <c r="J159" s="422"/>
      <c r="K159" s="422"/>
      <c r="L159" s="422"/>
      <c r="M159" s="422"/>
      <c r="N159" s="423"/>
      <c r="O159" s="373"/>
      <c r="P159" s="403"/>
      <c r="Q159" s="528">
        <v>389500</v>
      </c>
      <c r="R159" s="403"/>
      <c r="S159" s="403"/>
      <c r="T159" s="403"/>
      <c r="U159" s="403"/>
      <c r="V159" s="403"/>
      <c r="W159" s="403"/>
      <c r="X159" s="403"/>
      <c r="Y159" s="403"/>
      <c r="Z159" s="403"/>
      <c r="AA159" s="403"/>
      <c r="AB159" s="373"/>
      <c r="AC159" s="404"/>
      <c r="AD159" s="404"/>
      <c r="AE159" s="379" t="s">
        <v>4035</v>
      </c>
      <c r="AF159" s="405" t="str">
        <f t="shared" si="54"/>
        <v>PS261966</v>
      </c>
      <c r="AG159" s="404" t="str">
        <f t="shared" si="54"/>
        <v>00014-00000063</v>
      </c>
      <c r="AH159" s="406">
        <f t="shared" si="48"/>
        <v>46099</v>
      </c>
      <c r="AI159" s="404"/>
      <c r="AJ159" s="404"/>
      <c r="AK159" s="404"/>
      <c r="AL159" s="404">
        <f t="shared" si="50"/>
        <v>389500</v>
      </c>
      <c r="AM159" s="404"/>
      <c r="AN159" s="404"/>
      <c r="AO159" s="404"/>
      <c r="AP159" s="404"/>
      <c r="AQ159" s="404"/>
      <c r="AR159" s="404"/>
      <c r="AS159" s="404"/>
      <c r="AT159" s="404"/>
      <c r="AU159" s="404"/>
      <c r="AV159" s="404">
        <f t="shared" si="51"/>
        <v>31160</v>
      </c>
      <c r="AW159" s="404">
        <f t="shared" si="52"/>
        <v>420660</v>
      </c>
      <c r="AX159" s="404">
        <f t="shared" si="49"/>
        <v>420660</v>
      </c>
      <c r="AY159" s="414" t="str">
        <f t="shared" si="53"/>
        <v>LOCAL</v>
      </c>
      <c r="AZ159" s="20" t="s">
        <v>6232</v>
      </c>
      <c r="BA159" s="1" t="s">
        <v>6160</v>
      </c>
      <c r="BC159" s="13"/>
    </row>
    <row r="160" spans="1:55" s="1" customFormat="1" ht="32.25" customHeight="1">
      <c r="A160" s="400" t="s">
        <v>6314</v>
      </c>
      <c r="B160" s="395" t="s">
        <v>6466</v>
      </c>
      <c r="C160" s="379" t="s">
        <v>3245</v>
      </c>
      <c r="D160" s="396">
        <v>46099</v>
      </c>
      <c r="E160" s="397">
        <v>108058982030</v>
      </c>
      <c r="F160" s="528">
        <v>1</v>
      </c>
      <c r="G160" s="372"/>
      <c r="H160" s="372"/>
      <c r="I160" s="422"/>
      <c r="J160" s="422"/>
      <c r="K160" s="422"/>
      <c r="L160" s="422"/>
      <c r="M160" s="422"/>
      <c r="N160" s="423"/>
      <c r="O160" s="373"/>
      <c r="P160" s="403"/>
      <c r="Q160" s="528">
        <v>389500</v>
      </c>
      <c r="R160" s="403"/>
      <c r="S160" s="403"/>
      <c r="T160" s="403"/>
      <c r="U160" s="403"/>
      <c r="V160" s="403"/>
      <c r="W160" s="403"/>
      <c r="X160" s="403"/>
      <c r="Y160" s="403"/>
      <c r="Z160" s="403"/>
      <c r="AA160" s="403"/>
      <c r="AB160" s="373"/>
      <c r="AC160" s="404"/>
      <c r="AD160" s="404"/>
      <c r="AE160" s="379" t="s">
        <v>4035</v>
      </c>
      <c r="AF160" s="405" t="str">
        <f t="shared" si="54"/>
        <v>PS261988</v>
      </c>
      <c r="AG160" s="404" t="str">
        <f t="shared" si="54"/>
        <v>54/PSHK/26</v>
      </c>
      <c r="AH160" s="406">
        <f t="shared" si="48"/>
        <v>46099</v>
      </c>
      <c r="AI160" s="404"/>
      <c r="AJ160" s="404"/>
      <c r="AK160" s="404"/>
      <c r="AL160" s="404">
        <f t="shared" si="50"/>
        <v>389500</v>
      </c>
      <c r="AM160" s="404"/>
      <c r="AN160" s="404"/>
      <c r="AO160" s="404"/>
      <c r="AP160" s="404"/>
      <c r="AQ160" s="404"/>
      <c r="AR160" s="404"/>
      <c r="AS160" s="404"/>
      <c r="AT160" s="404"/>
      <c r="AU160" s="404"/>
      <c r="AV160" s="404">
        <f t="shared" si="51"/>
        <v>31160</v>
      </c>
      <c r="AW160" s="404">
        <f t="shared" si="52"/>
        <v>420660</v>
      </c>
      <c r="AX160" s="404">
        <f t="shared" si="49"/>
        <v>420660</v>
      </c>
      <c r="AY160" s="414" t="str">
        <f t="shared" si="53"/>
        <v>LOCAL</v>
      </c>
      <c r="AZ160" s="20" t="s">
        <v>6232</v>
      </c>
      <c r="BA160" s="1" t="s">
        <v>6161</v>
      </c>
      <c r="BC160" s="13"/>
    </row>
    <row r="161" spans="1:55" s="1" customFormat="1" ht="32.25" customHeight="1">
      <c r="A161" s="400" t="s">
        <v>6315</v>
      </c>
      <c r="B161" s="395" t="s">
        <v>6467</v>
      </c>
      <c r="C161" s="379" t="s">
        <v>3245</v>
      </c>
      <c r="D161" s="396">
        <v>46099</v>
      </c>
      <c r="E161" s="397">
        <v>108059014120</v>
      </c>
      <c r="F161" s="528">
        <v>1</v>
      </c>
      <c r="G161" s="372"/>
      <c r="H161" s="372"/>
      <c r="I161" s="422"/>
      <c r="J161" s="422"/>
      <c r="K161" s="422"/>
      <c r="L161" s="422"/>
      <c r="M161" s="422"/>
      <c r="N161" s="423"/>
      <c r="O161" s="373"/>
      <c r="P161" s="403"/>
      <c r="Q161" s="528">
        <v>389500</v>
      </c>
      <c r="R161" s="403"/>
      <c r="S161" s="403"/>
      <c r="T161" s="403"/>
      <c r="U161" s="403"/>
      <c r="V161" s="403"/>
      <c r="W161" s="403"/>
      <c r="X161" s="403"/>
      <c r="Y161" s="403"/>
      <c r="Z161" s="403"/>
      <c r="AA161" s="403"/>
      <c r="AB161" s="373"/>
      <c r="AC161" s="404"/>
      <c r="AD161" s="404"/>
      <c r="AE161" s="379" t="s">
        <v>4035</v>
      </c>
      <c r="AF161" s="405" t="str">
        <f t="shared" si="54"/>
        <v>PS261987</v>
      </c>
      <c r="AG161" s="404" t="str">
        <f t="shared" si="54"/>
        <v>5324834</v>
      </c>
      <c r="AH161" s="406">
        <f t="shared" si="48"/>
        <v>46099</v>
      </c>
      <c r="AI161" s="404"/>
      <c r="AJ161" s="404"/>
      <c r="AK161" s="404"/>
      <c r="AL161" s="404">
        <f t="shared" si="50"/>
        <v>389500</v>
      </c>
      <c r="AM161" s="404"/>
      <c r="AN161" s="404"/>
      <c r="AO161" s="404"/>
      <c r="AP161" s="404"/>
      <c r="AQ161" s="404"/>
      <c r="AR161" s="404"/>
      <c r="AS161" s="404"/>
      <c r="AT161" s="404"/>
      <c r="AU161" s="404"/>
      <c r="AV161" s="404">
        <f t="shared" si="51"/>
        <v>31160</v>
      </c>
      <c r="AW161" s="404">
        <f t="shared" si="52"/>
        <v>420660</v>
      </c>
      <c r="AX161" s="404">
        <f t="shared" si="49"/>
        <v>420660</v>
      </c>
      <c r="AY161" s="414" t="str">
        <f t="shared" si="53"/>
        <v>LOCAL</v>
      </c>
      <c r="AZ161" s="20" t="s">
        <v>6232</v>
      </c>
      <c r="BA161" s="1" t="s">
        <v>6162</v>
      </c>
      <c r="BC161" s="13"/>
    </row>
    <row r="162" spans="1:55" s="1" customFormat="1" ht="32.25" customHeight="1">
      <c r="A162" s="400" t="s">
        <v>6316</v>
      </c>
      <c r="B162" s="395" t="s">
        <v>6468</v>
      </c>
      <c r="C162" s="379" t="s">
        <v>3245</v>
      </c>
      <c r="D162" s="396">
        <v>46099</v>
      </c>
      <c r="E162" s="397">
        <v>108059010140</v>
      </c>
      <c r="F162" s="528">
        <v>1</v>
      </c>
      <c r="G162" s="372"/>
      <c r="H162" s="372"/>
      <c r="I162" s="422"/>
      <c r="J162" s="422"/>
      <c r="K162" s="422"/>
      <c r="L162" s="422"/>
      <c r="M162" s="422"/>
      <c r="N162" s="423"/>
      <c r="O162" s="373"/>
      <c r="P162" s="403"/>
      <c r="Q162" s="528">
        <v>389500</v>
      </c>
      <c r="R162" s="403"/>
      <c r="S162" s="403"/>
      <c r="T162" s="403"/>
      <c r="U162" s="403"/>
      <c r="V162" s="403"/>
      <c r="W162" s="403"/>
      <c r="X162" s="403"/>
      <c r="Y162" s="403"/>
      <c r="Z162" s="403"/>
      <c r="AA162" s="403"/>
      <c r="AB162" s="373"/>
      <c r="AC162" s="404"/>
      <c r="AD162" s="404"/>
      <c r="AE162" s="379" t="s">
        <v>4035</v>
      </c>
      <c r="AF162" s="405" t="str">
        <f t="shared" si="54"/>
        <v>PS261983</v>
      </c>
      <c r="AG162" s="404" t="str">
        <f t="shared" si="54"/>
        <v>B34X26031202VY</v>
      </c>
      <c r="AH162" s="406">
        <f t="shared" si="48"/>
        <v>46099</v>
      </c>
      <c r="AI162" s="404"/>
      <c r="AJ162" s="404"/>
      <c r="AK162" s="404"/>
      <c r="AL162" s="404">
        <f t="shared" si="50"/>
        <v>389500</v>
      </c>
      <c r="AM162" s="404"/>
      <c r="AN162" s="404"/>
      <c r="AO162" s="404"/>
      <c r="AP162" s="404"/>
      <c r="AQ162" s="404"/>
      <c r="AR162" s="404"/>
      <c r="AS162" s="404"/>
      <c r="AT162" s="404"/>
      <c r="AU162" s="404"/>
      <c r="AV162" s="404">
        <f t="shared" si="51"/>
        <v>31160</v>
      </c>
      <c r="AW162" s="404">
        <f t="shared" si="52"/>
        <v>420660</v>
      </c>
      <c r="AX162" s="404">
        <f t="shared" si="49"/>
        <v>420660</v>
      </c>
      <c r="AY162" s="414" t="str">
        <f t="shared" si="53"/>
        <v>LOCAL</v>
      </c>
      <c r="AZ162" s="20" t="s">
        <v>6232</v>
      </c>
      <c r="BA162" s="1" t="s">
        <v>6163</v>
      </c>
      <c r="BC162" s="13"/>
    </row>
    <row r="163" spans="1:55" s="1" customFormat="1" ht="32.25" customHeight="1">
      <c r="A163" s="400" t="s">
        <v>6317</v>
      </c>
      <c r="B163" s="395" t="s">
        <v>6469</v>
      </c>
      <c r="C163" s="379" t="s">
        <v>3245</v>
      </c>
      <c r="D163" s="396">
        <v>46099</v>
      </c>
      <c r="E163" s="397">
        <v>108059042930</v>
      </c>
      <c r="F163" s="528">
        <v>1</v>
      </c>
      <c r="G163" s="372"/>
      <c r="H163" s="372"/>
      <c r="I163" s="422"/>
      <c r="J163" s="422"/>
      <c r="K163" s="422"/>
      <c r="L163" s="422"/>
      <c r="M163" s="422"/>
      <c r="N163" s="423"/>
      <c r="O163" s="373"/>
      <c r="P163" s="403"/>
      <c r="Q163" s="528">
        <v>389500</v>
      </c>
      <c r="R163" s="403"/>
      <c r="S163" s="403"/>
      <c r="T163" s="403"/>
      <c r="U163" s="403"/>
      <c r="V163" s="403"/>
      <c r="W163" s="403"/>
      <c r="X163" s="403"/>
      <c r="Y163" s="403"/>
      <c r="Z163" s="403"/>
      <c r="AA163" s="403"/>
      <c r="AB163" s="373"/>
      <c r="AC163" s="404"/>
      <c r="AD163" s="404"/>
      <c r="AE163" s="379" t="s">
        <v>4035</v>
      </c>
      <c r="AF163" s="405" t="str">
        <f t="shared" si="54"/>
        <v>PS261982</v>
      </c>
      <c r="AG163" s="404" t="str">
        <f t="shared" si="54"/>
        <v>B34X26031203VY</v>
      </c>
      <c r="AH163" s="406">
        <f t="shared" si="48"/>
        <v>46099</v>
      </c>
      <c r="AI163" s="404"/>
      <c r="AJ163" s="404"/>
      <c r="AK163" s="404"/>
      <c r="AL163" s="404">
        <f t="shared" si="50"/>
        <v>389500</v>
      </c>
      <c r="AM163" s="404"/>
      <c r="AN163" s="404"/>
      <c r="AO163" s="404"/>
      <c r="AP163" s="404"/>
      <c r="AQ163" s="404"/>
      <c r="AR163" s="404"/>
      <c r="AS163" s="404"/>
      <c r="AT163" s="404"/>
      <c r="AU163" s="404"/>
      <c r="AV163" s="404">
        <f t="shared" si="51"/>
        <v>31160</v>
      </c>
      <c r="AW163" s="404">
        <f t="shared" si="52"/>
        <v>420660</v>
      </c>
      <c r="AX163" s="404">
        <f t="shared" si="49"/>
        <v>420660</v>
      </c>
      <c r="AY163" s="414" t="str">
        <f t="shared" si="53"/>
        <v>LOCAL</v>
      </c>
      <c r="AZ163" s="20" t="s">
        <v>6232</v>
      </c>
      <c r="BA163" s="1" t="s">
        <v>6164</v>
      </c>
      <c r="BC163" s="13"/>
    </row>
    <row r="164" spans="1:55" s="1" customFormat="1" ht="32.25" customHeight="1">
      <c r="A164" s="400" t="s">
        <v>6318</v>
      </c>
      <c r="B164" s="395" t="s">
        <v>6470</v>
      </c>
      <c r="C164" s="379" t="s">
        <v>3245</v>
      </c>
      <c r="D164" s="396">
        <v>46099</v>
      </c>
      <c r="E164" s="397">
        <v>108059039210</v>
      </c>
      <c r="F164" s="528">
        <v>1</v>
      </c>
      <c r="G164" s="372"/>
      <c r="H164" s="372"/>
      <c r="I164" s="422"/>
      <c r="J164" s="422"/>
      <c r="K164" s="422"/>
      <c r="L164" s="422"/>
      <c r="M164" s="422"/>
      <c r="N164" s="423"/>
      <c r="O164" s="373"/>
      <c r="P164" s="403"/>
      <c r="Q164" s="528">
        <v>389500</v>
      </c>
      <c r="R164" s="403"/>
      <c r="S164" s="403"/>
      <c r="T164" s="403"/>
      <c r="U164" s="403"/>
      <c r="V164" s="403"/>
      <c r="W164" s="403"/>
      <c r="X164" s="403"/>
      <c r="Y164" s="403"/>
      <c r="Z164" s="403"/>
      <c r="AA164" s="403"/>
      <c r="AB164" s="373"/>
      <c r="AC164" s="404"/>
      <c r="AD164" s="404"/>
      <c r="AE164" s="379" t="s">
        <v>4035</v>
      </c>
      <c r="AF164" s="405" t="str">
        <f t="shared" si="54"/>
        <v>PS261955</v>
      </c>
      <c r="AG164" s="404" t="str">
        <f t="shared" si="54"/>
        <v>KJ-VY260305</v>
      </c>
      <c r="AH164" s="406">
        <f t="shared" si="48"/>
        <v>46099</v>
      </c>
      <c r="AI164" s="404"/>
      <c r="AJ164" s="404"/>
      <c r="AK164" s="404"/>
      <c r="AL164" s="404">
        <f t="shared" si="50"/>
        <v>389500</v>
      </c>
      <c r="AM164" s="404"/>
      <c r="AN164" s="404"/>
      <c r="AO164" s="404"/>
      <c r="AP164" s="404"/>
      <c r="AQ164" s="404"/>
      <c r="AR164" s="404"/>
      <c r="AS164" s="404"/>
      <c r="AT164" s="404"/>
      <c r="AU164" s="404"/>
      <c r="AV164" s="404">
        <f t="shared" si="51"/>
        <v>31160</v>
      </c>
      <c r="AW164" s="404">
        <f t="shared" si="52"/>
        <v>420660</v>
      </c>
      <c r="AX164" s="404">
        <f t="shared" si="49"/>
        <v>420660</v>
      </c>
      <c r="AY164" s="414" t="str">
        <f t="shared" si="53"/>
        <v>LOCAL</v>
      </c>
      <c r="AZ164" s="20" t="s">
        <v>6232</v>
      </c>
      <c r="BA164" s="1" t="s">
        <v>6165</v>
      </c>
      <c r="BC164" s="13"/>
    </row>
    <row r="165" spans="1:55" s="1" customFormat="1" ht="32.25" customHeight="1">
      <c r="A165" s="400" t="s">
        <v>6319</v>
      </c>
      <c r="B165" s="395" t="s">
        <v>6471</v>
      </c>
      <c r="C165" s="379" t="s">
        <v>3245</v>
      </c>
      <c r="D165" s="396">
        <v>46099</v>
      </c>
      <c r="E165" s="397">
        <v>108059072700</v>
      </c>
      <c r="F165" s="528">
        <v>1</v>
      </c>
      <c r="G165" s="372"/>
      <c r="H165" s="372"/>
      <c r="I165" s="422"/>
      <c r="J165" s="422"/>
      <c r="K165" s="422"/>
      <c r="L165" s="422"/>
      <c r="M165" s="422"/>
      <c r="N165" s="423"/>
      <c r="O165" s="373"/>
      <c r="P165" s="403"/>
      <c r="Q165" s="528">
        <v>389500</v>
      </c>
      <c r="R165" s="403"/>
      <c r="S165" s="403"/>
      <c r="T165" s="403"/>
      <c r="U165" s="403"/>
      <c r="V165" s="403"/>
      <c r="W165" s="403"/>
      <c r="X165" s="403"/>
      <c r="Y165" s="403"/>
      <c r="Z165" s="403"/>
      <c r="AA165" s="403"/>
      <c r="AB165" s="373"/>
      <c r="AC165" s="404"/>
      <c r="AD165" s="404"/>
      <c r="AE165" s="379" t="s">
        <v>4035</v>
      </c>
      <c r="AF165" s="405" t="str">
        <f t="shared" si="54"/>
        <v>PS261958</v>
      </c>
      <c r="AG165" s="404" t="str">
        <f t="shared" si="54"/>
        <v>5322473</v>
      </c>
      <c r="AH165" s="406">
        <f t="shared" si="48"/>
        <v>46099</v>
      </c>
      <c r="AI165" s="404"/>
      <c r="AJ165" s="404"/>
      <c r="AK165" s="404"/>
      <c r="AL165" s="404">
        <f t="shared" si="50"/>
        <v>389500</v>
      </c>
      <c r="AM165" s="404"/>
      <c r="AN165" s="404"/>
      <c r="AO165" s="404"/>
      <c r="AP165" s="404"/>
      <c r="AQ165" s="404"/>
      <c r="AR165" s="404"/>
      <c r="AS165" s="404"/>
      <c r="AT165" s="404"/>
      <c r="AU165" s="404"/>
      <c r="AV165" s="404">
        <f t="shared" si="51"/>
        <v>31160</v>
      </c>
      <c r="AW165" s="404">
        <f t="shared" si="52"/>
        <v>420660</v>
      </c>
      <c r="AX165" s="404">
        <f t="shared" si="49"/>
        <v>420660</v>
      </c>
      <c r="AY165" s="414" t="str">
        <f t="shared" si="53"/>
        <v>LOCAL</v>
      </c>
      <c r="AZ165" s="20" t="s">
        <v>6232</v>
      </c>
      <c r="BA165" s="1" t="s">
        <v>6166</v>
      </c>
      <c r="BC165" s="13"/>
    </row>
    <row r="166" spans="1:55" s="1" customFormat="1" ht="32.25" customHeight="1">
      <c r="A166" s="400" t="s">
        <v>6320</v>
      </c>
      <c r="B166" s="395" t="s">
        <v>6472</v>
      </c>
      <c r="C166" s="379" t="s">
        <v>3245</v>
      </c>
      <c r="D166" s="396">
        <v>46099</v>
      </c>
      <c r="E166" s="397">
        <v>108059094510</v>
      </c>
      <c r="F166" s="528">
        <v>1</v>
      </c>
      <c r="G166" s="372"/>
      <c r="H166" s="372"/>
      <c r="I166" s="422"/>
      <c r="J166" s="422"/>
      <c r="K166" s="422"/>
      <c r="L166" s="422"/>
      <c r="M166" s="422"/>
      <c r="N166" s="423"/>
      <c r="O166" s="373"/>
      <c r="P166" s="403"/>
      <c r="Q166" s="528">
        <v>389500</v>
      </c>
      <c r="R166" s="403"/>
      <c r="S166" s="403"/>
      <c r="T166" s="403"/>
      <c r="U166" s="403"/>
      <c r="V166" s="403"/>
      <c r="W166" s="403"/>
      <c r="X166" s="403"/>
      <c r="Y166" s="403"/>
      <c r="Z166" s="403"/>
      <c r="AA166" s="403"/>
      <c r="AB166" s="373"/>
      <c r="AC166" s="404"/>
      <c r="AD166" s="404"/>
      <c r="AE166" s="379" t="s">
        <v>4035</v>
      </c>
      <c r="AF166" s="405" t="str">
        <f t="shared" si="54"/>
        <v>PS261976</v>
      </c>
      <c r="AG166" s="404" t="str">
        <f t="shared" si="54"/>
        <v>EBD-PSINJ260319</v>
      </c>
      <c r="AH166" s="406">
        <f t="shared" si="48"/>
        <v>46099</v>
      </c>
      <c r="AI166" s="404"/>
      <c r="AJ166" s="404"/>
      <c r="AK166" s="404"/>
      <c r="AL166" s="404">
        <f t="shared" si="50"/>
        <v>389500</v>
      </c>
      <c r="AM166" s="404"/>
      <c r="AN166" s="404"/>
      <c r="AO166" s="404"/>
      <c r="AP166" s="404"/>
      <c r="AQ166" s="404"/>
      <c r="AR166" s="404"/>
      <c r="AS166" s="404"/>
      <c r="AT166" s="404"/>
      <c r="AU166" s="404"/>
      <c r="AV166" s="404">
        <f t="shared" si="51"/>
        <v>31160</v>
      </c>
      <c r="AW166" s="404">
        <f t="shared" si="52"/>
        <v>420660</v>
      </c>
      <c r="AX166" s="404">
        <f t="shared" si="49"/>
        <v>420660</v>
      </c>
      <c r="AY166" s="414" t="str">
        <f t="shared" si="53"/>
        <v>LOCAL</v>
      </c>
      <c r="AZ166" s="20" t="s">
        <v>6232</v>
      </c>
      <c r="BA166" s="1" t="s">
        <v>6167</v>
      </c>
      <c r="BC166" s="13"/>
    </row>
    <row r="167" spans="1:55" s="1" customFormat="1" ht="32.25" customHeight="1">
      <c r="A167" s="400" t="s">
        <v>6321</v>
      </c>
      <c r="B167" s="395" t="s">
        <v>6473</v>
      </c>
      <c r="C167" s="379" t="s">
        <v>3245</v>
      </c>
      <c r="D167" s="396">
        <v>46099</v>
      </c>
      <c r="E167" s="397">
        <v>108059120300</v>
      </c>
      <c r="F167" s="528">
        <v>1</v>
      </c>
      <c r="G167" s="372"/>
      <c r="H167" s="372"/>
      <c r="I167" s="422"/>
      <c r="J167" s="422"/>
      <c r="K167" s="422"/>
      <c r="L167" s="422"/>
      <c r="M167" s="422"/>
      <c r="N167" s="423"/>
      <c r="O167" s="373"/>
      <c r="P167" s="403"/>
      <c r="Q167" s="528">
        <v>389500</v>
      </c>
      <c r="R167" s="403"/>
      <c r="S167" s="403"/>
      <c r="T167" s="403"/>
      <c r="U167" s="403"/>
      <c r="V167" s="403"/>
      <c r="W167" s="403"/>
      <c r="X167" s="403"/>
      <c r="Y167" s="403"/>
      <c r="Z167" s="403"/>
      <c r="AA167" s="403"/>
      <c r="AB167" s="373"/>
      <c r="AC167" s="404"/>
      <c r="AD167" s="404"/>
      <c r="AE167" s="379" t="s">
        <v>4035</v>
      </c>
      <c r="AF167" s="405" t="str">
        <f t="shared" si="54"/>
        <v>PS261978</v>
      </c>
      <c r="AG167" s="404" t="str">
        <f t="shared" si="54"/>
        <v>EBD-PSINJ260320</v>
      </c>
      <c r="AH167" s="406">
        <f t="shared" si="48"/>
        <v>46099</v>
      </c>
      <c r="AI167" s="404"/>
      <c r="AJ167" s="404"/>
      <c r="AK167" s="404"/>
      <c r="AL167" s="404">
        <f t="shared" si="50"/>
        <v>389500</v>
      </c>
      <c r="AM167" s="404"/>
      <c r="AN167" s="404"/>
      <c r="AO167" s="404"/>
      <c r="AP167" s="404"/>
      <c r="AQ167" s="404"/>
      <c r="AR167" s="404"/>
      <c r="AS167" s="404"/>
      <c r="AT167" s="404"/>
      <c r="AU167" s="404"/>
      <c r="AV167" s="404">
        <f t="shared" si="51"/>
        <v>31160</v>
      </c>
      <c r="AW167" s="404">
        <f t="shared" si="52"/>
        <v>420660</v>
      </c>
      <c r="AX167" s="404">
        <f t="shared" si="49"/>
        <v>420660</v>
      </c>
      <c r="AY167" s="414" t="str">
        <f t="shared" si="53"/>
        <v>LOCAL</v>
      </c>
      <c r="AZ167" s="20" t="s">
        <v>6232</v>
      </c>
      <c r="BA167" s="1" t="s">
        <v>6168</v>
      </c>
      <c r="BC167" s="13"/>
    </row>
    <row r="168" spans="1:55" s="1" customFormat="1" ht="32.25" customHeight="1">
      <c r="A168" s="400" t="s">
        <v>6322</v>
      </c>
      <c r="B168" s="395" t="s">
        <v>6474</v>
      </c>
      <c r="C168" s="379" t="s">
        <v>3245</v>
      </c>
      <c r="D168" s="396">
        <v>46099</v>
      </c>
      <c r="E168" s="397">
        <v>108059144760</v>
      </c>
      <c r="F168" s="528">
        <v>1</v>
      </c>
      <c r="G168" s="372"/>
      <c r="H168" s="372"/>
      <c r="I168" s="422"/>
      <c r="J168" s="422"/>
      <c r="K168" s="422"/>
      <c r="L168" s="422"/>
      <c r="M168" s="422"/>
      <c r="N168" s="423"/>
      <c r="O168" s="373"/>
      <c r="P168" s="403"/>
      <c r="Q168" s="528">
        <v>389500</v>
      </c>
      <c r="R168" s="403"/>
      <c r="S168" s="403"/>
      <c r="T168" s="403"/>
      <c r="U168" s="403"/>
      <c r="V168" s="403"/>
      <c r="W168" s="403"/>
      <c r="X168" s="403"/>
      <c r="Y168" s="403"/>
      <c r="Z168" s="403"/>
      <c r="AA168" s="403"/>
      <c r="AB168" s="373"/>
      <c r="AC168" s="404"/>
      <c r="AD168" s="404"/>
      <c r="AE168" s="379" t="s">
        <v>4035</v>
      </c>
      <c r="AF168" s="405" t="str">
        <f t="shared" si="54"/>
        <v>PS261977</v>
      </c>
      <c r="AG168" s="404" t="str">
        <f t="shared" si="54"/>
        <v>EBD-PSINJ260321</v>
      </c>
      <c r="AH168" s="406">
        <f t="shared" si="48"/>
        <v>46099</v>
      </c>
      <c r="AI168" s="404"/>
      <c r="AJ168" s="404"/>
      <c r="AK168" s="404"/>
      <c r="AL168" s="404">
        <f t="shared" si="50"/>
        <v>389500</v>
      </c>
      <c r="AM168" s="404"/>
      <c r="AN168" s="404"/>
      <c r="AO168" s="404"/>
      <c r="AP168" s="404"/>
      <c r="AQ168" s="404"/>
      <c r="AR168" s="404"/>
      <c r="AS168" s="404"/>
      <c r="AT168" s="404"/>
      <c r="AU168" s="404"/>
      <c r="AV168" s="404">
        <f t="shared" si="51"/>
        <v>31160</v>
      </c>
      <c r="AW168" s="404">
        <f t="shared" si="52"/>
        <v>420660</v>
      </c>
      <c r="AX168" s="404">
        <f t="shared" si="49"/>
        <v>420660</v>
      </c>
      <c r="AY168" s="414" t="str">
        <f t="shared" si="53"/>
        <v>LOCAL</v>
      </c>
      <c r="AZ168" s="20" t="s">
        <v>6232</v>
      </c>
      <c r="BA168" s="1" t="s">
        <v>6169</v>
      </c>
      <c r="BC168" s="13"/>
    </row>
    <row r="169" spans="1:55" s="1" customFormat="1" ht="32.25" customHeight="1">
      <c r="A169" s="400" t="s">
        <v>6323</v>
      </c>
      <c r="B169" s="395" t="s">
        <v>6475</v>
      </c>
      <c r="C169" s="379" t="s">
        <v>3245</v>
      </c>
      <c r="D169" s="396">
        <v>46099</v>
      </c>
      <c r="E169" s="397">
        <v>108059183520</v>
      </c>
      <c r="F169" s="528">
        <v>1</v>
      </c>
      <c r="G169" s="372"/>
      <c r="H169" s="372"/>
      <c r="I169" s="422"/>
      <c r="J169" s="422"/>
      <c r="K169" s="422"/>
      <c r="L169" s="422"/>
      <c r="M169" s="422"/>
      <c r="N169" s="423"/>
      <c r="O169" s="373"/>
      <c r="P169" s="403"/>
      <c r="Q169" s="528">
        <v>389500</v>
      </c>
      <c r="R169" s="403"/>
      <c r="S169" s="403"/>
      <c r="T169" s="403"/>
      <c r="U169" s="403"/>
      <c r="V169" s="403"/>
      <c r="W169" s="403"/>
      <c r="X169" s="403"/>
      <c r="Y169" s="403"/>
      <c r="Z169" s="403"/>
      <c r="AA169" s="403"/>
      <c r="AB169" s="373"/>
      <c r="AC169" s="404"/>
      <c r="AD169" s="404"/>
      <c r="AE169" s="379" t="s">
        <v>4035</v>
      </c>
      <c r="AF169" s="405" t="str">
        <f t="shared" si="54"/>
        <v>PS261975</v>
      </c>
      <c r="AG169" s="404" t="str">
        <f t="shared" si="54"/>
        <v>EBD-PSINJ260322</v>
      </c>
      <c r="AH169" s="406">
        <f t="shared" si="48"/>
        <v>46099</v>
      </c>
      <c r="AI169" s="404"/>
      <c r="AJ169" s="404"/>
      <c r="AK169" s="404"/>
      <c r="AL169" s="404">
        <f t="shared" si="50"/>
        <v>389500</v>
      </c>
      <c r="AM169" s="404"/>
      <c r="AN169" s="404"/>
      <c r="AO169" s="404"/>
      <c r="AP169" s="404"/>
      <c r="AQ169" s="404"/>
      <c r="AR169" s="404"/>
      <c r="AS169" s="404"/>
      <c r="AT169" s="404"/>
      <c r="AU169" s="404"/>
      <c r="AV169" s="404">
        <f t="shared" si="51"/>
        <v>31160</v>
      </c>
      <c r="AW169" s="404">
        <f t="shared" si="52"/>
        <v>420660</v>
      </c>
      <c r="AX169" s="404">
        <f t="shared" si="49"/>
        <v>420660</v>
      </c>
      <c r="AY169" s="414" t="str">
        <f t="shared" si="53"/>
        <v>LOCAL</v>
      </c>
      <c r="AZ169" s="20" t="s">
        <v>6232</v>
      </c>
      <c r="BA169" s="1" t="s">
        <v>6170</v>
      </c>
      <c r="BC169" s="13"/>
    </row>
    <row r="170" spans="1:55" s="1" customFormat="1" ht="32.25" customHeight="1">
      <c r="A170" s="400" t="s">
        <v>6324</v>
      </c>
      <c r="B170" s="395" t="s">
        <v>6476</v>
      </c>
      <c r="C170" s="379" t="s">
        <v>3245</v>
      </c>
      <c r="D170" s="396">
        <v>46099</v>
      </c>
      <c r="E170" s="397">
        <v>108059207210</v>
      </c>
      <c r="F170" s="528">
        <v>1</v>
      </c>
      <c r="G170" s="372"/>
      <c r="H170" s="372"/>
      <c r="I170" s="422"/>
      <c r="J170" s="422"/>
      <c r="K170" s="422"/>
      <c r="L170" s="422"/>
      <c r="M170" s="422"/>
      <c r="N170" s="423"/>
      <c r="O170" s="373"/>
      <c r="P170" s="403"/>
      <c r="Q170" s="528">
        <v>389500</v>
      </c>
      <c r="R170" s="403"/>
      <c r="S170" s="403"/>
      <c r="T170" s="403"/>
      <c r="U170" s="403"/>
      <c r="V170" s="403"/>
      <c r="W170" s="403"/>
      <c r="X170" s="403"/>
      <c r="Y170" s="403"/>
      <c r="Z170" s="403"/>
      <c r="AA170" s="403"/>
      <c r="AB170" s="373"/>
      <c r="AC170" s="404"/>
      <c r="AD170" s="404"/>
      <c r="AE170" s="379" t="s">
        <v>4035</v>
      </c>
      <c r="AF170" s="405" t="str">
        <f t="shared" si="54"/>
        <v>PS261974</v>
      </c>
      <c r="AG170" s="404" t="str">
        <f t="shared" si="54"/>
        <v>EBD-PSINJ260323</v>
      </c>
      <c r="AH170" s="406">
        <f t="shared" si="48"/>
        <v>46099</v>
      </c>
      <c r="AI170" s="404"/>
      <c r="AJ170" s="404"/>
      <c r="AK170" s="404"/>
      <c r="AL170" s="404">
        <f t="shared" si="50"/>
        <v>389500</v>
      </c>
      <c r="AM170" s="404"/>
      <c r="AN170" s="404"/>
      <c r="AO170" s="404"/>
      <c r="AP170" s="404"/>
      <c r="AQ170" s="404"/>
      <c r="AR170" s="404"/>
      <c r="AS170" s="404"/>
      <c r="AT170" s="404"/>
      <c r="AU170" s="404"/>
      <c r="AV170" s="404">
        <f t="shared" si="51"/>
        <v>31160</v>
      </c>
      <c r="AW170" s="404">
        <f t="shared" si="52"/>
        <v>420660</v>
      </c>
      <c r="AX170" s="404">
        <f t="shared" si="49"/>
        <v>420660</v>
      </c>
      <c r="AY170" s="414" t="str">
        <f t="shared" si="53"/>
        <v>LOCAL</v>
      </c>
      <c r="AZ170" s="20" t="s">
        <v>6232</v>
      </c>
      <c r="BA170" s="1" t="s">
        <v>6171</v>
      </c>
      <c r="BC170" s="13"/>
    </row>
    <row r="171" spans="1:55" s="1" customFormat="1" ht="32.25" customHeight="1">
      <c r="A171" s="400" t="s">
        <v>6325</v>
      </c>
      <c r="B171" s="395" t="s">
        <v>6477</v>
      </c>
      <c r="C171" s="379" t="s">
        <v>3245</v>
      </c>
      <c r="D171" s="396">
        <v>46099</v>
      </c>
      <c r="E171" s="397">
        <v>108059217340</v>
      </c>
      <c r="F171" s="528">
        <v>1</v>
      </c>
      <c r="G171" s="372"/>
      <c r="H171" s="372"/>
      <c r="I171" s="422"/>
      <c r="J171" s="422"/>
      <c r="K171" s="422"/>
      <c r="L171" s="422"/>
      <c r="M171" s="422"/>
      <c r="N171" s="423"/>
      <c r="O171" s="373"/>
      <c r="P171" s="403"/>
      <c r="Q171" s="528">
        <v>389500</v>
      </c>
      <c r="R171" s="403"/>
      <c r="S171" s="403"/>
      <c r="T171" s="403"/>
      <c r="U171" s="403"/>
      <c r="V171" s="403"/>
      <c r="W171" s="403"/>
      <c r="X171" s="403"/>
      <c r="Y171" s="403"/>
      <c r="Z171" s="403"/>
      <c r="AA171" s="403"/>
      <c r="AB171" s="373"/>
      <c r="AC171" s="404"/>
      <c r="AD171" s="404"/>
      <c r="AE171" s="379" t="s">
        <v>4035</v>
      </c>
      <c r="AF171" s="405" t="str">
        <f t="shared" si="54"/>
        <v>PS261973</v>
      </c>
      <c r="AG171" s="404" t="str">
        <f t="shared" si="54"/>
        <v>EBD-PSINJ260324</v>
      </c>
      <c r="AH171" s="406">
        <f t="shared" si="48"/>
        <v>46099</v>
      </c>
      <c r="AI171" s="404"/>
      <c r="AJ171" s="404"/>
      <c r="AK171" s="404"/>
      <c r="AL171" s="404">
        <f t="shared" si="50"/>
        <v>389500</v>
      </c>
      <c r="AM171" s="404"/>
      <c r="AN171" s="404"/>
      <c r="AO171" s="404"/>
      <c r="AP171" s="404"/>
      <c r="AQ171" s="404"/>
      <c r="AR171" s="404"/>
      <c r="AS171" s="404"/>
      <c r="AT171" s="404"/>
      <c r="AU171" s="404"/>
      <c r="AV171" s="404">
        <f t="shared" si="51"/>
        <v>31160</v>
      </c>
      <c r="AW171" s="404">
        <f t="shared" si="52"/>
        <v>420660</v>
      </c>
      <c r="AX171" s="404">
        <f t="shared" si="49"/>
        <v>420660</v>
      </c>
      <c r="AY171" s="414" t="str">
        <f t="shared" si="53"/>
        <v>LOCAL</v>
      </c>
      <c r="AZ171" s="20" t="s">
        <v>6232</v>
      </c>
      <c r="BA171" s="1" t="s">
        <v>6172</v>
      </c>
      <c r="BC171" s="13"/>
    </row>
    <row r="172" spans="1:55" s="1" customFormat="1" ht="32.25" customHeight="1">
      <c r="A172" s="400" t="s">
        <v>6326</v>
      </c>
      <c r="B172" s="395" t="s">
        <v>6478</v>
      </c>
      <c r="C172" s="379" t="s">
        <v>3245</v>
      </c>
      <c r="D172" s="396">
        <v>46099</v>
      </c>
      <c r="E172" s="397">
        <v>108059233550</v>
      </c>
      <c r="F172" s="528">
        <v>1</v>
      </c>
      <c r="G172" s="372"/>
      <c r="H172" s="372"/>
      <c r="I172" s="422"/>
      <c r="J172" s="422"/>
      <c r="K172" s="422"/>
      <c r="L172" s="422"/>
      <c r="M172" s="422"/>
      <c r="N172" s="423"/>
      <c r="O172" s="373"/>
      <c r="P172" s="403"/>
      <c r="Q172" s="528">
        <v>389500</v>
      </c>
      <c r="R172" s="403"/>
      <c r="S172" s="403"/>
      <c r="T172" s="403"/>
      <c r="U172" s="403"/>
      <c r="V172" s="403"/>
      <c r="W172" s="403"/>
      <c r="X172" s="403"/>
      <c r="Y172" s="403"/>
      <c r="Z172" s="403"/>
      <c r="AA172" s="403"/>
      <c r="AB172" s="373"/>
      <c r="AC172" s="404"/>
      <c r="AD172" s="404"/>
      <c r="AE172" s="379" t="s">
        <v>4035</v>
      </c>
      <c r="AF172" s="405" t="str">
        <f t="shared" si="54"/>
        <v>PS261989</v>
      </c>
      <c r="AG172" s="404" t="str">
        <f t="shared" si="54"/>
        <v>5318975</v>
      </c>
      <c r="AH172" s="406">
        <f t="shared" si="48"/>
        <v>46099</v>
      </c>
      <c r="AI172" s="404"/>
      <c r="AJ172" s="404"/>
      <c r="AK172" s="404"/>
      <c r="AL172" s="404">
        <f t="shared" si="50"/>
        <v>389500</v>
      </c>
      <c r="AM172" s="404"/>
      <c r="AN172" s="404"/>
      <c r="AO172" s="404"/>
      <c r="AP172" s="404"/>
      <c r="AQ172" s="404"/>
      <c r="AR172" s="404"/>
      <c r="AS172" s="404"/>
      <c r="AT172" s="404"/>
      <c r="AU172" s="404"/>
      <c r="AV172" s="404">
        <f t="shared" si="51"/>
        <v>31160</v>
      </c>
      <c r="AW172" s="404">
        <f t="shared" si="52"/>
        <v>420660</v>
      </c>
      <c r="AX172" s="404">
        <f t="shared" si="49"/>
        <v>420660</v>
      </c>
      <c r="AY172" s="414" t="str">
        <f t="shared" si="53"/>
        <v>LOCAL</v>
      </c>
      <c r="AZ172" s="20" t="s">
        <v>6232</v>
      </c>
      <c r="BA172" s="1" t="s">
        <v>6173</v>
      </c>
      <c r="BC172" s="13"/>
    </row>
    <row r="173" spans="1:55" s="1" customFormat="1" ht="32.25" customHeight="1">
      <c r="A173" s="400" t="s">
        <v>6327</v>
      </c>
      <c r="B173" s="395" t="s">
        <v>6479</v>
      </c>
      <c r="C173" s="379" t="s">
        <v>3245</v>
      </c>
      <c r="D173" s="396">
        <v>46099</v>
      </c>
      <c r="E173" s="397">
        <v>108059293900</v>
      </c>
      <c r="F173" s="528">
        <v>1</v>
      </c>
      <c r="G173" s="372"/>
      <c r="H173" s="372"/>
      <c r="I173" s="422"/>
      <c r="J173" s="422"/>
      <c r="K173" s="422"/>
      <c r="L173" s="422"/>
      <c r="M173" s="422"/>
      <c r="N173" s="423"/>
      <c r="O173" s="373"/>
      <c r="P173" s="403"/>
      <c r="Q173" s="528">
        <v>389500</v>
      </c>
      <c r="R173" s="403"/>
      <c r="S173" s="403"/>
      <c r="T173" s="403"/>
      <c r="U173" s="403"/>
      <c r="V173" s="403"/>
      <c r="W173" s="403"/>
      <c r="X173" s="403"/>
      <c r="Y173" s="403"/>
      <c r="Z173" s="403"/>
      <c r="AA173" s="403"/>
      <c r="AB173" s="373"/>
      <c r="AC173" s="404"/>
      <c r="AD173" s="404"/>
      <c r="AE173" s="379" t="s">
        <v>4035</v>
      </c>
      <c r="AF173" s="405" t="str">
        <f t="shared" si="54"/>
        <v>PS262008</v>
      </c>
      <c r="AG173" s="404" t="str">
        <f t="shared" si="54"/>
        <v>VY/051-2026</v>
      </c>
      <c r="AH173" s="406">
        <f t="shared" si="48"/>
        <v>46099</v>
      </c>
      <c r="AI173" s="404"/>
      <c r="AJ173" s="404"/>
      <c r="AK173" s="404"/>
      <c r="AL173" s="404">
        <f t="shared" si="50"/>
        <v>389500</v>
      </c>
      <c r="AM173" s="404"/>
      <c r="AN173" s="404"/>
      <c r="AO173" s="404"/>
      <c r="AP173" s="404"/>
      <c r="AQ173" s="404"/>
      <c r="AR173" s="404"/>
      <c r="AS173" s="404"/>
      <c r="AT173" s="404"/>
      <c r="AU173" s="404"/>
      <c r="AV173" s="404">
        <f t="shared" si="51"/>
        <v>31160</v>
      </c>
      <c r="AW173" s="404">
        <f t="shared" si="52"/>
        <v>420660</v>
      </c>
      <c r="AX173" s="404">
        <f t="shared" si="49"/>
        <v>420660</v>
      </c>
      <c r="AY173" s="414" t="str">
        <f t="shared" si="53"/>
        <v>LOCAL</v>
      </c>
      <c r="AZ173" s="20" t="s">
        <v>6232</v>
      </c>
      <c r="BA173" s="1" t="s">
        <v>6174</v>
      </c>
      <c r="BC173" s="13"/>
    </row>
    <row r="174" spans="1:55" s="1" customFormat="1" ht="32.25" customHeight="1">
      <c r="A174" s="400" t="s">
        <v>6328</v>
      </c>
      <c r="B174" s="395" t="s">
        <v>6480</v>
      </c>
      <c r="C174" s="379" t="s">
        <v>3245</v>
      </c>
      <c r="D174" s="396">
        <v>46099</v>
      </c>
      <c r="E174" s="397">
        <v>108059386300</v>
      </c>
      <c r="F174" s="528">
        <v>1</v>
      </c>
      <c r="G174" s="372"/>
      <c r="H174" s="372"/>
      <c r="I174" s="422"/>
      <c r="J174" s="422"/>
      <c r="K174" s="422"/>
      <c r="L174" s="422"/>
      <c r="M174" s="422"/>
      <c r="N174" s="423"/>
      <c r="O174" s="373"/>
      <c r="P174" s="403"/>
      <c r="Q174" s="528">
        <v>389500</v>
      </c>
      <c r="R174" s="403"/>
      <c r="S174" s="403"/>
      <c r="T174" s="403"/>
      <c r="U174" s="403"/>
      <c r="V174" s="403"/>
      <c r="W174" s="403"/>
      <c r="X174" s="403"/>
      <c r="Y174" s="403"/>
      <c r="Z174" s="403"/>
      <c r="AA174" s="403"/>
      <c r="AB174" s="373"/>
      <c r="AC174" s="404"/>
      <c r="AD174" s="404"/>
      <c r="AE174" s="379" t="s">
        <v>4035</v>
      </c>
      <c r="AF174" s="405" t="str">
        <f t="shared" si="54"/>
        <v>PS261990</v>
      </c>
      <c r="AG174" s="404" t="str">
        <f t="shared" si="54"/>
        <v>5321872</v>
      </c>
      <c r="AH174" s="406">
        <f t="shared" si="48"/>
        <v>46099</v>
      </c>
      <c r="AI174" s="404"/>
      <c r="AJ174" s="404"/>
      <c r="AK174" s="404"/>
      <c r="AL174" s="404">
        <f t="shared" si="50"/>
        <v>389500</v>
      </c>
      <c r="AM174" s="404"/>
      <c r="AN174" s="404"/>
      <c r="AO174" s="404"/>
      <c r="AP174" s="404"/>
      <c r="AQ174" s="404"/>
      <c r="AR174" s="404"/>
      <c r="AS174" s="404"/>
      <c r="AT174" s="404"/>
      <c r="AU174" s="404"/>
      <c r="AV174" s="404">
        <f t="shared" si="51"/>
        <v>31160</v>
      </c>
      <c r="AW174" s="404">
        <f t="shared" si="52"/>
        <v>420660</v>
      </c>
      <c r="AX174" s="404">
        <f t="shared" si="49"/>
        <v>420660</v>
      </c>
      <c r="AY174" s="414" t="str">
        <f t="shared" si="53"/>
        <v>LOCAL</v>
      </c>
      <c r="AZ174" s="20" t="s">
        <v>6232</v>
      </c>
      <c r="BA174" s="1" t="s">
        <v>6175</v>
      </c>
      <c r="BC174" s="13"/>
    </row>
    <row r="175" spans="1:55" s="1" customFormat="1" ht="32.25" customHeight="1">
      <c r="A175" s="400" t="s">
        <v>6329</v>
      </c>
      <c r="B175" s="395" t="s">
        <v>6481</v>
      </c>
      <c r="C175" s="379" t="s">
        <v>3245</v>
      </c>
      <c r="D175" s="396">
        <v>46099</v>
      </c>
      <c r="E175" s="397">
        <v>108059457810</v>
      </c>
      <c r="F175" s="528">
        <v>1</v>
      </c>
      <c r="G175" s="372"/>
      <c r="H175" s="372"/>
      <c r="I175" s="422"/>
      <c r="J175" s="422"/>
      <c r="K175" s="422"/>
      <c r="L175" s="422"/>
      <c r="M175" s="422"/>
      <c r="N175" s="423"/>
      <c r="O175" s="373"/>
      <c r="P175" s="403"/>
      <c r="Q175" s="528">
        <v>389500</v>
      </c>
      <c r="R175" s="403"/>
      <c r="S175" s="403"/>
      <c r="T175" s="403"/>
      <c r="U175" s="403"/>
      <c r="V175" s="403"/>
      <c r="W175" s="403"/>
      <c r="X175" s="403"/>
      <c r="Y175" s="403"/>
      <c r="Z175" s="403"/>
      <c r="AA175" s="403"/>
      <c r="AB175" s="373"/>
      <c r="AC175" s="404"/>
      <c r="AD175" s="404"/>
      <c r="AE175" s="379" t="s">
        <v>4035</v>
      </c>
      <c r="AF175" s="405" t="str">
        <f t="shared" si="54"/>
        <v>PS261991</v>
      </c>
      <c r="AG175" s="404" t="str">
        <f t="shared" si="54"/>
        <v>2026/PAL-VY 047</v>
      </c>
      <c r="AH175" s="406">
        <f t="shared" si="48"/>
        <v>46099</v>
      </c>
      <c r="AI175" s="404"/>
      <c r="AJ175" s="404"/>
      <c r="AK175" s="404"/>
      <c r="AL175" s="404">
        <f t="shared" si="50"/>
        <v>389500</v>
      </c>
      <c r="AM175" s="404"/>
      <c r="AN175" s="404"/>
      <c r="AO175" s="404"/>
      <c r="AP175" s="404"/>
      <c r="AQ175" s="404"/>
      <c r="AR175" s="404"/>
      <c r="AS175" s="404"/>
      <c r="AT175" s="404"/>
      <c r="AU175" s="404"/>
      <c r="AV175" s="404">
        <f t="shared" si="51"/>
        <v>31160</v>
      </c>
      <c r="AW175" s="404">
        <f t="shared" si="52"/>
        <v>420660</v>
      </c>
      <c r="AX175" s="404">
        <f t="shared" si="49"/>
        <v>420660</v>
      </c>
      <c r="AY175" s="414" t="str">
        <f t="shared" si="53"/>
        <v>LOCAL</v>
      </c>
      <c r="AZ175" s="20" t="s">
        <v>6232</v>
      </c>
      <c r="BA175" s="1" t="s">
        <v>6176</v>
      </c>
      <c r="BC175" s="13"/>
    </row>
    <row r="176" spans="1:55" s="1" customFormat="1" ht="32.25" customHeight="1">
      <c r="A176" s="400" t="s">
        <v>6330</v>
      </c>
      <c r="B176" s="395" t="s">
        <v>6482</v>
      </c>
      <c r="C176" s="379" t="s">
        <v>3245</v>
      </c>
      <c r="D176" s="396">
        <v>46099</v>
      </c>
      <c r="E176" s="397">
        <v>108059479360</v>
      </c>
      <c r="F176" s="528">
        <v>1</v>
      </c>
      <c r="G176" s="372"/>
      <c r="H176" s="372"/>
      <c r="I176" s="422"/>
      <c r="J176" s="422"/>
      <c r="K176" s="422"/>
      <c r="L176" s="422"/>
      <c r="M176" s="422"/>
      <c r="N176" s="423"/>
      <c r="O176" s="373"/>
      <c r="P176" s="403"/>
      <c r="Q176" s="528">
        <v>389500</v>
      </c>
      <c r="R176" s="403"/>
      <c r="S176" s="403"/>
      <c r="T176" s="403"/>
      <c r="U176" s="403"/>
      <c r="V176" s="403"/>
      <c r="W176" s="403"/>
      <c r="X176" s="403"/>
      <c r="Y176" s="403"/>
      <c r="Z176" s="403"/>
      <c r="AA176" s="403"/>
      <c r="AB176" s="373"/>
      <c r="AC176" s="404"/>
      <c r="AD176" s="404"/>
      <c r="AE176" s="379" t="s">
        <v>4035</v>
      </c>
      <c r="AF176" s="405" t="str">
        <f t="shared" si="54"/>
        <v>PS261996</v>
      </c>
      <c r="AG176" s="404" t="str">
        <f t="shared" si="54"/>
        <v>O2-2603-00500</v>
      </c>
      <c r="AH176" s="406">
        <f t="shared" si="48"/>
        <v>46099</v>
      </c>
      <c r="AI176" s="404"/>
      <c r="AJ176" s="404"/>
      <c r="AK176" s="404"/>
      <c r="AL176" s="404">
        <f t="shared" si="50"/>
        <v>389500</v>
      </c>
      <c r="AM176" s="404"/>
      <c r="AN176" s="404"/>
      <c r="AO176" s="404"/>
      <c r="AP176" s="404"/>
      <c r="AQ176" s="404"/>
      <c r="AR176" s="404"/>
      <c r="AS176" s="404"/>
      <c r="AT176" s="404"/>
      <c r="AU176" s="404"/>
      <c r="AV176" s="404">
        <f t="shared" si="51"/>
        <v>31160</v>
      </c>
      <c r="AW176" s="404">
        <f t="shared" si="52"/>
        <v>420660</v>
      </c>
      <c r="AX176" s="404">
        <f t="shared" si="49"/>
        <v>420660</v>
      </c>
      <c r="AY176" s="414" t="str">
        <f t="shared" si="53"/>
        <v>LOCAL</v>
      </c>
      <c r="AZ176" s="20" t="s">
        <v>6232</v>
      </c>
      <c r="BA176" s="1" t="s">
        <v>6177</v>
      </c>
      <c r="BC176" s="13"/>
    </row>
    <row r="177" spans="1:55" s="1" customFormat="1" ht="32.25" customHeight="1">
      <c r="A177" s="400" t="s">
        <v>6331</v>
      </c>
      <c r="B177" s="395" t="s">
        <v>6483</v>
      </c>
      <c r="C177" s="379" t="s">
        <v>3245</v>
      </c>
      <c r="D177" s="396">
        <v>46099</v>
      </c>
      <c r="E177" s="397">
        <v>108059540260</v>
      </c>
      <c r="F177" s="528">
        <v>1</v>
      </c>
      <c r="G177" s="372"/>
      <c r="H177" s="372"/>
      <c r="I177" s="422"/>
      <c r="J177" s="422"/>
      <c r="K177" s="422"/>
      <c r="L177" s="422"/>
      <c r="M177" s="422"/>
      <c r="N177" s="423"/>
      <c r="O177" s="373"/>
      <c r="P177" s="403"/>
      <c r="Q177" s="528">
        <v>389500</v>
      </c>
      <c r="R177" s="403"/>
      <c r="S177" s="403"/>
      <c r="T177" s="403"/>
      <c r="U177" s="403"/>
      <c r="V177" s="403"/>
      <c r="W177" s="403"/>
      <c r="X177" s="403"/>
      <c r="Y177" s="403"/>
      <c r="Z177" s="403"/>
      <c r="AA177" s="403"/>
      <c r="AB177" s="373"/>
      <c r="AC177" s="404"/>
      <c r="AD177" s="404"/>
      <c r="AE177" s="379" t="s">
        <v>4035</v>
      </c>
      <c r="AF177" s="405" t="str">
        <f t="shared" si="54"/>
        <v>PS261995</v>
      </c>
      <c r="AG177" s="404" t="str">
        <f t="shared" si="54"/>
        <v>BL-260316/PS</v>
      </c>
      <c r="AH177" s="406">
        <f t="shared" si="48"/>
        <v>46099</v>
      </c>
      <c r="AI177" s="404"/>
      <c r="AJ177" s="404"/>
      <c r="AK177" s="404"/>
      <c r="AL177" s="404">
        <f t="shared" si="50"/>
        <v>389500</v>
      </c>
      <c r="AM177" s="404"/>
      <c r="AN177" s="404"/>
      <c r="AO177" s="404"/>
      <c r="AP177" s="404"/>
      <c r="AQ177" s="404"/>
      <c r="AR177" s="404"/>
      <c r="AS177" s="404"/>
      <c r="AT177" s="404"/>
      <c r="AU177" s="404"/>
      <c r="AV177" s="404">
        <f t="shared" si="51"/>
        <v>31160</v>
      </c>
      <c r="AW177" s="404">
        <f t="shared" si="52"/>
        <v>420660</v>
      </c>
      <c r="AX177" s="404">
        <f t="shared" si="49"/>
        <v>420660</v>
      </c>
      <c r="AY177" s="414" t="str">
        <f t="shared" si="53"/>
        <v>LOCAL</v>
      </c>
      <c r="AZ177" s="20" t="s">
        <v>6232</v>
      </c>
      <c r="BA177" s="1" t="s">
        <v>6178</v>
      </c>
      <c r="BC177" s="13"/>
    </row>
    <row r="178" spans="1:55" s="1" customFormat="1" ht="32.25" customHeight="1">
      <c r="A178" s="400" t="s">
        <v>6332</v>
      </c>
      <c r="B178" s="395" t="s">
        <v>6484</v>
      </c>
      <c r="C178" s="379" t="s">
        <v>3245</v>
      </c>
      <c r="D178" s="396">
        <v>46099</v>
      </c>
      <c r="E178" s="397">
        <v>108059883740</v>
      </c>
      <c r="F178" s="528">
        <v>1</v>
      </c>
      <c r="G178" s="372"/>
      <c r="H178" s="372"/>
      <c r="I178" s="422"/>
      <c r="J178" s="422"/>
      <c r="K178" s="422"/>
      <c r="L178" s="422"/>
      <c r="M178" s="422"/>
      <c r="N178" s="423"/>
      <c r="O178" s="373"/>
      <c r="P178" s="403"/>
      <c r="Q178" s="528">
        <v>389500</v>
      </c>
      <c r="R178" s="403"/>
      <c r="S178" s="403"/>
      <c r="T178" s="403"/>
      <c r="U178" s="403"/>
      <c r="V178" s="403"/>
      <c r="W178" s="403"/>
      <c r="X178" s="403"/>
      <c r="Y178" s="403"/>
      <c r="Z178" s="403"/>
      <c r="AA178" s="403"/>
      <c r="AB178" s="373"/>
      <c r="AC178" s="404"/>
      <c r="AD178" s="404"/>
      <c r="AE178" s="379" t="s">
        <v>4035</v>
      </c>
      <c r="AF178" s="405" t="str">
        <f t="shared" si="54"/>
        <v>PS261993</v>
      </c>
      <c r="AG178" s="404" t="str">
        <f t="shared" si="54"/>
        <v>5290317</v>
      </c>
      <c r="AH178" s="406">
        <f t="shared" si="48"/>
        <v>46099</v>
      </c>
      <c r="AI178" s="404"/>
      <c r="AJ178" s="404"/>
      <c r="AK178" s="404"/>
      <c r="AL178" s="404">
        <f t="shared" si="50"/>
        <v>389500</v>
      </c>
      <c r="AM178" s="404"/>
      <c r="AN178" s="404"/>
      <c r="AO178" s="404"/>
      <c r="AP178" s="404"/>
      <c r="AQ178" s="404"/>
      <c r="AR178" s="404"/>
      <c r="AS178" s="404"/>
      <c r="AT178" s="404"/>
      <c r="AU178" s="404"/>
      <c r="AV178" s="404">
        <f t="shared" si="51"/>
        <v>31160</v>
      </c>
      <c r="AW178" s="404">
        <f t="shared" si="52"/>
        <v>420660</v>
      </c>
      <c r="AX178" s="404">
        <f t="shared" si="49"/>
        <v>420660</v>
      </c>
      <c r="AY178" s="414" t="str">
        <f t="shared" si="53"/>
        <v>LOCAL</v>
      </c>
      <c r="AZ178" s="20" t="s">
        <v>6232</v>
      </c>
      <c r="BA178" s="1" t="s">
        <v>6179</v>
      </c>
      <c r="BC178" s="13"/>
    </row>
    <row r="179" spans="1:55" s="1" customFormat="1" ht="32.25" customHeight="1">
      <c r="A179" s="400" t="s">
        <v>6333</v>
      </c>
      <c r="B179" s="395" t="s">
        <v>6485</v>
      </c>
      <c r="C179" s="379" t="s">
        <v>3245</v>
      </c>
      <c r="D179" s="396">
        <v>46099</v>
      </c>
      <c r="E179" s="397">
        <v>108059879910</v>
      </c>
      <c r="F179" s="528">
        <v>1</v>
      </c>
      <c r="G179" s="372"/>
      <c r="H179" s="372"/>
      <c r="I179" s="422"/>
      <c r="J179" s="422"/>
      <c r="K179" s="422"/>
      <c r="L179" s="422"/>
      <c r="M179" s="422"/>
      <c r="N179" s="423"/>
      <c r="O179" s="373"/>
      <c r="P179" s="403"/>
      <c r="Q179" s="528">
        <v>389500</v>
      </c>
      <c r="R179" s="403"/>
      <c r="S179" s="403"/>
      <c r="T179" s="403"/>
      <c r="U179" s="403"/>
      <c r="V179" s="403"/>
      <c r="W179" s="403"/>
      <c r="X179" s="403"/>
      <c r="Y179" s="403"/>
      <c r="Z179" s="403"/>
      <c r="AA179" s="403"/>
      <c r="AB179" s="373"/>
      <c r="AC179" s="404"/>
      <c r="AD179" s="404"/>
      <c r="AE179" s="379" t="s">
        <v>4035</v>
      </c>
      <c r="AF179" s="405" t="str">
        <f t="shared" si="54"/>
        <v>PS261994</v>
      </c>
      <c r="AG179" s="404" t="str">
        <f t="shared" si="54"/>
        <v>206/BG-PS-34</v>
      </c>
      <c r="AH179" s="406">
        <f t="shared" si="48"/>
        <v>46099</v>
      </c>
      <c r="AI179" s="404"/>
      <c r="AJ179" s="404"/>
      <c r="AK179" s="404"/>
      <c r="AL179" s="404">
        <f t="shared" si="50"/>
        <v>389500</v>
      </c>
      <c r="AM179" s="404"/>
      <c r="AN179" s="404"/>
      <c r="AO179" s="404"/>
      <c r="AP179" s="404"/>
      <c r="AQ179" s="404"/>
      <c r="AR179" s="404"/>
      <c r="AS179" s="404"/>
      <c r="AT179" s="404"/>
      <c r="AU179" s="404"/>
      <c r="AV179" s="404">
        <f t="shared" si="51"/>
        <v>31160</v>
      </c>
      <c r="AW179" s="404">
        <f t="shared" si="52"/>
        <v>420660</v>
      </c>
      <c r="AX179" s="404">
        <f t="shared" si="49"/>
        <v>420660</v>
      </c>
      <c r="AY179" s="414" t="str">
        <f t="shared" si="53"/>
        <v>LOCAL</v>
      </c>
      <c r="AZ179" s="20" t="s">
        <v>6232</v>
      </c>
      <c r="BA179" s="1" t="s">
        <v>6180</v>
      </c>
      <c r="BC179" s="13"/>
    </row>
    <row r="180" spans="1:55" s="1" customFormat="1" ht="32.25" customHeight="1">
      <c r="A180" s="400" t="s">
        <v>6334</v>
      </c>
      <c r="B180" s="395" t="s">
        <v>6486</v>
      </c>
      <c r="C180" s="379" t="s">
        <v>3245</v>
      </c>
      <c r="D180" s="396">
        <v>46099</v>
      </c>
      <c r="E180" s="397">
        <v>108060611260</v>
      </c>
      <c r="F180" s="528">
        <v>1</v>
      </c>
      <c r="G180" s="372"/>
      <c r="H180" s="372"/>
      <c r="I180" s="422"/>
      <c r="J180" s="422"/>
      <c r="K180" s="422"/>
      <c r="L180" s="422"/>
      <c r="M180" s="422"/>
      <c r="N180" s="423"/>
      <c r="O180" s="373"/>
      <c r="P180" s="403"/>
      <c r="Q180" s="528">
        <v>389500</v>
      </c>
      <c r="R180" s="403"/>
      <c r="S180" s="403"/>
      <c r="T180" s="403"/>
      <c r="U180" s="403"/>
      <c r="V180" s="403"/>
      <c r="W180" s="403"/>
      <c r="X180" s="403"/>
      <c r="Y180" s="403"/>
      <c r="Z180" s="403"/>
      <c r="AA180" s="403"/>
      <c r="AB180" s="373"/>
      <c r="AC180" s="404"/>
      <c r="AD180" s="404"/>
      <c r="AE180" s="379" t="s">
        <v>4035</v>
      </c>
      <c r="AF180" s="405" t="str">
        <f t="shared" si="54"/>
        <v>PS261984</v>
      </c>
      <c r="AG180" s="404" t="str">
        <f t="shared" si="54"/>
        <v>VPSI2026031702</v>
      </c>
      <c r="AH180" s="406">
        <f t="shared" si="48"/>
        <v>46099</v>
      </c>
      <c r="AI180" s="404"/>
      <c r="AJ180" s="404"/>
      <c r="AK180" s="404"/>
      <c r="AL180" s="404">
        <f t="shared" si="50"/>
        <v>389500</v>
      </c>
      <c r="AM180" s="404"/>
      <c r="AN180" s="404"/>
      <c r="AO180" s="404"/>
      <c r="AP180" s="404"/>
      <c r="AQ180" s="404"/>
      <c r="AR180" s="404"/>
      <c r="AS180" s="404"/>
      <c r="AT180" s="404"/>
      <c r="AU180" s="404"/>
      <c r="AV180" s="404">
        <f t="shared" si="51"/>
        <v>31160</v>
      </c>
      <c r="AW180" s="404">
        <f t="shared" si="52"/>
        <v>420660</v>
      </c>
      <c r="AX180" s="404">
        <f t="shared" si="49"/>
        <v>420660</v>
      </c>
      <c r="AY180" s="414" t="str">
        <f t="shared" si="53"/>
        <v>LOCAL</v>
      </c>
      <c r="AZ180" s="20" t="s">
        <v>6232</v>
      </c>
      <c r="BA180" s="1" t="s">
        <v>6181</v>
      </c>
      <c r="BC180" s="13"/>
    </row>
    <row r="181" spans="1:55" s="1" customFormat="1" ht="32.25" customHeight="1">
      <c r="A181" s="400" t="s">
        <v>6335</v>
      </c>
      <c r="B181" s="395" t="s">
        <v>6487</v>
      </c>
      <c r="C181" s="379" t="s">
        <v>3245</v>
      </c>
      <c r="D181" s="396">
        <v>46100</v>
      </c>
      <c r="E181" s="397">
        <v>108063239320</v>
      </c>
      <c r="F181" s="528">
        <v>1</v>
      </c>
      <c r="G181" s="372"/>
      <c r="H181" s="372"/>
      <c r="I181" s="422"/>
      <c r="J181" s="422"/>
      <c r="K181" s="422"/>
      <c r="L181" s="422"/>
      <c r="M181" s="422"/>
      <c r="N181" s="423"/>
      <c r="O181" s="373"/>
      <c r="P181" s="403"/>
      <c r="Q181" s="528">
        <v>389500</v>
      </c>
      <c r="R181" s="403"/>
      <c r="S181" s="403"/>
      <c r="T181" s="403"/>
      <c r="U181" s="403"/>
      <c r="V181" s="403"/>
      <c r="W181" s="403"/>
      <c r="X181" s="403"/>
      <c r="Y181" s="403"/>
      <c r="Z181" s="403"/>
      <c r="AA181" s="403"/>
      <c r="AB181" s="373"/>
      <c r="AC181" s="404"/>
      <c r="AD181" s="404"/>
      <c r="AE181" s="379" t="s">
        <v>4035</v>
      </c>
      <c r="AF181" s="405" t="str">
        <f t="shared" si="54"/>
        <v>PS262014</v>
      </c>
      <c r="AG181" s="404" t="str">
        <f t="shared" si="54"/>
        <v>5324944</v>
      </c>
      <c r="AH181" s="406">
        <f t="shared" si="48"/>
        <v>46100</v>
      </c>
      <c r="AI181" s="404"/>
      <c r="AJ181" s="404"/>
      <c r="AK181" s="404"/>
      <c r="AL181" s="404">
        <f t="shared" si="50"/>
        <v>389500</v>
      </c>
      <c r="AM181" s="404"/>
      <c r="AN181" s="404"/>
      <c r="AO181" s="404"/>
      <c r="AP181" s="404"/>
      <c r="AQ181" s="404"/>
      <c r="AR181" s="404"/>
      <c r="AS181" s="404"/>
      <c r="AT181" s="404"/>
      <c r="AU181" s="404"/>
      <c r="AV181" s="404">
        <f t="shared" si="51"/>
        <v>31160</v>
      </c>
      <c r="AW181" s="404">
        <f t="shared" si="52"/>
        <v>420660</v>
      </c>
      <c r="AX181" s="404">
        <f t="shared" si="49"/>
        <v>420660</v>
      </c>
      <c r="AY181" s="414" t="str">
        <f t="shared" si="53"/>
        <v>LOCAL</v>
      </c>
      <c r="AZ181" s="20" t="s">
        <v>6232</v>
      </c>
      <c r="BA181" s="1" t="s">
        <v>6182</v>
      </c>
      <c r="BC181" s="13"/>
    </row>
    <row r="182" spans="1:55" s="1" customFormat="1" ht="32.25" customHeight="1">
      <c r="A182" s="400" t="s">
        <v>6336</v>
      </c>
      <c r="B182" s="395" t="s">
        <v>6488</v>
      </c>
      <c r="C182" s="379" t="s">
        <v>3245</v>
      </c>
      <c r="D182" s="396">
        <v>46100</v>
      </c>
      <c r="E182" s="397">
        <v>108063213050</v>
      </c>
      <c r="F182" s="528">
        <v>1</v>
      </c>
      <c r="G182" s="372"/>
      <c r="H182" s="372"/>
      <c r="I182" s="422"/>
      <c r="J182" s="422"/>
      <c r="K182" s="422"/>
      <c r="L182" s="422"/>
      <c r="M182" s="422"/>
      <c r="N182" s="423"/>
      <c r="O182" s="373"/>
      <c r="P182" s="403"/>
      <c r="Q182" s="528">
        <v>389500</v>
      </c>
      <c r="R182" s="403"/>
      <c r="S182" s="403"/>
      <c r="T182" s="403"/>
      <c r="U182" s="403"/>
      <c r="V182" s="403"/>
      <c r="W182" s="403"/>
      <c r="X182" s="403"/>
      <c r="Y182" s="403"/>
      <c r="Z182" s="403"/>
      <c r="AA182" s="403"/>
      <c r="AB182" s="373"/>
      <c r="AC182" s="404"/>
      <c r="AD182" s="404"/>
      <c r="AE182" s="379" t="s">
        <v>4035</v>
      </c>
      <c r="AF182" s="405" t="str">
        <f t="shared" si="54"/>
        <v>PS261874</v>
      </c>
      <c r="AG182" s="404" t="str">
        <f t="shared" si="54"/>
        <v>5315192</v>
      </c>
      <c r="AH182" s="406">
        <f t="shared" si="48"/>
        <v>46100</v>
      </c>
      <c r="AI182" s="404"/>
      <c r="AJ182" s="404"/>
      <c r="AK182" s="404"/>
      <c r="AL182" s="404">
        <f t="shared" si="50"/>
        <v>389500</v>
      </c>
      <c r="AM182" s="404"/>
      <c r="AN182" s="404"/>
      <c r="AO182" s="404"/>
      <c r="AP182" s="404"/>
      <c r="AQ182" s="404"/>
      <c r="AR182" s="404"/>
      <c r="AS182" s="404"/>
      <c r="AT182" s="404"/>
      <c r="AU182" s="404"/>
      <c r="AV182" s="404">
        <f t="shared" si="51"/>
        <v>31160</v>
      </c>
      <c r="AW182" s="404">
        <f t="shared" si="52"/>
        <v>420660</v>
      </c>
      <c r="AX182" s="404">
        <f t="shared" si="49"/>
        <v>420660</v>
      </c>
      <c r="AY182" s="414" t="str">
        <f t="shared" si="53"/>
        <v>LOCAL</v>
      </c>
      <c r="AZ182" s="20" t="s">
        <v>6232</v>
      </c>
      <c r="BA182" s="1" t="s">
        <v>6183</v>
      </c>
      <c r="BC182" s="13"/>
    </row>
    <row r="183" spans="1:55" s="1" customFormat="1" ht="32.25" customHeight="1">
      <c r="A183" s="400" t="s">
        <v>6337</v>
      </c>
      <c r="B183" s="395" t="s">
        <v>6489</v>
      </c>
      <c r="C183" s="379" t="s">
        <v>3245</v>
      </c>
      <c r="D183" s="396">
        <v>46100</v>
      </c>
      <c r="E183" s="397">
        <v>108063350140</v>
      </c>
      <c r="F183" s="528">
        <v>1</v>
      </c>
      <c r="G183" s="372"/>
      <c r="H183" s="372"/>
      <c r="I183" s="422"/>
      <c r="J183" s="422"/>
      <c r="K183" s="422"/>
      <c r="L183" s="422"/>
      <c r="M183" s="422"/>
      <c r="N183" s="423"/>
      <c r="O183" s="373"/>
      <c r="P183" s="403"/>
      <c r="Q183" s="528">
        <v>389500</v>
      </c>
      <c r="R183" s="403"/>
      <c r="S183" s="403"/>
      <c r="T183" s="403"/>
      <c r="U183" s="403"/>
      <c r="V183" s="403"/>
      <c r="W183" s="403"/>
      <c r="X183" s="403"/>
      <c r="Y183" s="403"/>
      <c r="Z183" s="403"/>
      <c r="AA183" s="403"/>
      <c r="AB183" s="373"/>
      <c r="AC183" s="404"/>
      <c r="AD183" s="404"/>
      <c r="AE183" s="379" t="s">
        <v>4035</v>
      </c>
      <c r="AF183" s="405" t="str">
        <f t="shared" ref="AF183:AG230" si="55">A183</f>
        <v>PS261992</v>
      </c>
      <c r="AG183" s="404" t="str">
        <f t="shared" si="55"/>
        <v>HKPS05-170326</v>
      </c>
      <c r="AH183" s="406">
        <f t="shared" si="48"/>
        <v>46100</v>
      </c>
      <c r="AI183" s="404"/>
      <c r="AJ183" s="404"/>
      <c r="AK183" s="404"/>
      <c r="AL183" s="404">
        <f t="shared" si="50"/>
        <v>389500</v>
      </c>
      <c r="AM183" s="404"/>
      <c r="AN183" s="404"/>
      <c r="AO183" s="404"/>
      <c r="AP183" s="404"/>
      <c r="AQ183" s="404"/>
      <c r="AR183" s="404"/>
      <c r="AS183" s="404"/>
      <c r="AT183" s="404"/>
      <c r="AU183" s="404"/>
      <c r="AV183" s="404">
        <f t="shared" si="51"/>
        <v>31160</v>
      </c>
      <c r="AW183" s="404">
        <f t="shared" si="52"/>
        <v>420660</v>
      </c>
      <c r="AX183" s="404">
        <f t="shared" si="49"/>
        <v>420660</v>
      </c>
      <c r="AY183" s="414" t="str">
        <f t="shared" si="53"/>
        <v>LOCAL</v>
      </c>
      <c r="AZ183" s="20" t="s">
        <v>6232</v>
      </c>
      <c r="BA183" s="1" t="s">
        <v>6184</v>
      </c>
      <c r="BC183" s="13"/>
    </row>
    <row r="184" spans="1:55" s="1" customFormat="1" ht="32.25" customHeight="1">
      <c r="A184" s="400" t="s">
        <v>6338</v>
      </c>
      <c r="B184" s="395" t="s">
        <v>6490</v>
      </c>
      <c r="C184" s="379" t="s">
        <v>3245</v>
      </c>
      <c r="D184" s="396">
        <v>46100</v>
      </c>
      <c r="E184" s="397">
        <v>108063332420</v>
      </c>
      <c r="F184" s="528">
        <v>1</v>
      </c>
      <c r="G184" s="372"/>
      <c r="H184" s="372"/>
      <c r="I184" s="422"/>
      <c r="J184" s="422"/>
      <c r="K184" s="422"/>
      <c r="L184" s="422"/>
      <c r="M184" s="422"/>
      <c r="N184" s="423"/>
      <c r="O184" s="373"/>
      <c r="P184" s="403"/>
      <c r="Q184" s="528">
        <v>389500</v>
      </c>
      <c r="R184" s="403"/>
      <c r="S184" s="403"/>
      <c r="T184" s="403"/>
      <c r="U184" s="403"/>
      <c r="V184" s="403"/>
      <c r="W184" s="403"/>
      <c r="X184" s="403"/>
      <c r="Y184" s="403"/>
      <c r="Z184" s="403"/>
      <c r="AA184" s="403"/>
      <c r="AB184" s="373"/>
      <c r="AC184" s="404"/>
      <c r="AD184" s="404"/>
      <c r="AE184" s="379" t="s">
        <v>4035</v>
      </c>
      <c r="AF184" s="405" t="str">
        <f t="shared" si="55"/>
        <v>PS262020</v>
      </c>
      <c r="AG184" s="404" t="str">
        <f t="shared" si="55"/>
        <v>5306971</v>
      </c>
      <c r="AH184" s="406">
        <f t="shared" si="48"/>
        <v>46100</v>
      </c>
      <c r="AI184" s="404"/>
      <c r="AJ184" s="404"/>
      <c r="AK184" s="404"/>
      <c r="AL184" s="404">
        <f t="shared" si="50"/>
        <v>389500</v>
      </c>
      <c r="AM184" s="404"/>
      <c r="AN184" s="404"/>
      <c r="AO184" s="404"/>
      <c r="AP184" s="404"/>
      <c r="AQ184" s="404"/>
      <c r="AR184" s="404"/>
      <c r="AS184" s="404"/>
      <c r="AT184" s="404"/>
      <c r="AU184" s="404"/>
      <c r="AV184" s="404">
        <f t="shared" si="51"/>
        <v>31160</v>
      </c>
      <c r="AW184" s="404">
        <f t="shared" si="52"/>
        <v>420660</v>
      </c>
      <c r="AX184" s="404">
        <f t="shared" si="49"/>
        <v>420660</v>
      </c>
      <c r="AY184" s="414" t="str">
        <f t="shared" si="53"/>
        <v>LOCAL</v>
      </c>
      <c r="AZ184" s="20" t="s">
        <v>6232</v>
      </c>
      <c r="BA184" s="1" t="s">
        <v>6185</v>
      </c>
      <c r="BC184" s="13"/>
    </row>
    <row r="185" spans="1:55" s="1" customFormat="1" ht="32.25" customHeight="1">
      <c r="A185" s="400" t="s">
        <v>6339</v>
      </c>
      <c r="B185" s="395" t="s">
        <v>6491</v>
      </c>
      <c r="C185" s="379" t="s">
        <v>3245</v>
      </c>
      <c r="D185" s="396">
        <v>46100</v>
      </c>
      <c r="E185" s="397">
        <v>108063317500</v>
      </c>
      <c r="F185" s="528">
        <v>1</v>
      </c>
      <c r="G185" s="372"/>
      <c r="H185" s="372"/>
      <c r="I185" s="422"/>
      <c r="J185" s="422"/>
      <c r="K185" s="422"/>
      <c r="L185" s="422"/>
      <c r="M185" s="422"/>
      <c r="N185" s="423"/>
      <c r="O185" s="373"/>
      <c r="P185" s="403"/>
      <c r="Q185" s="528">
        <v>389500</v>
      </c>
      <c r="R185" s="403"/>
      <c r="S185" s="403"/>
      <c r="T185" s="403"/>
      <c r="U185" s="403"/>
      <c r="V185" s="403"/>
      <c r="W185" s="403"/>
      <c r="X185" s="403"/>
      <c r="Y185" s="403"/>
      <c r="Z185" s="403"/>
      <c r="AA185" s="403"/>
      <c r="AB185" s="373"/>
      <c r="AC185" s="404"/>
      <c r="AD185" s="404"/>
      <c r="AE185" s="379" t="s">
        <v>4035</v>
      </c>
      <c r="AF185" s="405" t="str">
        <f t="shared" si="55"/>
        <v>PS262018</v>
      </c>
      <c r="AG185" s="404" t="str">
        <f t="shared" si="55"/>
        <v>5321924</v>
      </c>
      <c r="AH185" s="406">
        <f t="shared" si="48"/>
        <v>46100</v>
      </c>
      <c r="AI185" s="404"/>
      <c r="AJ185" s="404"/>
      <c r="AK185" s="404"/>
      <c r="AL185" s="404">
        <f t="shared" si="50"/>
        <v>389500</v>
      </c>
      <c r="AM185" s="404"/>
      <c r="AN185" s="404"/>
      <c r="AO185" s="404"/>
      <c r="AP185" s="404"/>
      <c r="AQ185" s="404"/>
      <c r="AR185" s="404"/>
      <c r="AS185" s="404"/>
      <c r="AT185" s="404"/>
      <c r="AU185" s="404"/>
      <c r="AV185" s="404">
        <f t="shared" si="51"/>
        <v>31160</v>
      </c>
      <c r="AW185" s="404">
        <f t="shared" si="52"/>
        <v>420660</v>
      </c>
      <c r="AX185" s="404">
        <f t="shared" si="49"/>
        <v>420660</v>
      </c>
      <c r="AY185" s="414" t="str">
        <f t="shared" si="53"/>
        <v>LOCAL</v>
      </c>
      <c r="AZ185" s="20" t="s">
        <v>6232</v>
      </c>
      <c r="BA185" s="1" t="s">
        <v>6186</v>
      </c>
      <c r="BC185" s="13"/>
    </row>
    <row r="186" spans="1:55" s="1" customFormat="1" ht="32.25" customHeight="1">
      <c r="A186" s="400" t="s">
        <v>6340</v>
      </c>
      <c r="B186" s="395" t="s">
        <v>6492</v>
      </c>
      <c r="C186" s="379" t="s">
        <v>3245</v>
      </c>
      <c r="D186" s="396">
        <v>46100</v>
      </c>
      <c r="E186" s="397">
        <v>108063263230</v>
      </c>
      <c r="F186" s="528">
        <v>1</v>
      </c>
      <c r="G186" s="372"/>
      <c r="H186" s="372"/>
      <c r="I186" s="422"/>
      <c r="J186" s="422"/>
      <c r="K186" s="422"/>
      <c r="L186" s="422"/>
      <c r="M186" s="422"/>
      <c r="N186" s="423"/>
      <c r="O186" s="373"/>
      <c r="P186" s="403"/>
      <c r="Q186" s="528">
        <v>389500</v>
      </c>
      <c r="R186" s="403"/>
      <c r="S186" s="403"/>
      <c r="T186" s="403"/>
      <c r="U186" s="403"/>
      <c r="V186" s="403"/>
      <c r="W186" s="403"/>
      <c r="X186" s="403"/>
      <c r="Y186" s="403"/>
      <c r="Z186" s="403"/>
      <c r="AA186" s="403"/>
      <c r="AB186" s="373"/>
      <c r="AC186" s="404"/>
      <c r="AD186" s="404"/>
      <c r="AE186" s="379" t="s">
        <v>4035</v>
      </c>
      <c r="AF186" s="405" t="str">
        <f t="shared" si="55"/>
        <v>PS262017</v>
      </c>
      <c r="AG186" s="404" t="str">
        <f t="shared" si="55"/>
        <v>DSVN-260316-POU</v>
      </c>
      <c r="AH186" s="406">
        <f t="shared" si="48"/>
        <v>46100</v>
      </c>
      <c r="AI186" s="404"/>
      <c r="AJ186" s="404"/>
      <c r="AK186" s="404"/>
      <c r="AL186" s="404">
        <f t="shared" si="50"/>
        <v>389500</v>
      </c>
      <c r="AM186" s="404"/>
      <c r="AN186" s="404"/>
      <c r="AO186" s="404"/>
      <c r="AP186" s="404"/>
      <c r="AQ186" s="404"/>
      <c r="AR186" s="404"/>
      <c r="AS186" s="404"/>
      <c r="AT186" s="404"/>
      <c r="AU186" s="404"/>
      <c r="AV186" s="404">
        <f t="shared" si="51"/>
        <v>31160</v>
      </c>
      <c r="AW186" s="404">
        <f t="shared" si="52"/>
        <v>420660</v>
      </c>
      <c r="AX186" s="404">
        <f t="shared" si="49"/>
        <v>420660</v>
      </c>
      <c r="AY186" s="414" t="str">
        <f t="shared" si="53"/>
        <v>LOCAL</v>
      </c>
      <c r="AZ186" s="20" t="s">
        <v>6232</v>
      </c>
      <c r="BA186" s="1" t="s">
        <v>6187</v>
      </c>
      <c r="BC186" s="13"/>
    </row>
    <row r="187" spans="1:55" s="1" customFormat="1" ht="32.25" customHeight="1">
      <c r="A187" s="400" t="s">
        <v>6341</v>
      </c>
      <c r="B187" s="395" t="s">
        <v>6493</v>
      </c>
      <c r="C187" s="379" t="s">
        <v>3245</v>
      </c>
      <c r="D187" s="396">
        <v>46099</v>
      </c>
      <c r="E187" s="397">
        <v>108062390810</v>
      </c>
      <c r="F187" s="528">
        <v>1</v>
      </c>
      <c r="G187" s="372"/>
      <c r="H187" s="372"/>
      <c r="I187" s="422"/>
      <c r="J187" s="422"/>
      <c r="K187" s="422"/>
      <c r="L187" s="422"/>
      <c r="M187" s="422"/>
      <c r="N187" s="423"/>
      <c r="O187" s="373"/>
      <c r="P187" s="403"/>
      <c r="Q187" s="528">
        <v>389500</v>
      </c>
      <c r="R187" s="403"/>
      <c r="S187" s="403"/>
      <c r="T187" s="403"/>
      <c r="U187" s="403"/>
      <c r="V187" s="403"/>
      <c r="W187" s="403"/>
      <c r="X187" s="403"/>
      <c r="Y187" s="403"/>
      <c r="Z187" s="403"/>
      <c r="AA187" s="403"/>
      <c r="AB187" s="373"/>
      <c r="AC187" s="404"/>
      <c r="AD187" s="404"/>
      <c r="AE187" s="379" t="s">
        <v>4035</v>
      </c>
      <c r="AF187" s="405" t="str">
        <f t="shared" si="55"/>
        <v>PS262016</v>
      </c>
      <c r="AG187" s="404" t="str">
        <f t="shared" si="55"/>
        <v>BKPS20260317</v>
      </c>
      <c r="AH187" s="406">
        <f t="shared" si="48"/>
        <v>46099</v>
      </c>
      <c r="AI187" s="404"/>
      <c r="AJ187" s="404"/>
      <c r="AK187" s="404"/>
      <c r="AL187" s="404">
        <f t="shared" si="50"/>
        <v>389500</v>
      </c>
      <c r="AM187" s="404"/>
      <c r="AN187" s="404"/>
      <c r="AO187" s="404"/>
      <c r="AP187" s="404"/>
      <c r="AQ187" s="404"/>
      <c r="AR187" s="404"/>
      <c r="AS187" s="404"/>
      <c r="AT187" s="404"/>
      <c r="AU187" s="404"/>
      <c r="AV187" s="404">
        <f t="shared" si="51"/>
        <v>31160</v>
      </c>
      <c r="AW187" s="404">
        <f t="shared" si="52"/>
        <v>420660</v>
      </c>
      <c r="AX187" s="404">
        <f t="shared" si="49"/>
        <v>420660</v>
      </c>
      <c r="AY187" s="414" t="str">
        <f t="shared" si="53"/>
        <v>LOCAL</v>
      </c>
      <c r="AZ187" s="20" t="s">
        <v>6232</v>
      </c>
      <c r="BA187" s="1" t="s">
        <v>6188</v>
      </c>
      <c r="BC187" s="13"/>
    </row>
    <row r="188" spans="1:55" s="1" customFormat="1" ht="32.25" customHeight="1">
      <c r="A188" s="400" t="s">
        <v>6342</v>
      </c>
      <c r="B188" s="395" t="s">
        <v>6494</v>
      </c>
      <c r="C188" s="379" t="s">
        <v>3245</v>
      </c>
      <c r="D188" s="396">
        <v>46099</v>
      </c>
      <c r="E188" s="397">
        <v>108062223620</v>
      </c>
      <c r="F188" s="528">
        <v>1</v>
      </c>
      <c r="G188" s="372"/>
      <c r="H188" s="372"/>
      <c r="I188" s="422"/>
      <c r="J188" s="422"/>
      <c r="K188" s="422"/>
      <c r="L188" s="422"/>
      <c r="M188" s="422"/>
      <c r="N188" s="423"/>
      <c r="O188" s="373"/>
      <c r="P188" s="403"/>
      <c r="Q188" s="528">
        <v>389500</v>
      </c>
      <c r="R188" s="403"/>
      <c r="S188" s="403"/>
      <c r="T188" s="403"/>
      <c r="U188" s="403"/>
      <c r="V188" s="403"/>
      <c r="W188" s="403"/>
      <c r="X188" s="403"/>
      <c r="Y188" s="403"/>
      <c r="Z188" s="403"/>
      <c r="AA188" s="403"/>
      <c r="AB188" s="373"/>
      <c r="AC188" s="404"/>
      <c r="AD188" s="404"/>
      <c r="AE188" s="379" t="s">
        <v>4035</v>
      </c>
      <c r="AF188" s="405" t="str">
        <f t="shared" si="55"/>
        <v>PS262015</v>
      </c>
      <c r="AG188" s="404" t="str">
        <f t="shared" si="55"/>
        <v>BSV260316-222410</v>
      </c>
      <c r="AH188" s="406">
        <f t="shared" si="48"/>
        <v>46099</v>
      </c>
      <c r="AI188" s="404"/>
      <c r="AJ188" s="404"/>
      <c r="AK188" s="404"/>
      <c r="AL188" s="404">
        <f t="shared" si="50"/>
        <v>389500</v>
      </c>
      <c r="AM188" s="404"/>
      <c r="AN188" s="404"/>
      <c r="AO188" s="404"/>
      <c r="AP188" s="404"/>
      <c r="AQ188" s="404"/>
      <c r="AR188" s="404"/>
      <c r="AS188" s="404"/>
      <c r="AT188" s="404"/>
      <c r="AU188" s="404"/>
      <c r="AV188" s="404">
        <f t="shared" si="51"/>
        <v>31160</v>
      </c>
      <c r="AW188" s="404">
        <f t="shared" si="52"/>
        <v>420660</v>
      </c>
      <c r="AX188" s="404">
        <f t="shared" si="49"/>
        <v>420660</v>
      </c>
      <c r="AY188" s="414" t="str">
        <f t="shared" si="53"/>
        <v>LOCAL</v>
      </c>
      <c r="AZ188" s="20" t="s">
        <v>6232</v>
      </c>
      <c r="BA188" s="1" t="s">
        <v>6189</v>
      </c>
      <c r="BC188" s="13"/>
    </row>
    <row r="189" spans="1:55" s="1" customFormat="1" ht="32.25" customHeight="1">
      <c r="A189" s="400" t="s">
        <v>6343</v>
      </c>
      <c r="B189" s="395" t="s">
        <v>6495</v>
      </c>
      <c r="C189" s="379" t="s">
        <v>3245</v>
      </c>
      <c r="D189" s="396">
        <v>46100</v>
      </c>
      <c r="E189" s="397">
        <v>108063196140</v>
      </c>
      <c r="F189" s="528">
        <v>1</v>
      </c>
      <c r="G189" s="372"/>
      <c r="H189" s="372"/>
      <c r="I189" s="422"/>
      <c r="J189" s="422"/>
      <c r="K189" s="422"/>
      <c r="L189" s="422"/>
      <c r="M189" s="422"/>
      <c r="N189" s="423"/>
      <c r="O189" s="373"/>
      <c r="P189" s="403"/>
      <c r="Q189" s="528">
        <v>389500</v>
      </c>
      <c r="R189" s="403"/>
      <c r="S189" s="403"/>
      <c r="T189" s="403"/>
      <c r="U189" s="403"/>
      <c r="V189" s="403"/>
      <c r="W189" s="403"/>
      <c r="X189" s="403"/>
      <c r="Y189" s="403"/>
      <c r="Z189" s="403"/>
      <c r="AA189" s="403"/>
      <c r="AB189" s="373"/>
      <c r="AC189" s="404"/>
      <c r="AD189" s="404"/>
      <c r="AE189" s="379" t="s">
        <v>4035</v>
      </c>
      <c r="AF189" s="405" t="str">
        <f t="shared" si="55"/>
        <v>PS262033</v>
      </c>
      <c r="AG189" s="404" t="str">
        <f t="shared" si="55"/>
        <v>2603093-CH</v>
      </c>
      <c r="AH189" s="406">
        <f t="shared" si="48"/>
        <v>46100</v>
      </c>
      <c r="AI189" s="404"/>
      <c r="AJ189" s="404"/>
      <c r="AK189" s="404"/>
      <c r="AL189" s="404">
        <f t="shared" si="50"/>
        <v>389500</v>
      </c>
      <c r="AM189" s="404"/>
      <c r="AN189" s="404"/>
      <c r="AO189" s="404"/>
      <c r="AP189" s="404"/>
      <c r="AQ189" s="404"/>
      <c r="AR189" s="404"/>
      <c r="AS189" s="404"/>
      <c r="AT189" s="404"/>
      <c r="AU189" s="404"/>
      <c r="AV189" s="404">
        <f t="shared" si="51"/>
        <v>31160</v>
      </c>
      <c r="AW189" s="404">
        <f t="shared" si="52"/>
        <v>420660</v>
      </c>
      <c r="AX189" s="404">
        <f t="shared" si="49"/>
        <v>420660</v>
      </c>
      <c r="AY189" s="414" t="str">
        <f t="shared" si="53"/>
        <v>LOCAL</v>
      </c>
      <c r="AZ189" s="20" t="s">
        <v>6232</v>
      </c>
      <c r="BA189" s="1" t="s">
        <v>6190</v>
      </c>
      <c r="BC189" s="13"/>
    </row>
    <row r="190" spans="1:55" s="1" customFormat="1" ht="32.25" customHeight="1">
      <c r="A190" s="400" t="s">
        <v>6344</v>
      </c>
      <c r="B190" s="395" t="s">
        <v>6496</v>
      </c>
      <c r="C190" s="379" t="s">
        <v>3245</v>
      </c>
      <c r="D190" s="396">
        <v>46100</v>
      </c>
      <c r="E190" s="397">
        <v>108063041000</v>
      </c>
      <c r="F190" s="528">
        <v>1</v>
      </c>
      <c r="G190" s="372"/>
      <c r="H190" s="372"/>
      <c r="I190" s="422"/>
      <c r="J190" s="422"/>
      <c r="K190" s="422"/>
      <c r="L190" s="422"/>
      <c r="M190" s="422"/>
      <c r="N190" s="423"/>
      <c r="O190" s="373"/>
      <c r="P190" s="403"/>
      <c r="Q190" s="528">
        <v>389500</v>
      </c>
      <c r="R190" s="403"/>
      <c r="S190" s="403"/>
      <c r="T190" s="403"/>
      <c r="U190" s="403"/>
      <c r="V190" s="403"/>
      <c r="W190" s="403"/>
      <c r="X190" s="403"/>
      <c r="Y190" s="403"/>
      <c r="Z190" s="403"/>
      <c r="AA190" s="403"/>
      <c r="AB190" s="373"/>
      <c r="AC190" s="404"/>
      <c r="AD190" s="404"/>
      <c r="AE190" s="379" t="s">
        <v>4035</v>
      </c>
      <c r="AF190" s="405" t="str">
        <f t="shared" si="55"/>
        <v>PS262010</v>
      </c>
      <c r="AG190" s="404" t="str">
        <f t="shared" si="55"/>
        <v>5326996</v>
      </c>
      <c r="AH190" s="406">
        <f t="shared" si="48"/>
        <v>46100</v>
      </c>
      <c r="AI190" s="404"/>
      <c r="AJ190" s="404"/>
      <c r="AK190" s="404"/>
      <c r="AL190" s="404">
        <f t="shared" si="50"/>
        <v>389500</v>
      </c>
      <c r="AM190" s="404"/>
      <c r="AN190" s="404"/>
      <c r="AO190" s="404"/>
      <c r="AP190" s="404"/>
      <c r="AQ190" s="404"/>
      <c r="AR190" s="404"/>
      <c r="AS190" s="404"/>
      <c r="AT190" s="404"/>
      <c r="AU190" s="404"/>
      <c r="AV190" s="404">
        <f t="shared" si="51"/>
        <v>31160</v>
      </c>
      <c r="AW190" s="404">
        <f t="shared" si="52"/>
        <v>420660</v>
      </c>
      <c r="AX190" s="404">
        <f t="shared" si="49"/>
        <v>420660</v>
      </c>
      <c r="AY190" s="414" t="str">
        <f t="shared" si="53"/>
        <v>LOCAL</v>
      </c>
      <c r="AZ190" s="20" t="s">
        <v>6232</v>
      </c>
      <c r="BA190" s="1" t="s">
        <v>6191</v>
      </c>
      <c r="BC190" s="13"/>
    </row>
    <row r="191" spans="1:55" s="1" customFormat="1" ht="32.25" customHeight="1">
      <c r="A191" s="400" t="s">
        <v>6345</v>
      </c>
      <c r="B191" s="395" t="s">
        <v>6497</v>
      </c>
      <c r="C191" s="379" t="s">
        <v>3245</v>
      </c>
      <c r="D191" s="396">
        <v>46100</v>
      </c>
      <c r="E191" s="397">
        <v>108063075740</v>
      </c>
      <c r="F191" s="528">
        <v>1</v>
      </c>
      <c r="G191" s="372"/>
      <c r="H191" s="372"/>
      <c r="I191" s="422"/>
      <c r="J191" s="422"/>
      <c r="K191" s="422"/>
      <c r="L191" s="422"/>
      <c r="M191" s="422"/>
      <c r="N191" s="423"/>
      <c r="O191" s="373"/>
      <c r="P191" s="403"/>
      <c r="Q191" s="528">
        <v>389500</v>
      </c>
      <c r="R191" s="403"/>
      <c r="S191" s="403"/>
      <c r="T191" s="403"/>
      <c r="U191" s="403"/>
      <c r="V191" s="403"/>
      <c r="W191" s="403"/>
      <c r="X191" s="403"/>
      <c r="Y191" s="403"/>
      <c r="Z191" s="403"/>
      <c r="AA191" s="403"/>
      <c r="AB191" s="373"/>
      <c r="AC191" s="404"/>
      <c r="AD191" s="404"/>
      <c r="AE191" s="379" t="s">
        <v>4035</v>
      </c>
      <c r="AF191" s="405" t="str">
        <f t="shared" si="55"/>
        <v>PS262043</v>
      </c>
      <c r="AG191" s="404" t="str">
        <f t="shared" si="55"/>
        <v>5327871</v>
      </c>
      <c r="AH191" s="406">
        <f t="shared" si="48"/>
        <v>46100</v>
      </c>
      <c r="AI191" s="404"/>
      <c r="AJ191" s="404"/>
      <c r="AK191" s="404"/>
      <c r="AL191" s="404">
        <f t="shared" si="50"/>
        <v>389500</v>
      </c>
      <c r="AM191" s="404"/>
      <c r="AN191" s="404"/>
      <c r="AO191" s="404"/>
      <c r="AP191" s="404"/>
      <c r="AQ191" s="404"/>
      <c r="AR191" s="404"/>
      <c r="AS191" s="404"/>
      <c r="AT191" s="404"/>
      <c r="AU191" s="404"/>
      <c r="AV191" s="404">
        <f t="shared" si="51"/>
        <v>31160</v>
      </c>
      <c r="AW191" s="404">
        <f t="shared" si="52"/>
        <v>420660</v>
      </c>
      <c r="AX191" s="404">
        <f t="shared" si="49"/>
        <v>420660</v>
      </c>
      <c r="AY191" s="414" t="str">
        <f t="shared" si="53"/>
        <v>LOCAL</v>
      </c>
      <c r="AZ191" s="20" t="s">
        <v>6232</v>
      </c>
      <c r="BA191" s="1" t="s">
        <v>6192</v>
      </c>
      <c r="BC191" s="13"/>
    </row>
    <row r="192" spans="1:55" s="1" customFormat="1" ht="32.25" customHeight="1">
      <c r="A192" s="400" t="s">
        <v>6346</v>
      </c>
      <c r="B192" s="395" t="s">
        <v>6498</v>
      </c>
      <c r="C192" s="379" t="s">
        <v>3245</v>
      </c>
      <c r="D192" s="396">
        <v>46100</v>
      </c>
      <c r="E192" s="397">
        <v>108063172340</v>
      </c>
      <c r="F192" s="528">
        <v>1</v>
      </c>
      <c r="G192" s="372"/>
      <c r="H192" s="372"/>
      <c r="I192" s="422"/>
      <c r="J192" s="422"/>
      <c r="K192" s="422"/>
      <c r="L192" s="422"/>
      <c r="M192" s="422"/>
      <c r="N192" s="423"/>
      <c r="O192" s="373"/>
      <c r="P192" s="403"/>
      <c r="Q192" s="528">
        <v>389500</v>
      </c>
      <c r="R192" s="403"/>
      <c r="S192" s="403"/>
      <c r="T192" s="403"/>
      <c r="U192" s="403"/>
      <c r="V192" s="403"/>
      <c r="W192" s="403"/>
      <c r="X192" s="403"/>
      <c r="Y192" s="403"/>
      <c r="Z192" s="403"/>
      <c r="AA192" s="403"/>
      <c r="AB192" s="373"/>
      <c r="AC192" s="404"/>
      <c r="AD192" s="404"/>
      <c r="AE192" s="379" t="s">
        <v>4035</v>
      </c>
      <c r="AF192" s="405" t="str">
        <f t="shared" si="55"/>
        <v>PS262032</v>
      </c>
      <c r="AG192" s="404" t="str">
        <f t="shared" si="55"/>
        <v>2603092-CH</v>
      </c>
      <c r="AH192" s="406">
        <f t="shared" si="48"/>
        <v>46100</v>
      </c>
      <c r="AI192" s="404"/>
      <c r="AJ192" s="404"/>
      <c r="AK192" s="404"/>
      <c r="AL192" s="404">
        <f t="shared" si="50"/>
        <v>389500</v>
      </c>
      <c r="AM192" s="404"/>
      <c r="AN192" s="404"/>
      <c r="AO192" s="404"/>
      <c r="AP192" s="404"/>
      <c r="AQ192" s="404"/>
      <c r="AR192" s="404"/>
      <c r="AS192" s="404"/>
      <c r="AT192" s="404"/>
      <c r="AU192" s="404"/>
      <c r="AV192" s="404">
        <f t="shared" si="51"/>
        <v>31160</v>
      </c>
      <c r="AW192" s="404">
        <f t="shared" si="52"/>
        <v>420660</v>
      </c>
      <c r="AX192" s="404">
        <f t="shared" si="49"/>
        <v>420660</v>
      </c>
      <c r="AY192" s="414" t="str">
        <f t="shared" si="53"/>
        <v>LOCAL</v>
      </c>
      <c r="AZ192" s="20" t="s">
        <v>6232</v>
      </c>
      <c r="BA192" s="1" t="s">
        <v>6193</v>
      </c>
      <c r="BC192" s="13"/>
    </row>
    <row r="193" spans="1:55" s="1" customFormat="1" ht="32.25" customHeight="1">
      <c r="A193" s="400" t="s">
        <v>6347</v>
      </c>
      <c r="B193" s="395" t="s">
        <v>6499</v>
      </c>
      <c r="C193" s="379" t="s">
        <v>3245</v>
      </c>
      <c r="D193" s="396">
        <v>46100</v>
      </c>
      <c r="E193" s="397">
        <v>108063389710</v>
      </c>
      <c r="F193" s="528">
        <v>1</v>
      </c>
      <c r="G193" s="372"/>
      <c r="H193" s="372"/>
      <c r="I193" s="422"/>
      <c r="J193" s="422"/>
      <c r="K193" s="422"/>
      <c r="L193" s="422"/>
      <c r="M193" s="422"/>
      <c r="N193" s="423"/>
      <c r="O193" s="373"/>
      <c r="P193" s="403"/>
      <c r="Q193" s="528">
        <v>389500</v>
      </c>
      <c r="R193" s="403"/>
      <c r="S193" s="403"/>
      <c r="T193" s="403"/>
      <c r="U193" s="403"/>
      <c r="V193" s="403"/>
      <c r="W193" s="403"/>
      <c r="X193" s="403"/>
      <c r="Y193" s="403"/>
      <c r="Z193" s="403"/>
      <c r="AA193" s="403"/>
      <c r="AB193" s="373"/>
      <c r="AC193" s="404"/>
      <c r="AD193" s="404"/>
      <c r="AE193" s="379" t="s">
        <v>4035</v>
      </c>
      <c r="AF193" s="405" t="str">
        <f t="shared" si="55"/>
        <v>PS262046</v>
      </c>
      <c r="AG193" s="404" t="str">
        <f t="shared" si="55"/>
        <v>55/PSHK/26</v>
      </c>
      <c r="AH193" s="406">
        <f t="shared" si="48"/>
        <v>46100</v>
      </c>
      <c r="AI193" s="404"/>
      <c r="AJ193" s="404"/>
      <c r="AK193" s="404"/>
      <c r="AL193" s="404">
        <f t="shared" si="50"/>
        <v>389500</v>
      </c>
      <c r="AM193" s="404"/>
      <c r="AN193" s="404"/>
      <c r="AO193" s="404"/>
      <c r="AP193" s="404"/>
      <c r="AQ193" s="404"/>
      <c r="AR193" s="404"/>
      <c r="AS193" s="404"/>
      <c r="AT193" s="404"/>
      <c r="AU193" s="404"/>
      <c r="AV193" s="404">
        <f t="shared" si="51"/>
        <v>31160</v>
      </c>
      <c r="AW193" s="404">
        <f t="shared" si="52"/>
        <v>420660</v>
      </c>
      <c r="AX193" s="404">
        <f t="shared" si="49"/>
        <v>420660</v>
      </c>
      <c r="AY193" s="414" t="str">
        <f t="shared" si="53"/>
        <v>LOCAL</v>
      </c>
      <c r="AZ193" s="20" t="s">
        <v>6232</v>
      </c>
      <c r="BA193" s="1" t="s">
        <v>6194</v>
      </c>
      <c r="BC193" s="13"/>
    </row>
    <row r="194" spans="1:55" s="1" customFormat="1" ht="32.25" customHeight="1">
      <c r="A194" s="400" t="s">
        <v>6348</v>
      </c>
      <c r="B194" s="395" t="s">
        <v>6500</v>
      </c>
      <c r="C194" s="379" t="s">
        <v>3245</v>
      </c>
      <c r="D194" s="396">
        <v>46100</v>
      </c>
      <c r="E194" s="397">
        <v>108063890060</v>
      </c>
      <c r="F194" s="528">
        <v>1</v>
      </c>
      <c r="G194" s="372"/>
      <c r="H194" s="372"/>
      <c r="I194" s="422"/>
      <c r="J194" s="422"/>
      <c r="K194" s="422"/>
      <c r="L194" s="422"/>
      <c r="M194" s="422"/>
      <c r="N194" s="423"/>
      <c r="O194" s="373"/>
      <c r="P194" s="403"/>
      <c r="Q194" s="528">
        <v>389500</v>
      </c>
      <c r="R194" s="403"/>
      <c r="S194" s="403"/>
      <c r="T194" s="403"/>
      <c r="U194" s="403"/>
      <c r="V194" s="403"/>
      <c r="W194" s="403"/>
      <c r="X194" s="403"/>
      <c r="Y194" s="403"/>
      <c r="Z194" s="403"/>
      <c r="AA194" s="403"/>
      <c r="AB194" s="373"/>
      <c r="AC194" s="404"/>
      <c r="AD194" s="404"/>
      <c r="AE194" s="379" t="s">
        <v>4035</v>
      </c>
      <c r="AF194" s="405" t="str">
        <f t="shared" si="55"/>
        <v>PS262037</v>
      </c>
      <c r="AG194" s="404" t="str">
        <f t="shared" si="55"/>
        <v>B34X26031404VY</v>
      </c>
      <c r="AH194" s="406">
        <f t="shared" si="48"/>
        <v>46100</v>
      </c>
      <c r="AI194" s="404"/>
      <c r="AJ194" s="404"/>
      <c r="AK194" s="404"/>
      <c r="AL194" s="404">
        <f t="shared" si="50"/>
        <v>389500</v>
      </c>
      <c r="AM194" s="404"/>
      <c r="AN194" s="404"/>
      <c r="AO194" s="404"/>
      <c r="AP194" s="404"/>
      <c r="AQ194" s="404"/>
      <c r="AR194" s="404"/>
      <c r="AS194" s="404"/>
      <c r="AT194" s="404"/>
      <c r="AU194" s="404"/>
      <c r="AV194" s="404">
        <f t="shared" si="51"/>
        <v>31160</v>
      </c>
      <c r="AW194" s="404">
        <f t="shared" si="52"/>
        <v>420660</v>
      </c>
      <c r="AX194" s="404">
        <f t="shared" si="49"/>
        <v>420660</v>
      </c>
      <c r="AY194" s="414" t="str">
        <f t="shared" si="53"/>
        <v>LOCAL</v>
      </c>
      <c r="AZ194" s="20" t="s">
        <v>6232</v>
      </c>
      <c r="BA194" s="1" t="s">
        <v>6195</v>
      </c>
      <c r="BC194" s="13"/>
    </row>
    <row r="195" spans="1:55" s="1" customFormat="1" ht="32.25" customHeight="1">
      <c r="A195" s="400" t="s">
        <v>6349</v>
      </c>
      <c r="B195" s="395" t="s">
        <v>6501</v>
      </c>
      <c r="C195" s="379" t="s">
        <v>3245</v>
      </c>
      <c r="D195" s="396">
        <v>46100</v>
      </c>
      <c r="E195" s="397">
        <v>108063980360</v>
      </c>
      <c r="F195" s="528">
        <v>1</v>
      </c>
      <c r="G195" s="372"/>
      <c r="H195" s="372"/>
      <c r="I195" s="422"/>
      <c r="J195" s="422"/>
      <c r="K195" s="422"/>
      <c r="L195" s="422"/>
      <c r="M195" s="422"/>
      <c r="N195" s="423"/>
      <c r="O195" s="373"/>
      <c r="P195" s="403"/>
      <c r="Q195" s="528">
        <v>389500</v>
      </c>
      <c r="R195" s="403"/>
      <c r="S195" s="403"/>
      <c r="T195" s="403"/>
      <c r="U195" s="403"/>
      <c r="V195" s="403"/>
      <c r="W195" s="403"/>
      <c r="X195" s="403"/>
      <c r="Y195" s="403"/>
      <c r="Z195" s="403"/>
      <c r="AA195" s="403"/>
      <c r="AB195" s="373"/>
      <c r="AC195" s="404"/>
      <c r="AD195" s="404"/>
      <c r="AE195" s="379" t="s">
        <v>4035</v>
      </c>
      <c r="AF195" s="405" t="str">
        <f t="shared" si="55"/>
        <v>PS262021</v>
      </c>
      <c r="AG195" s="404" t="str">
        <f t="shared" si="55"/>
        <v>THVN-MIN2603020</v>
      </c>
      <c r="AH195" s="406">
        <f t="shared" ref="AH195:AH230" si="56">D195</f>
        <v>46100</v>
      </c>
      <c r="AI195" s="404"/>
      <c r="AJ195" s="404"/>
      <c r="AK195" s="404"/>
      <c r="AL195" s="404">
        <f t="shared" si="50"/>
        <v>389500</v>
      </c>
      <c r="AM195" s="404"/>
      <c r="AN195" s="404"/>
      <c r="AO195" s="404"/>
      <c r="AP195" s="404"/>
      <c r="AQ195" s="404"/>
      <c r="AR195" s="404"/>
      <c r="AS195" s="404"/>
      <c r="AT195" s="404"/>
      <c r="AU195" s="404"/>
      <c r="AV195" s="404">
        <f t="shared" si="51"/>
        <v>31160</v>
      </c>
      <c r="AW195" s="404">
        <f t="shared" si="52"/>
        <v>420660</v>
      </c>
      <c r="AX195" s="404">
        <f t="shared" si="49"/>
        <v>420660</v>
      </c>
      <c r="AY195" s="414" t="str">
        <f t="shared" si="53"/>
        <v>LOCAL</v>
      </c>
      <c r="AZ195" s="20" t="s">
        <v>6232</v>
      </c>
      <c r="BA195" s="1" t="s">
        <v>6196</v>
      </c>
      <c r="BC195" s="13"/>
    </row>
    <row r="196" spans="1:55" s="1" customFormat="1" ht="32.25" customHeight="1">
      <c r="A196" s="400" t="s">
        <v>6350</v>
      </c>
      <c r="B196" s="395" t="s">
        <v>6502</v>
      </c>
      <c r="C196" s="379" t="s">
        <v>3245</v>
      </c>
      <c r="D196" s="396">
        <v>46100</v>
      </c>
      <c r="E196" s="397">
        <v>108063904760</v>
      </c>
      <c r="F196" s="528">
        <v>1</v>
      </c>
      <c r="G196" s="372"/>
      <c r="H196" s="372"/>
      <c r="I196" s="422"/>
      <c r="J196" s="422"/>
      <c r="K196" s="422"/>
      <c r="L196" s="422"/>
      <c r="M196" s="422"/>
      <c r="N196" s="423"/>
      <c r="O196" s="373"/>
      <c r="P196" s="403"/>
      <c r="Q196" s="528">
        <v>389500</v>
      </c>
      <c r="R196" s="403"/>
      <c r="S196" s="403"/>
      <c r="T196" s="403"/>
      <c r="U196" s="403"/>
      <c r="V196" s="403"/>
      <c r="W196" s="403"/>
      <c r="X196" s="403"/>
      <c r="Y196" s="403"/>
      <c r="Z196" s="403"/>
      <c r="AA196" s="403"/>
      <c r="AB196" s="373"/>
      <c r="AC196" s="404"/>
      <c r="AD196" s="404"/>
      <c r="AE196" s="379" t="s">
        <v>4035</v>
      </c>
      <c r="AF196" s="405" t="str">
        <f t="shared" si="55"/>
        <v>PS262038</v>
      </c>
      <c r="AG196" s="404" t="str">
        <f t="shared" si="55"/>
        <v>B34X26031405VY</v>
      </c>
      <c r="AH196" s="406">
        <f t="shared" si="56"/>
        <v>46100</v>
      </c>
      <c r="AI196" s="404"/>
      <c r="AJ196" s="404"/>
      <c r="AK196" s="404"/>
      <c r="AL196" s="404">
        <f t="shared" si="50"/>
        <v>389500</v>
      </c>
      <c r="AM196" s="404"/>
      <c r="AN196" s="404"/>
      <c r="AO196" s="404"/>
      <c r="AP196" s="404"/>
      <c r="AQ196" s="404"/>
      <c r="AR196" s="404"/>
      <c r="AS196" s="404"/>
      <c r="AT196" s="404"/>
      <c r="AU196" s="404"/>
      <c r="AV196" s="404">
        <f t="shared" si="51"/>
        <v>31160</v>
      </c>
      <c r="AW196" s="404">
        <f t="shared" si="52"/>
        <v>420660</v>
      </c>
      <c r="AX196" s="404">
        <f t="shared" ref="AX196:AX230" si="57">AW196</f>
        <v>420660</v>
      </c>
      <c r="AY196" s="414" t="str">
        <f t="shared" si="53"/>
        <v>LOCAL</v>
      </c>
      <c r="AZ196" s="20" t="s">
        <v>6232</v>
      </c>
      <c r="BA196" s="1" t="s">
        <v>6197</v>
      </c>
      <c r="BC196" s="13"/>
    </row>
    <row r="197" spans="1:55" s="1" customFormat="1" ht="32.25" customHeight="1">
      <c r="A197" s="400" t="s">
        <v>6351</v>
      </c>
      <c r="B197" s="395" t="s">
        <v>6503</v>
      </c>
      <c r="C197" s="379" t="s">
        <v>3245</v>
      </c>
      <c r="D197" s="396">
        <v>46100</v>
      </c>
      <c r="E197" s="397">
        <v>108063976420</v>
      </c>
      <c r="F197" s="528">
        <v>1</v>
      </c>
      <c r="G197" s="372"/>
      <c r="H197" s="372"/>
      <c r="I197" s="422"/>
      <c r="J197" s="422"/>
      <c r="K197" s="422"/>
      <c r="L197" s="422"/>
      <c r="M197" s="422"/>
      <c r="N197" s="423"/>
      <c r="O197" s="373"/>
      <c r="P197" s="403"/>
      <c r="Q197" s="528">
        <v>389500</v>
      </c>
      <c r="R197" s="403"/>
      <c r="S197" s="403"/>
      <c r="T197" s="403"/>
      <c r="U197" s="403"/>
      <c r="V197" s="403"/>
      <c r="W197" s="403"/>
      <c r="X197" s="403"/>
      <c r="Y197" s="403"/>
      <c r="Z197" s="403"/>
      <c r="AA197" s="403"/>
      <c r="AB197" s="373"/>
      <c r="AC197" s="404"/>
      <c r="AD197" s="404"/>
      <c r="AE197" s="379" t="s">
        <v>4035</v>
      </c>
      <c r="AF197" s="405" t="str">
        <f t="shared" si="55"/>
        <v>PS262028</v>
      </c>
      <c r="AG197" s="404" t="str">
        <f t="shared" si="55"/>
        <v>5326193</v>
      </c>
      <c r="AH197" s="406">
        <f t="shared" si="56"/>
        <v>46100</v>
      </c>
      <c r="AI197" s="404"/>
      <c r="AJ197" s="404"/>
      <c r="AK197" s="404"/>
      <c r="AL197" s="404">
        <f t="shared" si="50"/>
        <v>389500</v>
      </c>
      <c r="AM197" s="404"/>
      <c r="AN197" s="404"/>
      <c r="AO197" s="404"/>
      <c r="AP197" s="404"/>
      <c r="AQ197" s="404"/>
      <c r="AR197" s="404"/>
      <c r="AS197" s="404"/>
      <c r="AT197" s="404"/>
      <c r="AU197" s="404"/>
      <c r="AV197" s="404">
        <f t="shared" si="51"/>
        <v>31160</v>
      </c>
      <c r="AW197" s="404">
        <f t="shared" si="52"/>
        <v>420660</v>
      </c>
      <c r="AX197" s="404">
        <f t="shared" si="57"/>
        <v>420660</v>
      </c>
      <c r="AY197" s="414" t="str">
        <f t="shared" si="53"/>
        <v>LOCAL</v>
      </c>
      <c r="AZ197" s="20" t="s">
        <v>6232</v>
      </c>
      <c r="BA197" s="1" t="s">
        <v>6198</v>
      </c>
      <c r="BC197" s="13"/>
    </row>
    <row r="198" spans="1:55" s="1" customFormat="1" ht="32.25" customHeight="1">
      <c r="A198" s="400" t="s">
        <v>6352</v>
      </c>
      <c r="B198" s="395" t="s">
        <v>6504</v>
      </c>
      <c r="C198" s="379" t="s">
        <v>3245</v>
      </c>
      <c r="D198" s="396">
        <v>46100</v>
      </c>
      <c r="E198" s="397">
        <v>108063974060</v>
      </c>
      <c r="F198" s="528">
        <v>1</v>
      </c>
      <c r="G198" s="372"/>
      <c r="H198" s="372"/>
      <c r="I198" s="422"/>
      <c r="J198" s="422"/>
      <c r="K198" s="422"/>
      <c r="L198" s="422"/>
      <c r="M198" s="422"/>
      <c r="N198" s="423"/>
      <c r="O198" s="373"/>
      <c r="P198" s="403"/>
      <c r="Q198" s="528">
        <v>389500</v>
      </c>
      <c r="R198" s="403"/>
      <c r="S198" s="403"/>
      <c r="T198" s="403"/>
      <c r="U198" s="403"/>
      <c r="V198" s="403"/>
      <c r="W198" s="403"/>
      <c r="X198" s="403"/>
      <c r="Y198" s="403"/>
      <c r="Z198" s="403"/>
      <c r="AA198" s="403"/>
      <c r="AB198" s="373"/>
      <c r="AC198" s="404"/>
      <c r="AD198" s="404"/>
      <c r="AE198" s="379" t="s">
        <v>4035</v>
      </c>
      <c r="AF198" s="405" t="str">
        <f t="shared" si="55"/>
        <v>PS262036</v>
      </c>
      <c r="AG198" s="404" t="str">
        <f t="shared" si="55"/>
        <v>5326217</v>
      </c>
      <c r="AH198" s="406">
        <f t="shared" si="56"/>
        <v>46100</v>
      </c>
      <c r="AI198" s="404"/>
      <c r="AJ198" s="404"/>
      <c r="AK198" s="404"/>
      <c r="AL198" s="404">
        <f t="shared" si="50"/>
        <v>389500</v>
      </c>
      <c r="AM198" s="404"/>
      <c r="AN198" s="404"/>
      <c r="AO198" s="404"/>
      <c r="AP198" s="404"/>
      <c r="AQ198" s="404"/>
      <c r="AR198" s="404"/>
      <c r="AS198" s="404"/>
      <c r="AT198" s="404"/>
      <c r="AU198" s="404"/>
      <c r="AV198" s="404">
        <f t="shared" si="51"/>
        <v>31160</v>
      </c>
      <c r="AW198" s="404">
        <f t="shared" si="52"/>
        <v>420660</v>
      </c>
      <c r="AX198" s="404">
        <f t="shared" si="57"/>
        <v>420660</v>
      </c>
      <c r="AY198" s="414" t="str">
        <f t="shared" si="53"/>
        <v>LOCAL</v>
      </c>
      <c r="AZ198" s="20" t="s">
        <v>6232</v>
      </c>
      <c r="BA198" s="1" t="s">
        <v>6199</v>
      </c>
      <c r="BC198" s="13"/>
    </row>
    <row r="199" spans="1:55" s="1" customFormat="1" ht="32.25" customHeight="1">
      <c r="A199" s="400" t="s">
        <v>6353</v>
      </c>
      <c r="B199" s="395" t="s">
        <v>6505</v>
      </c>
      <c r="C199" s="379" t="s">
        <v>3245</v>
      </c>
      <c r="D199" s="396">
        <v>46100</v>
      </c>
      <c r="E199" s="397">
        <v>108063969900</v>
      </c>
      <c r="F199" s="528">
        <v>1</v>
      </c>
      <c r="G199" s="372"/>
      <c r="H199" s="372"/>
      <c r="I199" s="422"/>
      <c r="J199" s="422"/>
      <c r="K199" s="422"/>
      <c r="L199" s="422"/>
      <c r="M199" s="422"/>
      <c r="N199" s="423"/>
      <c r="O199" s="373"/>
      <c r="P199" s="403"/>
      <c r="Q199" s="528">
        <v>389500</v>
      </c>
      <c r="R199" s="403"/>
      <c r="S199" s="403"/>
      <c r="T199" s="403"/>
      <c r="U199" s="403"/>
      <c r="V199" s="403"/>
      <c r="W199" s="403"/>
      <c r="X199" s="403"/>
      <c r="Y199" s="403"/>
      <c r="Z199" s="403"/>
      <c r="AA199" s="403"/>
      <c r="AB199" s="373"/>
      <c r="AC199" s="404"/>
      <c r="AD199" s="404"/>
      <c r="AE199" s="379" t="s">
        <v>4035</v>
      </c>
      <c r="AF199" s="405" t="str">
        <f t="shared" si="55"/>
        <v>PS262044</v>
      </c>
      <c r="AG199" s="404" t="str">
        <f t="shared" si="55"/>
        <v>207/BG-PS-34</v>
      </c>
      <c r="AH199" s="406">
        <f t="shared" si="56"/>
        <v>46100</v>
      </c>
      <c r="AI199" s="404"/>
      <c r="AJ199" s="404"/>
      <c r="AK199" s="404"/>
      <c r="AL199" s="404">
        <f t="shared" si="50"/>
        <v>389500</v>
      </c>
      <c r="AM199" s="404"/>
      <c r="AN199" s="404"/>
      <c r="AO199" s="404"/>
      <c r="AP199" s="404"/>
      <c r="AQ199" s="404"/>
      <c r="AR199" s="404"/>
      <c r="AS199" s="404"/>
      <c r="AT199" s="404"/>
      <c r="AU199" s="404"/>
      <c r="AV199" s="404">
        <f t="shared" si="51"/>
        <v>31160</v>
      </c>
      <c r="AW199" s="404">
        <f t="shared" si="52"/>
        <v>420660</v>
      </c>
      <c r="AX199" s="404">
        <f t="shared" si="57"/>
        <v>420660</v>
      </c>
      <c r="AY199" s="414" t="str">
        <f t="shared" si="53"/>
        <v>LOCAL</v>
      </c>
      <c r="AZ199" s="20" t="s">
        <v>6232</v>
      </c>
      <c r="BA199" s="1" t="s">
        <v>6200</v>
      </c>
      <c r="BC199" s="13"/>
    </row>
    <row r="200" spans="1:55" s="1" customFormat="1" ht="32.25" customHeight="1">
      <c r="A200" s="400" t="s">
        <v>6354</v>
      </c>
      <c r="B200" s="395" t="s">
        <v>6506</v>
      </c>
      <c r="C200" s="379" t="s">
        <v>3245</v>
      </c>
      <c r="D200" s="396">
        <v>46100</v>
      </c>
      <c r="E200" s="397">
        <v>108064718900</v>
      </c>
      <c r="F200" s="528">
        <v>1</v>
      </c>
      <c r="G200" s="372"/>
      <c r="H200" s="372"/>
      <c r="I200" s="422"/>
      <c r="J200" s="422"/>
      <c r="K200" s="422"/>
      <c r="L200" s="422"/>
      <c r="M200" s="422"/>
      <c r="N200" s="423"/>
      <c r="O200" s="373"/>
      <c r="P200" s="403"/>
      <c r="Q200" s="528">
        <v>389500</v>
      </c>
      <c r="R200" s="403"/>
      <c r="S200" s="403"/>
      <c r="T200" s="403"/>
      <c r="U200" s="403"/>
      <c r="V200" s="403"/>
      <c r="W200" s="403"/>
      <c r="X200" s="403"/>
      <c r="Y200" s="403"/>
      <c r="Z200" s="403"/>
      <c r="AA200" s="403"/>
      <c r="AB200" s="373"/>
      <c r="AC200" s="404"/>
      <c r="AD200" s="404"/>
      <c r="AE200" s="379" t="s">
        <v>4035</v>
      </c>
      <c r="AF200" s="405" t="str">
        <f t="shared" si="55"/>
        <v>PS262054</v>
      </c>
      <c r="AG200" s="404" t="str">
        <f t="shared" si="55"/>
        <v>2026/PAL-VY 048</v>
      </c>
      <c r="AH200" s="406">
        <f t="shared" si="56"/>
        <v>46100</v>
      </c>
      <c r="AI200" s="404"/>
      <c r="AJ200" s="404"/>
      <c r="AK200" s="404"/>
      <c r="AL200" s="404">
        <f t="shared" si="50"/>
        <v>389500</v>
      </c>
      <c r="AM200" s="404"/>
      <c r="AN200" s="404"/>
      <c r="AO200" s="404"/>
      <c r="AP200" s="404"/>
      <c r="AQ200" s="404"/>
      <c r="AR200" s="404"/>
      <c r="AS200" s="404"/>
      <c r="AT200" s="404"/>
      <c r="AU200" s="404"/>
      <c r="AV200" s="404">
        <f t="shared" si="51"/>
        <v>31160</v>
      </c>
      <c r="AW200" s="404">
        <f t="shared" si="52"/>
        <v>420660</v>
      </c>
      <c r="AX200" s="404">
        <f t="shared" si="57"/>
        <v>420660</v>
      </c>
      <c r="AY200" s="414" t="str">
        <f t="shared" si="53"/>
        <v>LOCAL</v>
      </c>
      <c r="AZ200" s="20" t="s">
        <v>6232</v>
      </c>
      <c r="BA200" s="1" t="s">
        <v>6201</v>
      </c>
      <c r="BC200" s="13"/>
    </row>
    <row r="201" spans="1:55" s="1" customFormat="1" ht="32.25" customHeight="1">
      <c r="A201" s="400" t="s">
        <v>6355</v>
      </c>
      <c r="B201" s="395" t="s">
        <v>6507</v>
      </c>
      <c r="C201" s="379" t="s">
        <v>3245</v>
      </c>
      <c r="D201" s="396">
        <v>46101</v>
      </c>
      <c r="E201" s="397">
        <v>108068763350</v>
      </c>
      <c r="F201" s="528">
        <v>1</v>
      </c>
      <c r="G201" s="372"/>
      <c r="H201" s="372"/>
      <c r="I201" s="422"/>
      <c r="J201" s="422"/>
      <c r="K201" s="422"/>
      <c r="L201" s="422"/>
      <c r="M201" s="422"/>
      <c r="N201" s="423"/>
      <c r="O201" s="373"/>
      <c r="P201" s="403"/>
      <c r="Q201" s="528">
        <v>389500</v>
      </c>
      <c r="R201" s="403"/>
      <c r="S201" s="403"/>
      <c r="T201" s="403"/>
      <c r="U201" s="403"/>
      <c r="V201" s="403"/>
      <c r="W201" s="403"/>
      <c r="X201" s="403"/>
      <c r="Y201" s="403"/>
      <c r="Z201" s="403"/>
      <c r="AA201" s="403"/>
      <c r="AB201" s="373"/>
      <c r="AC201" s="404"/>
      <c r="AD201" s="404"/>
      <c r="AE201" s="379" t="s">
        <v>4035</v>
      </c>
      <c r="AF201" s="405" t="str">
        <f t="shared" si="55"/>
        <v>PS262062</v>
      </c>
      <c r="AG201" s="404" t="str">
        <f t="shared" si="55"/>
        <v>HT-PS26032081</v>
      </c>
      <c r="AH201" s="406">
        <f t="shared" si="56"/>
        <v>46101</v>
      </c>
      <c r="AI201" s="404"/>
      <c r="AJ201" s="404"/>
      <c r="AK201" s="404"/>
      <c r="AL201" s="404">
        <f t="shared" si="50"/>
        <v>389500</v>
      </c>
      <c r="AM201" s="404"/>
      <c r="AN201" s="404"/>
      <c r="AO201" s="404"/>
      <c r="AP201" s="404"/>
      <c r="AQ201" s="404"/>
      <c r="AR201" s="404"/>
      <c r="AS201" s="404"/>
      <c r="AT201" s="404"/>
      <c r="AU201" s="404"/>
      <c r="AV201" s="404">
        <f t="shared" si="51"/>
        <v>31160</v>
      </c>
      <c r="AW201" s="404">
        <f t="shared" si="52"/>
        <v>420660</v>
      </c>
      <c r="AX201" s="404">
        <f t="shared" si="57"/>
        <v>420660</v>
      </c>
      <c r="AY201" s="414" t="str">
        <f t="shared" si="53"/>
        <v>LOCAL</v>
      </c>
      <c r="AZ201" s="20" t="s">
        <v>6232</v>
      </c>
      <c r="BA201" s="1" t="s">
        <v>6202</v>
      </c>
      <c r="BC201" s="13"/>
    </row>
    <row r="202" spans="1:55" s="1" customFormat="1" ht="32.25" customHeight="1">
      <c r="A202" s="400" t="s">
        <v>6356</v>
      </c>
      <c r="B202" s="395" t="s">
        <v>6508</v>
      </c>
      <c r="C202" s="379" t="s">
        <v>3245</v>
      </c>
      <c r="D202" s="396">
        <v>46101</v>
      </c>
      <c r="E202" s="397">
        <v>108066161340</v>
      </c>
      <c r="F202" s="528">
        <v>1</v>
      </c>
      <c r="G202" s="372"/>
      <c r="H202" s="372"/>
      <c r="I202" s="422"/>
      <c r="J202" s="422"/>
      <c r="K202" s="422"/>
      <c r="L202" s="422"/>
      <c r="M202" s="422"/>
      <c r="N202" s="423"/>
      <c r="O202" s="373"/>
      <c r="P202" s="403"/>
      <c r="Q202" s="528">
        <v>389500</v>
      </c>
      <c r="R202" s="403"/>
      <c r="S202" s="403"/>
      <c r="T202" s="403"/>
      <c r="U202" s="403"/>
      <c r="V202" s="403"/>
      <c r="W202" s="403"/>
      <c r="X202" s="403"/>
      <c r="Y202" s="403"/>
      <c r="Z202" s="403"/>
      <c r="AA202" s="403"/>
      <c r="AB202" s="373"/>
      <c r="AC202" s="404"/>
      <c r="AD202" s="404"/>
      <c r="AE202" s="379" t="s">
        <v>4035</v>
      </c>
      <c r="AF202" s="405" t="str">
        <f t="shared" si="55"/>
        <v>PS262045</v>
      </c>
      <c r="AG202" s="404" t="str">
        <f t="shared" si="55"/>
        <v>VY/052-2026</v>
      </c>
      <c r="AH202" s="406">
        <f t="shared" si="56"/>
        <v>46101</v>
      </c>
      <c r="AI202" s="404"/>
      <c r="AJ202" s="404"/>
      <c r="AK202" s="404"/>
      <c r="AL202" s="404">
        <f t="shared" si="50"/>
        <v>389500</v>
      </c>
      <c r="AM202" s="404"/>
      <c r="AN202" s="404"/>
      <c r="AO202" s="404"/>
      <c r="AP202" s="404"/>
      <c r="AQ202" s="404"/>
      <c r="AR202" s="404"/>
      <c r="AS202" s="404"/>
      <c r="AT202" s="404"/>
      <c r="AU202" s="404"/>
      <c r="AV202" s="404">
        <f t="shared" si="51"/>
        <v>31160</v>
      </c>
      <c r="AW202" s="404">
        <f t="shared" si="52"/>
        <v>420660</v>
      </c>
      <c r="AX202" s="404">
        <f t="shared" si="57"/>
        <v>420660</v>
      </c>
      <c r="AY202" s="414" t="str">
        <f t="shared" si="53"/>
        <v>LOCAL</v>
      </c>
      <c r="AZ202" s="20" t="s">
        <v>6232</v>
      </c>
      <c r="BA202" s="1" t="s">
        <v>6203</v>
      </c>
      <c r="BC202" s="13"/>
    </row>
    <row r="203" spans="1:55" s="1" customFormat="1" ht="32.25" customHeight="1">
      <c r="A203" s="400" t="s">
        <v>6357</v>
      </c>
      <c r="B203" s="395" t="s">
        <v>6509</v>
      </c>
      <c r="C203" s="379" t="s">
        <v>3245</v>
      </c>
      <c r="D203" s="396">
        <v>46101</v>
      </c>
      <c r="E203" s="397">
        <v>108067405830</v>
      </c>
      <c r="F203" s="528">
        <v>1</v>
      </c>
      <c r="G203" s="372"/>
      <c r="H203" s="372"/>
      <c r="I203" s="422"/>
      <c r="J203" s="422"/>
      <c r="K203" s="422"/>
      <c r="L203" s="422"/>
      <c r="M203" s="422"/>
      <c r="N203" s="423"/>
      <c r="O203" s="373"/>
      <c r="P203" s="403"/>
      <c r="Q203" s="528">
        <v>389500</v>
      </c>
      <c r="R203" s="403"/>
      <c r="S203" s="403"/>
      <c r="T203" s="403"/>
      <c r="U203" s="403"/>
      <c r="V203" s="403"/>
      <c r="W203" s="403"/>
      <c r="X203" s="403"/>
      <c r="Y203" s="403"/>
      <c r="Z203" s="403"/>
      <c r="AA203" s="403"/>
      <c r="AB203" s="373"/>
      <c r="AC203" s="404"/>
      <c r="AD203" s="404"/>
      <c r="AE203" s="379" t="s">
        <v>4035</v>
      </c>
      <c r="AF203" s="405" t="str">
        <f t="shared" si="55"/>
        <v>PS262065</v>
      </c>
      <c r="AG203" s="404" t="str">
        <f t="shared" si="55"/>
        <v>5324841</v>
      </c>
      <c r="AH203" s="406">
        <f t="shared" si="56"/>
        <v>46101</v>
      </c>
      <c r="AI203" s="404"/>
      <c r="AJ203" s="404"/>
      <c r="AK203" s="404"/>
      <c r="AL203" s="404">
        <f t="shared" si="50"/>
        <v>389500</v>
      </c>
      <c r="AM203" s="404"/>
      <c r="AN203" s="404"/>
      <c r="AO203" s="404"/>
      <c r="AP203" s="404"/>
      <c r="AQ203" s="404"/>
      <c r="AR203" s="404"/>
      <c r="AS203" s="404"/>
      <c r="AT203" s="404"/>
      <c r="AU203" s="404"/>
      <c r="AV203" s="404">
        <f t="shared" si="51"/>
        <v>31160</v>
      </c>
      <c r="AW203" s="404">
        <f t="shared" si="52"/>
        <v>420660</v>
      </c>
      <c r="AX203" s="404">
        <f t="shared" si="57"/>
        <v>420660</v>
      </c>
      <c r="AY203" s="414" t="str">
        <f t="shared" si="53"/>
        <v>LOCAL</v>
      </c>
      <c r="AZ203" s="20" t="s">
        <v>6232</v>
      </c>
      <c r="BA203" s="1" t="s">
        <v>6204</v>
      </c>
      <c r="BC203" s="13"/>
    </row>
    <row r="204" spans="1:55" s="1" customFormat="1" ht="32.25" customHeight="1">
      <c r="A204" s="400" t="s">
        <v>6358</v>
      </c>
      <c r="B204" s="395" t="s">
        <v>6510</v>
      </c>
      <c r="C204" s="379" t="s">
        <v>3245</v>
      </c>
      <c r="D204" s="396">
        <v>46101</v>
      </c>
      <c r="E204" s="397">
        <v>108067398610</v>
      </c>
      <c r="F204" s="528">
        <v>1</v>
      </c>
      <c r="G204" s="372"/>
      <c r="H204" s="372"/>
      <c r="I204" s="422"/>
      <c r="J204" s="422"/>
      <c r="K204" s="422"/>
      <c r="L204" s="422"/>
      <c r="M204" s="422"/>
      <c r="N204" s="423"/>
      <c r="O204" s="373"/>
      <c r="P204" s="403"/>
      <c r="Q204" s="528">
        <v>389500</v>
      </c>
      <c r="R204" s="403"/>
      <c r="S204" s="403"/>
      <c r="T204" s="403"/>
      <c r="U204" s="403"/>
      <c r="V204" s="403"/>
      <c r="W204" s="403"/>
      <c r="X204" s="403"/>
      <c r="Y204" s="403"/>
      <c r="Z204" s="403"/>
      <c r="AA204" s="403"/>
      <c r="AB204" s="373"/>
      <c r="AC204" s="404"/>
      <c r="AD204" s="404"/>
      <c r="AE204" s="379" t="s">
        <v>4035</v>
      </c>
      <c r="AF204" s="405" t="str">
        <f t="shared" si="55"/>
        <v>PS262064</v>
      </c>
      <c r="AG204" s="404" t="str">
        <f t="shared" si="55"/>
        <v>HKPS06-180326</v>
      </c>
      <c r="AH204" s="406">
        <f t="shared" si="56"/>
        <v>46101</v>
      </c>
      <c r="AI204" s="404"/>
      <c r="AJ204" s="404"/>
      <c r="AK204" s="404"/>
      <c r="AL204" s="404">
        <f t="shared" si="50"/>
        <v>389500</v>
      </c>
      <c r="AM204" s="404"/>
      <c r="AN204" s="404"/>
      <c r="AO204" s="404"/>
      <c r="AP204" s="404"/>
      <c r="AQ204" s="404"/>
      <c r="AR204" s="404"/>
      <c r="AS204" s="404"/>
      <c r="AT204" s="404"/>
      <c r="AU204" s="404"/>
      <c r="AV204" s="404">
        <f t="shared" si="51"/>
        <v>31160</v>
      </c>
      <c r="AW204" s="404">
        <f t="shared" si="52"/>
        <v>420660</v>
      </c>
      <c r="AX204" s="404">
        <f t="shared" si="57"/>
        <v>420660</v>
      </c>
      <c r="AY204" s="414" t="str">
        <f t="shared" si="53"/>
        <v>LOCAL</v>
      </c>
      <c r="AZ204" s="20" t="s">
        <v>6232</v>
      </c>
      <c r="BA204" s="1" t="s">
        <v>6205</v>
      </c>
      <c r="BC204" s="13"/>
    </row>
    <row r="205" spans="1:55" s="1" customFormat="1" ht="32.25" customHeight="1">
      <c r="A205" s="400" t="s">
        <v>6359</v>
      </c>
      <c r="B205" s="395" t="s">
        <v>6511</v>
      </c>
      <c r="C205" s="379" t="s">
        <v>3245</v>
      </c>
      <c r="D205" s="396">
        <v>46101</v>
      </c>
      <c r="E205" s="397">
        <v>108066621500</v>
      </c>
      <c r="F205" s="528">
        <v>1</v>
      </c>
      <c r="G205" s="372"/>
      <c r="H205" s="372"/>
      <c r="I205" s="422"/>
      <c r="J205" s="422"/>
      <c r="K205" s="422"/>
      <c r="L205" s="422"/>
      <c r="M205" s="422"/>
      <c r="N205" s="423"/>
      <c r="O205" s="373"/>
      <c r="P205" s="403"/>
      <c r="Q205" s="528">
        <v>389500</v>
      </c>
      <c r="R205" s="403"/>
      <c r="S205" s="403"/>
      <c r="T205" s="403"/>
      <c r="U205" s="403"/>
      <c r="V205" s="403"/>
      <c r="W205" s="403"/>
      <c r="X205" s="403"/>
      <c r="Y205" s="403"/>
      <c r="Z205" s="403"/>
      <c r="AA205" s="403"/>
      <c r="AB205" s="373"/>
      <c r="AC205" s="404"/>
      <c r="AD205" s="404"/>
      <c r="AE205" s="379" t="s">
        <v>4035</v>
      </c>
      <c r="AF205" s="405" t="str">
        <f t="shared" si="55"/>
        <v>PS262067</v>
      </c>
      <c r="AG205" s="404" t="str">
        <f t="shared" si="55"/>
        <v>EBD-PSINJ260325</v>
      </c>
      <c r="AH205" s="406">
        <f t="shared" si="56"/>
        <v>46101</v>
      </c>
      <c r="AI205" s="404"/>
      <c r="AJ205" s="404"/>
      <c r="AK205" s="404"/>
      <c r="AL205" s="404">
        <f t="shared" si="50"/>
        <v>389500</v>
      </c>
      <c r="AM205" s="404"/>
      <c r="AN205" s="404"/>
      <c r="AO205" s="404"/>
      <c r="AP205" s="404"/>
      <c r="AQ205" s="404"/>
      <c r="AR205" s="404"/>
      <c r="AS205" s="404"/>
      <c r="AT205" s="404"/>
      <c r="AU205" s="404"/>
      <c r="AV205" s="404">
        <f t="shared" si="51"/>
        <v>31160</v>
      </c>
      <c r="AW205" s="404">
        <f t="shared" si="52"/>
        <v>420660</v>
      </c>
      <c r="AX205" s="404">
        <f t="shared" si="57"/>
        <v>420660</v>
      </c>
      <c r="AY205" s="414" t="str">
        <f t="shared" si="53"/>
        <v>LOCAL</v>
      </c>
      <c r="AZ205" s="20" t="s">
        <v>6232</v>
      </c>
      <c r="BA205" s="1" t="s">
        <v>6206</v>
      </c>
      <c r="BC205" s="13"/>
    </row>
    <row r="206" spans="1:55" s="1" customFormat="1" ht="32.25" customHeight="1">
      <c r="A206" s="400" t="s">
        <v>6360</v>
      </c>
      <c r="B206" s="395" t="s">
        <v>6512</v>
      </c>
      <c r="C206" s="379" t="s">
        <v>3245</v>
      </c>
      <c r="D206" s="396">
        <v>46101</v>
      </c>
      <c r="E206" s="397">
        <v>108066640620</v>
      </c>
      <c r="F206" s="528">
        <v>1</v>
      </c>
      <c r="G206" s="372"/>
      <c r="H206" s="372"/>
      <c r="I206" s="422"/>
      <c r="J206" s="422"/>
      <c r="K206" s="422"/>
      <c r="L206" s="422"/>
      <c r="M206" s="422"/>
      <c r="N206" s="423"/>
      <c r="O206" s="373"/>
      <c r="P206" s="403"/>
      <c r="Q206" s="528">
        <v>389500</v>
      </c>
      <c r="R206" s="403"/>
      <c r="S206" s="403"/>
      <c r="T206" s="403"/>
      <c r="U206" s="403"/>
      <c r="V206" s="403"/>
      <c r="W206" s="403"/>
      <c r="X206" s="403"/>
      <c r="Y206" s="403"/>
      <c r="Z206" s="403"/>
      <c r="AA206" s="403"/>
      <c r="AB206" s="373"/>
      <c r="AC206" s="404"/>
      <c r="AD206" s="404"/>
      <c r="AE206" s="379" t="s">
        <v>4035</v>
      </c>
      <c r="AF206" s="405" t="str">
        <f t="shared" si="55"/>
        <v>PS262068</v>
      </c>
      <c r="AG206" s="404" t="str">
        <f t="shared" si="55"/>
        <v>EBD-PSSP260304</v>
      </c>
      <c r="AH206" s="406">
        <f t="shared" si="56"/>
        <v>46101</v>
      </c>
      <c r="AI206" s="404"/>
      <c r="AJ206" s="404"/>
      <c r="AK206" s="404"/>
      <c r="AL206" s="404">
        <f t="shared" ref="AL206:AL230" si="58">+Q206</f>
        <v>389500</v>
      </c>
      <c r="AM206" s="404"/>
      <c r="AN206" s="404"/>
      <c r="AO206" s="404"/>
      <c r="AP206" s="404"/>
      <c r="AQ206" s="404"/>
      <c r="AR206" s="404"/>
      <c r="AS206" s="404"/>
      <c r="AT206" s="404"/>
      <c r="AU206" s="404"/>
      <c r="AV206" s="404">
        <f t="shared" ref="AV206:AV230" si="59">SUM(AK206:AU206)*0.08</f>
        <v>31160</v>
      </c>
      <c r="AW206" s="404">
        <f t="shared" ref="AW206:AW230" si="60">SUM(AK206:AV206)</f>
        <v>420660</v>
      </c>
      <c r="AX206" s="404">
        <f t="shared" si="57"/>
        <v>420660</v>
      </c>
      <c r="AY206" s="414" t="str">
        <f t="shared" si="53"/>
        <v>LOCAL</v>
      </c>
      <c r="AZ206" s="20" t="s">
        <v>6232</v>
      </c>
      <c r="BA206" s="1" t="s">
        <v>6207</v>
      </c>
      <c r="BC206" s="13"/>
    </row>
    <row r="207" spans="1:55" s="1" customFormat="1" ht="32.25" customHeight="1">
      <c r="A207" s="400" t="s">
        <v>6361</v>
      </c>
      <c r="B207" s="395" t="s">
        <v>6513</v>
      </c>
      <c r="C207" s="379" t="s">
        <v>3245</v>
      </c>
      <c r="D207" s="396">
        <v>46101</v>
      </c>
      <c r="E207" s="397">
        <v>108066684500</v>
      </c>
      <c r="F207" s="528">
        <v>1</v>
      </c>
      <c r="G207" s="372"/>
      <c r="H207" s="372"/>
      <c r="I207" s="422"/>
      <c r="J207" s="422"/>
      <c r="K207" s="422"/>
      <c r="L207" s="422"/>
      <c r="M207" s="422"/>
      <c r="N207" s="423"/>
      <c r="O207" s="373"/>
      <c r="P207" s="403"/>
      <c r="Q207" s="528">
        <v>389500</v>
      </c>
      <c r="R207" s="403"/>
      <c r="S207" s="403"/>
      <c r="T207" s="403"/>
      <c r="U207" s="403"/>
      <c r="V207" s="403"/>
      <c r="W207" s="403"/>
      <c r="X207" s="403"/>
      <c r="Y207" s="403"/>
      <c r="Z207" s="403"/>
      <c r="AA207" s="403"/>
      <c r="AB207" s="373"/>
      <c r="AC207" s="404"/>
      <c r="AD207" s="404"/>
      <c r="AE207" s="379" t="s">
        <v>4035</v>
      </c>
      <c r="AF207" s="405" t="str">
        <f t="shared" si="55"/>
        <v>PS262069</v>
      </c>
      <c r="AG207" s="404" t="str">
        <f t="shared" si="55"/>
        <v>VP26005/RE</v>
      </c>
      <c r="AH207" s="406">
        <f t="shared" si="56"/>
        <v>46101</v>
      </c>
      <c r="AI207" s="404"/>
      <c r="AJ207" s="404"/>
      <c r="AK207" s="404"/>
      <c r="AL207" s="404">
        <f t="shared" si="58"/>
        <v>389500</v>
      </c>
      <c r="AM207" s="404"/>
      <c r="AN207" s="404"/>
      <c r="AO207" s="404"/>
      <c r="AP207" s="404"/>
      <c r="AQ207" s="404"/>
      <c r="AR207" s="404"/>
      <c r="AS207" s="404"/>
      <c r="AT207" s="404"/>
      <c r="AU207" s="404"/>
      <c r="AV207" s="404">
        <f t="shared" si="59"/>
        <v>31160</v>
      </c>
      <c r="AW207" s="404">
        <f t="shared" si="60"/>
        <v>420660</v>
      </c>
      <c r="AX207" s="404">
        <f t="shared" si="57"/>
        <v>420660</v>
      </c>
      <c r="AY207" s="414" t="str">
        <f t="shared" ref="AY207:AY230" si="61">AE207</f>
        <v>LOCAL</v>
      </c>
      <c r="AZ207" s="20" t="s">
        <v>6232</v>
      </c>
      <c r="BA207" s="1" t="s">
        <v>6208</v>
      </c>
      <c r="BC207" s="13"/>
    </row>
    <row r="208" spans="1:55" s="1" customFormat="1" ht="32.25" customHeight="1">
      <c r="A208" s="400" t="s">
        <v>6362</v>
      </c>
      <c r="B208" s="395" t="s">
        <v>6514</v>
      </c>
      <c r="C208" s="379" t="s">
        <v>3245</v>
      </c>
      <c r="D208" s="396">
        <v>46101</v>
      </c>
      <c r="E208" s="397">
        <v>108066900910</v>
      </c>
      <c r="F208" s="528">
        <v>1</v>
      </c>
      <c r="G208" s="372"/>
      <c r="H208" s="372"/>
      <c r="I208" s="422"/>
      <c r="J208" s="422"/>
      <c r="K208" s="422"/>
      <c r="L208" s="422"/>
      <c r="M208" s="422"/>
      <c r="N208" s="423"/>
      <c r="O208" s="373"/>
      <c r="P208" s="403"/>
      <c r="Q208" s="528">
        <v>389500</v>
      </c>
      <c r="R208" s="403"/>
      <c r="S208" s="403"/>
      <c r="T208" s="403"/>
      <c r="U208" s="403"/>
      <c r="V208" s="403"/>
      <c r="W208" s="403"/>
      <c r="X208" s="403"/>
      <c r="Y208" s="403"/>
      <c r="Z208" s="403"/>
      <c r="AA208" s="403"/>
      <c r="AB208" s="373"/>
      <c r="AC208" s="404"/>
      <c r="AD208" s="404"/>
      <c r="AE208" s="379" t="s">
        <v>4035</v>
      </c>
      <c r="AF208" s="405" t="str">
        <f t="shared" si="55"/>
        <v>PS262052</v>
      </c>
      <c r="AG208" s="404" t="str">
        <f t="shared" si="55"/>
        <v>O2-2603-00569</v>
      </c>
      <c r="AH208" s="406">
        <f t="shared" si="56"/>
        <v>46101</v>
      </c>
      <c r="AI208" s="404"/>
      <c r="AJ208" s="404"/>
      <c r="AK208" s="404"/>
      <c r="AL208" s="404">
        <f t="shared" si="58"/>
        <v>389500</v>
      </c>
      <c r="AM208" s="404"/>
      <c r="AN208" s="404"/>
      <c r="AO208" s="404"/>
      <c r="AP208" s="404"/>
      <c r="AQ208" s="404"/>
      <c r="AR208" s="404"/>
      <c r="AS208" s="404"/>
      <c r="AT208" s="404"/>
      <c r="AU208" s="404"/>
      <c r="AV208" s="404">
        <f t="shared" si="59"/>
        <v>31160</v>
      </c>
      <c r="AW208" s="404">
        <f t="shared" si="60"/>
        <v>420660</v>
      </c>
      <c r="AX208" s="404">
        <f t="shared" si="57"/>
        <v>420660</v>
      </c>
      <c r="AY208" s="414" t="str">
        <f t="shared" si="61"/>
        <v>LOCAL</v>
      </c>
      <c r="AZ208" s="20" t="s">
        <v>6232</v>
      </c>
      <c r="BA208" s="1" t="s">
        <v>6209</v>
      </c>
      <c r="BC208" s="13"/>
    </row>
    <row r="209" spans="1:55" s="1" customFormat="1" ht="32.25" customHeight="1">
      <c r="A209" s="400" t="s">
        <v>6363</v>
      </c>
      <c r="B209" s="395" t="s">
        <v>6515</v>
      </c>
      <c r="C209" s="379" t="s">
        <v>3245</v>
      </c>
      <c r="D209" s="396">
        <v>46101</v>
      </c>
      <c r="E209" s="397">
        <v>108067392160</v>
      </c>
      <c r="F209" s="528">
        <v>1</v>
      </c>
      <c r="G209" s="372"/>
      <c r="H209" s="372"/>
      <c r="I209" s="422"/>
      <c r="J209" s="422"/>
      <c r="K209" s="422"/>
      <c r="L209" s="422"/>
      <c r="M209" s="422"/>
      <c r="N209" s="423"/>
      <c r="O209" s="373"/>
      <c r="P209" s="403"/>
      <c r="Q209" s="528">
        <v>389500</v>
      </c>
      <c r="R209" s="403"/>
      <c r="S209" s="403"/>
      <c r="T209" s="403"/>
      <c r="U209" s="403"/>
      <c r="V209" s="403"/>
      <c r="W209" s="403"/>
      <c r="X209" s="403"/>
      <c r="Y209" s="403"/>
      <c r="Z209" s="403"/>
      <c r="AA209" s="403"/>
      <c r="AB209" s="373"/>
      <c r="AC209" s="404"/>
      <c r="AD209" s="404"/>
      <c r="AE209" s="379" t="s">
        <v>4035</v>
      </c>
      <c r="AF209" s="405" t="str">
        <f t="shared" si="55"/>
        <v>PS262063</v>
      </c>
      <c r="AG209" s="404" t="str">
        <f t="shared" si="55"/>
        <v>BSV260317-223600</v>
      </c>
      <c r="AH209" s="406">
        <f t="shared" si="56"/>
        <v>46101</v>
      </c>
      <c r="AI209" s="404"/>
      <c r="AJ209" s="404"/>
      <c r="AK209" s="404"/>
      <c r="AL209" s="404">
        <f t="shared" si="58"/>
        <v>389500</v>
      </c>
      <c r="AM209" s="404"/>
      <c r="AN209" s="404"/>
      <c r="AO209" s="404"/>
      <c r="AP209" s="404"/>
      <c r="AQ209" s="404"/>
      <c r="AR209" s="404"/>
      <c r="AS209" s="404"/>
      <c r="AT209" s="404"/>
      <c r="AU209" s="404"/>
      <c r="AV209" s="404">
        <f t="shared" si="59"/>
        <v>31160</v>
      </c>
      <c r="AW209" s="404">
        <f t="shared" si="60"/>
        <v>420660</v>
      </c>
      <c r="AX209" s="404">
        <f t="shared" si="57"/>
        <v>420660</v>
      </c>
      <c r="AY209" s="414" t="str">
        <f t="shared" si="61"/>
        <v>LOCAL</v>
      </c>
      <c r="AZ209" s="20" t="s">
        <v>6232</v>
      </c>
      <c r="BA209" s="1" t="s">
        <v>6210</v>
      </c>
      <c r="BC209" s="13"/>
    </row>
    <row r="210" spans="1:55" s="1" customFormat="1" ht="32.25" customHeight="1">
      <c r="A210" s="400" t="s">
        <v>6364</v>
      </c>
      <c r="B210" s="395" t="s">
        <v>6516</v>
      </c>
      <c r="C210" s="379" t="s">
        <v>3245</v>
      </c>
      <c r="D210" s="396">
        <v>46101</v>
      </c>
      <c r="E210" s="397">
        <v>108066956060</v>
      </c>
      <c r="F210" s="528">
        <v>1</v>
      </c>
      <c r="G210" s="372"/>
      <c r="H210" s="372"/>
      <c r="I210" s="422"/>
      <c r="J210" s="422"/>
      <c r="K210" s="422"/>
      <c r="L210" s="422"/>
      <c r="M210" s="422"/>
      <c r="N210" s="423"/>
      <c r="O210" s="373"/>
      <c r="P210" s="403"/>
      <c r="Q210" s="528">
        <v>389500</v>
      </c>
      <c r="R210" s="403"/>
      <c r="S210" s="403"/>
      <c r="T210" s="403"/>
      <c r="U210" s="403"/>
      <c r="V210" s="403"/>
      <c r="W210" s="403"/>
      <c r="X210" s="403"/>
      <c r="Y210" s="403"/>
      <c r="Z210" s="403"/>
      <c r="AA210" s="403"/>
      <c r="AB210" s="373"/>
      <c r="AC210" s="404"/>
      <c r="AD210" s="404"/>
      <c r="AE210" s="379" t="s">
        <v>4035</v>
      </c>
      <c r="AF210" s="405" t="str">
        <f t="shared" si="55"/>
        <v>PS262079</v>
      </c>
      <c r="AG210" s="404" t="str">
        <f t="shared" si="55"/>
        <v>5325689</v>
      </c>
      <c r="AH210" s="406">
        <f t="shared" si="56"/>
        <v>46101</v>
      </c>
      <c r="AI210" s="404"/>
      <c r="AJ210" s="404"/>
      <c r="AK210" s="404"/>
      <c r="AL210" s="404">
        <f t="shared" si="58"/>
        <v>389500</v>
      </c>
      <c r="AM210" s="404"/>
      <c r="AN210" s="404"/>
      <c r="AO210" s="404"/>
      <c r="AP210" s="404"/>
      <c r="AQ210" s="404"/>
      <c r="AR210" s="404"/>
      <c r="AS210" s="404"/>
      <c r="AT210" s="404"/>
      <c r="AU210" s="404"/>
      <c r="AV210" s="404">
        <f t="shared" si="59"/>
        <v>31160</v>
      </c>
      <c r="AW210" s="404">
        <f t="shared" si="60"/>
        <v>420660</v>
      </c>
      <c r="AX210" s="404">
        <f t="shared" si="57"/>
        <v>420660</v>
      </c>
      <c r="AY210" s="414" t="str">
        <f t="shared" si="61"/>
        <v>LOCAL</v>
      </c>
      <c r="AZ210" s="20" t="s">
        <v>6232</v>
      </c>
      <c r="BA210" s="1" t="s">
        <v>6211</v>
      </c>
      <c r="BC210" s="13"/>
    </row>
    <row r="211" spans="1:55" s="1" customFormat="1" ht="32.25" customHeight="1">
      <c r="A211" s="400" t="s">
        <v>6365</v>
      </c>
      <c r="B211" s="395" t="s">
        <v>6517</v>
      </c>
      <c r="C211" s="379" t="s">
        <v>3245</v>
      </c>
      <c r="D211" s="396">
        <v>46101</v>
      </c>
      <c r="E211" s="397">
        <v>108067013720</v>
      </c>
      <c r="F211" s="528">
        <v>1</v>
      </c>
      <c r="G211" s="372"/>
      <c r="H211" s="372"/>
      <c r="I211" s="422"/>
      <c r="J211" s="422"/>
      <c r="K211" s="422"/>
      <c r="L211" s="422"/>
      <c r="M211" s="422"/>
      <c r="N211" s="423"/>
      <c r="O211" s="373"/>
      <c r="P211" s="403"/>
      <c r="Q211" s="528">
        <v>389500</v>
      </c>
      <c r="R211" s="403"/>
      <c r="S211" s="403"/>
      <c r="T211" s="403"/>
      <c r="U211" s="403"/>
      <c r="V211" s="403"/>
      <c r="W211" s="403"/>
      <c r="X211" s="403"/>
      <c r="Y211" s="403"/>
      <c r="Z211" s="403"/>
      <c r="AA211" s="403"/>
      <c r="AB211" s="373"/>
      <c r="AC211" s="404"/>
      <c r="AD211" s="404"/>
      <c r="AE211" s="379" t="s">
        <v>4035</v>
      </c>
      <c r="AF211" s="405" t="str">
        <f t="shared" si="55"/>
        <v>PS262051</v>
      </c>
      <c r="AG211" s="404" t="str">
        <f t="shared" si="55"/>
        <v>O2-2603-00567</v>
      </c>
      <c r="AH211" s="406">
        <f t="shared" si="56"/>
        <v>46101</v>
      </c>
      <c r="AI211" s="404"/>
      <c r="AJ211" s="404"/>
      <c r="AK211" s="404"/>
      <c r="AL211" s="404">
        <f t="shared" si="58"/>
        <v>389500</v>
      </c>
      <c r="AM211" s="404"/>
      <c r="AN211" s="404"/>
      <c r="AO211" s="404"/>
      <c r="AP211" s="404"/>
      <c r="AQ211" s="404"/>
      <c r="AR211" s="404"/>
      <c r="AS211" s="404"/>
      <c r="AT211" s="404"/>
      <c r="AU211" s="404"/>
      <c r="AV211" s="404">
        <f t="shared" si="59"/>
        <v>31160</v>
      </c>
      <c r="AW211" s="404">
        <f t="shared" si="60"/>
        <v>420660</v>
      </c>
      <c r="AX211" s="404">
        <f t="shared" si="57"/>
        <v>420660</v>
      </c>
      <c r="AY211" s="414" t="str">
        <f t="shared" si="61"/>
        <v>LOCAL</v>
      </c>
      <c r="AZ211" s="20" t="s">
        <v>6232</v>
      </c>
      <c r="BA211" s="1" t="s">
        <v>6212</v>
      </c>
      <c r="BC211" s="13"/>
    </row>
    <row r="212" spans="1:55" s="1" customFormat="1" ht="32.25" customHeight="1">
      <c r="A212" s="400" t="s">
        <v>6366</v>
      </c>
      <c r="B212" s="395" t="s">
        <v>6518</v>
      </c>
      <c r="C212" s="379" t="s">
        <v>3245</v>
      </c>
      <c r="D212" s="396">
        <v>46101</v>
      </c>
      <c r="E212" s="397">
        <v>108067077640</v>
      </c>
      <c r="F212" s="528">
        <v>1</v>
      </c>
      <c r="G212" s="372"/>
      <c r="H212" s="372"/>
      <c r="I212" s="422"/>
      <c r="J212" s="422"/>
      <c r="K212" s="422"/>
      <c r="L212" s="422"/>
      <c r="M212" s="422"/>
      <c r="N212" s="423"/>
      <c r="O212" s="373"/>
      <c r="P212" s="403"/>
      <c r="Q212" s="528">
        <v>389500</v>
      </c>
      <c r="R212" s="403"/>
      <c r="S212" s="403"/>
      <c r="T212" s="403"/>
      <c r="U212" s="403"/>
      <c r="V212" s="403"/>
      <c r="W212" s="403"/>
      <c r="X212" s="403"/>
      <c r="Y212" s="403"/>
      <c r="Z212" s="403"/>
      <c r="AA212" s="403"/>
      <c r="AB212" s="373"/>
      <c r="AC212" s="404"/>
      <c r="AD212" s="404"/>
      <c r="AE212" s="379" t="s">
        <v>4035</v>
      </c>
      <c r="AF212" s="405" t="str">
        <f t="shared" si="55"/>
        <v>PS262070</v>
      </c>
      <c r="AG212" s="404" t="str">
        <f t="shared" si="55"/>
        <v>EBD-PSTPU260319</v>
      </c>
      <c r="AH212" s="406">
        <f t="shared" si="56"/>
        <v>46101</v>
      </c>
      <c r="AI212" s="404"/>
      <c r="AJ212" s="404"/>
      <c r="AK212" s="404"/>
      <c r="AL212" s="404">
        <f t="shared" si="58"/>
        <v>389500</v>
      </c>
      <c r="AM212" s="404"/>
      <c r="AN212" s="404"/>
      <c r="AO212" s="404"/>
      <c r="AP212" s="404"/>
      <c r="AQ212" s="404"/>
      <c r="AR212" s="404"/>
      <c r="AS212" s="404"/>
      <c r="AT212" s="404"/>
      <c r="AU212" s="404"/>
      <c r="AV212" s="404">
        <f t="shared" si="59"/>
        <v>31160</v>
      </c>
      <c r="AW212" s="404">
        <f t="shared" si="60"/>
        <v>420660</v>
      </c>
      <c r="AX212" s="404">
        <f t="shared" si="57"/>
        <v>420660</v>
      </c>
      <c r="AY212" s="414" t="str">
        <f t="shared" si="61"/>
        <v>LOCAL</v>
      </c>
      <c r="AZ212" s="20" t="s">
        <v>6232</v>
      </c>
      <c r="BA212" s="1" t="s">
        <v>6213</v>
      </c>
      <c r="BC212" s="13"/>
    </row>
    <row r="213" spans="1:55" s="1" customFormat="1" ht="32.25" customHeight="1">
      <c r="A213" s="400" t="s">
        <v>6367</v>
      </c>
      <c r="B213" s="395" t="s">
        <v>6519</v>
      </c>
      <c r="C213" s="379" t="s">
        <v>3245</v>
      </c>
      <c r="D213" s="396">
        <v>46101</v>
      </c>
      <c r="E213" s="397">
        <v>108067135040</v>
      </c>
      <c r="F213" s="528">
        <v>1</v>
      </c>
      <c r="G213" s="372"/>
      <c r="H213" s="372"/>
      <c r="I213" s="422"/>
      <c r="J213" s="422"/>
      <c r="K213" s="422"/>
      <c r="L213" s="422"/>
      <c r="M213" s="422"/>
      <c r="N213" s="423"/>
      <c r="O213" s="373"/>
      <c r="P213" s="403"/>
      <c r="Q213" s="528">
        <v>389500</v>
      </c>
      <c r="R213" s="403"/>
      <c r="S213" s="403"/>
      <c r="T213" s="403"/>
      <c r="U213" s="403"/>
      <c r="V213" s="403"/>
      <c r="W213" s="403"/>
      <c r="X213" s="403"/>
      <c r="Y213" s="403"/>
      <c r="Z213" s="403"/>
      <c r="AA213" s="403"/>
      <c r="AB213" s="373"/>
      <c r="AC213" s="404"/>
      <c r="AD213" s="404"/>
      <c r="AE213" s="379" t="s">
        <v>4035</v>
      </c>
      <c r="AF213" s="405" t="str">
        <f t="shared" si="55"/>
        <v>PS262086</v>
      </c>
      <c r="AG213" s="404" t="str">
        <f t="shared" si="55"/>
        <v>56/PSHK/26</v>
      </c>
      <c r="AH213" s="406">
        <f t="shared" si="56"/>
        <v>46101</v>
      </c>
      <c r="AI213" s="404"/>
      <c r="AJ213" s="404"/>
      <c r="AK213" s="404"/>
      <c r="AL213" s="404">
        <f t="shared" si="58"/>
        <v>389500</v>
      </c>
      <c r="AM213" s="404"/>
      <c r="AN213" s="404"/>
      <c r="AO213" s="404"/>
      <c r="AP213" s="404"/>
      <c r="AQ213" s="404"/>
      <c r="AR213" s="404"/>
      <c r="AS213" s="404"/>
      <c r="AT213" s="404"/>
      <c r="AU213" s="404"/>
      <c r="AV213" s="404">
        <f t="shared" si="59"/>
        <v>31160</v>
      </c>
      <c r="AW213" s="404">
        <f t="shared" si="60"/>
        <v>420660</v>
      </c>
      <c r="AX213" s="404">
        <f t="shared" si="57"/>
        <v>420660</v>
      </c>
      <c r="AY213" s="414" t="str">
        <f t="shared" si="61"/>
        <v>LOCAL</v>
      </c>
      <c r="AZ213" s="20" t="s">
        <v>6232</v>
      </c>
      <c r="BA213" s="1" t="s">
        <v>6214</v>
      </c>
      <c r="BC213" s="13"/>
    </row>
    <row r="214" spans="1:55" s="1" customFormat="1" ht="32.25" customHeight="1">
      <c r="A214" s="400" t="s">
        <v>6368</v>
      </c>
      <c r="B214" s="395" t="s">
        <v>6520</v>
      </c>
      <c r="C214" s="379" t="s">
        <v>3245</v>
      </c>
      <c r="D214" s="396">
        <v>46101</v>
      </c>
      <c r="E214" s="397">
        <v>108067195610</v>
      </c>
      <c r="F214" s="528">
        <v>1</v>
      </c>
      <c r="G214" s="372"/>
      <c r="H214" s="372"/>
      <c r="I214" s="422"/>
      <c r="J214" s="422"/>
      <c r="K214" s="422"/>
      <c r="L214" s="422"/>
      <c r="M214" s="422"/>
      <c r="N214" s="423"/>
      <c r="O214" s="373"/>
      <c r="P214" s="403"/>
      <c r="Q214" s="528">
        <v>389500</v>
      </c>
      <c r="R214" s="403"/>
      <c r="S214" s="403"/>
      <c r="T214" s="403"/>
      <c r="U214" s="403"/>
      <c r="V214" s="403"/>
      <c r="W214" s="403"/>
      <c r="X214" s="403"/>
      <c r="Y214" s="403"/>
      <c r="Z214" s="403"/>
      <c r="AA214" s="403"/>
      <c r="AB214" s="373"/>
      <c r="AC214" s="404"/>
      <c r="AD214" s="404"/>
      <c r="AE214" s="379" t="s">
        <v>4035</v>
      </c>
      <c r="AF214" s="405" t="str">
        <f t="shared" si="55"/>
        <v>PS262085</v>
      </c>
      <c r="AG214" s="404" t="str">
        <f t="shared" si="55"/>
        <v>850C260301344</v>
      </c>
      <c r="AH214" s="406">
        <f t="shared" si="56"/>
        <v>46101</v>
      </c>
      <c r="AI214" s="404"/>
      <c r="AJ214" s="404"/>
      <c r="AK214" s="404"/>
      <c r="AL214" s="404">
        <f t="shared" si="58"/>
        <v>389500</v>
      </c>
      <c r="AM214" s="404"/>
      <c r="AN214" s="404"/>
      <c r="AO214" s="404"/>
      <c r="AP214" s="404"/>
      <c r="AQ214" s="404"/>
      <c r="AR214" s="404"/>
      <c r="AS214" s="404"/>
      <c r="AT214" s="404"/>
      <c r="AU214" s="404"/>
      <c r="AV214" s="404">
        <f t="shared" si="59"/>
        <v>31160</v>
      </c>
      <c r="AW214" s="404">
        <f t="shared" si="60"/>
        <v>420660</v>
      </c>
      <c r="AX214" s="404">
        <f t="shared" si="57"/>
        <v>420660</v>
      </c>
      <c r="AY214" s="414" t="str">
        <f t="shared" si="61"/>
        <v>LOCAL</v>
      </c>
      <c r="AZ214" s="20" t="s">
        <v>6232</v>
      </c>
      <c r="BA214" s="1" t="s">
        <v>6215</v>
      </c>
      <c r="BC214" s="13"/>
    </row>
    <row r="215" spans="1:55" s="1" customFormat="1" ht="32.25" customHeight="1">
      <c r="A215" s="400" t="s">
        <v>6369</v>
      </c>
      <c r="B215" s="395" t="s">
        <v>6521</v>
      </c>
      <c r="C215" s="379" t="s">
        <v>3245</v>
      </c>
      <c r="D215" s="396">
        <v>46101</v>
      </c>
      <c r="E215" s="397">
        <v>108067185440</v>
      </c>
      <c r="F215" s="528">
        <v>1</v>
      </c>
      <c r="G215" s="372"/>
      <c r="H215" s="372"/>
      <c r="I215" s="422"/>
      <c r="J215" s="422"/>
      <c r="K215" s="422"/>
      <c r="L215" s="422"/>
      <c r="M215" s="422"/>
      <c r="N215" s="423"/>
      <c r="O215" s="373"/>
      <c r="P215" s="403"/>
      <c r="Q215" s="528">
        <v>389500</v>
      </c>
      <c r="R215" s="403"/>
      <c r="S215" s="403"/>
      <c r="T215" s="403"/>
      <c r="U215" s="403"/>
      <c r="V215" s="403"/>
      <c r="W215" s="403"/>
      <c r="X215" s="403"/>
      <c r="Y215" s="403"/>
      <c r="Z215" s="403"/>
      <c r="AA215" s="403"/>
      <c r="AB215" s="373"/>
      <c r="AC215" s="404"/>
      <c r="AD215" s="404"/>
      <c r="AE215" s="379" t="s">
        <v>4035</v>
      </c>
      <c r="AF215" s="405" t="str">
        <f t="shared" si="55"/>
        <v>PS262090</v>
      </c>
      <c r="AG215" s="404" t="str">
        <f t="shared" si="55"/>
        <v>VY/053-2026</v>
      </c>
      <c r="AH215" s="406">
        <f t="shared" si="56"/>
        <v>46101</v>
      </c>
      <c r="AI215" s="404"/>
      <c r="AJ215" s="404"/>
      <c r="AK215" s="404"/>
      <c r="AL215" s="404">
        <f t="shared" si="58"/>
        <v>389500</v>
      </c>
      <c r="AM215" s="404"/>
      <c r="AN215" s="404"/>
      <c r="AO215" s="404"/>
      <c r="AP215" s="404"/>
      <c r="AQ215" s="404"/>
      <c r="AR215" s="404"/>
      <c r="AS215" s="404"/>
      <c r="AT215" s="404"/>
      <c r="AU215" s="404"/>
      <c r="AV215" s="404">
        <f t="shared" si="59"/>
        <v>31160</v>
      </c>
      <c r="AW215" s="404">
        <f t="shared" si="60"/>
        <v>420660</v>
      </c>
      <c r="AX215" s="404">
        <f t="shared" si="57"/>
        <v>420660</v>
      </c>
      <c r="AY215" s="414" t="str">
        <f t="shared" si="61"/>
        <v>LOCAL</v>
      </c>
      <c r="AZ215" s="20" t="s">
        <v>6232</v>
      </c>
      <c r="BA215" s="1" t="s">
        <v>6216</v>
      </c>
      <c r="BC215" s="13"/>
    </row>
    <row r="216" spans="1:55" s="1" customFormat="1" ht="32.25" customHeight="1">
      <c r="A216" s="400" t="s">
        <v>6370</v>
      </c>
      <c r="B216" s="395" t="s">
        <v>6522</v>
      </c>
      <c r="C216" s="379" t="s">
        <v>3245</v>
      </c>
      <c r="D216" s="396">
        <v>46101</v>
      </c>
      <c r="E216" s="397">
        <v>108067269220</v>
      </c>
      <c r="F216" s="528">
        <v>1</v>
      </c>
      <c r="G216" s="372"/>
      <c r="H216" s="372"/>
      <c r="I216" s="422"/>
      <c r="J216" s="422"/>
      <c r="K216" s="422"/>
      <c r="L216" s="422"/>
      <c r="M216" s="422"/>
      <c r="N216" s="423"/>
      <c r="O216" s="373"/>
      <c r="P216" s="403"/>
      <c r="Q216" s="528">
        <v>389500</v>
      </c>
      <c r="R216" s="403"/>
      <c r="S216" s="403"/>
      <c r="T216" s="403"/>
      <c r="U216" s="403"/>
      <c r="V216" s="403"/>
      <c r="W216" s="403"/>
      <c r="X216" s="403"/>
      <c r="Y216" s="403"/>
      <c r="Z216" s="403"/>
      <c r="AA216" s="403"/>
      <c r="AB216" s="373"/>
      <c r="AC216" s="404"/>
      <c r="AD216" s="404"/>
      <c r="AE216" s="379" t="s">
        <v>4035</v>
      </c>
      <c r="AF216" s="405" t="str">
        <f t="shared" si="55"/>
        <v>PS262084</v>
      </c>
      <c r="AG216" s="404" t="str">
        <f t="shared" si="55"/>
        <v>BL-260318/PS</v>
      </c>
      <c r="AH216" s="406">
        <f t="shared" si="56"/>
        <v>46101</v>
      </c>
      <c r="AI216" s="404"/>
      <c r="AJ216" s="404"/>
      <c r="AK216" s="404"/>
      <c r="AL216" s="404">
        <f t="shared" si="58"/>
        <v>389500</v>
      </c>
      <c r="AM216" s="404"/>
      <c r="AN216" s="404"/>
      <c r="AO216" s="404"/>
      <c r="AP216" s="404"/>
      <c r="AQ216" s="404"/>
      <c r="AR216" s="404"/>
      <c r="AS216" s="404"/>
      <c r="AT216" s="404"/>
      <c r="AU216" s="404"/>
      <c r="AV216" s="404">
        <f t="shared" si="59"/>
        <v>31160</v>
      </c>
      <c r="AW216" s="404">
        <f t="shared" si="60"/>
        <v>420660</v>
      </c>
      <c r="AX216" s="404">
        <f t="shared" si="57"/>
        <v>420660</v>
      </c>
      <c r="AY216" s="414" t="str">
        <f t="shared" si="61"/>
        <v>LOCAL</v>
      </c>
      <c r="AZ216" s="20" t="s">
        <v>6232</v>
      </c>
      <c r="BA216" s="1" t="s">
        <v>6217</v>
      </c>
      <c r="BC216" s="13"/>
    </row>
    <row r="217" spans="1:55" s="1" customFormat="1" ht="32.25" customHeight="1">
      <c r="A217" s="400" t="s">
        <v>6371</v>
      </c>
      <c r="B217" s="395" t="s">
        <v>6523</v>
      </c>
      <c r="C217" s="379" t="s">
        <v>3245</v>
      </c>
      <c r="D217" s="396">
        <v>46101</v>
      </c>
      <c r="E217" s="397">
        <v>108067385750</v>
      </c>
      <c r="F217" s="528">
        <v>1</v>
      </c>
      <c r="G217" s="372"/>
      <c r="H217" s="372"/>
      <c r="I217" s="422"/>
      <c r="J217" s="422"/>
      <c r="K217" s="422"/>
      <c r="L217" s="422"/>
      <c r="M217" s="422"/>
      <c r="N217" s="423"/>
      <c r="O217" s="373"/>
      <c r="P217" s="403"/>
      <c r="Q217" s="528">
        <v>389500</v>
      </c>
      <c r="R217" s="403"/>
      <c r="S217" s="403"/>
      <c r="T217" s="403"/>
      <c r="U217" s="403"/>
      <c r="V217" s="403"/>
      <c r="W217" s="403"/>
      <c r="X217" s="403"/>
      <c r="Y217" s="403"/>
      <c r="Z217" s="403"/>
      <c r="AA217" s="403"/>
      <c r="AB217" s="373"/>
      <c r="AC217" s="404"/>
      <c r="AD217" s="404"/>
      <c r="AE217" s="379" t="s">
        <v>4035</v>
      </c>
      <c r="AF217" s="405" t="str">
        <f t="shared" si="55"/>
        <v>PS262066</v>
      </c>
      <c r="AG217" s="404" t="str">
        <f t="shared" si="55"/>
        <v>5312645</v>
      </c>
      <c r="AH217" s="406">
        <f t="shared" si="56"/>
        <v>46101</v>
      </c>
      <c r="AI217" s="404"/>
      <c r="AJ217" s="404"/>
      <c r="AK217" s="404"/>
      <c r="AL217" s="404">
        <f t="shared" si="58"/>
        <v>389500</v>
      </c>
      <c r="AM217" s="404"/>
      <c r="AN217" s="404"/>
      <c r="AO217" s="404"/>
      <c r="AP217" s="404"/>
      <c r="AQ217" s="404"/>
      <c r="AR217" s="404"/>
      <c r="AS217" s="404"/>
      <c r="AT217" s="404"/>
      <c r="AU217" s="404"/>
      <c r="AV217" s="404">
        <f t="shared" si="59"/>
        <v>31160</v>
      </c>
      <c r="AW217" s="404">
        <f t="shared" si="60"/>
        <v>420660</v>
      </c>
      <c r="AX217" s="404">
        <f t="shared" si="57"/>
        <v>420660</v>
      </c>
      <c r="AY217" s="414" t="str">
        <f t="shared" si="61"/>
        <v>LOCAL</v>
      </c>
      <c r="AZ217" s="20" t="s">
        <v>6232</v>
      </c>
      <c r="BA217" s="1" t="s">
        <v>6218</v>
      </c>
      <c r="BC217" s="13"/>
    </row>
    <row r="218" spans="1:55" s="1" customFormat="1" ht="32.25" customHeight="1">
      <c r="A218" s="400" t="s">
        <v>6372</v>
      </c>
      <c r="B218" s="395" t="s">
        <v>6524</v>
      </c>
      <c r="C218" s="379" t="s">
        <v>3245</v>
      </c>
      <c r="D218" s="396">
        <v>46101</v>
      </c>
      <c r="E218" s="397">
        <v>108067375030</v>
      </c>
      <c r="F218" s="528">
        <v>1</v>
      </c>
      <c r="G218" s="372"/>
      <c r="H218" s="372"/>
      <c r="I218" s="422"/>
      <c r="J218" s="422"/>
      <c r="K218" s="422"/>
      <c r="L218" s="422"/>
      <c r="M218" s="422"/>
      <c r="N218" s="423"/>
      <c r="O218" s="373"/>
      <c r="P218" s="403"/>
      <c r="Q218" s="528">
        <v>389500</v>
      </c>
      <c r="R218" s="403"/>
      <c r="S218" s="403"/>
      <c r="T218" s="403"/>
      <c r="U218" s="403"/>
      <c r="V218" s="403"/>
      <c r="W218" s="403"/>
      <c r="X218" s="403"/>
      <c r="Y218" s="403"/>
      <c r="Z218" s="403"/>
      <c r="AA218" s="403"/>
      <c r="AB218" s="373"/>
      <c r="AC218" s="404"/>
      <c r="AD218" s="404"/>
      <c r="AE218" s="379" t="s">
        <v>4035</v>
      </c>
      <c r="AF218" s="405" t="str">
        <f t="shared" si="55"/>
        <v>PS262077</v>
      </c>
      <c r="AG218" s="404" t="str">
        <f t="shared" si="55"/>
        <v>5329034</v>
      </c>
      <c r="AH218" s="406">
        <f t="shared" si="56"/>
        <v>46101</v>
      </c>
      <c r="AI218" s="404"/>
      <c r="AJ218" s="404"/>
      <c r="AK218" s="404"/>
      <c r="AL218" s="404">
        <f t="shared" si="58"/>
        <v>389500</v>
      </c>
      <c r="AM218" s="404"/>
      <c r="AN218" s="404"/>
      <c r="AO218" s="404"/>
      <c r="AP218" s="404"/>
      <c r="AQ218" s="404"/>
      <c r="AR218" s="404"/>
      <c r="AS218" s="404"/>
      <c r="AT218" s="404"/>
      <c r="AU218" s="404"/>
      <c r="AV218" s="404">
        <f t="shared" si="59"/>
        <v>31160</v>
      </c>
      <c r="AW218" s="404">
        <f t="shared" si="60"/>
        <v>420660</v>
      </c>
      <c r="AX218" s="404">
        <f t="shared" si="57"/>
        <v>420660</v>
      </c>
      <c r="AY218" s="414" t="str">
        <f t="shared" si="61"/>
        <v>LOCAL</v>
      </c>
      <c r="AZ218" s="20" t="s">
        <v>6232</v>
      </c>
      <c r="BA218" s="1" t="s">
        <v>6219</v>
      </c>
      <c r="BC218" s="13"/>
    </row>
    <row r="219" spans="1:55" s="1" customFormat="1" ht="32.25" customHeight="1">
      <c r="A219" s="400" t="s">
        <v>6373</v>
      </c>
      <c r="B219" s="395" t="s">
        <v>6525</v>
      </c>
      <c r="C219" s="379" t="s">
        <v>3245</v>
      </c>
      <c r="D219" s="396">
        <v>46101</v>
      </c>
      <c r="E219" s="397">
        <v>108067368140</v>
      </c>
      <c r="F219" s="528">
        <v>1</v>
      </c>
      <c r="G219" s="372"/>
      <c r="H219" s="372"/>
      <c r="I219" s="422"/>
      <c r="J219" s="422"/>
      <c r="K219" s="422"/>
      <c r="L219" s="422"/>
      <c r="M219" s="422"/>
      <c r="N219" s="423"/>
      <c r="O219" s="373"/>
      <c r="P219" s="403"/>
      <c r="Q219" s="528">
        <v>389500</v>
      </c>
      <c r="R219" s="403"/>
      <c r="S219" s="403"/>
      <c r="T219" s="403"/>
      <c r="U219" s="403"/>
      <c r="V219" s="403"/>
      <c r="W219" s="403"/>
      <c r="X219" s="403"/>
      <c r="Y219" s="403"/>
      <c r="Z219" s="403"/>
      <c r="AA219" s="403"/>
      <c r="AB219" s="373"/>
      <c r="AC219" s="404"/>
      <c r="AD219" s="404"/>
      <c r="AE219" s="379" t="s">
        <v>4035</v>
      </c>
      <c r="AF219" s="405" t="str">
        <f t="shared" si="55"/>
        <v>PS262078</v>
      </c>
      <c r="AG219" s="404" t="str">
        <f t="shared" si="55"/>
        <v>5322270</v>
      </c>
      <c r="AH219" s="406">
        <f t="shared" si="56"/>
        <v>46101</v>
      </c>
      <c r="AI219" s="404"/>
      <c r="AJ219" s="404"/>
      <c r="AK219" s="404"/>
      <c r="AL219" s="404">
        <f t="shared" si="58"/>
        <v>389500</v>
      </c>
      <c r="AM219" s="404"/>
      <c r="AN219" s="404"/>
      <c r="AO219" s="404"/>
      <c r="AP219" s="404"/>
      <c r="AQ219" s="404"/>
      <c r="AR219" s="404"/>
      <c r="AS219" s="404"/>
      <c r="AT219" s="404"/>
      <c r="AU219" s="404"/>
      <c r="AV219" s="404">
        <f t="shared" si="59"/>
        <v>31160</v>
      </c>
      <c r="AW219" s="404">
        <f t="shared" si="60"/>
        <v>420660</v>
      </c>
      <c r="AX219" s="404">
        <f t="shared" si="57"/>
        <v>420660</v>
      </c>
      <c r="AY219" s="414" t="str">
        <f t="shared" si="61"/>
        <v>LOCAL</v>
      </c>
      <c r="AZ219" s="20" t="s">
        <v>6232</v>
      </c>
      <c r="BA219" s="1" t="s">
        <v>6220</v>
      </c>
      <c r="BC219" s="13"/>
    </row>
    <row r="220" spans="1:55" s="1" customFormat="1" ht="32.25" customHeight="1">
      <c r="A220" s="400" t="s">
        <v>6374</v>
      </c>
      <c r="B220" s="395" t="s">
        <v>6526</v>
      </c>
      <c r="C220" s="379" t="s">
        <v>3245</v>
      </c>
      <c r="D220" s="396">
        <v>46101</v>
      </c>
      <c r="E220" s="397">
        <v>108067565060</v>
      </c>
      <c r="F220" s="528">
        <v>1</v>
      </c>
      <c r="G220" s="372"/>
      <c r="H220" s="372"/>
      <c r="I220" s="422"/>
      <c r="J220" s="422"/>
      <c r="K220" s="422"/>
      <c r="L220" s="422"/>
      <c r="M220" s="422"/>
      <c r="N220" s="423"/>
      <c r="O220" s="373"/>
      <c r="P220" s="403"/>
      <c r="Q220" s="528">
        <v>389500</v>
      </c>
      <c r="R220" s="403"/>
      <c r="S220" s="403"/>
      <c r="T220" s="403"/>
      <c r="U220" s="403"/>
      <c r="V220" s="403"/>
      <c r="W220" s="403"/>
      <c r="X220" s="403"/>
      <c r="Y220" s="403"/>
      <c r="Z220" s="403"/>
      <c r="AA220" s="403"/>
      <c r="AB220" s="373"/>
      <c r="AC220" s="404"/>
      <c r="AD220" s="404"/>
      <c r="AE220" s="379" t="s">
        <v>4035</v>
      </c>
      <c r="AF220" s="405" t="str">
        <f t="shared" si="55"/>
        <v>PS262055</v>
      </c>
      <c r="AG220" s="404" t="str">
        <f t="shared" si="55"/>
        <v>20365985</v>
      </c>
      <c r="AH220" s="406">
        <f t="shared" si="56"/>
        <v>46101</v>
      </c>
      <c r="AI220" s="404"/>
      <c r="AJ220" s="404"/>
      <c r="AK220" s="404"/>
      <c r="AL220" s="404">
        <f t="shared" si="58"/>
        <v>389500</v>
      </c>
      <c r="AM220" s="404"/>
      <c r="AN220" s="404"/>
      <c r="AO220" s="404"/>
      <c r="AP220" s="404"/>
      <c r="AQ220" s="404"/>
      <c r="AR220" s="404"/>
      <c r="AS220" s="404"/>
      <c r="AT220" s="404"/>
      <c r="AU220" s="404"/>
      <c r="AV220" s="404">
        <f t="shared" si="59"/>
        <v>31160</v>
      </c>
      <c r="AW220" s="404">
        <f t="shared" si="60"/>
        <v>420660</v>
      </c>
      <c r="AX220" s="404">
        <f t="shared" si="57"/>
        <v>420660</v>
      </c>
      <c r="AY220" s="414" t="str">
        <f t="shared" si="61"/>
        <v>LOCAL</v>
      </c>
      <c r="AZ220" s="20" t="s">
        <v>6232</v>
      </c>
      <c r="BA220" s="1" t="s">
        <v>6221</v>
      </c>
      <c r="BC220" s="13"/>
    </row>
    <row r="221" spans="1:55" s="1" customFormat="1" ht="32.25" customHeight="1">
      <c r="A221" s="400" t="s">
        <v>6375</v>
      </c>
      <c r="B221" s="395" t="s">
        <v>6527</v>
      </c>
      <c r="C221" s="379" t="s">
        <v>3245</v>
      </c>
      <c r="D221" s="396">
        <v>46101</v>
      </c>
      <c r="E221" s="397">
        <v>108067704840</v>
      </c>
      <c r="F221" s="528">
        <v>1</v>
      </c>
      <c r="G221" s="372"/>
      <c r="H221" s="372"/>
      <c r="I221" s="422"/>
      <c r="J221" s="422"/>
      <c r="K221" s="422"/>
      <c r="L221" s="422"/>
      <c r="M221" s="422"/>
      <c r="N221" s="423"/>
      <c r="O221" s="373"/>
      <c r="P221" s="403"/>
      <c r="Q221" s="528">
        <v>389500</v>
      </c>
      <c r="R221" s="403"/>
      <c r="S221" s="403"/>
      <c r="T221" s="403"/>
      <c r="U221" s="403"/>
      <c r="V221" s="403"/>
      <c r="W221" s="403"/>
      <c r="X221" s="403"/>
      <c r="Y221" s="403"/>
      <c r="Z221" s="403"/>
      <c r="AA221" s="403"/>
      <c r="AB221" s="373"/>
      <c r="AC221" s="404"/>
      <c r="AD221" s="404"/>
      <c r="AE221" s="379" t="s">
        <v>4035</v>
      </c>
      <c r="AF221" s="405" t="str">
        <f t="shared" si="55"/>
        <v>PS262083</v>
      </c>
      <c r="AG221" s="404" t="str">
        <f t="shared" si="55"/>
        <v>5327745</v>
      </c>
      <c r="AH221" s="406">
        <f t="shared" si="56"/>
        <v>46101</v>
      </c>
      <c r="AI221" s="404"/>
      <c r="AJ221" s="404"/>
      <c r="AK221" s="404"/>
      <c r="AL221" s="404">
        <f t="shared" si="58"/>
        <v>389500</v>
      </c>
      <c r="AM221" s="404"/>
      <c r="AN221" s="404"/>
      <c r="AO221" s="404"/>
      <c r="AP221" s="404"/>
      <c r="AQ221" s="404"/>
      <c r="AR221" s="404"/>
      <c r="AS221" s="404"/>
      <c r="AT221" s="404"/>
      <c r="AU221" s="404"/>
      <c r="AV221" s="404">
        <f t="shared" si="59"/>
        <v>31160</v>
      </c>
      <c r="AW221" s="404">
        <f t="shared" si="60"/>
        <v>420660</v>
      </c>
      <c r="AX221" s="404">
        <f t="shared" si="57"/>
        <v>420660</v>
      </c>
      <c r="AY221" s="414" t="str">
        <f t="shared" si="61"/>
        <v>LOCAL</v>
      </c>
      <c r="AZ221" s="20" t="s">
        <v>6232</v>
      </c>
      <c r="BA221" s="1" t="s">
        <v>6222</v>
      </c>
      <c r="BC221" s="13"/>
    </row>
    <row r="222" spans="1:55" s="1" customFormat="1" ht="32.25" customHeight="1">
      <c r="A222" s="400" t="s">
        <v>6376</v>
      </c>
      <c r="B222" s="395" t="s">
        <v>6528</v>
      </c>
      <c r="C222" s="379" t="s">
        <v>3245</v>
      </c>
      <c r="D222" s="396">
        <v>46101</v>
      </c>
      <c r="E222" s="397">
        <v>108067829660</v>
      </c>
      <c r="F222" s="528">
        <v>1</v>
      </c>
      <c r="G222" s="372"/>
      <c r="H222" s="372"/>
      <c r="I222" s="422"/>
      <c r="J222" s="422"/>
      <c r="K222" s="422"/>
      <c r="L222" s="422"/>
      <c r="M222" s="422"/>
      <c r="N222" s="423"/>
      <c r="O222" s="373"/>
      <c r="P222" s="403"/>
      <c r="Q222" s="528">
        <v>389500</v>
      </c>
      <c r="R222" s="403"/>
      <c r="S222" s="403"/>
      <c r="T222" s="403"/>
      <c r="U222" s="403"/>
      <c r="V222" s="403"/>
      <c r="W222" s="403"/>
      <c r="X222" s="403"/>
      <c r="Y222" s="403"/>
      <c r="Z222" s="403"/>
      <c r="AA222" s="403"/>
      <c r="AB222" s="373"/>
      <c r="AC222" s="404"/>
      <c r="AD222" s="404"/>
      <c r="AE222" s="379" t="s">
        <v>4035</v>
      </c>
      <c r="AF222" s="405" t="str">
        <f t="shared" si="55"/>
        <v>PS262041</v>
      </c>
      <c r="AG222" s="404" t="str">
        <f t="shared" si="55"/>
        <v>5327277</v>
      </c>
      <c r="AH222" s="406">
        <f t="shared" si="56"/>
        <v>46101</v>
      </c>
      <c r="AI222" s="404"/>
      <c r="AJ222" s="404"/>
      <c r="AK222" s="404"/>
      <c r="AL222" s="404">
        <f t="shared" si="58"/>
        <v>389500</v>
      </c>
      <c r="AM222" s="404"/>
      <c r="AN222" s="404"/>
      <c r="AO222" s="404"/>
      <c r="AP222" s="404"/>
      <c r="AQ222" s="404"/>
      <c r="AR222" s="404"/>
      <c r="AS222" s="404"/>
      <c r="AT222" s="404"/>
      <c r="AU222" s="404"/>
      <c r="AV222" s="404">
        <f t="shared" si="59"/>
        <v>31160</v>
      </c>
      <c r="AW222" s="404">
        <f t="shared" si="60"/>
        <v>420660</v>
      </c>
      <c r="AX222" s="404">
        <f t="shared" si="57"/>
        <v>420660</v>
      </c>
      <c r="AY222" s="414" t="str">
        <f t="shared" si="61"/>
        <v>LOCAL</v>
      </c>
      <c r="AZ222" s="20" t="s">
        <v>6232</v>
      </c>
      <c r="BA222" s="1" t="s">
        <v>6223</v>
      </c>
      <c r="BC222" s="13"/>
    </row>
    <row r="223" spans="1:55" s="1" customFormat="1" ht="32.25" customHeight="1">
      <c r="A223" s="400" t="s">
        <v>6377</v>
      </c>
      <c r="B223" s="395" t="s">
        <v>6529</v>
      </c>
      <c r="C223" s="379" t="s">
        <v>3245</v>
      </c>
      <c r="D223" s="396">
        <v>46101</v>
      </c>
      <c r="E223" s="397">
        <v>108067821630</v>
      </c>
      <c r="F223" s="528">
        <v>1</v>
      </c>
      <c r="G223" s="372"/>
      <c r="H223" s="372"/>
      <c r="I223" s="422"/>
      <c r="J223" s="422"/>
      <c r="K223" s="422"/>
      <c r="L223" s="422"/>
      <c r="M223" s="422"/>
      <c r="N223" s="423"/>
      <c r="O223" s="373"/>
      <c r="P223" s="403"/>
      <c r="Q223" s="528">
        <v>389500</v>
      </c>
      <c r="R223" s="403"/>
      <c r="S223" s="403"/>
      <c r="T223" s="403"/>
      <c r="U223" s="403"/>
      <c r="V223" s="403"/>
      <c r="W223" s="403"/>
      <c r="X223" s="403"/>
      <c r="Y223" s="403"/>
      <c r="Z223" s="403"/>
      <c r="AA223" s="403"/>
      <c r="AB223" s="373"/>
      <c r="AC223" s="404"/>
      <c r="AD223" s="404"/>
      <c r="AE223" s="379" t="s">
        <v>4035</v>
      </c>
      <c r="AF223" s="405" t="str">
        <f t="shared" si="55"/>
        <v>PS262080</v>
      </c>
      <c r="AG223" s="404" t="str">
        <f t="shared" si="55"/>
        <v>5331296</v>
      </c>
      <c r="AH223" s="406">
        <f t="shared" si="56"/>
        <v>46101</v>
      </c>
      <c r="AI223" s="404"/>
      <c r="AJ223" s="404"/>
      <c r="AK223" s="404"/>
      <c r="AL223" s="404">
        <f t="shared" si="58"/>
        <v>389500</v>
      </c>
      <c r="AM223" s="404"/>
      <c r="AN223" s="404"/>
      <c r="AO223" s="404"/>
      <c r="AP223" s="404"/>
      <c r="AQ223" s="404"/>
      <c r="AR223" s="404"/>
      <c r="AS223" s="404"/>
      <c r="AT223" s="404"/>
      <c r="AU223" s="404"/>
      <c r="AV223" s="404">
        <f t="shared" si="59"/>
        <v>31160</v>
      </c>
      <c r="AW223" s="404">
        <f t="shared" si="60"/>
        <v>420660</v>
      </c>
      <c r="AX223" s="404">
        <f t="shared" si="57"/>
        <v>420660</v>
      </c>
      <c r="AY223" s="414" t="str">
        <f t="shared" si="61"/>
        <v>LOCAL</v>
      </c>
      <c r="AZ223" s="20" t="s">
        <v>6232</v>
      </c>
      <c r="BA223" s="1" t="s">
        <v>6224</v>
      </c>
      <c r="BC223" s="13"/>
    </row>
    <row r="224" spans="1:55" s="1" customFormat="1" ht="32.25" customHeight="1">
      <c r="A224" s="400" t="s">
        <v>6378</v>
      </c>
      <c r="B224" s="395" t="s">
        <v>6530</v>
      </c>
      <c r="C224" s="379" t="s">
        <v>3245</v>
      </c>
      <c r="D224" s="396">
        <v>46101</v>
      </c>
      <c r="E224" s="397">
        <v>108067817060</v>
      </c>
      <c r="F224" s="528">
        <v>1</v>
      </c>
      <c r="G224" s="372"/>
      <c r="H224" s="372"/>
      <c r="I224" s="422"/>
      <c r="J224" s="422"/>
      <c r="K224" s="422"/>
      <c r="L224" s="422"/>
      <c r="M224" s="422"/>
      <c r="N224" s="423"/>
      <c r="O224" s="373"/>
      <c r="P224" s="403"/>
      <c r="Q224" s="528">
        <v>389500</v>
      </c>
      <c r="R224" s="403"/>
      <c r="S224" s="403"/>
      <c r="T224" s="403"/>
      <c r="U224" s="403"/>
      <c r="V224" s="403"/>
      <c r="W224" s="403"/>
      <c r="X224" s="403"/>
      <c r="Y224" s="403"/>
      <c r="Z224" s="403"/>
      <c r="AA224" s="403"/>
      <c r="AB224" s="373"/>
      <c r="AC224" s="404"/>
      <c r="AD224" s="404"/>
      <c r="AE224" s="379" t="s">
        <v>4035</v>
      </c>
      <c r="AF224" s="405" t="str">
        <f t="shared" si="55"/>
        <v>PS262081</v>
      </c>
      <c r="AG224" s="404" t="str">
        <f t="shared" si="55"/>
        <v>208/BG-PS-34</v>
      </c>
      <c r="AH224" s="406">
        <f t="shared" si="56"/>
        <v>46101</v>
      </c>
      <c r="AI224" s="404"/>
      <c r="AJ224" s="404"/>
      <c r="AK224" s="404"/>
      <c r="AL224" s="404">
        <f t="shared" si="58"/>
        <v>389500</v>
      </c>
      <c r="AM224" s="404"/>
      <c r="AN224" s="404"/>
      <c r="AO224" s="404"/>
      <c r="AP224" s="404"/>
      <c r="AQ224" s="404"/>
      <c r="AR224" s="404"/>
      <c r="AS224" s="404"/>
      <c r="AT224" s="404"/>
      <c r="AU224" s="404"/>
      <c r="AV224" s="404">
        <f t="shared" si="59"/>
        <v>31160</v>
      </c>
      <c r="AW224" s="404">
        <f t="shared" si="60"/>
        <v>420660</v>
      </c>
      <c r="AX224" s="404">
        <f t="shared" si="57"/>
        <v>420660</v>
      </c>
      <c r="AY224" s="414" t="str">
        <f t="shared" si="61"/>
        <v>LOCAL</v>
      </c>
      <c r="AZ224" s="20" t="s">
        <v>6232</v>
      </c>
      <c r="BA224" s="1" t="s">
        <v>6225</v>
      </c>
      <c r="BC224" s="13"/>
    </row>
    <row r="225" spans="1:55" s="1" customFormat="1" ht="32.25" customHeight="1">
      <c r="A225" s="400" t="s">
        <v>6379</v>
      </c>
      <c r="B225" s="395" t="s">
        <v>6531</v>
      </c>
      <c r="C225" s="379" t="s">
        <v>3245</v>
      </c>
      <c r="D225" s="396">
        <v>46101</v>
      </c>
      <c r="E225" s="397">
        <v>108067812900</v>
      </c>
      <c r="F225" s="528">
        <v>1</v>
      </c>
      <c r="G225" s="372"/>
      <c r="H225" s="372"/>
      <c r="I225" s="422"/>
      <c r="J225" s="422"/>
      <c r="K225" s="422"/>
      <c r="L225" s="422"/>
      <c r="M225" s="422"/>
      <c r="N225" s="423"/>
      <c r="O225" s="373"/>
      <c r="P225" s="403"/>
      <c r="Q225" s="528">
        <v>389500</v>
      </c>
      <c r="R225" s="403"/>
      <c r="S225" s="403"/>
      <c r="T225" s="403"/>
      <c r="U225" s="403"/>
      <c r="V225" s="403"/>
      <c r="W225" s="403"/>
      <c r="X225" s="403"/>
      <c r="Y225" s="403"/>
      <c r="Z225" s="403"/>
      <c r="AA225" s="403"/>
      <c r="AB225" s="373"/>
      <c r="AC225" s="404"/>
      <c r="AD225" s="404"/>
      <c r="AE225" s="379" t="s">
        <v>4035</v>
      </c>
      <c r="AF225" s="405" t="str">
        <f t="shared" si="55"/>
        <v>PS262071</v>
      </c>
      <c r="AG225" s="404" t="str">
        <f t="shared" si="55"/>
        <v>THVN-MIN2603022</v>
      </c>
      <c r="AH225" s="406">
        <f t="shared" si="56"/>
        <v>46101</v>
      </c>
      <c r="AI225" s="404"/>
      <c r="AJ225" s="404"/>
      <c r="AK225" s="404"/>
      <c r="AL225" s="404">
        <f t="shared" si="58"/>
        <v>389500</v>
      </c>
      <c r="AM225" s="404"/>
      <c r="AN225" s="404"/>
      <c r="AO225" s="404"/>
      <c r="AP225" s="404"/>
      <c r="AQ225" s="404"/>
      <c r="AR225" s="404"/>
      <c r="AS225" s="404"/>
      <c r="AT225" s="404"/>
      <c r="AU225" s="404"/>
      <c r="AV225" s="404">
        <f t="shared" si="59"/>
        <v>31160</v>
      </c>
      <c r="AW225" s="404">
        <f t="shared" si="60"/>
        <v>420660</v>
      </c>
      <c r="AX225" s="404">
        <f t="shared" si="57"/>
        <v>420660</v>
      </c>
      <c r="AY225" s="414" t="str">
        <f t="shared" si="61"/>
        <v>LOCAL</v>
      </c>
      <c r="AZ225" s="20" t="s">
        <v>6232</v>
      </c>
      <c r="BA225" s="1" t="s">
        <v>6226</v>
      </c>
      <c r="BC225" s="13"/>
    </row>
    <row r="226" spans="1:55" s="1" customFormat="1" ht="32.25" customHeight="1">
      <c r="A226" s="400" t="s">
        <v>6380</v>
      </c>
      <c r="B226" s="395" t="s">
        <v>6532</v>
      </c>
      <c r="C226" s="379" t="s">
        <v>3245</v>
      </c>
      <c r="D226" s="396">
        <v>46101</v>
      </c>
      <c r="E226" s="397">
        <v>108067809510</v>
      </c>
      <c r="F226" s="528">
        <v>1</v>
      </c>
      <c r="G226" s="372"/>
      <c r="H226" s="372"/>
      <c r="I226" s="422"/>
      <c r="J226" s="422"/>
      <c r="K226" s="422"/>
      <c r="L226" s="422"/>
      <c r="M226" s="422"/>
      <c r="N226" s="423"/>
      <c r="O226" s="373"/>
      <c r="P226" s="403"/>
      <c r="Q226" s="528">
        <v>389500</v>
      </c>
      <c r="R226" s="403"/>
      <c r="S226" s="403"/>
      <c r="T226" s="403"/>
      <c r="U226" s="403"/>
      <c r="V226" s="403"/>
      <c r="W226" s="403"/>
      <c r="X226" s="403"/>
      <c r="Y226" s="403"/>
      <c r="Z226" s="403"/>
      <c r="AA226" s="403"/>
      <c r="AB226" s="373"/>
      <c r="AC226" s="404"/>
      <c r="AD226" s="404"/>
      <c r="AE226" s="379" t="s">
        <v>4035</v>
      </c>
      <c r="AF226" s="405" t="str">
        <f t="shared" si="55"/>
        <v>PS262058</v>
      </c>
      <c r="AG226" s="404" t="str">
        <f t="shared" si="55"/>
        <v>IFHVN-2603180005</v>
      </c>
      <c r="AH226" s="406">
        <f t="shared" si="56"/>
        <v>46101</v>
      </c>
      <c r="AI226" s="404"/>
      <c r="AJ226" s="404"/>
      <c r="AK226" s="404"/>
      <c r="AL226" s="404">
        <f t="shared" si="58"/>
        <v>389500</v>
      </c>
      <c r="AM226" s="404"/>
      <c r="AN226" s="404"/>
      <c r="AO226" s="404"/>
      <c r="AP226" s="404"/>
      <c r="AQ226" s="404"/>
      <c r="AR226" s="404"/>
      <c r="AS226" s="404"/>
      <c r="AT226" s="404"/>
      <c r="AU226" s="404"/>
      <c r="AV226" s="404">
        <f t="shared" si="59"/>
        <v>31160</v>
      </c>
      <c r="AW226" s="404">
        <f t="shared" si="60"/>
        <v>420660</v>
      </c>
      <c r="AX226" s="404">
        <f t="shared" si="57"/>
        <v>420660</v>
      </c>
      <c r="AY226" s="414" t="str">
        <f t="shared" si="61"/>
        <v>LOCAL</v>
      </c>
      <c r="AZ226" s="20" t="s">
        <v>6232</v>
      </c>
      <c r="BA226" s="1" t="s">
        <v>6227</v>
      </c>
      <c r="BC226" s="13"/>
    </row>
    <row r="227" spans="1:55" s="1" customFormat="1" ht="32.25" customHeight="1">
      <c r="A227" s="400" t="s">
        <v>6381</v>
      </c>
      <c r="B227" s="395" t="s">
        <v>6533</v>
      </c>
      <c r="C227" s="379" t="s">
        <v>3245</v>
      </c>
      <c r="D227" s="396">
        <v>46101</v>
      </c>
      <c r="E227" s="397">
        <v>108067848930</v>
      </c>
      <c r="F227" s="528">
        <v>1</v>
      </c>
      <c r="G227" s="372"/>
      <c r="H227" s="372"/>
      <c r="I227" s="422"/>
      <c r="J227" s="422"/>
      <c r="K227" s="422"/>
      <c r="L227" s="422"/>
      <c r="M227" s="422"/>
      <c r="N227" s="423"/>
      <c r="O227" s="373"/>
      <c r="P227" s="403"/>
      <c r="Q227" s="528">
        <v>389500</v>
      </c>
      <c r="R227" s="403"/>
      <c r="S227" s="403"/>
      <c r="T227" s="403"/>
      <c r="U227" s="403"/>
      <c r="V227" s="403"/>
      <c r="W227" s="403"/>
      <c r="X227" s="403"/>
      <c r="Y227" s="403"/>
      <c r="Z227" s="403"/>
      <c r="AA227" s="403"/>
      <c r="AB227" s="373"/>
      <c r="AC227" s="404"/>
      <c r="AD227" s="404"/>
      <c r="AE227" s="379" t="s">
        <v>4035</v>
      </c>
      <c r="AF227" s="405" t="str">
        <f t="shared" si="55"/>
        <v>PS262096</v>
      </c>
      <c r="AG227" s="404" t="str">
        <f t="shared" si="55"/>
        <v>2026/PAL-VY 049</v>
      </c>
      <c r="AH227" s="406">
        <f t="shared" si="56"/>
        <v>46101</v>
      </c>
      <c r="AI227" s="404"/>
      <c r="AJ227" s="404"/>
      <c r="AK227" s="404"/>
      <c r="AL227" s="404">
        <f t="shared" si="58"/>
        <v>389500</v>
      </c>
      <c r="AM227" s="404"/>
      <c r="AN227" s="404"/>
      <c r="AO227" s="404"/>
      <c r="AP227" s="404"/>
      <c r="AQ227" s="404"/>
      <c r="AR227" s="404"/>
      <c r="AS227" s="404"/>
      <c r="AT227" s="404"/>
      <c r="AU227" s="404"/>
      <c r="AV227" s="404">
        <f t="shared" si="59"/>
        <v>31160</v>
      </c>
      <c r="AW227" s="404">
        <f t="shared" si="60"/>
        <v>420660</v>
      </c>
      <c r="AX227" s="404">
        <f t="shared" si="57"/>
        <v>420660</v>
      </c>
      <c r="AY227" s="414" t="str">
        <f t="shared" si="61"/>
        <v>LOCAL</v>
      </c>
      <c r="AZ227" s="20" t="s">
        <v>6232</v>
      </c>
      <c r="BA227" s="1" t="s">
        <v>6228</v>
      </c>
      <c r="BC227" s="13"/>
    </row>
    <row r="228" spans="1:55" s="1" customFormat="1" ht="32.25" customHeight="1">
      <c r="A228" s="400" t="s">
        <v>6382</v>
      </c>
      <c r="B228" s="395" t="s">
        <v>6534</v>
      </c>
      <c r="C228" s="379" t="s">
        <v>3245</v>
      </c>
      <c r="D228" s="396">
        <v>46101</v>
      </c>
      <c r="E228" s="397">
        <v>108067950800</v>
      </c>
      <c r="F228" s="528">
        <v>1</v>
      </c>
      <c r="G228" s="372"/>
      <c r="H228" s="372"/>
      <c r="I228" s="422"/>
      <c r="J228" s="422"/>
      <c r="K228" s="422"/>
      <c r="L228" s="422"/>
      <c r="M228" s="422"/>
      <c r="N228" s="423"/>
      <c r="O228" s="373"/>
      <c r="P228" s="403"/>
      <c r="Q228" s="528">
        <v>389500</v>
      </c>
      <c r="R228" s="403"/>
      <c r="S228" s="403"/>
      <c r="T228" s="403"/>
      <c r="U228" s="403"/>
      <c r="V228" s="403"/>
      <c r="W228" s="403"/>
      <c r="X228" s="403"/>
      <c r="Y228" s="403"/>
      <c r="Z228" s="403"/>
      <c r="AA228" s="403"/>
      <c r="AB228" s="373"/>
      <c r="AC228" s="404"/>
      <c r="AD228" s="404"/>
      <c r="AE228" s="379" t="s">
        <v>4035</v>
      </c>
      <c r="AF228" s="405" t="str">
        <f t="shared" si="55"/>
        <v>PS262059</v>
      </c>
      <c r="AG228" s="404" t="str">
        <f t="shared" si="55"/>
        <v>5329595</v>
      </c>
      <c r="AH228" s="406">
        <f t="shared" si="56"/>
        <v>46101</v>
      </c>
      <c r="AI228" s="404"/>
      <c r="AJ228" s="404"/>
      <c r="AK228" s="404"/>
      <c r="AL228" s="404">
        <f t="shared" si="58"/>
        <v>389500</v>
      </c>
      <c r="AM228" s="404"/>
      <c r="AN228" s="404"/>
      <c r="AO228" s="404"/>
      <c r="AP228" s="404"/>
      <c r="AQ228" s="404"/>
      <c r="AR228" s="404"/>
      <c r="AS228" s="404"/>
      <c r="AT228" s="404"/>
      <c r="AU228" s="404"/>
      <c r="AV228" s="404">
        <f t="shared" si="59"/>
        <v>31160</v>
      </c>
      <c r="AW228" s="404">
        <f t="shared" si="60"/>
        <v>420660</v>
      </c>
      <c r="AX228" s="404">
        <f t="shared" si="57"/>
        <v>420660</v>
      </c>
      <c r="AY228" s="414" t="str">
        <f t="shared" si="61"/>
        <v>LOCAL</v>
      </c>
      <c r="AZ228" s="20" t="s">
        <v>6232</v>
      </c>
      <c r="BA228" s="1" t="s">
        <v>6229</v>
      </c>
      <c r="BC228" s="13"/>
    </row>
    <row r="229" spans="1:55" s="1" customFormat="1" ht="32.25" customHeight="1">
      <c r="A229" s="400" t="s">
        <v>6383</v>
      </c>
      <c r="B229" s="395" t="s">
        <v>6535</v>
      </c>
      <c r="C229" s="379" t="s">
        <v>3245</v>
      </c>
      <c r="D229" s="396">
        <v>46101</v>
      </c>
      <c r="E229" s="397">
        <v>108068781440</v>
      </c>
      <c r="F229" s="528">
        <v>1</v>
      </c>
      <c r="G229" s="372"/>
      <c r="H229" s="372"/>
      <c r="I229" s="422"/>
      <c r="J229" s="422"/>
      <c r="K229" s="422"/>
      <c r="L229" s="422"/>
      <c r="M229" s="422"/>
      <c r="N229" s="423"/>
      <c r="O229" s="373"/>
      <c r="P229" s="403"/>
      <c r="Q229" s="528">
        <v>389500</v>
      </c>
      <c r="R229" s="403"/>
      <c r="S229" s="403"/>
      <c r="T229" s="403"/>
      <c r="U229" s="403"/>
      <c r="V229" s="403"/>
      <c r="W229" s="403"/>
      <c r="X229" s="403"/>
      <c r="Y229" s="403"/>
      <c r="Z229" s="403"/>
      <c r="AA229" s="403"/>
      <c r="AB229" s="373"/>
      <c r="AC229" s="404"/>
      <c r="AD229" s="404"/>
      <c r="AE229" s="379" t="s">
        <v>4035</v>
      </c>
      <c r="AF229" s="405" t="str">
        <f t="shared" si="55"/>
        <v>PS262098</v>
      </c>
      <c r="AG229" s="404" t="str">
        <f t="shared" si="55"/>
        <v>5328017</v>
      </c>
      <c r="AH229" s="406">
        <f t="shared" si="56"/>
        <v>46101</v>
      </c>
      <c r="AI229" s="404"/>
      <c r="AJ229" s="404"/>
      <c r="AK229" s="404"/>
      <c r="AL229" s="404">
        <f t="shared" si="58"/>
        <v>389500</v>
      </c>
      <c r="AM229" s="404"/>
      <c r="AN229" s="404"/>
      <c r="AO229" s="404"/>
      <c r="AP229" s="404"/>
      <c r="AQ229" s="404"/>
      <c r="AR229" s="404"/>
      <c r="AS229" s="404"/>
      <c r="AT229" s="404"/>
      <c r="AU229" s="404"/>
      <c r="AV229" s="404">
        <f t="shared" si="59"/>
        <v>31160</v>
      </c>
      <c r="AW229" s="404">
        <f t="shared" si="60"/>
        <v>420660</v>
      </c>
      <c r="AX229" s="404">
        <f t="shared" si="57"/>
        <v>420660</v>
      </c>
      <c r="AY229" s="414" t="str">
        <f t="shared" si="61"/>
        <v>LOCAL</v>
      </c>
      <c r="AZ229" s="20" t="s">
        <v>6232</v>
      </c>
      <c r="BA229" s="1" t="s">
        <v>6230</v>
      </c>
      <c r="BC229" s="13"/>
    </row>
    <row r="230" spans="1:55" s="1" customFormat="1" ht="32.25" customHeight="1">
      <c r="A230" s="400" t="s">
        <v>6384</v>
      </c>
      <c r="B230" s="395" t="s">
        <v>6536</v>
      </c>
      <c r="C230" s="379" t="s">
        <v>3245</v>
      </c>
      <c r="D230" s="396">
        <v>46101</v>
      </c>
      <c r="E230" s="397">
        <v>108069105210</v>
      </c>
      <c r="F230" s="528">
        <v>1</v>
      </c>
      <c r="G230" s="372"/>
      <c r="H230" s="372"/>
      <c r="I230" s="422"/>
      <c r="J230" s="422"/>
      <c r="K230" s="422"/>
      <c r="L230" s="422"/>
      <c r="M230" s="422"/>
      <c r="N230" s="423"/>
      <c r="O230" s="373"/>
      <c r="P230" s="403"/>
      <c r="Q230" s="528">
        <v>389500</v>
      </c>
      <c r="R230" s="403"/>
      <c r="S230" s="403"/>
      <c r="T230" s="403"/>
      <c r="U230" s="403"/>
      <c r="V230" s="403"/>
      <c r="W230" s="403"/>
      <c r="X230" s="403"/>
      <c r="Y230" s="403"/>
      <c r="Z230" s="403"/>
      <c r="AA230" s="403"/>
      <c r="AB230" s="373"/>
      <c r="AC230" s="404"/>
      <c r="AD230" s="404"/>
      <c r="AE230" s="379" t="s">
        <v>4035</v>
      </c>
      <c r="AF230" s="405" t="str">
        <f t="shared" si="55"/>
        <v>PS262094</v>
      </c>
      <c r="AG230" s="404" t="str">
        <f t="shared" si="55"/>
        <v>PCV0810018374</v>
      </c>
      <c r="AH230" s="406">
        <f t="shared" si="56"/>
        <v>46101</v>
      </c>
      <c r="AI230" s="404"/>
      <c r="AJ230" s="404"/>
      <c r="AK230" s="404"/>
      <c r="AL230" s="404">
        <f t="shared" si="58"/>
        <v>389500</v>
      </c>
      <c r="AM230" s="404"/>
      <c r="AN230" s="404"/>
      <c r="AO230" s="404"/>
      <c r="AP230" s="404"/>
      <c r="AQ230" s="404"/>
      <c r="AR230" s="404"/>
      <c r="AS230" s="404"/>
      <c r="AT230" s="404"/>
      <c r="AU230" s="404"/>
      <c r="AV230" s="404">
        <f t="shared" si="59"/>
        <v>31160</v>
      </c>
      <c r="AW230" s="404">
        <f t="shared" si="60"/>
        <v>420660</v>
      </c>
      <c r="AX230" s="404">
        <f t="shared" si="57"/>
        <v>420660</v>
      </c>
      <c r="AY230" s="414" t="str">
        <f t="shared" si="61"/>
        <v>LOCAL</v>
      </c>
      <c r="AZ230" s="20" t="s">
        <v>6232</v>
      </c>
      <c r="BA230" s="1" t="s">
        <v>6231</v>
      </c>
      <c r="BC230" s="13"/>
    </row>
    <row r="231" spans="1:55" s="25" customFormat="1" ht="25.5" customHeight="1">
      <c r="A231" s="100"/>
      <c r="B231" s="142"/>
      <c r="C231" s="204"/>
      <c r="D231" s="101"/>
      <c r="E231" s="101"/>
      <c r="F231" s="321"/>
      <c r="G231" s="102"/>
      <c r="H231" s="102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103"/>
      <c r="X231" s="103"/>
      <c r="Y231" s="103"/>
      <c r="Z231" s="64"/>
      <c r="AA231" s="64"/>
      <c r="AB231" s="64"/>
      <c r="AC231" s="64"/>
      <c r="AD231" s="375"/>
      <c r="AE231" s="26"/>
      <c r="AF231" s="23"/>
      <c r="AG231" s="22"/>
      <c r="AH231" s="24"/>
      <c r="AI231" s="23"/>
      <c r="AJ231" s="23"/>
      <c r="AK231" s="55">
        <f t="shared" ref="AK231:AY231" si="62">SUM(AK3:AK230)</f>
        <v>57511480</v>
      </c>
      <c r="AL231" s="55">
        <f t="shared" si="62"/>
        <v>120058500</v>
      </c>
      <c r="AM231" s="55">
        <f t="shared" si="62"/>
        <v>116213398</v>
      </c>
      <c r="AN231" s="55">
        <f t="shared" si="62"/>
        <v>12585172</v>
      </c>
      <c r="AO231" s="55">
        <f t="shared" si="62"/>
        <v>18130928</v>
      </c>
      <c r="AP231" s="55">
        <f t="shared" si="62"/>
        <v>40690800</v>
      </c>
      <c r="AQ231" s="55">
        <f t="shared" si="62"/>
        <v>4231655</v>
      </c>
      <c r="AR231" s="55">
        <f t="shared" si="62"/>
        <v>8614180</v>
      </c>
      <c r="AS231" s="55">
        <f t="shared" si="62"/>
        <v>292767</v>
      </c>
      <c r="AT231" s="55">
        <f t="shared" si="62"/>
        <v>0</v>
      </c>
      <c r="AU231" s="55">
        <f t="shared" si="62"/>
        <v>0</v>
      </c>
      <c r="AV231" s="55">
        <f t="shared" si="62"/>
        <v>30266310.399999995</v>
      </c>
      <c r="AW231" s="55">
        <f t="shared" si="62"/>
        <v>408595190.40000004</v>
      </c>
      <c r="AX231" s="55">
        <f t="shared" si="62"/>
        <v>408595190.40000004</v>
      </c>
      <c r="AY231" s="507">
        <f t="shared" si="62"/>
        <v>0</v>
      </c>
    </row>
    <row r="232" spans="1:55">
      <c r="A232" s="104"/>
      <c r="AE232" s="26"/>
      <c r="AU232" s="218"/>
      <c r="AV232" s="30"/>
      <c r="AW232" s="30"/>
      <c r="AX232" s="30"/>
      <c r="AY232" s="508"/>
    </row>
    <row r="233" spans="1:55">
      <c r="A233" s="104"/>
      <c r="P233" s="108"/>
      <c r="AE233" s="26"/>
      <c r="AL233" s="31" t="s">
        <v>29</v>
      </c>
      <c r="AM233" s="32"/>
      <c r="AN233" s="93">
        <f>AK231+AU231+AT231</f>
        <v>57511480</v>
      </c>
      <c r="AO233" s="94" t="e">
        <f>'FCL - IMPORT '!#REF!</f>
        <v>#REF!</v>
      </c>
      <c r="AP233" s="94" t="e">
        <f>AN233+AO233</f>
        <v>#REF!</v>
      </c>
      <c r="AQ233" s="34"/>
      <c r="AR233" s="32" t="s">
        <v>30</v>
      </c>
      <c r="AS233" s="32"/>
      <c r="AT233" s="32"/>
      <c r="AU233" s="30"/>
      <c r="AV233" s="30"/>
      <c r="AW233" s="30"/>
      <c r="AX233" s="30"/>
      <c r="AY233" s="508"/>
    </row>
    <row r="234" spans="1:55">
      <c r="A234" s="104"/>
      <c r="P234" s="108"/>
      <c r="AE234" s="26"/>
      <c r="AL234" s="31" t="s">
        <v>31</v>
      </c>
      <c r="AM234" s="32"/>
      <c r="AN234" s="93">
        <f>AL231</f>
        <v>120058500</v>
      </c>
      <c r="AO234" s="94" t="e">
        <f>'FCL - IMPORT '!#REF!</f>
        <v>#REF!</v>
      </c>
      <c r="AP234" s="94" t="e">
        <f>AN234+AO234</f>
        <v>#REF!</v>
      </c>
      <c r="AQ234" s="34"/>
      <c r="AR234" s="32" t="s">
        <v>30</v>
      </c>
      <c r="AS234" s="32"/>
      <c r="AT234" s="32"/>
      <c r="AU234" s="65"/>
      <c r="AV234" s="30"/>
      <c r="AW234" s="30"/>
      <c r="AX234" s="30"/>
      <c r="AY234" s="508"/>
    </row>
    <row r="235" spans="1:55">
      <c r="A235" s="104"/>
      <c r="P235" s="108"/>
      <c r="AE235" s="26"/>
      <c r="AL235" s="31" t="s">
        <v>32</v>
      </c>
      <c r="AM235" s="32"/>
      <c r="AN235" s="93">
        <f>AM231+AN231+AO231+AP231+AQ231+AR231+AS231</f>
        <v>200758900</v>
      </c>
      <c r="AO235" s="94" t="e">
        <f>'FCL - IMPORT '!#REF!</f>
        <v>#REF!</v>
      </c>
      <c r="AP235" s="94" t="e">
        <f>AN235+AO235</f>
        <v>#REF!</v>
      </c>
      <c r="AQ235" s="34"/>
      <c r="AR235" s="32" t="s">
        <v>30</v>
      </c>
      <c r="AS235" s="36"/>
      <c r="AT235" s="36"/>
      <c r="AU235" s="30"/>
      <c r="AV235" s="30"/>
      <c r="AW235" s="30"/>
      <c r="AX235" s="30"/>
      <c r="AY235" s="508"/>
    </row>
    <row r="236" spans="1:55">
      <c r="A236" s="104"/>
      <c r="AE236" s="26"/>
      <c r="AL236" s="32" t="s">
        <v>33</v>
      </c>
      <c r="AN236" s="93"/>
      <c r="AO236" s="95"/>
      <c r="AP236" s="94">
        <f>AN236+AO236</f>
        <v>0</v>
      </c>
      <c r="AR236" s="32" t="s">
        <v>30</v>
      </c>
      <c r="AS236" s="67"/>
      <c r="AT236" s="67"/>
      <c r="AU236" s="30"/>
      <c r="AV236" s="30"/>
      <c r="AW236" s="30"/>
      <c r="AX236" s="30"/>
      <c r="AY236" s="508"/>
    </row>
    <row r="237" spans="1:55">
      <c r="A237" s="104"/>
      <c r="AE237" s="26"/>
      <c r="AL237" s="32" t="s">
        <v>34</v>
      </c>
      <c r="AN237" s="93" t="e">
        <f>#REF!</f>
        <v>#REF!</v>
      </c>
      <c r="AO237" s="95"/>
      <c r="AP237" s="94" t="e">
        <f>AN237+AO237</f>
        <v>#REF!</v>
      </c>
      <c r="AQ237" s="36"/>
      <c r="AR237" s="32" t="s">
        <v>30</v>
      </c>
      <c r="AS237" s="67"/>
      <c r="AT237" s="67"/>
      <c r="AU237" s="30"/>
      <c r="AV237" s="30"/>
      <c r="AW237" s="30"/>
      <c r="AX237" s="30"/>
      <c r="AY237" s="508"/>
    </row>
    <row r="238" spans="1:55" ht="21.75" customHeight="1">
      <c r="A238" s="104"/>
      <c r="AL238" s="31"/>
      <c r="AO238" s="37"/>
      <c r="AP238" s="34"/>
      <c r="AQ238" s="36"/>
      <c r="AR238" s="32"/>
      <c r="AS238" s="36"/>
      <c r="AT238" s="36"/>
      <c r="AU238" s="30"/>
      <c r="AV238" s="30"/>
      <c r="AW238" s="30"/>
      <c r="AX238" s="30"/>
      <c r="AY238" s="508"/>
    </row>
    <row r="239" spans="1:55" ht="21.75" customHeight="1">
      <c r="R239" s="74"/>
      <c r="AN239" s="35" t="e">
        <f>SUM(AN233:AN237)</f>
        <v>#REF!</v>
      </c>
      <c r="AO239" s="35" t="e">
        <f t="shared" ref="AO239" si="63">SUM(AO233:AO237)</f>
        <v>#REF!</v>
      </c>
      <c r="AP239" s="35" t="e">
        <f>SUM(AP233:AP237)</f>
        <v>#REF!</v>
      </c>
      <c r="AU239" s="30"/>
      <c r="AV239" s="30"/>
      <c r="AW239" s="30"/>
      <c r="AX239" s="30"/>
      <c r="AY239" s="508"/>
    </row>
    <row r="240" spans="1:55" ht="21.75" customHeight="1">
      <c r="AO240" s="37"/>
      <c r="AP240" s="37"/>
      <c r="AU240" s="30"/>
      <c r="AV240" s="30"/>
      <c r="AW240" s="30"/>
      <c r="AX240" s="30"/>
    </row>
    <row r="241" spans="39:50" ht="21.75" customHeight="1">
      <c r="AO241" s="27"/>
      <c r="AP241" s="65"/>
      <c r="AQ241" s="37"/>
      <c r="AU241" s="30"/>
      <c r="AV241" s="30"/>
      <c r="AW241" s="30"/>
      <c r="AX241" s="30"/>
    </row>
    <row r="242" spans="39:50" ht="24" customHeight="1">
      <c r="AN242" s="96" t="e">
        <f>AN233+AN234+AO233+AO234+AN236+AN237</f>
        <v>#REF!</v>
      </c>
      <c r="AO242" s="27"/>
      <c r="AP242" s="65"/>
      <c r="AQ242" s="37"/>
    </row>
    <row r="243" spans="39:50" ht="25.5" customHeight="1">
      <c r="AO243" s="27"/>
      <c r="AP243" s="66"/>
      <c r="AQ243" s="37"/>
    </row>
    <row r="244" spans="39:50" ht="25.5" customHeight="1">
      <c r="AO244" s="27"/>
      <c r="AP244" s="30"/>
      <c r="AQ244" s="30"/>
    </row>
    <row r="245" spans="39:50" ht="25.5" customHeight="1">
      <c r="AM245" s="37"/>
      <c r="AO245" s="27"/>
      <c r="AP245" s="30"/>
      <c r="AQ245" s="30"/>
      <c r="AR245" s="37"/>
      <c r="AS245" s="37"/>
      <c r="AT245" s="37"/>
    </row>
    <row r="246" spans="39:50" ht="25.5" customHeight="1">
      <c r="AM246" s="37"/>
      <c r="AO246" s="27"/>
      <c r="AP246" s="30"/>
      <c r="AQ246" s="30"/>
    </row>
    <row r="247" spans="39:50" ht="25.5" customHeight="1">
      <c r="AM247" s="37"/>
      <c r="AO247" s="27"/>
      <c r="AP247" s="30"/>
      <c r="AQ247" s="30"/>
    </row>
    <row r="248" spans="39:50" ht="25.5" customHeight="1">
      <c r="AO248" s="27"/>
      <c r="AP248" s="30"/>
      <c r="AQ248" s="30"/>
    </row>
    <row r="249" spans="39:50">
      <c r="AO249" s="27"/>
      <c r="AP249" s="30"/>
      <c r="AQ249" s="30"/>
    </row>
    <row r="250" spans="39:50">
      <c r="AO250" s="27"/>
      <c r="AP250" s="30"/>
      <c r="AQ250" s="30"/>
    </row>
    <row r="251" spans="39:50">
      <c r="AO251" s="27"/>
      <c r="AP251" s="30"/>
      <c r="AQ251" s="30"/>
    </row>
    <row r="252" spans="39:50">
      <c r="AO252" s="27"/>
      <c r="AP252" s="30"/>
      <c r="AQ252" s="30"/>
    </row>
    <row r="253" spans="39:50">
      <c r="AP253" s="30"/>
      <c r="AQ253" s="30"/>
    </row>
    <row r="254" spans="39:50">
      <c r="AP254" s="30"/>
      <c r="AQ254" s="30"/>
    </row>
  </sheetData>
  <autoFilter ref="A2:BC231" xr:uid="{00000000-0009-0000-0000-000007000000}"/>
  <mergeCells count="40">
    <mergeCell ref="A1:AY1"/>
    <mergeCell ref="AC3:AC8"/>
    <mergeCell ref="F7:F8"/>
    <mergeCell ref="K15:K16"/>
    <mergeCell ref="AC15:AC16"/>
    <mergeCell ref="AD15:AD16"/>
    <mergeCell ref="M18:M19"/>
    <mergeCell ref="AC18:AC19"/>
    <mergeCell ref="AD18:AD19"/>
    <mergeCell ref="K20:K21"/>
    <mergeCell ref="AC20:AC21"/>
    <mergeCell ref="AD20:AD21"/>
    <mergeCell ref="K22:K23"/>
    <mergeCell ref="AC22:AC23"/>
    <mergeCell ref="AD22:AD23"/>
    <mergeCell ref="K24:K26"/>
    <mergeCell ref="AC24:AC26"/>
    <mergeCell ref="AD24:AD26"/>
    <mergeCell ref="J31:J32"/>
    <mergeCell ref="AC31:AC32"/>
    <mergeCell ref="AD31:AD32"/>
    <mergeCell ref="J33:J35"/>
    <mergeCell ref="AC33:AC35"/>
    <mergeCell ref="AD33:AD35"/>
    <mergeCell ref="AC36:AC41"/>
    <mergeCell ref="J45:J47"/>
    <mergeCell ref="AC45:AC47"/>
    <mergeCell ref="AD45:AD47"/>
    <mergeCell ref="M48:M49"/>
    <mergeCell ref="AC48:AC49"/>
    <mergeCell ref="AD48:AD49"/>
    <mergeCell ref="F121:F122"/>
    <mergeCell ref="K51:K52"/>
    <mergeCell ref="AC51:AC52"/>
    <mergeCell ref="AD51:AD52"/>
    <mergeCell ref="AC53:AC54"/>
    <mergeCell ref="AC66:AC68"/>
    <mergeCell ref="M75:M77"/>
    <mergeCell ref="AC75:AC77"/>
    <mergeCell ref="AD75:AD77"/>
  </mergeCells>
  <phoneticPr fontId="125" type="noConversion"/>
  <conditionalFormatting sqref="A1:A1048576">
    <cfRule type="duplicateValues" dxfId="74" priority="1"/>
  </conditionalFormatting>
  <conditionalFormatting sqref="E231:E1048576 E1:E77">
    <cfRule type="duplicateValues" dxfId="73" priority="2"/>
    <cfRule type="duplicateValues" dxfId="72" priority="3"/>
    <cfRule type="duplicateValues" dxfId="71" priority="4"/>
    <cfRule type="duplicateValues" dxfId="70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BD290"/>
  <sheetViews>
    <sheetView zoomScale="50" zoomScaleNormal="50" workbookViewId="0">
      <pane xSplit="3" ySplit="2" topLeftCell="U255" activePane="bottomRight" state="frozenSplit"/>
      <selection pane="topRight" activeCell="D1" sqref="D1"/>
      <selection pane="bottomLeft" activeCell="A2" sqref="A2"/>
      <selection pane="bottomRight" activeCell="C22" sqref="C22"/>
    </sheetView>
  </sheetViews>
  <sheetFormatPr defaultColWidth="9.140625" defaultRowHeight="22.5"/>
  <cols>
    <col min="1" max="1" width="34.85546875" style="673" customWidth="1"/>
    <col min="2" max="2" width="29.85546875" style="548" customWidth="1"/>
    <col min="3" max="3" width="35" style="549" customWidth="1"/>
    <col min="4" max="4" width="28.28515625" style="550" customWidth="1"/>
    <col min="5" max="5" width="18.42578125" style="550" customWidth="1"/>
    <col min="6" max="6" width="12.5703125" style="598" customWidth="1"/>
    <col min="7" max="7" width="20.28515625" style="551" customWidth="1"/>
    <col min="8" max="8" width="15" style="551" customWidth="1"/>
    <col min="9" max="9" width="11.140625" style="546" hidden="1" customWidth="1"/>
    <col min="10" max="10" width="9.5703125" style="554" customWidth="1"/>
    <col min="11" max="11" width="9.7109375" style="554" customWidth="1"/>
    <col min="12" max="12" width="7.42578125" style="484" hidden="1" customWidth="1"/>
    <col min="13" max="13" width="10.42578125" style="554" customWidth="1"/>
    <col min="14" max="14" width="17.28515625" style="60" hidden="1" customWidth="1"/>
    <col min="15" max="15" width="4" style="60" hidden="1" customWidth="1"/>
    <col min="16" max="16" width="19.7109375" style="546" customWidth="1"/>
    <col min="17" max="17" width="21.140625" style="546" customWidth="1"/>
    <col min="18" max="18" width="22.5703125" style="546" customWidth="1"/>
    <col min="19" max="22" width="20" style="546" customWidth="1"/>
    <col min="23" max="23" width="21" style="558" customWidth="1"/>
    <col min="24" max="24" width="17.85546875" style="558" hidden="1" customWidth="1"/>
    <col min="25" max="25" width="24.85546875" style="107" customWidth="1"/>
    <col min="26" max="26" width="16.42578125" style="60" hidden="1" customWidth="1"/>
    <col min="27" max="27" width="11.42578125" style="60" hidden="1" customWidth="1"/>
    <col min="28" max="28" width="21" style="560" customWidth="1"/>
    <col min="29" max="29" width="17.28515625" style="548" customWidth="1"/>
    <col min="30" max="30" width="21.28515625" style="561" customWidth="1"/>
    <col min="31" max="31" width="18.28515625" style="563" customWidth="1"/>
    <col min="32" max="32" width="35.28515625" style="545" customWidth="1"/>
    <col min="33" max="33" width="27" style="544" customWidth="1"/>
    <col min="34" max="34" width="19.28515625" style="562" customWidth="1"/>
    <col min="35" max="36" width="12" style="26" hidden="1" customWidth="1"/>
    <col min="37" max="37" width="26.7109375" style="545" customWidth="1"/>
    <col min="38" max="38" width="25.5703125" style="545" customWidth="1"/>
    <col min="39" max="39" width="27.5703125" style="545" customWidth="1"/>
    <col min="40" max="40" width="29.85546875" style="564" customWidth="1"/>
    <col min="41" max="41" width="30.5703125" style="545" customWidth="1"/>
    <col min="42" max="42" width="27.140625" style="545" customWidth="1"/>
    <col min="43" max="43" width="21.85546875" style="545" customWidth="1"/>
    <col min="44" max="44" width="24.140625" style="545" customWidth="1"/>
    <col min="45" max="45" width="16.140625" style="545" hidden="1" customWidth="1"/>
    <col min="46" max="46" width="26.28515625" style="26" customWidth="1"/>
    <col min="47" max="47" width="21" style="26" hidden="1" customWidth="1"/>
    <col min="48" max="48" width="27.5703125" style="545" hidden="1" customWidth="1"/>
    <col min="49" max="49" width="25.28515625" style="545" hidden="1" customWidth="1"/>
    <col min="50" max="50" width="28.28515625" style="564" hidden="1" customWidth="1"/>
    <col min="51" max="51" width="23.5703125" style="579" customWidth="1"/>
    <col min="52" max="52" width="18.85546875" style="544" customWidth="1"/>
    <col min="53" max="53" width="39.5703125" style="509" hidden="1" customWidth="1"/>
    <col min="54" max="54" width="24.28515625" style="545" customWidth="1"/>
    <col min="55" max="55" width="14.28515625" style="579" customWidth="1"/>
    <col min="56" max="56" width="14.85546875" style="545" bestFit="1" customWidth="1"/>
    <col min="57" max="57" width="9.140625" style="545"/>
    <col min="58" max="58" width="22.140625" style="545" customWidth="1"/>
    <col min="59" max="59" width="9.140625" style="545"/>
    <col min="60" max="60" width="10.85546875" style="545" bestFit="1" customWidth="1"/>
    <col min="61" max="16384" width="9.140625" style="545"/>
  </cols>
  <sheetData>
    <row r="1" spans="1:56" ht="25.5">
      <c r="A1" s="941" t="s">
        <v>0</v>
      </c>
      <c r="B1" s="941"/>
      <c r="C1" s="941"/>
      <c r="D1" s="941"/>
      <c r="E1" s="941"/>
      <c r="F1" s="941"/>
      <c r="G1" s="941"/>
      <c r="H1" s="941"/>
      <c r="I1" s="941"/>
      <c r="J1" s="942"/>
      <c r="K1" s="942"/>
      <c r="L1" s="879"/>
      <c r="M1" s="942"/>
      <c r="N1" s="771"/>
      <c r="O1" s="771"/>
      <c r="P1" s="941"/>
      <c r="Q1" s="941"/>
      <c r="R1" s="941"/>
      <c r="S1" s="941"/>
      <c r="T1" s="941"/>
      <c r="U1" s="941"/>
      <c r="V1" s="941"/>
      <c r="W1" s="941"/>
      <c r="X1" s="941"/>
      <c r="Y1" s="771"/>
      <c r="Z1" s="771"/>
      <c r="AA1" s="771"/>
      <c r="AB1" s="941"/>
      <c r="AC1" s="943"/>
      <c r="AD1" s="944"/>
      <c r="AE1" s="941"/>
      <c r="AF1" s="941"/>
      <c r="AG1" s="941"/>
      <c r="AH1" s="941"/>
      <c r="AI1" s="771"/>
      <c r="AJ1" s="771"/>
      <c r="AK1" s="941"/>
      <c r="AL1" s="941"/>
      <c r="AM1" s="941"/>
      <c r="AN1" s="941"/>
      <c r="AO1" s="941"/>
      <c r="AP1" s="941"/>
      <c r="AQ1" s="941"/>
      <c r="AR1" s="941"/>
      <c r="AS1" s="941"/>
      <c r="AT1" s="771"/>
      <c r="AU1" s="771"/>
      <c r="AV1" s="941"/>
      <c r="AW1" s="941"/>
      <c r="AX1" s="941"/>
      <c r="AY1" s="941"/>
    </row>
    <row r="2" spans="1:56" s="582" customFormat="1" ht="59.25" customHeight="1">
      <c r="A2" s="531" t="s">
        <v>6538</v>
      </c>
      <c r="B2" s="532" t="s">
        <v>2</v>
      </c>
      <c r="C2" s="532" t="s">
        <v>3</v>
      </c>
      <c r="D2" s="531" t="s">
        <v>1286</v>
      </c>
      <c r="E2" s="531" t="s">
        <v>3255</v>
      </c>
      <c r="F2" s="595" t="s">
        <v>1287</v>
      </c>
      <c r="G2" s="532" t="s">
        <v>5</v>
      </c>
      <c r="H2" s="532" t="s">
        <v>6</v>
      </c>
      <c r="I2" s="532" t="s">
        <v>7</v>
      </c>
      <c r="J2" s="533" t="s">
        <v>4835</v>
      </c>
      <c r="K2" s="533" t="s">
        <v>4836</v>
      </c>
      <c r="L2" s="505" t="s">
        <v>4837</v>
      </c>
      <c r="M2" s="533" t="s">
        <v>4838</v>
      </c>
      <c r="N2" s="63" t="s">
        <v>8</v>
      </c>
      <c r="O2" s="63" t="s">
        <v>9</v>
      </c>
      <c r="P2" s="534" t="s">
        <v>10</v>
      </c>
      <c r="Q2" s="535" t="s">
        <v>11</v>
      </c>
      <c r="R2" s="535" t="s">
        <v>12</v>
      </c>
      <c r="S2" s="535" t="s">
        <v>13</v>
      </c>
      <c r="T2" s="535" t="s">
        <v>14</v>
      </c>
      <c r="U2" s="535" t="s">
        <v>15</v>
      </c>
      <c r="V2" s="535" t="s">
        <v>16</v>
      </c>
      <c r="W2" s="535" t="s">
        <v>17</v>
      </c>
      <c r="X2" s="535" t="s">
        <v>18</v>
      </c>
      <c r="Y2" s="641" t="s">
        <v>6909</v>
      </c>
      <c r="Z2" s="99" t="s">
        <v>19</v>
      </c>
      <c r="AA2" s="99" t="s">
        <v>20</v>
      </c>
      <c r="AB2" s="537" t="s">
        <v>6540</v>
      </c>
      <c r="AC2" s="537" t="s">
        <v>6537</v>
      </c>
      <c r="AD2" s="536" t="s">
        <v>1278</v>
      </c>
      <c r="AE2" s="536" t="s">
        <v>23</v>
      </c>
      <c r="AF2" s="538" t="s">
        <v>6538</v>
      </c>
      <c r="AG2" s="538" t="s">
        <v>2</v>
      </c>
      <c r="AH2" s="539" t="s">
        <v>3255</v>
      </c>
      <c r="AI2" s="40" t="s">
        <v>24</v>
      </c>
      <c r="AJ2" s="40" t="s">
        <v>25</v>
      </c>
      <c r="AK2" s="540" t="s">
        <v>10</v>
      </c>
      <c r="AL2" s="540" t="s">
        <v>11</v>
      </c>
      <c r="AM2" s="540" t="s">
        <v>26</v>
      </c>
      <c r="AN2" s="541" t="s">
        <v>13</v>
      </c>
      <c r="AO2" s="540" t="s">
        <v>27</v>
      </c>
      <c r="AP2" s="540" t="s">
        <v>15</v>
      </c>
      <c r="AQ2" s="540" t="s">
        <v>16</v>
      </c>
      <c r="AR2" s="540" t="s">
        <v>17</v>
      </c>
      <c r="AS2" s="540" t="s">
        <v>18</v>
      </c>
      <c r="AT2" s="626" t="s">
        <v>6539</v>
      </c>
      <c r="AU2" s="40" t="s">
        <v>19</v>
      </c>
      <c r="AV2" s="540" t="s">
        <v>20</v>
      </c>
      <c r="AW2" s="540" t="s">
        <v>28</v>
      </c>
      <c r="AX2" s="542" t="s">
        <v>22</v>
      </c>
      <c r="AY2" s="543" t="s">
        <v>23</v>
      </c>
      <c r="AZ2" s="581"/>
      <c r="BA2" s="209" t="s">
        <v>685</v>
      </c>
      <c r="BB2" s="580" t="s">
        <v>1282</v>
      </c>
      <c r="BC2" s="644"/>
    </row>
    <row r="3" spans="1:56" s="607" customFormat="1" ht="57" customHeight="1">
      <c r="A3" s="632" t="s">
        <v>6542</v>
      </c>
      <c r="B3" s="633" t="s">
        <v>6748</v>
      </c>
      <c r="C3" s="634" t="s">
        <v>6749</v>
      </c>
      <c r="D3" s="635" t="s">
        <v>6642</v>
      </c>
      <c r="E3" s="635">
        <v>46269</v>
      </c>
      <c r="F3" s="599">
        <v>1</v>
      </c>
      <c r="G3" s="636">
        <v>877.78</v>
      </c>
      <c r="H3" s="636">
        <v>877.78</v>
      </c>
      <c r="I3" s="637"/>
      <c r="J3" s="600">
        <v>1</v>
      </c>
      <c r="K3" s="600"/>
      <c r="L3" s="583"/>
      <c r="M3" s="600"/>
      <c r="N3" s="584"/>
      <c r="O3" s="585"/>
      <c r="P3" s="601">
        <v>1290000</v>
      </c>
      <c r="Q3" s="236">
        <v>940500</v>
      </c>
      <c r="R3" s="646">
        <v>2728753</v>
      </c>
      <c r="S3" s="236"/>
      <c r="T3" s="236"/>
      <c r="U3" s="236">
        <v>1699750</v>
      </c>
      <c r="V3" s="236"/>
      <c r="W3" s="236">
        <v>22680</v>
      </c>
      <c r="X3" s="584"/>
      <c r="Y3" s="660">
        <f>P3*12%</f>
        <v>154800</v>
      </c>
      <c r="Z3" s="236"/>
      <c r="AA3" s="638"/>
      <c r="AB3" s="642"/>
      <c r="AC3" s="642"/>
      <c r="AD3" s="653" t="s">
        <v>2335</v>
      </c>
      <c r="AE3" s="639" t="s">
        <v>74</v>
      </c>
      <c r="AF3" s="602" t="str">
        <f>A3</f>
        <v>ADC-26.09-000333</v>
      </c>
      <c r="AG3" s="640" t="str">
        <f>B3</f>
        <v>HK20260820</v>
      </c>
      <c r="AH3" s="604">
        <f>E3</f>
        <v>46269</v>
      </c>
      <c r="AI3" s="586">
        <f t="shared" ref="AI3:AI66" si="0">G3/H3*N3</f>
        <v>0</v>
      </c>
      <c r="AJ3" s="586">
        <f t="shared" ref="AJ3:AJ66" si="1">(G3/H3)*O3</f>
        <v>0</v>
      </c>
      <c r="AK3" s="603">
        <f t="shared" ref="AK3:AK66" si="2">(G3/H3)*P3</f>
        <v>1290000</v>
      </c>
      <c r="AL3" s="603">
        <f t="shared" ref="AL3:AL66" si="3">(G3/H3)*Q3</f>
        <v>940500</v>
      </c>
      <c r="AM3" s="603">
        <f t="shared" ref="AM3:AM66" si="4">(G3/H3)*R3</f>
        <v>2728753</v>
      </c>
      <c r="AN3" s="603">
        <f t="shared" ref="AN3:AN66" si="5">(G3/H3)*S3</f>
        <v>0</v>
      </c>
      <c r="AO3" s="603">
        <f t="shared" ref="AO3:AO66" si="6">(G3/H3)*T3</f>
        <v>0</v>
      </c>
      <c r="AP3" s="603">
        <f t="shared" ref="AP3:AP66" si="7">(G3/H3)*U3</f>
        <v>1699750</v>
      </c>
      <c r="AQ3" s="603">
        <f t="shared" ref="AQ3:AQ66" si="8">(G3/H3)*V3</f>
        <v>0</v>
      </c>
      <c r="AR3" s="603">
        <f t="shared" ref="AR3:AR66" si="9">(G3/H3)*W3</f>
        <v>22680</v>
      </c>
      <c r="AS3" s="603">
        <f t="shared" ref="AS3:AS66" si="10">(G3/H3)*X3</f>
        <v>0</v>
      </c>
      <c r="AT3" s="586">
        <f>(G3/H3)*Y3</f>
        <v>154800</v>
      </c>
      <c r="AU3" s="603">
        <f>(G3/H3)*Z3</f>
        <v>0</v>
      </c>
      <c r="AV3" s="603">
        <f>SUM(AK3:AU3)*0.08</f>
        <v>546918.64</v>
      </c>
      <c r="AW3" s="603">
        <f>SUM(AK3:AV3)</f>
        <v>7383401.6399999997</v>
      </c>
      <c r="AX3" s="603">
        <f>AW3</f>
        <v>7383401.6399999997</v>
      </c>
      <c r="AY3" s="605" t="str">
        <f t="shared" ref="AY3:AY66" si="11">AE3</f>
        <v>CÁT LÁI</v>
      </c>
      <c r="AZ3" s="594" t="s">
        <v>80</v>
      </c>
      <c r="BA3" s="587"/>
      <c r="BB3" s="606">
        <v>46272</v>
      </c>
      <c r="BD3" s="608"/>
    </row>
    <row r="4" spans="1:56" s="607" customFormat="1" ht="57" customHeight="1">
      <c r="A4" s="632" t="s">
        <v>6543</v>
      </c>
      <c r="B4" s="633" t="s">
        <v>6912</v>
      </c>
      <c r="C4" s="634" t="s">
        <v>6750</v>
      </c>
      <c r="D4" s="635" t="s">
        <v>6643</v>
      </c>
      <c r="E4" s="635">
        <v>46272</v>
      </c>
      <c r="F4" s="599">
        <v>1</v>
      </c>
      <c r="G4" s="636">
        <v>3364.9</v>
      </c>
      <c r="H4" s="636">
        <v>3364.9</v>
      </c>
      <c r="I4" s="637"/>
      <c r="J4" s="600"/>
      <c r="K4" s="600"/>
      <c r="L4" s="583"/>
      <c r="M4" s="600">
        <v>1</v>
      </c>
      <c r="N4" s="584"/>
      <c r="O4" s="585"/>
      <c r="P4" s="601">
        <v>2296000</v>
      </c>
      <c r="Q4" s="236">
        <v>940500</v>
      </c>
      <c r="R4" s="646"/>
      <c r="S4" s="236"/>
      <c r="T4" s="236"/>
      <c r="U4" s="236"/>
      <c r="V4" s="236"/>
      <c r="W4" s="236">
        <v>1170588</v>
      </c>
      <c r="X4" s="584"/>
      <c r="Y4" s="660">
        <f t="shared" ref="Y4:Y9" si="12">P4*12%</f>
        <v>275520</v>
      </c>
      <c r="Z4" s="236"/>
      <c r="AA4" s="638"/>
      <c r="AB4" s="642"/>
      <c r="AC4" s="642"/>
      <c r="AD4" s="653" t="s">
        <v>6901</v>
      </c>
      <c r="AE4" s="639" t="s">
        <v>1271</v>
      </c>
      <c r="AF4" s="602" t="str">
        <f t="shared" ref="AF4:AG67" si="13">A4</f>
        <v>ADC-26.09-000534</v>
      </c>
      <c r="AG4" s="640" t="str">
        <f t="shared" si="13"/>
        <v>112600046934937</v>
      </c>
      <c r="AH4" s="604">
        <f t="shared" ref="AH4:AH67" si="14">E4</f>
        <v>46272</v>
      </c>
      <c r="AI4" s="586">
        <f t="shared" si="0"/>
        <v>0</v>
      </c>
      <c r="AJ4" s="586">
        <f t="shared" si="1"/>
        <v>0</v>
      </c>
      <c r="AK4" s="603">
        <f t="shared" si="2"/>
        <v>2296000</v>
      </c>
      <c r="AL4" s="603">
        <f t="shared" si="3"/>
        <v>940500</v>
      </c>
      <c r="AM4" s="603">
        <f t="shared" si="4"/>
        <v>0</v>
      </c>
      <c r="AN4" s="603">
        <f t="shared" si="5"/>
        <v>0</v>
      </c>
      <c r="AO4" s="603">
        <f t="shared" si="6"/>
        <v>0</v>
      </c>
      <c r="AP4" s="603">
        <f t="shared" si="7"/>
        <v>0</v>
      </c>
      <c r="AQ4" s="603">
        <f t="shared" si="8"/>
        <v>0</v>
      </c>
      <c r="AR4" s="603">
        <f t="shared" si="9"/>
        <v>1170588</v>
      </c>
      <c r="AS4" s="603">
        <f t="shared" si="10"/>
        <v>0</v>
      </c>
      <c r="AT4" s="586">
        <f t="shared" ref="AT4:AT67" si="15">(G4/H4)*Y4</f>
        <v>275520</v>
      </c>
      <c r="AU4" s="603">
        <f t="shared" ref="AU4:AU67" si="16">(G4/H4)*Z4</f>
        <v>0</v>
      </c>
      <c r="AV4" s="603">
        <f t="shared" ref="AV4:AV67" si="17">SUM(AK4:AU4)*0.08</f>
        <v>374608.64000000001</v>
      </c>
      <c r="AW4" s="603">
        <f t="shared" ref="AW4:AW67" si="18">SUM(AK4:AV4)</f>
        <v>5057216.6399999997</v>
      </c>
      <c r="AX4" s="603">
        <f t="shared" ref="AX4:AX67" si="19">AW4</f>
        <v>5057216.6399999997</v>
      </c>
      <c r="AY4" s="605" t="str">
        <f t="shared" si="11"/>
        <v>THÀNH LONG</v>
      </c>
      <c r="AZ4" s="594" t="s">
        <v>80</v>
      </c>
      <c r="BA4" s="587"/>
      <c r="BB4" s="606">
        <v>46272</v>
      </c>
      <c r="BD4" s="608"/>
    </row>
    <row r="5" spans="1:56" s="607" customFormat="1" ht="57" customHeight="1">
      <c r="A5" s="632" t="s">
        <v>6544</v>
      </c>
      <c r="B5" s="633" t="s">
        <v>6751</v>
      </c>
      <c r="C5" s="634" t="s">
        <v>6752</v>
      </c>
      <c r="D5" s="635" t="s">
        <v>6644</v>
      </c>
      <c r="E5" s="635">
        <v>46272</v>
      </c>
      <c r="F5" s="599">
        <v>1</v>
      </c>
      <c r="G5" s="636">
        <v>27</v>
      </c>
      <c r="H5" s="636">
        <v>27</v>
      </c>
      <c r="I5" s="637"/>
      <c r="J5" s="600"/>
      <c r="K5" s="600"/>
      <c r="L5" s="583"/>
      <c r="M5" s="600"/>
      <c r="N5" s="584"/>
      <c r="O5" s="585"/>
      <c r="P5" s="601">
        <f>IF(H5&lt;=50,1060000, IF(H5&lt;=200, 1210000, IF(H5&lt;=500, 1230000, IF(H5&lt;=1000, 1440000, IF(H5&lt;=2000, 1990000, IF(H5&gt;2000, 1990000+(H5-2000)*1464))))))</f>
        <v>1060000</v>
      </c>
      <c r="Q5" s="236">
        <v>940500</v>
      </c>
      <c r="R5" s="646"/>
      <c r="S5" s="236"/>
      <c r="T5" s="236">
        <v>114616</v>
      </c>
      <c r="U5" s="236">
        <v>555556</v>
      </c>
      <c r="V5" s="236"/>
      <c r="W5" s="236">
        <v>315000</v>
      </c>
      <c r="X5" s="584"/>
      <c r="Y5" s="660">
        <f t="shared" si="12"/>
        <v>127200</v>
      </c>
      <c r="Z5" s="236"/>
      <c r="AA5" s="638"/>
      <c r="AB5" s="642"/>
      <c r="AC5" s="642"/>
      <c r="AD5" s="654" t="s">
        <v>6902</v>
      </c>
      <c r="AE5" s="639" t="s">
        <v>72</v>
      </c>
      <c r="AF5" s="602" t="str">
        <f t="shared" si="13"/>
        <v>ADC-26.09-000075</v>
      </c>
      <c r="AG5" s="640" t="str">
        <f t="shared" si="13"/>
        <v>G8-20260902 VY (B)</v>
      </c>
      <c r="AH5" s="604">
        <f t="shared" si="14"/>
        <v>46272</v>
      </c>
      <c r="AI5" s="586">
        <f t="shared" si="0"/>
        <v>0</v>
      </c>
      <c r="AJ5" s="586">
        <f t="shared" si="1"/>
        <v>0</v>
      </c>
      <c r="AK5" s="603">
        <f t="shared" si="2"/>
        <v>1060000</v>
      </c>
      <c r="AL5" s="603">
        <f t="shared" si="3"/>
        <v>940500</v>
      </c>
      <c r="AM5" s="603">
        <f t="shared" si="4"/>
        <v>0</v>
      </c>
      <c r="AN5" s="603">
        <f t="shared" si="5"/>
        <v>0</v>
      </c>
      <c r="AO5" s="603">
        <f t="shared" si="6"/>
        <v>114616</v>
      </c>
      <c r="AP5" s="603">
        <f t="shared" si="7"/>
        <v>555556</v>
      </c>
      <c r="AQ5" s="603">
        <f t="shared" si="8"/>
        <v>0</v>
      </c>
      <c r="AR5" s="603">
        <f t="shared" si="9"/>
        <v>315000</v>
      </c>
      <c r="AS5" s="603">
        <f t="shared" si="10"/>
        <v>0</v>
      </c>
      <c r="AT5" s="586">
        <f t="shared" si="15"/>
        <v>127200</v>
      </c>
      <c r="AU5" s="603">
        <f t="shared" si="16"/>
        <v>0</v>
      </c>
      <c r="AV5" s="603">
        <f t="shared" si="17"/>
        <v>249029.76000000001</v>
      </c>
      <c r="AW5" s="603">
        <f t="shared" si="18"/>
        <v>3361901.76</v>
      </c>
      <c r="AX5" s="603">
        <f t="shared" si="19"/>
        <v>3361901.76</v>
      </c>
      <c r="AY5" s="605" t="str">
        <f t="shared" si="11"/>
        <v>TCS</v>
      </c>
      <c r="AZ5" s="594" t="s">
        <v>79</v>
      </c>
      <c r="BA5" s="587"/>
      <c r="BB5" s="606">
        <v>46274</v>
      </c>
      <c r="BD5" s="608"/>
    </row>
    <row r="6" spans="1:56" s="607" customFormat="1" ht="57" customHeight="1">
      <c r="A6" s="632" t="s">
        <v>6545</v>
      </c>
      <c r="B6" s="633" t="s">
        <v>6753</v>
      </c>
      <c r="C6" s="634" t="s">
        <v>6754</v>
      </c>
      <c r="D6" s="635" t="s">
        <v>6645</v>
      </c>
      <c r="E6" s="635">
        <v>46272</v>
      </c>
      <c r="F6" s="599">
        <v>1</v>
      </c>
      <c r="G6" s="636">
        <v>24</v>
      </c>
      <c r="H6" s="636">
        <v>24</v>
      </c>
      <c r="I6" s="637"/>
      <c r="J6" s="600"/>
      <c r="K6" s="600"/>
      <c r="L6" s="583"/>
      <c r="M6" s="600"/>
      <c r="N6" s="584"/>
      <c r="O6" s="585"/>
      <c r="P6" s="601">
        <f t="shared" ref="P6:P8" si="20">IF(H6&lt;=50,1060000, IF(H6&lt;=200, 1210000, IF(H6&lt;=500, 1230000, IF(H6&lt;=1000, 1440000, IF(H6&lt;=2000, 1990000, IF(H6&gt;2000, 1990000+(H6-2000)*1464))))))</f>
        <v>1060000</v>
      </c>
      <c r="Q6" s="236">
        <v>940500</v>
      </c>
      <c r="R6" s="646"/>
      <c r="S6" s="236"/>
      <c r="T6" s="236">
        <v>141987</v>
      </c>
      <c r="U6" s="236">
        <v>555556</v>
      </c>
      <c r="V6" s="236"/>
      <c r="W6" s="236">
        <v>157500</v>
      </c>
      <c r="X6" s="584"/>
      <c r="Y6" s="660">
        <f t="shared" si="12"/>
        <v>127200</v>
      </c>
      <c r="Z6" s="236"/>
      <c r="AA6" s="638"/>
      <c r="AB6" s="642"/>
      <c r="AC6" s="642"/>
      <c r="AD6" s="654" t="s">
        <v>6902</v>
      </c>
      <c r="AE6" s="639" t="s">
        <v>72</v>
      </c>
      <c r="AF6" s="602" t="str">
        <f t="shared" si="13"/>
        <v>ADC-26.09-000361</v>
      </c>
      <c r="AG6" s="640" t="str">
        <f t="shared" si="13"/>
        <v>G8-20260904 VY (B)</v>
      </c>
      <c r="AH6" s="604">
        <f t="shared" si="14"/>
        <v>46272</v>
      </c>
      <c r="AI6" s="586">
        <f t="shared" si="0"/>
        <v>0</v>
      </c>
      <c r="AJ6" s="586">
        <f t="shared" si="1"/>
        <v>0</v>
      </c>
      <c r="AK6" s="603">
        <f t="shared" si="2"/>
        <v>1060000</v>
      </c>
      <c r="AL6" s="603">
        <f t="shared" si="3"/>
        <v>940500</v>
      </c>
      <c r="AM6" s="603">
        <f t="shared" si="4"/>
        <v>0</v>
      </c>
      <c r="AN6" s="603">
        <f t="shared" si="5"/>
        <v>0</v>
      </c>
      <c r="AO6" s="603">
        <f t="shared" si="6"/>
        <v>141987</v>
      </c>
      <c r="AP6" s="603">
        <f t="shared" si="7"/>
        <v>555556</v>
      </c>
      <c r="AQ6" s="603">
        <f t="shared" si="8"/>
        <v>0</v>
      </c>
      <c r="AR6" s="603">
        <f t="shared" si="9"/>
        <v>157500</v>
      </c>
      <c r="AS6" s="603">
        <f t="shared" si="10"/>
        <v>0</v>
      </c>
      <c r="AT6" s="586">
        <f t="shared" si="15"/>
        <v>127200</v>
      </c>
      <c r="AU6" s="603">
        <f t="shared" si="16"/>
        <v>0</v>
      </c>
      <c r="AV6" s="603">
        <f t="shared" si="17"/>
        <v>238619.44</v>
      </c>
      <c r="AW6" s="603">
        <f t="shared" si="18"/>
        <v>3221362.44</v>
      </c>
      <c r="AX6" s="603">
        <f t="shared" si="19"/>
        <v>3221362.44</v>
      </c>
      <c r="AY6" s="605" t="str">
        <f t="shared" si="11"/>
        <v>TCS</v>
      </c>
      <c r="AZ6" s="594" t="s">
        <v>79</v>
      </c>
      <c r="BA6" s="587"/>
      <c r="BB6" s="606">
        <v>46274</v>
      </c>
      <c r="BD6" s="608"/>
    </row>
    <row r="7" spans="1:56" s="607" customFormat="1" ht="57" customHeight="1">
      <c r="A7" s="632" t="s">
        <v>6546</v>
      </c>
      <c r="B7" s="633" t="s">
        <v>6755</v>
      </c>
      <c r="C7" s="634" t="s">
        <v>6756</v>
      </c>
      <c r="D7" s="635" t="s">
        <v>6646</v>
      </c>
      <c r="E7" s="635">
        <v>46272</v>
      </c>
      <c r="F7" s="599">
        <v>1</v>
      </c>
      <c r="G7" s="636">
        <v>18</v>
      </c>
      <c r="H7" s="636">
        <v>18</v>
      </c>
      <c r="I7" s="637"/>
      <c r="J7" s="600"/>
      <c r="K7" s="600"/>
      <c r="L7" s="583"/>
      <c r="M7" s="600"/>
      <c r="N7" s="584"/>
      <c r="O7" s="585"/>
      <c r="P7" s="601">
        <f t="shared" si="20"/>
        <v>1060000</v>
      </c>
      <c r="Q7" s="236">
        <v>940500</v>
      </c>
      <c r="R7" s="646"/>
      <c r="S7" s="236"/>
      <c r="T7" s="236">
        <v>128938</v>
      </c>
      <c r="U7" s="236">
        <v>555556</v>
      </c>
      <c r="V7" s="236"/>
      <c r="W7" s="236">
        <v>157500</v>
      </c>
      <c r="X7" s="584"/>
      <c r="Y7" s="660">
        <f t="shared" si="12"/>
        <v>127200</v>
      </c>
      <c r="Z7" s="236"/>
      <c r="AA7" s="638"/>
      <c r="AB7" s="642"/>
      <c r="AC7" s="642"/>
      <c r="AD7" s="654" t="s">
        <v>6902</v>
      </c>
      <c r="AE7" s="639" t="s">
        <v>72</v>
      </c>
      <c r="AF7" s="602" t="str">
        <f t="shared" si="13"/>
        <v>ADC-26.09-000357</v>
      </c>
      <c r="AG7" s="640" t="str">
        <f t="shared" si="13"/>
        <v>PC260904VY</v>
      </c>
      <c r="AH7" s="604">
        <f t="shared" si="14"/>
        <v>46272</v>
      </c>
      <c r="AI7" s="586">
        <f t="shared" si="0"/>
        <v>0</v>
      </c>
      <c r="AJ7" s="586">
        <f t="shared" si="1"/>
        <v>0</v>
      </c>
      <c r="AK7" s="603">
        <f t="shared" si="2"/>
        <v>1060000</v>
      </c>
      <c r="AL7" s="603">
        <f t="shared" si="3"/>
        <v>940500</v>
      </c>
      <c r="AM7" s="603">
        <f t="shared" si="4"/>
        <v>0</v>
      </c>
      <c r="AN7" s="603">
        <f t="shared" si="5"/>
        <v>0</v>
      </c>
      <c r="AO7" s="603">
        <f t="shared" si="6"/>
        <v>128938</v>
      </c>
      <c r="AP7" s="603">
        <f t="shared" si="7"/>
        <v>555556</v>
      </c>
      <c r="AQ7" s="603">
        <f t="shared" si="8"/>
        <v>0</v>
      </c>
      <c r="AR7" s="603">
        <f t="shared" si="9"/>
        <v>157500</v>
      </c>
      <c r="AS7" s="603">
        <f t="shared" si="10"/>
        <v>0</v>
      </c>
      <c r="AT7" s="586">
        <f t="shared" si="15"/>
        <v>127200</v>
      </c>
      <c r="AU7" s="603">
        <f t="shared" si="16"/>
        <v>0</v>
      </c>
      <c r="AV7" s="603">
        <f t="shared" si="17"/>
        <v>237575.52000000002</v>
      </c>
      <c r="AW7" s="603">
        <f t="shared" si="18"/>
        <v>3207269.52</v>
      </c>
      <c r="AX7" s="603">
        <f t="shared" si="19"/>
        <v>3207269.52</v>
      </c>
      <c r="AY7" s="605" t="str">
        <f t="shared" si="11"/>
        <v>TCS</v>
      </c>
      <c r="AZ7" s="594" t="s">
        <v>79</v>
      </c>
      <c r="BA7" s="587"/>
      <c r="BB7" s="606">
        <v>46274</v>
      </c>
      <c r="BD7" s="608"/>
    </row>
    <row r="8" spans="1:56" s="607" customFormat="1" ht="57" customHeight="1">
      <c r="A8" s="632" t="s">
        <v>6547</v>
      </c>
      <c r="B8" s="633" t="s">
        <v>6757</v>
      </c>
      <c r="C8" s="634" t="s">
        <v>6758</v>
      </c>
      <c r="D8" s="635" t="s">
        <v>6647</v>
      </c>
      <c r="E8" s="635">
        <v>46272</v>
      </c>
      <c r="F8" s="599">
        <v>1</v>
      </c>
      <c r="G8" s="636">
        <v>136</v>
      </c>
      <c r="H8" s="636">
        <v>136</v>
      </c>
      <c r="I8" s="637"/>
      <c r="J8" s="600"/>
      <c r="K8" s="600"/>
      <c r="L8" s="583"/>
      <c r="M8" s="600"/>
      <c r="N8" s="584"/>
      <c r="O8" s="585"/>
      <c r="P8" s="601">
        <f t="shared" si="20"/>
        <v>1210000</v>
      </c>
      <c r="Q8" s="236">
        <v>940500</v>
      </c>
      <c r="R8" s="646"/>
      <c r="S8" s="236"/>
      <c r="T8" s="236">
        <v>226161</v>
      </c>
      <c r="U8" s="236">
        <v>555556</v>
      </c>
      <c r="V8" s="236"/>
      <c r="W8" s="236">
        <v>315000</v>
      </c>
      <c r="X8" s="584"/>
      <c r="Y8" s="660">
        <f t="shared" si="12"/>
        <v>145200</v>
      </c>
      <c r="Z8" s="236"/>
      <c r="AA8" s="638"/>
      <c r="AB8" s="642"/>
      <c r="AC8" s="642"/>
      <c r="AD8" s="654" t="s">
        <v>6902</v>
      </c>
      <c r="AE8" s="639" t="s">
        <v>72</v>
      </c>
      <c r="AF8" s="602" t="str">
        <f t="shared" si="13"/>
        <v>ADC-26.09-000355</v>
      </c>
      <c r="AG8" s="640" t="str">
        <f t="shared" si="13"/>
        <v>0880672035</v>
      </c>
      <c r="AH8" s="604">
        <f t="shared" si="14"/>
        <v>46272</v>
      </c>
      <c r="AI8" s="586">
        <f t="shared" si="0"/>
        <v>0</v>
      </c>
      <c r="AJ8" s="586">
        <f t="shared" si="1"/>
        <v>0</v>
      </c>
      <c r="AK8" s="603">
        <f t="shared" si="2"/>
        <v>1210000</v>
      </c>
      <c r="AL8" s="603">
        <f t="shared" si="3"/>
        <v>940500</v>
      </c>
      <c r="AM8" s="603">
        <f t="shared" si="4"/>
        <v>0</v>
      </c>
      <c r="AN8" s="603">
        <f t="shared" si="5"/>
        <v>0</v>
      </c>
      <c r="AO8" s="603">
        <f t="shared" si="6"/>
        <v>226161</v>
      </c>
      <c r="AP8" s="603">
        <f t="shared" si="7"/>
        <v>555556</v>
      </c>
      <c r="AQ8" s="603">
        <f t="shared" si="8"/>
        <v>0</v>
      </c>
      <c r="AR8" s="603">
        <f t="shared" si="9"/>
        <v>315000</v>
      </c>
      <c r="AS8" s="603">
        <f t="shared" si="10"/>
        <v>0</v>
      </c>
      <c r="AT8" s="586">
        <f t="shared" si="15"/>
        <v>145200</v>
      </c>
      <c r="AU8" s="603">
        <f t="shared" si="16"/>
        <v>0</v>
      </c>
      <c r="AV8" s="603">
        <f t="shared" si="17"/>
        <v>271393.36</v>
      </c>
      <c r="AW8" s="603">
        <f t="shared" si="18"/>
        <v>3663810.36</v>
      </c>
      <c r="AX8" s="603">
        <f t="shared" si="19"/>
        <v>3663810.36</v>
      </c>
      <c r="AY8" s="605" t="str">
        <f t="shared" si="11"/>
        <v>TCS</v>
      </c>
      <c r="AZ8" s="594" t="s">
        <v>79</v>
      </c>
      <c r="BA8" s="587"/>
      <c r="BB8" s="606">
        <v>46274</v>
      </c>
      <c r="BD8" s="608"/>
    </row>
    <row r="9" spans="1:56" s="607" customFormat="1" ht="57" customHeight="1">
      <c r="A9" s="632" t="s">
        <v>6548</v>
      </c>
      <c r="B9" s="633" t="s">
        <v>6759</v>
      </c>
      <c r="C9" s="634">
        <v>7060492736</v>
      </c>
      <c r="D9" s="635" t="s">
        <v>6648</v>
      </c>
      <c r="E9" s="635">
        <v>46270</v>
      </c>
      <c r="F9" s="599">
        <v>1</v>
      </c>
      <c r="G9" s="636">
        <v>25</v>
      </c>
      <c r="H9" s="636">
        <v>25</v>
      </c>
      <c r="I9" s="637"/>
      <c r="J9" s="600"/>
      <c r="K9" s="600"/>
      <c r="L9" s="583"/>
      <c r="M9" s="600"/>
      <c r="N9" s="584"/>
      <c r="O9" s="585"/>
      <c r="P9" s="601">
        <f>IF(H9&lt;=50,1060000, IF(H9&lt;=200, 1210000, IF(H9&lt;=500, 1230000, IF(H9&lt;=1000, 1440000, IF(H9&lt;=2000, 1990000, IF(H9&gt;2000, 1990000+(H9-2000)*1464))))))</f>
        <v>1060000</v>
      </c>
      <c r="Q9" s="236">
        <v>570000</v>
      </c>
      <c r="R9" s="646"/>
      <c r="S9" s="236"/>
      <c r="T9" s="236"/>
      <c r="U9" s="236"/>
      <c r="V9" s="236"/>
      <c r="W9" s="236"/>
      <c r="X9" s="584"/>
      <c r="Y9" s="660">
        <f t="shared" si="12"/>
        <v>127200</v>
      </c>
      <c r="Z9" s="236"/>
      <c r="AA9" s="638"/>
      <c r="AB9" s="642"/>
      <c r="AC9" s="642"/>
      <c r="AD9" s="655" t="s">
        <v>2333</v>
      </c>
      <c r="AE9" s="639" t="s">
        <v>75</v>
      </c>
      <c r="AF9" s="602" t="str">
        <f t="shared" si="13"/>
        <v>ADC-26.09-000661</v>
      </c>
      <c r="AG9" s="640" t="str">
        <f t="shared" si="13"/>
        <v>SVN03126083107</v>
      </c>
      <c r="AH9" s="604">
        <f t="shared" si="14"/>
        <v>46270</v>
      </c>
      <c r="AI9" s="586">
        <f t="shared" si="0"/>
        <v>0</v>
      </c>
      <c r="AJ9" s="586">
        <f t="shared" si="1"/>
        <v>0</v>
      </c>
      <c r="AK9" s="603">
        <f t="shared" si="2"/>
        <v>1060000</v>
      </c>
      <c r="AL9" s="603">
        <f t="shared" si="3"/>
        <v>570000</v>
      </c>
      <c r="AM9" s="603">
        <f t="shared" si="4"/>
        <v>0</v>
      </c>
      <c r="AN9" s="603">
        <f t="shared" si="5"/>
        <v>0</v>
      </c>
      <c r="AO9" s="603">
        <f t="shared" si="6"/>
        <v>0</v>
      </c>
      <c r="AP9" s="603">
        <f t="shared" si="7"/>
        <v>0</v>
      </c>
      <c r="AQ9" s="603">
        <f t="shared" si="8"/>
        <v>0</v>
      </c>
      <c r="AR9" s="603">
        <f t="shared" si="9"/>
        <v>0</v>
      </c>
      <c r="AS9" s="603">
        <f t="shared" si="10"/>
        <v>0</v>
      </c>
      <c r="AT9" s="586">
        <f t="shared" si="15"/>
        <v>127200</v>
      </c>
      <c r="AU9" s="603">
        <f t="shared" si="16"/>
        <v>0</v>
      </c>
      <c r="AV9" s="603">
        <f t="shared" si="17"/>
        <v>140576</v>
      </c>
      <c r="AW9" s="603">
        <f t="shared" si="18"/>
        <v>1897776</v>
      </c>
      <c r="AX9" s="603">
        <f t="shared" si="19"/>
        <v>1897776</v>
      </c>
      <c r="AY9" s="605" t="str">
        <f t="shared" si="11"/>
        <v>DHL</v>
      </c>
      <c r="AZ9" s="594" t="s">
        <v>82</v>
      </c>
      <c r="BA9" s="587"/>
      <c r="BB9" s="606">
        <v>46274</v>
      </c>
      <c r="BD9" s="608"/>
    </row>
    <row r="10" spans="1:56" s="607" customFormat="1" ht="57" customHeight="1">
      <c r="A10" s="632" t="s">
        <v>6549</v>
      </c>
      <c r="B10" s="633" t="s">
        <v>6760</v>
      </c>
      <c r="C10" s="634">
        <v>4854046470</v>
      </c>
      <c r="D10" s="635" t="s">
        <v>6649</v>
      </c>
      <c r="E10" s="635">
        <v>46270</v>
      </c>
      <c r="F10" s="599">
        <v>1</v>
      </c>
      <c r="G10" s="636">
        <v>4</v>
      </c>
      <c r="H10" s="636">
        <v>4</v>
      </c>
      <c r="I10" s="637"/>
      <c r="J10" s="600"/>
      <c r="K10" s="600"/>
      <c r="L10" s="583"/>
      <c r="M10" s="600"/>
      <c r="N10" s="584"/>
      <c r="O10" s="585"/>
      <c r="P10" s="601"/>
      <c r="Q10" s="236">
        <v>570000</v>
      </c>
      <c r="R10" s="646"/>
      <c r="S10" s="236"/>
      <c r="T10" s="236"/>
      <c r="U10" s="236"/>
      <c r="V10" s="236"/>
      <c r="W10" s="236"/>
      <c r="X10" s="584"/>
      <c r="Y10" s="652"/>
      <c r="Z10" s="236"/>
      <c r="AA10" s="638"/>
      <c r="AB10" s="642"/>
      <c r="AC10" s="642"/>
      <c r="AD10" s="656"/>
      <c r="AE10" s="639" t="s">
        <v>75</v>
      </c>
      <c r="AF10" s="602" t="str">
        <f t="shared" si="13"/>
        <v>ADC-26.09-000663</v>
      </c>
      <c r="AG10" s="640" t="str">
        <f t="shared" si="13"/>
        <v>I60302609050039-0001</v>
      </c>
      <c r="AH10" s="604">
        <f t="shared" si="14"/>
        <v>46270</v>
      </c>
      <c r="AI10" s="586">
        <f t="shared" si="0"/>
        <v>0</v>
      </c>
      <c r="AJ10" s="586">
        <f t="shared" si="1"/>
        <v>0</v>
      </c>
      <c r="AK10" s="603">
        <f t="shared" si="2"/>
        <v>0</v>
      </c>
      <c r="AL10" s="603">
        <f t="shared" si="3"/>
        <v>570000</v>
      </c>
      <c r="AM10" s="603">
        <f t="shared" si="4"/>
        <v>0</v>
      </c>
      <c r="AN10" s="603">
        <f t="shared" si="5"/>
        <v>0</v>
      </c>
      <c r="AO10" s="603">
        <f t="shared" si="6"/>
        <v>0</v>
      </c>
      <c r="AP10" s="603">
        <f t="shared" si="7"/>
        <v>0</v>
      </c>
      <c r="AQ10" s="603">
        <f t="shared" si="8"/>
        <v>0</v>
      </c>
      <c r="AR10" s="603">
        <f t="shared" si="9"/>
        <v>0</v>
      </c>
      <c r="AS10" s="603">
        <f t="shared" si="10"/>
        <v>0</v>
      </c>
      <c r="AT10" s="586">
        <f t="shared" si="15"/>
        <v>0</v>
      </c>
      <c r="AU10" s="603">
        <f t="shared" si="16"/>
        <v>0</v>
      </c>
      <c r="AV10" s="603">
        <f t="shared" si="17"/>
        <v>45600</v>
      </c>
      <c r="AW10" s="603">
        <f t="shared" si="18"/>
        <v>615600</v>
      </c>
      <c r="AX10" s="603">
        <f t="shared" si="19"/>
        <v>615600</v>
      </c>
      <c r="AY10" s="605" t="str">
        <f t="shared" si="11"/>
        <v>DHL</v>
      </c>
      <c r="AZ10" s="594" t="s">
        <v>82</v>
      </c>
      <c r="BA10" s="587"/>
      <c r="BB10" s="606"/>
      <c r="BD10" s="608"/>
    </row>
    <row r="11" spans="1:56" s="607" customFormat="1" ht="57" customHeight="1">
      <c r="A11" s="632" t="s">
        <v>6550</v>
      </c>
      <c r="B11" s="633" t="s">
        <v>6761</v>
      </c>
      <c r="C11" s="634">
        <v>3793655095</v>
      </c>
      <c r="D11" s="635" t="s">
        <v>6650</v>
      </c>
      <c r="E11" s="635">
        <v>46270</v>
      </c>
      <c r="F11" s="599">
        <v>1</v>
      </c>
      <c r="G11" s="636">
        <v>2.5</v>
      </c>
      <c r="H11" s="636">
        <v>2.5</v>
      </c>
      <c r="I11" s="637"/>
      <c r="J11" s="600"/>
      <c r="K11" s="600"/>
      <c r="L11" s="583"/>
      <c r="M11" s="600"/>
      <c r="N11" s="584"/>
      <c r="O11" s="585"/>
      <c r="P11" s="601"/>
      <c r="Q11" s="236">
        <v>570000</v>
      </c>
      <c r="R11" s="646"/>
      <c r="S11" s="236"/>
      <c r="T11" s="236"/>
      <c r="U11" s="236"/>
      <c r="V11" s="236"/>
      <c r="W11" s="236"/>
      <c r="X11" s="584"/>
      <c r="Y11" s="652"/>
      <c r="Z11" s="236"/>
      <c r="AA11" s="638"/>
      <c r="AB11" s="642"/>
      <c r="AC11" s="642"/>
      <c r="AD11" s="656"/>
      <c r="AE11" s="639" t="s">
        <v>75</v>
      </c>
      <c r="AF11" s="602" t="str">
        <f t="shared" si="13"/>
        <v>ADC-26.09-000664</v>
      </c>
      <c r="AG11" s="640" t="str">
        <f t="shared" si="13"/>
        <v>00013-00155412</v>
      </c>
      <c r="AH11" s="604">
        <f t="shared" si="14"/>
        <v>46270</v>
      </c>
      <c r="AI11" s="586">
        <f t="shared" si="0"/>
        <v>0</v>
      </c>
      <c r="AJ11" s="586">
        <f t="shared" si="1"/>
        <v>0</v>
      </c>
      <c r="AK11" s="603">
        <f t="shared" si="2"/>
        <v>0</v>
      </c>
      <c r="AL11" s="603">
        <f t="shared" si="3"/>
        <v>570000</v>
      </c>
      <c r="AM11" s="603">
        <f t="shared" si="4"/>
        <v>0</v>
      </c>
      <c r="AN11" s="603">
        <f t="shared" si="5"/>
        <v>0</v>
      </c>
      <c r="AO11" s="603">
        <f t="shared" si="6"/>
        <v>0</v>
      </c>
      <c r="AP11" s="603">
        <f t="shared" si="7"/>
        <v>0</v>
      </c>
      <c r="AQ11" s="603">
        <f t="shared" si="8"/>
        <v>0</v>
      </c>
      <c r="AR11" s="603">
        <f t="shared" si="9"/>
        <v>0</v>
      </c>
      <c r="AS11" s="603">
        <f t="shared" si="10"/>
        <v>0</v>
      </c>
      <c r="AT11" s="586">
        <f t="shared" si="15"/>
        <v>0</v>
      </c>
      <c r="AU11" s="603">
        <f t="shared" si="16"/>
        <v>0</v>
      </c>
      <c r="AV11" s="603">
        <f t="shared" si="17"/>
        <v>45600</v>
      </c>
      <c r="AW11" s="603">
        <f t="shared" si="18"/>
        <v>615600</v>
      </c>
      <c r="AX11" s="603">
        <f t="shared" si="19"/>
        <v>615600</v>
      </c>
      <c r="AY11" s="605" t="str">
        <f t="shared" si="11"/>
        <v>DHL</v>
      </c>
      <c r="AZ11" s="594" t="s">
        <v>82</v>
      </c>
      <c r="BA11" s="587"/>
      <c r="BB11" s="606"/>
      <c r="BD11" s="608"/>
    </row>
    <row r="12" spans="1:56" s="607" customFormat="1" ht="57" customHeight="1">
      <c r="A12" s="632" t="s">
        <v>6551</v>
      </c>
      <c r="B12" s="633" t="s">
        <v>6913</v>
      </c>
      <c r="C12" s="634">
        <v>7060427846</v>
      </c>
      <c r="D12" s="635" t="s">
        <v>6651</v>
      </c>
      <c r="E12" s="635">
        <v>46270</v>
      </c>
      <c r="F12" s="599">
        <v>1</v>
      </c>
      <c r="G12" s="636">
        <v>5</v>
      </c>
      <c r="H12" s="636">
        <v>5</v>
      </c>
      <c r="I12" s="637"/>
      <c r="J12" s="600"/>
      <c r="K12" s="600"/>
      <c r="L12" s="583"/>
      <c r="M12" s="600"/>
      <c r="N12" s="584"/>
      <c r="O12" s="585"/>
      <c r="P12" s="601"/>
      <c r="Q12" s="236">
        <v>570000</v>
      </c>
      <c r="R12" s="646"/>
      <c r="S12" s="236"/>
      <c r="T12" s="236"/>
      <c r="U12" s="236"/>
      <c r="V12" s="236"/>
      <c r="W12" s="236"/>
      <c r="X12" s="584"/>
      <c r="Y12" s="652"/>
      <c r="Z12" s="236"/>
      <c r="AA12" s="638"/>
      <c r="AB12" s="642"/>
      <c r="AC12" s="642"/>
      <c r="AD12" s="656"/>
      <c r="AE12" s="639" t="s">
        <v>75</v>
      </c>
      <c r="AF12" s="602" t="str">
        <f t="shared" si="13"/>
        <v>ADC-26.09-000665</v>
      </c>
      <c r="AG12" s="640" t="str">
        <f t="shared" si="13"/>
        <v>5724278</v>
      </c>
      <c r="AH12" s="604">
        <f t="shared" si="14"/>
        <v>46270</v>
      </c>
      <c r="AI12" s="586">
        <f t="shared" si="0"/>
        <v>0</v>
      </c>
      <c r="AJ12" s="586">
        <f t="shared" si="1"/>
        <v>0</v>
      </c>
      <c r="AK12" s="603">
        <f t="shared" si="2"/>
        <v>0</v>
      </c>
      <c r="AL12" s="603">
        <f t="shared" si="3"/>
        <v>570000</v>
      </c>
      <c r="AM12" s="603">
        <f t="shared" si="4"/>
        <v>0</v>
      </c>
      <c r="AN12" s="603">
        <f t="shared" si="5"/>
        <v>0</v>
      </c>
      <c r="AO12" s="603">
        <f t="shared" si="6"/>
        <v>0</v>
      </c>
      <c r="AP12" s="603">
        <f t="shared" si="7"/>
        <v>0</v>
      </c>
      <c r="AQ12" s="603">
        <f t="shared" si="8"/>
        <v>0</v>
      </c>
      <c r="AR12" s="603">
        <f t="shared" si="9"/>
        <v>0</v>
      </c>
      <c r="AS12" s="603">
        <f t="shared" si="10"/>
        <v>0</v>
      </c>
      <c r="AT12" s="586">
        <f t="shared" si="15"/>
        <v>0</v>
      </c>
      <c r="AU12" s="603">
        <f t="shared" si="16"/>
        <v>0</v>
      </c>
      <c r="AV12" s="603">
        <f t="shared" si="17"/>
        <v>45600</v>
      </c>
      <c r="AW12" s="603">
        <f t="shared" si="18"/>
        <v>615600</v>
      </c>
      <c r="AX12" s="603">
        <f t="shared" si="19"/>
        <v>615600</v>
      </c>
      <c r="AY12" s="605" t="str">
        <f t="shared" si="11"/>
        <v>DHL</v>
      </c>
      <c r="AZ12" s="594" t="s">
        <v>82</v>
      </c>
      <c r="BA12" s="587"/>
      <c r="BB12" s="606"/>
      <c r="BD12" s="608"/>
    </row>
    <row r="13" spans="1:56" s="607" customFormat="1" ht="57" customHeight="1">
      <c r="A13" s="632" t="s">
        <v>6552</v>
      </c>
      <c r="B13" s="633" t="s">
        <v>6762</v>
      </c>
      <c r="C13" s="634">
        <v>4926564650</v>
      </c>
      <c r="D13" s="635" t="s">
        <v>6652</v>
      </c>
      <c r="E13" s="635">
        <v>46270</v>
      </c>
      <c r="F13" s="599">
        <v>1</v>
      </c>
      <c r="G13" s="636">
        <v>0.1</v>
      </c>
      <c r="H13" s="636">
        <v>0.1</v>
      </c>
      <c r="I13" s="637"/>
      <c r="J13" s="600"/>
      <c r="K13" s="600"/>
      <c r="L13" s="583"/>
      <c r="M13" s="600"/>
      <c r="N13" s="584"/>
      <c r="O13" s="585"/>
      <c r="P13" s="601"/>
      <c r="Q13" s="236">
        <v>570000</v>
      </c>
      <c r="R13" s="646"/>
      <c r="S13" s="236"/>
      <c r="T13" s="236"/>
      <c r="U13" s="236"/>
      <c r="V13" s="236"/>
      <c r="W13" s="236"/>
      <c r="X13" s="584"/>
      <c r="Y13" s="652"/>
      <c r="Z13" s="236"/>
      <c r="AA13" s="638"/>
      <c r="AB13" s="642"/>
      <c r="AC13" s="642"/>
      <c r="AD13" s="656"/>
      <c r="AE13" s="639" t="s">
        <v>75</v>
      </c>
      <c r="AF13" s="602" t="str">
        <f t="shared" si="13"/>
        <v>ADC-26.09-000666</v>
      </c>
      <c r="AG13" s="640" t="str">
        <f t="shared" si="13"/>
        <v>DI26I02375</v>
      </c>
      <c r="AH13" s="604">
        <f t="shared" si="14"/>
        <v>46270</v>
      </c>
      <c r="AI13" s="586">
        <f t="shared" si="0"/>
        <v>0</v>
      </c>
      <c r="AJ13" s="586">
        <f t="shared" si="1"/>
        <v>0</v>
      </c>
      <c r="AK13" s="603">
        <f t="shared" si="2"/>
        <v>0</v>
      </c>
      <c r="AL13" s="603">
        <f t="shared" si="3"/>
        <v>570000</v>
      </c>
      <c r="AM13" s="603">
        <f t="shared" si="4"/>
        <v>0</v>
      </c>
      <c r="AN13" s="603">
        <f t="shared" si="5"/>
        <v>0</v>
      </c>
      <c r="AO13" s="603">
        <f t="shared" si="6"/>
        <v>0</v>
      </c>
      <c r="AP13" s="603">
        <f t="shared" si="7"/>
        <v>0</v>
      </c>
      <c r="AQ13" s="603">
        <f t="shared" si="8"/>
        <v>0</v>
      </c>
      <c r="AR13" s="603">
        <f t="shared" si="9"/>
        <v>0</v>
      </c>
      <c r="AS13" s="603">
        <f t="shared" si="10"/>
        <v>0</v>
      </c>
      <c r="AT13" s="586">
        <f t="shared" si="15"/>
        <v>0</v>
      </c>
      <c r="AU13" s="603">
        <f t="shared" si="16"/>
        <v>0</v>
      </c>
      <c r="AV13" s="603">
        <f t="shared" si="17"/>
        <v>45600</v>
      </c>
      <c r="AW13" s="603">
        <f t="shared" si="18"/>
        <v>615600</v>
      </c>
      <c r="AX13" s="603">
        <f t="shared" si="19"/>
        <v>615600</v>
      </c>
      <c r="AY13" s="605" t="str">
        <f t="shared" si="11"/>
        <v>DHL</v>
      </c>
      <c r="AZ13" s="594" t="s">
        <v>82</v>
      </c>
      <c r="BA13" s="587"/>
      <c r="BB13" s="606"/>
      <c r="BD13" s="608"/>
    </row>
    <row r="14" spans="1:56" s="607" customFormat="1" ht="57" customHeight="1">
      <c r="A14" s="632" t="s">
        <v>6553</v>
      </c>
      <c r="B14" s="633" t="s">
        <v>6914</v>
      </c>
      <c r="C14" s="634">
        <v>1973098271</v>
      </c>
      <c r="D14" s="635" t="s">
        <v>6653</v>
      </c>
      <c r="E14" s="635">
        <v>46272</v>
      </c>
      <c r="F14" s="599">
        <v>1</v>
      </c>
      <c r="G14" s="636">
        <v>5</v>
      </c>
      <c r="H14" s="636">
        <v>5</v>
      </c>
      <c r="I14" s="637"/>
      <c r="J14" s="600"/>
      <c r="K14" s="600"/>
      <c r="L14" s="583"/>
      <c r="M14" s="600"/>
      <c r="N14" s="584"/>
      <c r="O14" s="585"/>
      <c r="P14" s="601"/>
      <c r="Q14" s="236">
        <v>570000</v>
      </c>
      <c r="R14" s="646"/>
      <c r="S14" s="236"/>
      <c r="T14" s="236"/>
      <c r="U14" s="236"/>
      <c r="V14" s="236"/>
      <c r="W14" s="236"/>
      <c r="X14" s="584"/>
      <c r="Y14" s="652"/>
      <c r="Z14" s="236"/>
      <c r="AA14" s="638"/>
      <c r="AB14" s="642"/>
      <c r="AC14" s="642"/>
      <c r="AD14" s="656"/>
      <c r="AE14" s="639" t="s">
        <v>75</v>
      </c>
      <c r="AF14" s="602" t="str">
        <f t="shared" si="13"/>
        <v>ADC-26.09-000667</v>
      </c>
      <c r="AG14" s="640" t="str">
        <f t="shared" si="13"/>
        <v>5710277</v>
      </c>
      <c r="AH14" s="604">
        <f t="shared" si="14"/>
        <v>46272</v>
      </c>
      <c r="AI14" s="586">
        <f t="shared" si="0"/>
        <v>0</v>
      </c>
      <c r="AJ14" s="586">
        <f t="shared" si="1"/>
        <v>0</v>
      </c>
      <c r="AK14" s="603">
        <f t="shared" si="2"/>
        <v>0</v>
      </c>
      <c r="AL14" s="603">
        <f t="shared" si="3"/>
        <v>570000</v>
      </c>
      <c r="AM14" s="603">
        <f t="shared" si="4"/>
        <v>0</v>
      </c>
      <c r="AN14" s="603">
        <f t="shared" si="5"/>
        <v>0</v>
      </c>
      <c r="AO14" s="603">
        <f t="shared" si="6"/>
        <v>0</v>
      </c>
      <c r="AP14" s="603">
        <f t="shared" si="7"/>
        <v>0</v>
      </c>
      <c r="AQ14" s="603">
        <f t="shared" si="8"/>
        <v>0</v>
      </c>
      <c r="AR14" s="603">
        <f t="shared" si="9"/>
        <v>0</v>
      </c>
      <c r="AS14" s="603">
        <f t="shared" si="10"/>
        <v>0</v>
      </c>
      <c r="AT14" s="586">
        <f t="shared" si="15"/>
        <v>0</v>
      </c>
      <c r="AU14" s="603">
        <f t="shared" si="16"/>
        <v>0</v>
      </c>
      <c r="AV14" s="603">
        <f t="shared" si="17"/>
        <v>45600</v>
      </c>
      <c r="AW14" s="603">
        <f t="shared" si="18"/>
        <v>615600</v>
      </c>
      <c r="AX14" s="603">
        <f t="shared" si="19"/>
        <v>615600</v>
      </c>
      <c r="AY14" s="605" t="str">
        <f t="shared" si="11"/>
        <v>DHL</v>
      </c>
      <c r="AZ14" s="594" t="s">
        <v>82</v>
      </c>
      <c r="BA14" s="587"/>
      <c r="BB14" s="606"/>
      <c r="BD14" s="608"/>
    </row>
    <row r="15" spans="1:56" s="607" customFormat="1" ht="57" customHeight="1">
      <c r="A15" s="632" t="s">
        <v>6554</v>
      </c>
      <c r="B15" s="633" t="s">
        <v>6763</v>
      </c>
      <c r="C15" s="634">
        <v>6912573290</v>
      </c>
      <c r="D15" s="635" t="s">
        <v>6654</v>
      </c>
      <c r="E15" s="635">
        <v>46272</v>
      </c>
      <c r="F15" s="599">
        <v>1</v>
      </c>
      <c r="G15" s="636">
        <v>3</v>
      </c>
      <c r="H15" s="636">
        <v>3</v>
      </c>
      <c r="I15" s="637"/>
      <c r="J15" s="600"/>
      <c r="K15" s="600"/>
      <c r="L15" s="583"/>
      <c r="M15" s="600"/>
      <c r="N15" s="584"/>
      <c r="O15" s="585"/>
      <c r="P15" s="601"/>
      <c r="Q15" s="236">
        <v>570000</v>
      </c>
      <c r="R15" s="646"/>
      <c r="S15" s="236"/>
      <c r="T15" s="236"/>
      <c r="U15" s="236"/>
      <c r="V15" s="236"/>
      <c r="W15" s="236"/>
      <c r="X15" s="584"/>
      <c r="Y15" s="652"/>
      <c r="Z15" s="236"/>
      <c r="AA15" s="638"/>
      <c r="AB15" s="642"/>
      <c r="AC15" s="642"/>
      <c r="AD15" s="656"/>
      <c r="AE15" s="639" t="s">
        <v>75</v>
      </c>
      <c r="AF15" s="602" t="str">
        <f t="shared" si="13"/>
        <v>ADC-26.09-000669</v>
      </c>
      <c r="AG15" s="640" t="str">
        <f t="shared" si="13"/>
        <v>00013-00154976</v>
      </c>
      <c r="AH15" s="604">
        <f t="shared" si="14"/>
        <v>46272</v>
      </c>
      <c r="AI15" s="586">
        <f t="shared" si="0"/>
        <v>0</v>
      </c>
      <c r="AJ15" s="586">
        <f t="shared" si="1"/>
        <v>0</v>
      </c>
      <c r="AK15" s="603">
        <f t="shared" si="2"/>
        <v>0</v>
      </c>
      <c r="AL15" s="603">
        <f t="shared" si="3"/>
        <v>570000</v>
      </c>
      <c r="AM15" s="603">
        <f t="shared" si="4"/>
        <v>0</v>
      </c>
      <c r="AN15" s="603">
        <f t="shared" si="5"/>
        <v>0</v>
      </c>
      <c r="AO15" s="603">
        <f t="shared" si="6"/>
        <v>0</v>
      </c>
      <c r="AP15" s="603">
        <f t="shared" si="7"/>
        <v>0</v>
      </c>
      <c r="AQ15" s="603">
        <f t="shared" si="8"/>
        <v>0</v>
      </c>
      <c r="AR15" s="603">
        <f t="shared" si="9"/>
        <v>0</v>
      </c>
      <c r="AS15" s="603">
        <f t="shared" si="10"/>
        <v>0</v>
      </c>
      <c r="AT15" s="586">
        <f t="shared" si="15"/>
        <v>0</v>
      </c>
      <c r="AU15" s="603">
        <f t="shared" si="16"/>
        <v>0</v>
      </c>
      <c r="AV15" s="603">
        <f t="shared" si="17"/>
        <v>45600</v>
      </c>
      <c r="AW15" s="603">
        <f t="shared" si="18"/>
        <v>615600</v>
      </c>
      <c r="AX15" s="603">
        <f t="shared" si="19"/>
        <v>615600</v>
      </c>
      <c r="AY15" s="605" t="str">
        <f t="shared" si="11"/>
        <v>DHL</v>
      </c>
      <c r="AZ15" s="594" t="s">
        <v>82</v>
      </c>
      <c r="BA15" s="587"/>
      <c r="BB15" s="606"/>
      <c r="BD15" s="608"/>
    </row>
    <row r="16" spans="1:56" s="607" customFormat="1" ht="57" customHeight="1">
      <c r="A16" s="632" t="s">
        <v>6555</v>
      </c>
      <c r="B16" s="633" t="s">
        <v>6764</v>
      </c>
      <c r="C16" s="634">
        <v>1904989763</v>
      </c>
      <c r="D16" s="635" t="s">
        <v>6655</v>
      </c>
      <c r="E16" s="635">
        <v>46272</v>
      </c>
      <c r="F16" s="599">
        <v>1</v>
      </c>
      <c r="G16" s="636">
        <v>11.5</v>
      </c>
      <c r="H16" s="636">
        <v>11.5</v>
      </c>
      <c r="I16" s="637"/>
      <c r="J16" s="600"/>
      <c r="K16" s="600"/>
      <c r="L16" s="583"/>
      <c r="M16" s="600"/>
      <c r="N16" s="584"/>
      <c r="O16" s="585"/>
      <c r="P16" s="601"/>
      <c r="Q16" s="236">
        <v>570000</v>
      </c>
      <c r="R16" s="646"/>
      <c r="S16" s="236"/>
      <c r="T16" s="236"/>
      <c r="U16" s="236"/>
      <c r="V16" s="236"/>
      <c r="W16" s="236"/>
      <c r="X16" s="584"/>
      <c r="Y16" s="652"/>
      <c r="Z16" s="236"/>
      <c r="AA16" s="638"/>
      <c r="AB16" s="642"/>
      <c r="AC16" s="642"/>
      <c r="AD16" s="656"/>
      <c r="AE16" s="639" t="s">
        <v>75</v>
      </c>
      <c r="AF16" s="602" t="str">
        <f t="shared" si="13"/>
        <v>ADC-26.09-000676</v>
      </c>
      <c r="AG16" s="640" t="str">
        <f t="shared" si="13"/>
        <v>00013-00155135</v>
      </c>
      <c r="AH16" s="604">
        <f t="shared" si="14"/>
        <v>46272</v>
      </c>
      <c r="AI16" s="586">
        <f t="shared" si="0"/>
        <v>0</v>
      </c>
      <c r="AJ16" s="586">
        <f t="shared" si="1"/>
        <v>0</v>
      </c>
      <c r="AK16" s="603">
        <f t="shared" si="2"/>
        <v>0</v>
      </c>
      <c r="AL16" s="603">
        <f t="shared" si="3"/>
        <v>570000</v>
      </c>
      <c r="AM16" s="603">
        <f t="shared" si="4"/>
        <v>0</v>
      </c>
      <c r="AN16" s="603">
        <f t="shared" si="5"/>
        <v>0</v>
      </c>
      <c r="AO16" s="603">
        <f t="shared" si="6"/>
        <v>0</v>
      </c>
      <c r="AP16" s="603">
        <f t="shared" si="7"/>
        <v>0</v>
      </c>
      <c r="AQ16" s="603">
        <f t="shared" si="8"/>
        <v>0</v>
      </c>
      <c r="AR16" s="603">
        <f t="shared" si="9"/>
        <v>0</v>
      </c>
      <c r="AS16" s="603">
        <f t="shared" si="10"/>
        <v>0</v>
      </c>
      <c r="AT16" s="586">
        <f t="shared" si="15"/>
        <v>0</v>
      </c>
      <c r="AU16" s="603">
        <f t="shared" si="16"/>
        <v>0</v>
      </c>
      <c r="AV16" s="603">
        <f t="shared" si="17"/>
        <v>45600</v>
      </c>
      <c r="AW16" s="603">
        <f t="shared" si="18"/>
        <v>615600</v>
      </c>
      <c r="AX16" s="603">
        <f t="shared" si="19"/>
        <v>615600</v>
      </c>
      <c r="AY16" s="605" t="str">
        <f t="shared" si="11"/>
        <v>DHL</v>
      </c>
      <c r="AZ16" s="594" t="s">
        <v>82</v>
      </c>
      <c r="BA16" s="587"/>
      <c r="BB16" s="606"/>
      <c r="BD16" s="608"/>
    </row>
    <row r="17" spans="1:56" s="607" customFormat="1" ht="57" customHeight="1">
      <c r="A17" s="632" t="s">
        <v>6556</v>
      </c>
      <c r="B17" s="633" t="s">
        <v>6765</v>
      </c>
      <c r="C17" s="634">
        <v>3123534890</v>
      </c>
      <c r="D17" s="635" t="s">
        <v>6656</v>
      </c>
      <c r="E17" s="635">
        <v>46272</v>
      </c>
      <c r="F17" s="599">
        <v>1</v>
      </c>
      <c r="G17" s="636">
        <v>3</v>
      </c>
      <c r="H17" s="636">
        <v>3</v>
      </c>
      <c r="I17" s="637"/>
      <c r="J17" s="600"/>
      <c r="K17" s="600"/>
      <c r="L17" s="583"/>
      <c r="M17" s="600"/>
      <c r="N17" s="584"/>
      <c r="O17" s="585"/>
      <c r="P17" s="601"/>
      <c r="Q17" s="236">
        <v>570000</v>
      </c>
      <c r="R17" s="646"/>
      <c r="S17" s="236"/>
      <c r="T17" s="236"/>
      <c r="U17" s="236"/>
      <c r="V17" s="236"/>
      <c r="W17" s="236"/>
      <c r="X17" s="584"/>
      <c r="Y17" s="652"/>
      <c r="Z17" s="236"/>
      <c r="AA17" s="638"/>
      <c r="AB17" s="642"/>
      <c r="AC17" s="642"/>
      <c r="AD17" s="656"/>
      <c r="AE17" s="639" t="s">
        <v>75</v>
      </c>
      <c r="AF17" s="602" t="str">
        <f t="shared" si="13"/>
        <v>ADC-26.09-000678</v>
      </c>
      <c r="AG17" s="640" t="str">
        <f t="shared" si="13"/>
        <v>00013-00154510</v>
      </c>
      <c r="AH17" s="604">
        <f t="shared" si="14"/>
        <v>46272</v>
      </c>
      <c r="AI17" s="586">
        <f t="shared" si="0"/>
        <v>0</v>
      </c>
      <c r="AJ17" s="586">
        <f t="shared" si="1"/>
        <v>0</v>
      </c>
      <c r="AK17" s="603">
        <f t="shared" si="2"/>
        <v>0</v>
      </c>
      <c r="AL17" s="603">
        <f t="shared" si="3"/>
        <v>570000</v>
      </c>
      <c r="AM17" s="603">
        <f t="shared" si="4"/>
        <v>0</v>
      </c>
      <c r="AN17" s="603">
        <f t="shared" si="5"/>
        <v>0</v>
      </c>
      <c r="AO17" s="603">
        <f t="shared" si="6"/>
        <v>0</v>
      </c>
      <c r="AP17" s="603">
        <f t="shared" si="7"/>
        <v>0</v>
      </c>
      <c r="AQ17" s="603">
        <f t="shared" si="8"/>
        <v>0</v>
      </c>
      <c r="AR17" s="603">
        <f t="shared" si="9"/>
        <v>0</v>
      </c>
      <c r="AS17" s="603">
        <f t="shared" si="10"/>
        <v>0</v>
      </c>
      <c r="AT17" s="586">
        <f t="shared" si="15"/>
        <v>0</v>
      </c>
      <c r="AU17" s="603">
        <f t="shared" si="16"/>
        <v>0</v>
      </c>
      <c r="AV17" s="603">
        <f t="shared" si="17"/>
        <v>45600</v>
      </c>
      <c r="AW17" s="603">
        <f t="shared" si="18"/>
        <v>615600</v>
      </c>
      <c r="AX17" s="603">
        <f t="shared" si="19"/>
        <v>615600</v>
      </c>
      <c r="AY17" s="605" t="str">
        <f t="shared" si="11"/>
        <v>DHL</v>
      </c>
      <c r="AZ17" s="594" t="s">
        <v>82</v>
      </c>
      <c r="BA17" s="587"/>
      <c r="BB17" s="606"/>
      <c r="BD17" s="608"/>
    </row>
    <row r="18" spans="1:56" s="607" customFormat="1" ht="57" customHeight="1">
      <c r="A18" s="632" t="s">
        <v>6557</v>
      </c>
      <c r="B18" s="633" t="s">
        <v>6766</v>
      </c>
      <c r="C18" s="634" t="s">
        <v>6767</v>
      </c>
      <c r="D18" s="635" t="s">
        <v>6657</v>
      </c>
      <c r="E18" s="635">
        <v>46268</v>
      </c>
      <c r="F18" s="599">
        <v>1</v>
      </c>
      <c r="G18" s="636">
        <v>2831.43</v>
      </c>
      <c r="H18" s="636">
        <v>2831.43</v>
      </c>
      <c r="I18" s="637"/>
      <c r="J18" s="600"/>
      <c r="K18" s="600"/>
      <c r="L18" s="583"/>
      <c r="M18" s="932">
        <v>1</v>
      </c>
      <c r="N18" s="584"/>
      <c r="O18" s="585"/>
      <c r="P18" s="601">
        <v>2296000</v>
      </c>
      <c r="Q18" s="236">
        <v>940500</v>
      </c>
      <c r="R18" s="646">
        <v>5744371</v>
      </c>
      <c r="S18" s="236"/>
      <c r="T18" s="236"/>
      <c r="U18" s="236">
        <v>523000</v>
      </c>
      <c r="V18" s="236"/>
      <c r="W18" s="236"/>
      <c r="X18" s="584"/>
      <c r="Y18" s="660">
        <f>P18*12%</f>
        <v>275520</v>
      </c>
      <c r="Z18" s="236"/>
      <c r="AA18" s="638"/>
      <c r="AB18" s="642"/>
      <c r="AC18" s="642"/>
      <c r="AD18" s="935" t="s">
        <v>2332</v>
      </c>
      <c r="AE18" s="639" t="s">
        <v>6541</v>
      </c>
      <c r="AF18" s="602" t="str">
        <f t="shared" si="13"/>
        <v>ADC-26.09-000416</v>
      </c>
      <c r="AG18" s="640" t="str">
        <f t="shared" si="13"/>
        <v>T260823-Y1</v>
      </c>
      <c r="AH18" s="604">
        <f t="shared" si="14"/>
        <v>46268</v>
      </c>
      <c r="AI18" s="586">
        <f t="shared" si="0"/>
        <v>0</v>
      </c>
      <c r="AJ18" s="586">
        <f t="shared" si="1"/>
        <v>0</v>
      </c>
      <c r="AK18" s="603">
        <f t="shared" si="2"/>
        <v>2296000</v>
      </c>
      <c r="AL18" s="603">
        <f t="shared" si="3"/>
        <v>940500</v>
      </c>
      <c r="AM18" s="603">
        <f t="shared" si="4"/>
        <v>5744371</v>
      </c>
      <c r="AN18" s="603">
        <f t="shared" si="5"/>
        <v>0</v>
      </c>
      <c r="AO18" s="603">
        <f t="shared" si="6"/>
        <v>0</v>
      </c>
      <c r="AP18" s="603">
        <f t="shared" si="7"/>
        <v>523000</v>
      </c>
      <c r="AQ18" s="603">
        <f t="shared" si="8"/>
        <v>0</v>
      </c>
      <c r="AR18" s="603">
        <f t="shared" si="9"/>
        <v>0</v>
      </c>
      <c r="AS18" s="603">
        <f t="shared" si="10"/>
        <v>0</v>
      </c>
      <c r="AT18" s="586">
        <f t="shared" si="15"/>
        <v>275520</v>
      </c>
      <c r="AU18" s="603">
        <f t="shared" si="16"/>
        <v>0</v>
      </c>
      <c r="AV18" s="603">
        <f t="shared" si="17"/>
        <v>782351.28</v>
      </c>
      <c r="AW18" s="603">
        <f t="shared" si="18"/>
        <v>10561742.279999999</v>
      </c>
      <c r="AX18" s="603">
        <f t="shared" si="19"/>
        <v>10561742.279999999</v>
      </c>
      <c r="AY18" s="605" t="str">
        <f t="shared" si="11"/>
        <v>PHÚ HỮU</v>
      </c>
      <c r="AZ18" s="594" t="s">
        <v>80</v>
      </c>
      <c r="BA18" s="587"/>
      <c r="BB18" s="606">
        <v>46273</v>
      </c>
      <c r="BD18" s="608"/>
    </row>
    <row r="19" spans="1:56" s="607" customFormat="1" ht="57" customHeight="1">
      <c r="A19" s="632" t="s">
        <v>6558</v>
      </c>
      <c r="B19" s="633" t="s">
        <v>6768</v>
      </c>
      <c r="C19" s="634" t="s">
        <v>6769</v>
      </c>
      <c r="D19" s="635" t="s">
        <v>6658</v>
      </c>
      <c r="E19" s="635">
        <v>46272</v>
      </c>
      <c r="F19" s="599">
        <v>1</v>
      </c>
      <c r="G19" s="636">
        <v>50.94</v>
      </c>
      <c r="H19" s="636">
        <v>50.94</v>
      </c>
      <c r="I19" s="637"/>
      <c r="J19" s="600"/>
      <c r="K19" s="600"/>
      <c r="L19" s="583"/>
      <c r="M19" s="934"/>
      <c r="N19" s="584"/>
      <c r="O19" s="585"/>
      <c r="P19" s="601"/>
      <c r="Q19" s="236">
        <v>940500</v>
      </c>
      <c r="R19" s="646">
        <v>1438250</v>
      </c>
      <c r="S19" s="236"/>
      <c r="T19" s="236"/>
      <c r="U19" s="236">
        <v>261500</v>
      </c>
      <c r="V19" s="236"/>
      <c r="W19" s="236"/>
      <c r="X19" s="584"/>
      <c r="Y19" s="659"/>
      <c r="Z19" s="236"/>
      <c r="AA19" s="638"/>
      <c r="AB19" s="642"/>
      <c r="AC19" s="642"/>
      <c r="AD19" s="937"/>
      <c r="AE19" s="639" t="s">
        <v>6541</v>
      </c>
      <c r="AF19" s="602" t="str">
        <f t="shared" si="13"/>
        <v>ADC-26.09-000581</v>
      </c>
      <c r="AG19" s="640" t="str">
        <f t="shared" si="13"/>
        <v>SHSAEF1260800064</v>
      </c>
      <c r="AH19" s="604">
        <f t="shared" si="14"/>
        <v>46272</v>
      </c>
      <c r="AI19" s="586">
        <f t="shared" si="0"/>
        <v>0</v>
      </c>
      <c r="AJ19" s="586">
        <f t="shared" si="1"/>
        <v>0</v>
      </c>
      <c r="AK19" s="603">
        <f t="shared" si="2"/>
        <v>0</v>
      </c>
      <c r="AL19" s="603">
        <f t="shared" si="3"/>
        <v>940500</v>
      </c>
      <c r="AM19" s="603">
        <f t="shared" si="4"/>
        <v>1438250</v>
      </c>
      <c r="AN19" s="603">
        <f t="shared" si="5"/>
        <v>0</v>
      </c>
      <c r="AO19" s="603">
        <f t="shared" si="6"/>
        <v>0</v>
      </c>
      <c r="AP19" s="603">
        <f t="shared" si="7"/>
        <v>261500</v>
      </c>
      <c r="AQ19" s="603">
        <f t="shared" si="8"/>
        <v>0</v>
      </c>
      <c r="AR19" s="603">
        <f t="shared" si="9"/>
        <v>0</v>
      </c>
      <c r="AS19" s="603">
        <f t="shared" si="10"/>
        <v>0</v>
      </c>
      <c r="AT19" s="586">
        <f t="shared" si="15"/>
        <v>0</v>
      </c>
      <c r="AU19" s="603">
        <f t="shared" si="16"/>
        <v>0</v>
      </c>
      <c r="AV19" s="603">
        <f t="shared" si="17"/>
        <v>211220</v>
      </c>
      <c r="AW19" s="603">
        <f t="shared" si="18"/>
        <v>2851470</v>
      </c>
      <c r="AX19" s="603">
        <f t="shared" si="19"/>
        <v>2851470</v>
      </c>
      <c r="AY19" s="605" t="str">
        <f t="shared" si="11"/>
        <v>PHÚ HỮU</v>
      </c>
      <c r="AZ19" s="594" t="s">
        <v>80</v>
      </c>
      <c r="BA19" s="587"/>
      <c r="BB19" s="606">
        <v>46273</v>
      </c>
      <c r="BD19" s="608"/>
    </row>
    <row r="20" spans="1:56" s="607" customFormat="1" ht="57" customHeight="1">
      <c r="A20" s="632" t="s">
        <v>6559</v>
      </c>
      <c r="B20" s="633" t="s">
        <v>6770</v>
      </c>
      <c r="C20" s="634" t="s">
        <v>6771</v>
      </c>
      <c r="D20" s="635" t="s">
        <v>6659</v>
      </c>
      <c r="E20" s="635">
        <v>46272</v>
      </c>
      <c r="F20" s="599">
        <v>1</v>
      </c>
      <c r="G20" s="636">
        <v>3201</v>
      </c>
      <c r="H20" s="636">
        <v>3201</v>
      </c>
      <c r="I20" s="637"/>
      <c r="J20" s="600"/>
      <c r="K20" s="600"/>
      <c r="L20" s="583"/>
      <c r="M20" s="600">
        <v>1</v>
      </c>
      <c r="N20" s="584"/>
      <c r="O20" s="585"/>
      <c r="P20" s="601">
        <v>2596000</v>
      </c>
      <c r="Q20" s="236">
        <v>940500</v>
      </c>
      <c r="R20" s="646"/>
      <c r="S20" s="236"/>
      <c r="T20" s="236"/>
      <c r="U20" s="236"/>
      <c r="V20" s="236"/>
      <c r="W20" s="236">
        <v>612037</v>
      </c>
      <c r="X20" s="584"/>
      <c r="Y20" s="660">
        <f t="shared" ref="Y20:Y22" si="21">P20*12%</f>
        <v>311520</v>
      </c>
      <c r="Z20" s="236"/>
      <c r="AA20" s="638"/>
      <c r="AB20" s="642"/>
      <c r="AC20" s="642"/>
      <c r="AD20" s="653" t="s">
        <v>6903</v>
      </c>
      <c r="AE20" s="639" t="s">
        <v>3542</v>
      </c>
      <c r="AF20" s="602" t="str">
        <f t="shared" si="13"/>
        <v>ADC-26.09-000592</v>
      </c>
      <c r="AG20" s="640" t="str">
        <f t="shared" si="13"/>
        <v>2615/SLTW-PS</v>
      </c>
      <c r="AH20" s="604">
        <f t="shared" si="14"/>
        <v>46272</v>
      </c>
      <c r="AI20" s="586">
        <f t="shared" si="0"/>
        <v>0</v>
      </c>
      <c r="AJ20" s="586">
        <f t="shared" si="1"/>
        <v>0</v>
      </c>
      <c r="AK20" s="603">
        <f t="shared" si="2"/>
        <v>2596000</v>
      </c>
      <c r="AL20" s="603">
        <f t="shared" si="3"/>
        <v>940500</v>
      </c>
      <c r="AM20" s="603">
        <f t="shared" si="4"/>
        <v>0</v>
      </c>
      <c r="AN20" s="603">
        <f t="shared" si="5"/>
        <v>0</v>
      </c>
      <c r="AO20" s="603">
        <f t="shared" si="6"/>
        <v>0</v>
      </c>
      <c r="AP20" s="603">
        <f t="shared" si="7"/>
        <v>0</v>
      </c>
      <c r="AQ20" s="603">
        <f t="shared" si="8"/>
        <v>0</v>
      </c>
      <c r="AR20" s="603">
        <f t="shared" si="9"/>
        <v>612037</v>
      </c>
      <c r="AS20" s="603">
        <f t="shared" si="10"/>
        <v>0</v>
      </c>
      <c r="AT20" s="586">
        <f t="shared" si="15"/>
        <v>311520</v>
      </c>
      <c r="AU20" s="603">
        <f t="shared" si="16"/>
        <v>0</v>
      </c>
      <c r="AV20" s="603">
        <f t="shared" si="17"/>
        <v>356804.56</v>
      </c>
      <c r="AW20" s="603">
        <f t="shared" si="18"/>
        <v>4816861.5599999996</v>
      </c>
      <c r="AX20" s="603">
        <f t="shared" si="19"/>
        <v>4816861.5599999996</v>
      </c>
      <c r="AY20" s="605" t="str">
        <f t="shared" si="11"/>
        <v>TAN THUAN</v>
      </c>
      <c r="AZ20" s="594" t="s">
        <v>80</v>
      </c>
      <c r="BA20" s="587"/>
      <c r="BB20" s="606">
        <v>46273</v>
      </c>
      <c r="BD20" s="608"/>
    </row>
    <row r="21" spans="1:56" s="607" customFormat="1" ht="57" customHeight="1">
      <c r="A21" s="632" t="s">
        <v>6560</v>
      </c>
      <c r="B21" s="633" t="s">
        <v>6772</v>
      </c>
      <c r="C21" s="634" t="s">
        <v>6773</v>
      </c>
      <c r="D21" s="635" t="s">
        <v>6660</v>
      </c>
      <c r="E21" s="635">
        <v>46268</v>
      </c>
      <c r="F21" s="599">
        <v>1</v>
      </c>
      <c r="G21" s="636">
        <v>4124</v>
      </c>
      <c r="H21" s="636">
        <v>4124</v>
      </c>
      <c r="I21" s="637"/>
      <c r="J21" s="600"/>
      <c r="K21" s="600">
        <v>1</v>
      </c>
      <c r="L21" s="583"/>
      <c r="M21" s="600">
        <v>1</v>
      </c>
      <c r="N21" s="584"/>
      <c r="O21" s="585"/>
      <c r="P21" s="658">
        <v>5450000</v>
      </c>
      <c r="Q21" s="236">
        <v>940500</v>
      </c>
      <c r="R21" s="646">
        <v>6804272</v>
      </c>
      <c r="S21" s="236">
        <v>1498651</v>
      </c>
      <c r="T21" s="236">
        <v>2247976</v>
      </c>
      <c r="U21" s="236">
        <v>788100</v>
      </c>
      <c r="V21" s="236">
        <v>788100</v>
      </c>
      <c r="W21" s="236">
        <v>1188620</v>
      </c>
      <c r="X21" s="584"/>
      <c r="Y21" s="660">
        <f t="shared" si="21"/>
        <v>654000</v>
      </c>
      <c r="Z21" s="236"/>
      <c r="AA21" s="638"/>
      <c r="AB21" s="642"/>
      <c r="AC21" s="642"/>
      <c r="AD21" s="653" t="s">
        <v>6904</v>
      </c>
      <c r="AE21" s="639" t="s">
        <v>74</v>
      </c>
      <c r="AF21" s="602" t="str">
        <f t="shared" si="13"/>
        <v>ADC-26.08-005732</v>
      </c>
      <c r="AG21" s="640" t="str">
        <f t="shared" si="13"/>
        <v>INV-261289</v>
      </c>
      <c r="AH21" s="604">
        <f t="shared" si="14"/>
        <v>46268</v>
      </c>
      <c r="AI21" s="586">
        <f t="shared" si="0"/>
        <v>0</v>
      </c>
      <c r="AJ21" s="586">
        <f t="shared" si="1"/>
        <v>0</v>
      </c>
      <c r="AK21" s="603">
        <f t="shared" si="2"/>
        <v>5450000</v>
      </c>
      <c r="AL21" s="603">
        <f t="shared" si="3"/>
        <v>940500</v>
      </c>
      <c r="AM21" s="603">
        <f t="shared" si="4"/>
        <v>6804272</v>
      </c>
      <c r="AN21" s="603">
        <f t="shared" si="5"/>
        <v>1498651</v>
      </c>
      <c r="AO21" s="603">
        <f t="shared" si="6"/>
        <v>2247976</v>
      </c>
      <c r="AP21" s="603">
        <f t="shared" si="7"/>
        <v>788100</v>
      </c>
      <c r="AQ21" s="603">
        <f t="shared" si="8"/>
        <v>788100</v>
      </c>
      <c r="AR21" s="603">
        <f t="shared" si="9"/>
        <v>1188620</v>
      </c>
      <c r="AS21" s="603">
        <f t="shared" si="10"/>
        <v>0</v>
      </c>
      <c r="AT21" s="586">
        <f t="shared" si="15"/>
        <v>654000</v>
      </c>
      <c r="AU21" s="603">
        <f t="shared" si="16"/>
        <v>0</v>
      </c>
      <c r="AV21" s="603">
        <f t="shared" si="17"/>
        <v>1628817.52</v>
      </c>
      <c r="AW21" s="603">
        <f t="shared" si="18"/>
        <v>21989036.52</v>
      </c>
      <c r="AX21" s="603">
        <f t="shared" si="19"/>
        <v>21989036.52</v>
      </c>
      <c r="AY21" s="605" t="str">
        <f t="shared" si="11"/>
        <v>CÁT LÁI</v>
      </c>
      <c r="AZ21" s="594" t="s">
        <v>80</v>
      </c>
      <c r="BA21" s="587"/>
      <c r="BB21" s="606">
        <v>46273</v>
      </c>
      <c r="BD21" s="608"/>
    </row>
    <row r="22" spans="1:56" s="607" customFormat="1" ht="57" customHeight="1">
      <c r="A22" s="632" t="s">
        <v>6561</v>
      </c>
      <c r="B22" s="633" t="s">
        <v>6774</v>
      </c>
      <c r="C22" s="634" t="s">
        <v>6775</v>
      </c>
      <c r="D22" s="635" t="s">
        <v>6661</v>
      </c>
      <c r="E22" s="635">
        <v>46270</v>
      </c>
      <c r="F22" s="599">
        <v>1</v>
      </c>
      <c r="G22" s="636">
        <v>451.1</v>
      </c>
      <c r="H22" s="636">
        <v>451.1</v>
      </c>
      <c r="I22" s="637"/>
      <c r="J22" s="600"/>
      <c r="K22" s="932">
        <v>1</v>
      </c>
      <c r="L22" s="583"/>
      <c r="M22" s="600"/>
      <c r="N22" s="584"/>
      <c r="O22" s="585"/>
      <c r="P22" s="601">
        <v>1460000</v>
      </c>
      <c r="Q22" s="236">
        <v>940500</v>
      </c>
      <c r="R22" s="646">
        <v>1645620</v>
      </c>
      <c r="S22" s="236"/>
      <c r="T22" s="236"/>
      <c r="U22" s="236">
        <v>1176750</v>
      </c>
      <c r="V22" s="236"/>
      <c r="W22" s="236">
        <v>27540</v>
      </c>
      <c r="X22" s="584"/>
      <c r="Y22" s="660">
        <f t="shared" si="21"/>
        <v>175200</v>
      </c>
      <c r="Z22" s="236"/>
      <c r="AA22" s="638"/>
      <c r="AB22" s="642"/>
      <c r="AC22" s="642"/>
      <c r="AD22" s="935" t="s">
        <v>691</v>
      </c>
      <c r="AE22" s="639" t="s">
        <v>74</v>
      </c>
      <c r="AF22" s="602" t="str">
        <f t="shared" si="13"/>
        <v>ADC-26.09-000398</v>
      </c>
      <c r="AG22" s="640" t="str">
        <f t="shared" si="13"/>
        <v>S11508210010</v>
      </c>
      <c r="AH22" s="604">
        <f t="shared" si="14"/>
        <v>46270</v>
      </c>
      <c r="AI22" s="586">
        <f t="shared" si="0"/>
        <v>0</v>
      </c>
      <c r="AJ22" s="586">
        <f t="shared" si="1"/>
        <v>0</v>
      </c>
      <c r="AK22" s="603">
        <f t="shared" si="2"/>
        <v>1460000</v>
      </c>
      <c r="AL22" s="603">
        <f t="shared" si="3"/>
        <v>940500</v>
      </c>
      <c r="AM22" s="603">
        <f t="shared" si="4"/>
        <v>1645620</v>
      </c>
      <c r="AN22" s="603">
        <f t="shared" si="5"/>
        <v>0</v>
      </c>
      <c r="AO22" s="603">
        <f t="shared" si="6"/>
        <v>0</v>
      </c>
      <c r="AP22" s="603">
        <f t="shared" si="7"/>
        <v>1176750</v>
      </c>
      <c r="AQ22" s="603">
        <f t="shared" si="8"/>
        <v>0</v>
      </c>
      <c r="AR22" s="603">
        <f t="shared" si="9"/>
        <v>27540</v>
      </c>
      <c r="AS22" s="603">
        <f t="shared" si="10"/>
        <v>0</v>
      </c>
      <c r="AT22" s="586">
        <f t="shared" si="15"/>
        <v>175200</v>
      </c>
      <c r="AU22" s="603">
        <f t="shared" si="16"/>
        <v>0</v>
      </c>
      <c r="AV22" s="603">
        <f t="shared" si="17"/>
        <v>434048.8</v>
      </c>
      <c r="AW22" s="603">
        <f t="shared" si="18"/>
        <v>5859658.7999999998</v>
      </c>
      <c r="AX22" s="603">
        <f t="shared" si="19"/>
        <v>5859658.7999999998</v>
      </c>
      <c r="AY22" s="605" t="str">
        <f t="shared" si="11"/>
        <v>CÁT LÁI</v>
      </c>
      <c r="AZ22" s="594" t="s">
        <v>80</v>
      </c>
      <c r="BA22" s="587"/>
      <c r="BB22" s="606">
        <v>46273</v>
      </c>
      <c r="BD22" s="608"/>
    </row>
    <row r="23" spans="1:56" s="607" customFormat="1" ht="57" customHeight="1">
      <c r="A23" s="632" t="s">
        <v>6562</v>
      </c>
      <c r="B23" s="633">
        <v>482</v>
      </c>
      <c r="C23" s="634" t="s">
        <v>6776</v>
      </c>
      <c r="D23" s="635" t="s">
        <v>6662</v>
      </c>
      <c r="E23" s="635">
        <v>46270</v>
      </c>
      <c r="F23" s="599">
        <v>1</v>
      </c>
      <c r="G23" s="636">
        <v>56.52</v>
      </c>
      <c r="H23" s="636">
        <v>56.52</v>
      </c>
      <c r="I23" s="637"/>
      <c r="J23" s="600"/>
      <c r="K23" s="933"/>
      <c r="L23" s="583"/>
      <c r="M23" s="600"/>
      <c r="N23" s="584"/>
      <c r="O23" s="585"/>
      <c r="P23" s="601"/>
      <c r="Q23" s="236">
        <v>940500</v>
      </c>
      <c r="R23" s="646"/>
      <c r="S23" s="236"/>
      <c r="T23" s="236"/>
      <c r="U23" s="236"/>
      <c r="V23" s="236"/>
      <c r="W23" s="236">
        <v>27000</v>
      </c>
      <c r="X23" s="584"/>
      <c r="Y23" s="659"/>
      <c r="Z23" s="236"/>
      <c r="AA23" s="638"/>
      <c r="AB23" s="642"/>
      <c r="AC23" s="642"/>
      <c r="AD23" s="936"/>
      <c r="AE23" s="639" t="s">
        <v>74</v>
      </c>
      <c r="AF23" s="602" t="str">
        <f t="shared" si="13"/>
        <v>ADC-26.09-000590</v>
      </c>
      <c r="AG23" s="640">
        <f t="shared" si="13"/>
        <v>482</v>
      </c>
      <c r="AH23" s="604">
        <f t="shared" si="14"/>
        <v>46270</v>
      </c>
      <c r="AI23" s="586">
        <f t="shared" si="0"/>
        <v>0</v>
      </c>
      <c r="AJ23" s="586">
        <f t="shared" si="1"/>
        <v>0</v>
      </c>
      <c r="AK23" s="603">
        <f t="shared" si="2"/>
        <v>0</v>
      </c>
      <c r="AL23" s="603">
        <f t="shared" si="3"/>
        <v>940500</v>
      </c>
      <c r="AM23" s="603">
        <f t="shared" si="4"/>
        <v>0</v>
      </c>
      <c r="AN23" s="603">
        <f t="shared" si="5"/>
        <v>0</v>
      </c>
      <c r="AO23" s="603">
        <f t="shared" si="6"/>
        <v>0</v>
      </c>
      <c r="AP23" s="603">
        <f t="shared" si="7"/>
        <v>0</v>
      </c>
      <c r="AQ23" s="603">
        <f t="shared" si="8"/>
        <v>0</v>
      </c>
      <c r="AR23" s="603">
        <f t="shared" si="9"/>
        <v>27000</v>
      </c>
      <c r="AS23" s="603">
        <f t="shared" si="10"/>
        <v>0</v>
      </c>
      <c r="AT23" s="586">
        <f t="shared" si="15"/>
        <v>0</v>
      </c>
      <c r="AU23" s="603">
        <f t="shared" si="16"/>
        <v>0</v>
      </c>
      <c r="AV23" s="603">
        <f t="shared" si="17"/>
        <v>77400</v>
      </c>
      <c r="AW23" s="603">
        <f t="shared" si="18"/>
        <v>1044900</v>
      </c>
      <c r="AX23" s="603">
        <f t="shared" si="19"/>
        <v>1044900</v>
      </c>
      <c r="AY23" s="605" t="str">
        <f t="shared" si="11"/>
        <v>CÁT LÁI</v>
      </c>
      <c r="AZ23" s="594" t="s">
        <v>80</v>
      </c>
      <c r="BA23" s="587"/>
      <c r="BB23" s="606">
        <v>46273</v>
      </c>
      <c r="BD23" s="608"/>
    </row>
    <row r="24" spans="1:56" s="607" customFormat="1" ht="57" customHeight="1">
      <c r="A24" s="632" t="s">
        <v>6563</v>
      </c>
      <c r="B24" s="633" t="s">
        <v>6777</v>
      </c>
      <c r="C24" s="634" t="s">
        <v>6778</v>
      </c>
      <c r="D24" s="635" t="s">
        <v>6663</v>
      </c>
      <c r="E24" s="635">
        <v>46272</v>
      </c>
      <c r="F24" s="599">
        <v>1</v>
      </c>
      <c r="G24" s="636">
        <v>649</v>
      </c>
      <c r="H24" s="636">
        <v>649</v>
      </c>
      <c r="I24" s="637"/>
      <c r="J24" s="600"/>
      <c r="K24" s="934"/>
      <c r="L24" s="583"/>
      <c r="M24" s="600"/>
      <c r="N24" s="584"/>
      <c r="O24" s="585"/>
      <c r="P24" s="601"/>
      <c r="Q24" s="236">
        <v>940500</v>
      </c>
      <c r="R24" s="646">
        <v>1838607</v>
      </c>
      <c r="S24" s="236"/>
      <c r="T24" s="236"/>
      <c r="U24" s="236">
        <v>575300</v>
      </c>
      <c r="V24" s="236"/>
      <c r="W24" s="236">
        <v>45765</v>
      </c>
      <c r="X24" s="584"/>
      <c r="Y24" s="659"/>
      <c r="Z24" s="236"/>
      <c r="AA24" s="638"/>
      <c r="AB24" s="642"/>
      <c r="AC24" s="642"/>
      <c r="AD24" s="937"/>
      <c r="AE24" s="639" t="s">
        <v>74</v>
      </c>
      <c r="AF24" s="602" t="str">
        <f t="shared" si="13"/>
        <v>ADC-26.09-000587</v>
      </c>
      <c r="AG24" s="640" t="str">
        <f t="shared" si="13"/>
        <v>IE26080319</v>
      </c>
      <c r="AH24" s="604">
        <f t="shared" si="14"/>
        <v>46272</v>
      </c>
      <c r="AI24" s="586">
        <f t="shared" si="0"/>
        <v>0</v>
      </c>
      <c r="AJ24" s="586">
        <f t="shared" si="1"/>
        <v>0</v>
      </c>
      <c r="AK24" s="603">
        <f t="shared" si="2"/>
        <v>0</v>
      </c>
      <c r="AL24" s="603">
        <f t="shared" si="3"/>
        <v>940500</v>
      </c>
      <c r="AM24" s="603">
        <f t="shared" si="4"/>
        <v>1838607</v>
      </c>
      <c r="AN24" s="603">
        <f t="shared" si="5"/>
        <v>0</v>
      </c>
      <c r="AO24" s="603">
        <f t="shared" si="6"/>
        <v>0</v>
      </c>
      <c r="AP24" s="603">
        <f t="shared" si="7"/>
        <v>575300</v>
      </c>
      <c r="AQ24" s="603">
        <f t="shared" si="8"/>
        <v>0</v>
      </c>
      <c r="AR24" s="603">
        <f t="shared" si="9"/>
        <v>45765</v>
      </c>
      <c r="AS24" s="603">
        <f t="shared" si="10"/>
        <v>0</v>
      </c>
      <c r="AT24" s="586">
        <f t="shared" si="15"/>
        <v>0</v>
      </c>
      <c r="AU24" s="603">
        <f t="shared" si="16"/>
        <v>0</v>
      </c>
      <c r="AV24" s="603">
        <f t="shared" si="17"/>
        <v>272013.76</v>
      </c>
      <c r="AW24" s="603">
        <f t="shared" si="18"/>
        <v>3672185.76</v>
      </c>
      <c r="AX24" s="603">
        <f t="shared" si="19"/>
        <v>3672185.76</v>
      </c>
      <c r="AY24" s="605" t="str">
        <f t="shared" si="11"/>
        <v>CÁT LÁI</v>
      </c>
      <c r="AZ24" s="594" t="s">
        <v>80</v>
      </c>
      <c r="BA24" s="587"/>
      <c r="BB24" s="606">
        <v>46273</v>
      </c>
      <c r="BD24" s="608"/>
    </row>
    <row r="25" spans="1:56" s="607" customFormat="1" ht="57" customHeight="1">
      <c r="A25" s="632" t="s">
        <v>6564</v>
      </c>
      <c r="B25" s="633" t="s">
        <v>6779</v>
      </c>
      <c r="C25" s="634" t="s">
        <v>6780</v>
      </c>
      <c r="D25" s="635" t="s">
        <v>6664</v>
      </c>
      <c r="E25" s="635">
        <v>46269</v>
      </c>
      <c r="F25" s="599">
        <v>1</v>
      </c>
      <c r="G25" s="636">
        <v>2835</v>
      </c>
      <c r="H25" s="636">
        <v>2835</v>
      </c>
      <c r="I25" s="637"/>
      <c r="J25" s="600"/>
      <c r="K25" s="600"/>
      <c r="L25" s="583"/>
      <c r="M25" s="932">
        <v>1</v>
      </c>
      <c r="N25" s="584"/>
      <c r="O25" s="585"/>
      <c r="P25" s="601">
        <v>2296000</v>
      </c>
      <c r="Q25" s="236">
        <v>940500</v>
      </c>
      <c r="R25" s="646">
        <v>4677981</v>
      </c>
      <c r="S25" s="236">
        <v>1488580</v>
      </c>
      <c r="T25" s="236">
        <v>1701084</v>
      </c>
      <c r="U25" s="236">
        <v>789000</v>
      </c>
      <c r="V25" s="236">
        <v>657500</v>
      </c>
      <c r="W25" s="236"/>
      <c r="X25" s="584"/>
      <c r="Y25" s="660">
        <f>P25*12%</f>
        <v>275520</v>
      </c>
      <c r="Z25" s="236"/>
      <c r="AA25" s="638"/>
      <c r="AB25" s="642"/>
      <c r="AC25" s="642"/>
      <c r="AD25" s="935" t="s">
        <v>709</v>
      </c>
      <c r="AE25" s="639" t="s">
        <v>74</v>
      </c>
      <c r="AF25" s="602" t="str">
        <f t="shared" si="13"/>
        <v>ADC-26.09-000334</v>
      </c>
      <c r="AG25" s="640" t="str">
        <f t="shared" si="13"/>
        <v>V0000072-73-83</v>
      </c>
      <c r="AH25" s="604">
        <f t="shared" si="14"/>
        <v>46269</v>
      </c>
      <c r="AI25" s="586">
        <f t="shared" si="0"/>
        <v>0</v>
      </c>
      <c r="AJ25" s="586">
        <f t="shared" si="1"/>
        <v>0</v>
      </c>
      <c r="AK25" s="603">
        <f t="shared" si="2"/>
        <v>2296000</v>
      </c>
      <c r="AL25" s="603">
        <f t="shared" si="3"/>
        <v>940500</v>
      </c>
      <c r="AM25" s="603">
        <f t="shared" si="4"/>
        <v>4677981</v>
      </c>
      <c r="AN25" s="603">
        <f t="shared" si="5"/>
        <v>1488580</v>
      </c>
      <c r="AO25" s="603">
        <f t="shared" si="6"/>
        <v>1701084</v>
      </c>
      <c r="AP25" s="603">
        <f t="shared" si="7"/>
        <v>789000</v>
      </c>
      <c r="AQ25" s="603">
        <f t="shared" si="8"/>
        <v>657500</v>
      </c>
      <c r="AR25" s="603">
        <f t="shared" si="9"/>
        <v>0</v>
      </c>
      <c r="AS25" s="603">
        <f t="shared" si="10"/>
        <v>0</v>
      </c>
      <c r="AT25" s="586">
        <f t="shared" si="15"/>
        <v>275520</v>
      </c>
      <c r="AU25" s="603">
        <f t="shared" si="16"/>
        <v>0</v>
      </c>
      <c r="AV25" s="603">
        <f t="shared" si="17"/>
        <v>1026093.2000000001</v>
      </c>
      <c r="AW25" s="603">
        <f t="shared" si="18"/>
        <v>13852258.199999999</v>
      </c>
      <c r="AX25" s="603">
        <f t="shared" si="19"/>
        <v>13852258.199999999</v>
      </c>
      <c r="AY25" s="605" t="str">
        <f t="shared" si="11"/>
        <v>CÁT LÁI</v>
      </c>
      <c r="AZ25" s="594" t="s">
        <v>80</v>
      </c>
      <c r="BA25" s="587"/>
      <c r="BB25" s="606">
        <v>46273</v>
      </c>
      <c r="BD25" s="608"/>
    </row>
    <row r="26" spans="1:56" s="607" customFormat="1" ht="57" customHeight="1">
      <c r="A26" s="632" t="s">
        <v>6565</v>
      </c>
      <c r="B26" s="633" t="s">
        <v>6781</v>
      </c>
      <c r="C26" s="634" t="s">
        <v>6782</v>
      </c>
      <c r="D26" s="635" t="s">
        <v>6665</v>
      </c>
      <c r="E26" s="635">
        <v>46270</v>
      </c>
      <c r="F26" s="938">
        <v>3</v>
      </c>
      <c r="G26" s="636">
        <v>229</v>
      </c>
      <c r="H26" s="636">
        <v>229</v>
      </c>
      <c r="I26" s="637"/>
      <c r="J26" s="600"/>
      <c r="K26" s="600"/>
      <c r="L26" s="583"/>
      <c r="M26" s="933"/>
      <c r="N26" s="584"/>
      <c r="O26" s="585"/>
      <c r="P26" s="601"/>
      <c r="Q26" s="236">
        <f>940500+70000*2</f>
        <v>1080500</v>
      </c>
      <c r="R26" s="646">
        <v>833710</v>
      </c>
      <c r="S26" s="236">
        <v>291930</v>
      </c>
      <c r="T26" s="236">
        <v>291930</v>
      </c>
      <c r="U26" s="236">
        <v>789000</v>
      </c>
      <c r="V26" s="236">
        <v>657500</v>
      </c>
      <c r="W26" s="236">
        <v>13500</v>
      </c>
      <c r="X26" s="584"/>
      <c r="Y26" s="659"/>
      <c r="Z26" s="236"/>
      <c r="AA26" s="638"/>
      <c r="AB26" s="642"/>
      <c r="AC26" s="642"/>
      <c r="AD26" s="936"/>
      <c r="AE26" s="639" t="s">
        <v>74</v>
      </c>
      <c r="AF26" s="602" t="str">
        <f t="shared" si="13"/>
        <v>ADC-26.09-000494</v>
      </c>
      <c r="AG26" s="640" t="str">
        <f t="shared" si="13"/>
        <v>189328-33A35</v>
      </c>
      <c r="AH26" s="604">
        <f t="shared" si="14"/>
        <v>46270</v>
      </c>
      <c r="AI26" s="586">
        <f t="shared" si="0"/>
        <v>0</v>
      </c>
      <c r="AJ26" s="586">
        <f t="shared" si="1"/>
        <v>0</v>
      </c>
      <c r="AK26" s="603">
        <f t="shared" si="2"/>
        <v>0</v>
      </c>
      <c r="AL26" s="603">
        <f t="shared" si="3"/>
        <v>1080500</v>
      </c>
      <c r="AM26" s="603">
        <f t="shared" si="4"/>
        <v>833710</v>
      </c>
      <c r="AN26" s="603">
        <f t="shared" si="5"/>
        <v>291930</v>
      </c>
      <c r="AO26" s="603">
        <f t="shared" si="6"/>
        <v>291930</v>
      </c>
      <c r="AP26" s="603">
        <f t="shared" si="7"/>
        <v>789000</v>
      </c>
      <c r="AQ26" s="603">
        <f t="shared" si="8"/>
        <v>657500</v>
      </c>
      <c r="AR26" s="603">
        <f t="shared" si="9"/>
        <v>13500</v>
      </c>
      <c r="AS26" s="603">
        <f t="shared" si="10"/>
        <v>0</v>
      </c>
      <c r="AT26" s="586">
        <f t="shared" si="15"/>
        <v>0</v>
      </c>
      <c r="AU26" s="603">
        <f t="shared" si="16"/>
        <v>0</v>
      </c>
      <c r="AV26" s="603">
        <f t="shared" si="17"/>
        <v>316645.60000000003</v>
      </c>
      <c r="AW26" s="603">
        <f t="shared" si="18"/>
        <v>4274715.5999999996</v>
      </c>
      <c r="AX26" s="603">
        <f t="shared" si="19"/>
        <v>4274715.5999999996</v>
      </c>
      <c r="AY26" s="605" t="str">
        <f t="shared" si="11"/>
        <v>CÁT LÁI</v>
      </c>
      <c r="AZ26" s="594" t="s">
        <v>80</v>
      </c>
      <c r="BA26" s="587"/>
      <c r="BB26" s="606">
        <v>46273</v>
      </c>
      <c r="BD26" s="608"/>
    </row>
    <row r="27" spans="1:56" s="607" customFormat="1" ht="57" customHeight="1">
      <c r="A27" s="632" t="s">
        <v>6565</v>
      </c>
      <c r="B27" s="633" t="s">
        <v>6781</v>
      </c>
      <c r="C27" s="634" t="s">
        <v>6782</v>
      </c>
      <c r="D27" s="635" t="s">
        <v>6666</v>
      </c>
      <c r="E27" s="635">
        <v>46270</v>
      </c>
      <c r="F27" s="939"/>
      <c r="G27" s="636"/>
      <c r="H27" s="636">
        <v>229</v>
      </c>
      <c r="I27" s="637"/>
      <c r="J27" s="600"/>
      <c r="K27" s="600"/>
      <c r="L27" s="583"/>
      <c r="M27" s="933"/>
      <c r="N27" s="584"/>
      <c r="O27" s="585"/>
      <c r="P27" s="601"/>
      <c r="Q27" s="236">
        <v>1080500</v>
      </c>
      <c r="R27" s="646">
        <v>833710</v>
      </c>
      <c r="S27" s="236">
        <v>291930</v>
      </c>
      <c r="T27" s="236">
        <v>291930</v>
      </c>
      <c r="U27" s="236">
        <v>789000</v>
      </c>
      <c r="V27" s="236">
        <v>657500</v>
      </c>
      <c r="W27" s="236">
        <v>13500</v>
      </c>
      <c r="X27" s="584"/>
      <c r="Y27" s="659"/>
      <c r="Z27" s="236"/>
      <c r="AA27" s="638"/>
      <c r="AB27" s="642"/>
      <c r="AC27" s="642"/>
      <c r="AD27" s="936"/>
      <c r="AE27" s="639" t="s">
        <v>74</v>
      </c>
      <c r="AF27" s="602" t="str">
        <f t="shared" si="13"/>
        <v>ADC-26.09-000494</v>
      </c>
      <c r="AG27" s="640" t="str">
        <f t="shared" si="13"/>
        <v>189328-33A35</v>
      </c>
      <c r="AH27" s="604">
        <f t="shared" si="14"/>
        <v>46270</v>
      </c>
      <c r="AI27" s="586">
        <f t="shared" si="0"/>
        <v>0</v>
      </c>
      <c r="AJ27" s="586">
        <f t="shared" si="1"/>
        <v>0</v>
      </c>
      <c r="AK27" s="603">
        <f t="shared" si="2"/>
        <v>0</v>
      </c>
      <c r="AL27" s="603">
        <f t="shared" si="3"/>
        <v>0</v>
      </c>
      <c r="AM27" s="603">
        <f t="shared" si="4"/>
        <v>0</v>
      </c>
      <c r="AN27" s="603">
        <f t="shared" si="5"/>
        <v>0</v>
      </c>
      <c r="AO27" s="603">
        <f t="shared" si="6"/>
        <v>0</v>
      </c>
      <c r="AP27" s="603">
        <f t="shared" si="7"/>
        <v>0</v>
      </c>
      <c r="AQ27" s="603">
        <f t="shared" si="8"/>
        <v>0</v>
      </c>
      <c r="AR27" s="603">
        <f t="shared" si="9"/>
        <v>0</v>
      </c>
      <c r="AS27" s="603">
        <f t="shared" si="10"/>
        <v>0</v>
      </c>
      <c r="AT27" s="586">
        <f t="shared" si="15"/>
        <v>0</v>
      </c>
      <c r="AU27" s="603">
        <f t="shared" si="16"/>
        <v>0</v>
      </c>
      <c r="AV27" s="603">
        <f t="shared" si="17"/>
        <v>0</v>
      </c>
      <c r="AW27" s="603">
        <f t="shared" si="18"/>
        <v>0</v>
      </c>
      <c r="AX27" s="603">
        <f t="shared" si="19"/>
        <v>0</v>
      </c>
      <c r="AY27" s="605" t="str">
        <f t="shared" si="11"/>
        <v>CÁT LÁI</v>
      </c>
      <c r="AZ27" s="594" t="s">
        <v>80</v>
      </c>
      <c r="BA27" s="587"/>
      <c r="BB27" s="606">
        <v>46273</v>
      </c>
      <c r="BD27" s="608"/>
    </row>
    <row r="28" spans="1:56" s="607" customFormat="1" ht="57" customHeight="1">
      <c r="A28" s="632" t="s">
        <v>6565</v>
      </c>
      <c r="B28" s="633" t="s">
        <v>6781</v>
      </c>
      <c r="C28" s="634" t="s">
        <v>6782</v>
      </c>
      <c r="D28" s="635" t="s">
        <v>6667</v>
      </c>
      <c r="E28" s="635">
        <v>46270</v>
      </c>
      <c r="F28" s="940"/>
      <c r="G28" s="636"/>
      <c r="H28" s="636">
        <v>229</v>
      </c>
      <c r="I28" s="637"/>
      <c r="J28" s="600"/>
      <c r="K28" s="600"/>
      <c r="L28" s="583"/>
      <c r="M28" s="934"/>
      <c r="N28" s="584"/>
      <c r="O28" s="585"/>
      <c r="P28" s="601"/>
      <c r="Q28" s="236">
        <v>1080500</v>
      </c>
      <c r="R28" s="646">
        <v>833710</v>
      </c>
      <c r="S28" s="236">
        <v>291930</v>
      </c>
      <c r="T28" s="236">
        <v>291930</v>
      </c>
      <c r="U28" s="236">
        <v>789000</v>
      </c>
      <c r="V28" s="236">
        <v>657500</v>
      </c>
      <c r="W28" s="236">
        <v>13500</v>
      </c>
      <c r="X28" s="584"/>
      <c r="Y28" s="659"/>
      <c r="Z28" s="236"/>
      <c r="AA28" s="638"/>
      <c r="AB28" s="642"/>
      <c r="AC28" s="642"/>
      <c r="AD28" s="937"/>
      <c r="AE28" s="639" t="s">
        <v>74</v>
      </c>
      <c r="AF28" s="602" t="str">
        <f t="shared" si="13"/>
        <v>ADC-26.09-000494</v>
      </c>
      <c r="AG28" s="640" t="str">
        <f t="shared" si="13"/>
        <v>189328-33A35</v>
      </c>
      <c r="AH28" s="604">
        <f t="shared" si="14"/>
        <v>46270</v>
      </c>
      <c r="AI28" s="586">
        <f t="shared" si="0"/>
        <v>0</v>
      </c>
      <c r="AJ28" s="586">
        <f t="shared" si="1"/>
        <v>0</v>
      </c>
      <c r="AK28" s="603">
        <f t="shared" si="2"/>
        <v>0</v>
      </c>
      <c r="AL28" s="603">
        <f t="shared" si="3"/>
        <v>0</v>
      </c>
      <c r="AM28" s="603">
        <f t="shared" si="4"/>
        <v>0</v>
      </c>
      <c r="AN28" s="603">
        <f t="shared" si="5"/>
        <v>0</v>
      </c>
      <c r="AO28" s="603">
        <f t="shared" si="6"/>
        <v>0</v>
      </c>
      <c r="AP28" s="603">
        <f t="shared" si="7"/>
        <v>0</v>
      </c>
      <c r="AQ28" s="603">
        <f t="shared" si="8"/>
        <v>0</v>
      </c>
      <c r="AR28" s="603">
        <f t="shared" si="9"/>
        <v>0</v>
      </c>
      <c r="AS28" s="603">
        <f t="shared" si="10"/>
        <v>0</v>
      </c>
      <c r="AT28" s="586">
        <f t="shared" si="15"/>
        <v>0</v>
      </c>
      <c r="AU28" s="603">
        <f t="shared" si="16"/>
        <v>0</v>
      </c>
      <c r="AV28" s="603">
        <f t="shared" si="17"/>
        <v>0</v>
      </c>
      <c r="AW28" s="603">
        <f t="shared" si="18"/>
        <v>0</v>
      </c>
      <c r="AX28" s="603">
        <f t="shared" si="19"/>
        <v>0</v>
      </c>
      <c r="AY28" s="605" t="str">
        <f t="shared" si="11"/>
        <v>CÁT LÁI</v>
      </c>
      <c r="AZ28" s="594" t="s">
        <v>80</v>
      </c>
      <c r="BA28" s="587"/>
      <c r="BB28" s="606">
        <v>46273</v>
      </c>
      <c r="BD28" s="608"/>
    </row>
    <row r="29" spans="1:56" s="607" customFormat="1" ht="57" customHeight="1">
      <c r="A29" s="632" t="s">
        <v>6566</v>
      </c>
      <c r="B29" s="633" t="s">
        <v>6783</v>
      </c>
      <c r="C29" s="634" t="s">
        <v>6784</v>
      </c>
      <c r="D29" s="635" t="s">
        <v>6668</v>
      </c>
      <c r="E29" s="635">
        <v>46273</v>
      </c>
      <c r="F29" s="599">
        <v>1</v>
      </c>
      <c r="G29" s="636">
        <v>42</v>
      </c>
      <c r="H29" s="636">
        <v>42</v>
      </c>
      <c r="I29" s="637"/>
      <c r="J29" s="600"/>
      <c r="K29" s="600"/>
      <c r="L29" s="583"/>
      <c r="M29" s="600"/>
      <c r="N29" s="584"/>
      <c r="O29" s="585"/>
      <c r="P29" s="601">
        <f>IF(H29&lt;=50,1060000, IF(H29&lt;=200, 1210000, IF(H29&lt;=500, 1230000, IF(H29&lt;=1000, 1440000, IF(H29&lt;=2000, 1990000, IF(H29&gt;2000, 1990000+(H29-2000)*1464))))))</f>
        <v>1060000</v>
      </c>
      <c r="Q29" s="236">
        <v>940500</v>
      </c>
      <c r="R29" s="646"/>
      <c r="S29" s="236"/>
      <c r="T29" s="236"/>
      <c r="U29" s="236">
        <v>782100</v>
      </c>
      <c r="V29" s="236">
        <v>782100</v>
      </c>
      <c r="W29" s="236">
        <v>315000</v>
      </c>
      <c r="X29" s="584"/>
      <c r="Y29" s="660">
        <f t="shared" ref="Y29:Y30" si="22">P29*12%</f>
        <v>127200</v>
      </c>
      <c r="Z29" s="236"/>
      <c r="AA29" s="638"/>
      <c r="AB29" s="642"/>
      <c r="AC29" s="642"/>
      <c r="AD29" s="653" t="s">
        <v>6905</v>
      </c>
      <c r="AE29" s="639" t="s">
        <v>72</v>
      </c>
      <c r="AF29" s="602" t="str">
        <f t="shared" si="13"/>
        <v>ADC-26.09-000873</v>
      </c>
      <c r="AG29" s="640" t="str">
        <f t="shared" si="13"/>
        <v>T260904-Y4</v>
      </c>
      <c r="AH29" s="604">
        <f t="shared" si="14"/>
        <v>46273</v>
      </c>
      <c r="AI29" s="586">
        <f t="shared" si="0"/>
        <v>0</v>
      </c>
      <c r="AJ29" s="586">
        <f t="shared" si="1"/>
        <v>0</v>
      </c>
      <c r="AK29" s="603">
        <f t="shared" si="2"/>
        <v>1060000</v>
      </c>
      <c r="AL29" s="603">
        <f t="shared" si="3"/>
        <v>940500</v>
      </c>
      <c r="AM29" s="603">
        <f t="shared" si="4"/>
        <v>0</v>
      </c>
      <c r="AN29" s="603">
        <f t="shared" si="5"/>
        <v>0</v>
      </c>
      <c r="AO29" s="603">
        <f t="shared" si="6"/>
        <v>0</v>
      </c>
      <c r="AP29" s="603">
        <f t="shared" si="7"/>
        <v>782100</v>
      </c>
      <c r="AQ29" s="603">
        <f t="shared" si="8"/>
        <v>782100</v>
      </c>
      <c r="AR29" s="603">
        <f t="shared" si="9"/>
        <v>315000</v>
      </c>
      <c r="AS29" s="603">
        <f t="shared" si="10"/>
        <v>0</v>
      </c>
      <c r="AT29" s="586">
        <f t="shared" si="15"/>
        <v>127200</v>
      </c>
      <c r="AU29" s="603">
        <f t="shared" si="16"/>
        <v>0</v>
      </c>
      <c r="AV29" s="603">
        <f t="shared" si="17"/>
        <v>320552</v>
      </c>
      <c r="AW29" s="603">
        <f t="shared" si="18"/>
        <v>4327452</v>
      </c>
      <c r="AX29" s="603">
        <f t="shared" si="19"/>
        <v>4327452</v>
      </c>
      <c r="AY29" s="605" t="str">
        <f t="shared" si="11"/>
        <v>TCS</v>
      </c>
      <c r="AZ29" s="594" t="s">
        <v>79</v>
      </c>
      <c r="BA29" s="587"/>
      <c r="BB29" s="606">
        <v>46274</v>
      </c>
      <c r="BD29" s="608"/>
    </row>
    <row r="30" spans="1:56" s="607" customFormat="1" ht="57" customHeight="1">
      <c r="A30" s="632" t="s">
        <v>6567</v>
      </c>
      <c r="B30" s="633" t="s">
        <v>6785</v>
      </c>
      <c r="C30" s="634" t="s">
        <v>6786</v>
      </c>
      <c r="D30" s="635" t="s">
        <v>6669</v>
      </c>
      <c r="E30" s="635">
        <v>46273</v>
      </c>
      <c r="F30" s="599">
        <v>1</v>
      </c>
      <c r="G30" s="636">
        <v>425.6</v>
      </c>
      <c r="H30" s="636">
        <v>425.6</v>
      </c>
      <c r="I30" s="637"/>
      <c r="J30" s="600"/>
      <c r="K30" s="932">
        <v>1</v>
      </c>
      <c r="L30" s="583"/>
      <c r="M30" s="600"/>
      <c r="N30" s="584"/>
      <c r="O30" s="585"/>
      <c r="P30" s="601">
        <v>1460000</v>
      </c>
      <c r="Q30" s="236">
        <v>940500</v>
      </c>
      <c r="R30" s="646">
        <v>4319196</v>
      </c>
      <c r="S30" s="236"/>
      <c r="T30" s="236"/>
      <c r="U30" s="236">
        <v>1830500</v>
      </c>
      <c r="V30" s="236"/>
      <c r="W30" s="236">
        <v>31050</v>
      </c>
      <c r="X30" s="584"/>
      <c r="Y30" s="660">
        <f t="shared" si="22"/>
        <v>175200</v>
      </c>
      <c r="Z30" s="236"/>
      <c r="AA30" s="638"/>
      <c r="AB30" s="642"/>
      <c r="AC30" s="642"/>
      <c r="AD30" s="935" t="s">
        <v>2335</v>
      </c>
      <c r="AE30" s="639" t="s">
        <v>74</v>
      </c>
      <c r="AF30" s="602" t="str">
        <f t="shared" si="13"/>
        <v>ADC-26.09-000779</v>
      </c>
      <c r="AG30" s="640" t="str">
        <f t="shared" si="13"/>
        <v>VY260828LCL</v>
      </c>
      <c r="AH30" s="604">
        <f t="shared" si="14"/>
        <v>46273</v>
      </c>
      <c r="AI30" s="586">
        <f t="shared" si="0"/>
        <v>0</v>
      </c>
      <c r="AJ30" s="586">
        <f t="shared" si="1"/>
        <v>0</v>
      </c>
      <c r="AK30" s="603">
        <f t="shared" si="2"/>
        <v>1460000</v>
      </c>
      <c r="AL30" s="603">
        <f t="shared" si="3"/>
        <v>940500</v>
      </c>
      <c r="AM30" s="603">
        <f t="shared" si="4"/>
        <v>4319196</v>
      </c>
      <c r="AN30" s="603">
        <f t="shared" si="5"/>
        <v>0</v>
      </c>
      <c r="AO30" s="603">
        <f t="shared" si="6"/>
        <v>0</v>
      </c>
      <c r="AP30" s="603">
        <f t="shared" si="7"/>
        <v>1830500</v>
      </c>
      <c r="AQ30" s="603">
        <f t="shared" si="8"/>
        <v>0</v>
      </c>
      <c r="AR30" s="603">
        <f t="shared" si="9"/>
        <v>31050</v>
      </c>
      <c r="AS30" s="603">
        <f t="shared" si="10"/>
        <v>0</v>
      </c>
      <c r="AT30" s="586">
        <f t="shared" si="15"/>
        <v>175200</v>
      </c>
      <c r="AU30" s="603">
        <f t="shared" si="16"/>
        <v>0</v>
      </c>
      <c r="AV30" s="603">
        <f t="shared" si="17"/>
        <v>700515.68</v>
      </c>
      <c r="AW30" s="603">
        <f t="shared" si="18"/>
        <v>9456961.6799999997</v>
      </c>
      <c r="AX30" s="603">
        <f t="shared" si="19"/>
        <v>9456961.6799999997</v>
      </c>
      <c r="AY30" s="605" t="str">
        <f t="shared" si="11"/>
        <v>CÁT LÁI</v>
      </c>
      <c r="AZ30" s="594" t="s">
        <v>80</v>
      </c>
      <c r="BA30" s="587"/>
      <c r="BB30" s="606">
        <v>46274</v>
      </c>
      <c r="BD30" s="608"/>
    </row>
    <row r="31" spans="1:56" s="607" customFormat="1" ht="57" customHeight="1">
      <c r="A31" s="632" t="s">
        <v>6568</v>
      </c>
      <c r="B31" s="633" t="s">
        <v>6787</v>
      </c>
      <c r="C31" s="634" t="s">
        <v>6788</v>
      </c>
      <c r="D31" s="635" t="s">
        <v>6670</v>
      </c>
      <c r="E31" s="635">
        <v>46273</v>
      </c>
      <c r="F31" s="599">
        <v>1</v>
      </c>
      <c r="G31" s="636">
        <v>716.95</v>
      </c>
      <c r="H31" s="636">
        <v>716.95</v>
      </c>
      <c r="I31" s="637"/>
      <c r="J31" s="600"/>
      <c r="K31" s="933"/>
      <c r="L31" s="583"/>
      <c r="M31" s="600"/>
      <c r="N31" s="584"/>
      <c r="O31" s="585"/>
      <c r="P31" s="601"/>
      <c r="Q31" s="236">
        <v>940500</v>
      </c>
      <c r="R31" s="646">
        <v>8638391</v>
      </c>
      <c r="S31" s="236"/>
      <c r="T31" s="236"/>
      <c r="U31" s="236">
        <v>1830500</v>
      </c>
      <c r="V31" s="236"/>
      <c r="W31" s="236">
        <v>61830</v>
      </c>
      <c r="X31" s="584"/>
      <c r="Y31" s="659"/>
      <c r="Z31" s="236"/>
      <c r="AA31" s="638"/>
      <c r="AB31" s="642"/>
      <c r="AC31" s="642"/>
      <c r="AD31" s="936"/>
      <c r="AE31" s="639" t="s">
        <v>74</v>
      </c>
      <c r="AF31" s="602" t="str">
        <f t="shared" si="13"/>
        <v>ADC-26.09-000778</v>
      </c>
      <c r="AG31" s="640" t="str">
        <f t="shared" si="13"/>
        <v>1270/2026</v>
      </c>
      <c r="AH31" s="604">
        <f t="shared" si="14"/>
        <v>46273</v>
      </c>
      <c r="AI31" s="586">
        <f t="shared" si="0"/>
        <v>0</v>
      </c>
      <c r="AJ31" s="586">
        <f t="shared" si="1"/>
        <v>0</v>
      </c>
      <c r="AK31" s="603">
        <f t="shared" si="2"/>
        <v>0</v>
      </c>
      <c r="AL31" s="603">
        <f t="shared" si="3"/>
        <v>940500</v>
      </c>
      <c r="AM31" s="603">
        <f t="shared" si="4"/>
        <v>8638391</v>
      </c>
      <c r="AN31" s="603">
        <f t="shared" si="5"/>
        <v>0</v>
      </c>
      <c r="AO31" s="603">
        <f t="shared" si="6"/>
        <v>0</v>
      </c>
      <c r="AP31" s="603">
        <f t="shared" si="7"/>
        <v>1830500</v>
      </c>
      <c r="AQ31" s="603">
        <f t="shared" si="8"/>
        <v>0</v>
      </c>
      <c r="AR31" s="603">
        <f t="shared" si="9"/>
        <v>61830</v>
      </c>
      <c r="AS31" s="603">
        <f t="shared" si="10"/>
        <v>0</v>
      </c>
      <c r="AT31" s="586">
        <f t="shared" si="15"/>
        <v>0</v>
      </c>
      <c r="AU31" s="603">
        <f t="shared" si="16"/>
        <v>0</v>
      </c>
      <c r="AV31" s="603">
        <f t="shared" si="17"/>
        <v>917697.68</v>
      </c>
      <c r="AW31" s="603">
        <f t="shared" si="18"/>
        <v>12388918.68</v>
      </c>
      <c r="AX31" s="603">
        <f t="shared" si="19"/>
        <v>12388918.68</v>
      </c>
      <c r="AY31" s="605" t="str">
        <f t="shared" si="11"/>
        <v>CÁT LÁI</v>
      </c>
      <c r="AZ31" s="594" t="s">
        <v>80</v>
      </c>
      <c r="BA31" s="587"/>
      <c r="BB31" s="606">
        <v>46274</v>
      </c>
      <c r="BD31" s="608"/>
    </row>
    <row r="32" spans="1:56" s="607" customFormat="1" ht="57" customHeight="1">
      <c r="A32" s="632" t="s">
        <v>6569</v>
      </c>
      <c r="B32" s="633">
        <v>5695291</v>
      </c>
      <c r="C32" s="634" t="s">
        <v>6789</v>
      </c>
      <c r="D32" s="635" t="s">
        <v>6671</v>
      </c>
      <c r="E32" s="635">
        <v>46273</v>
      </c>
      <c r="F32" s="599">
        <v>1</v>
      </c>
      <c r="G32" s="636">
        <v>48.93</v>
      </c>
      <c r="H32" s="636">
        <v>48.93</v>
      </c>
      <c r="I32" s="637"/>
      <c r="J32" s="600"/>
      <c r="K32" s="933"/>
      <c r="L32" s="583"/>
      <c r="M32" s="600"/>
      <c r="N32" s="584"/>
      <c r="O32" s="585"/>
      <c r="P32" s="601"/>
      <c r="Q32" s="236">
        <v>940500</v>
      </c>
      <c r="R32" s="646">
        <v>941400</v>
      </c>
      <c r="S32" s="236"/>
      <c r="T32" s="236"/>
      <c r="U32" s="236">
        <v>523000</v>
      </c>
      <c r="V32" s="236"/>
      <c r="W32" s="236">
        <v>67500</v>
      </c>
      <c r="X32" s="584"/>
      <c r="Y32" s="659"/>
      <c r="Z32" s="236"/>
      <c r="AA32" s="638"/>
      <c r="AB32" s="642"/>
      <c r="AC32" s="642"/>
      <c r="AD32" s="936"/>
      <c r="AE32" s="639" t="s">
        <v>74</v>
      </c>
      <c r="AF32" s="602" t="str">
        <f t="shared" si="13"/>
        <v>ADC-26.09-000777</v>
      </c>
      <c r="AG32" s="640">
        <f t="shared" si="13"/>
        <v>5695291</v>
      </c>
      <c r="AH32" s="604">
        <f t="shared" si="14"/>
        <v>46273</v>
      </c>
      <c r="AI32" s="586">
        <f t="shared" si="0"/>
        <v>0</v>
      </c>
      <c r="AJ32" s="586">
        <f t="shared" si="1"/>
        <v>0</v>
      </c>
      <c r="AK32" s="603">
        <f t="shared" si="2"/>
        <v>0</v>
      </c>
      <c r="AL32" s="603">
        <f t="shared" si="3"/>
        <v>940500</v>
      </c>
      <c r="AM32" s="603">
        <f t="shared" si="4"/>
        <v>941400</v>
      </c>
      <c r="AN32" s="603">
        <f t="shared" si="5"/>
        <v>0</v>
      </c>
      <c r="AO32" s="603">
        <f t="shared" si="6"/>
        <v>0</v>
      </c>
      <c r="AP32" s="603">
        <f t="shared" si="7"/>
        <v>523000</v>
      </c>
      <c r="AQ32" s="603">
        <f t="shared" si="8"/>
        <v>0</v>
      </c>
      <c r="AR32" s="603">
        <f t="shared" si="9"/>
        <v>67500</v>
      </c>
      <c r="AS32" s="603">
        <f t="shared" si="10"/>
        <v>0</v>
      </c>
      <c r="AT32" s="586">
        <f t="shared" si="15"/>
        <v>0</v>
      </c>
      <c r="AU32" s="603">
        <f t="shared" si="16"/>
        <v>0</v>
      </c>
      <c r="AV32" s="603">
        <f t="shared" si="17"/>
        <v>197792</v>
      </c>
      <c r="AW32" s="603">
        <f t="shared" si="18"/>
        <v>2670192</v>
      </c>
      <c r="AX32" s="603">
        <f t="shared" si="19"/>
        <v>2670192</v>
      </c>
      <c r="AY32" s="605" t="str">
        <f t="shared" si="11"/>
        <v>CÁT LÁI</v>
      </c>
      <c r="AZ32" s="594" t="s">
        <v>80</v>
      </c>
      <c r="BA32" s="587"/>
      <c r="BB32" s="606">
        <v>46274</v>
      </c>
      <c r="BD32" s="608"/>
    </row>
    <row r="33" spans="1:56" s="607" customFormat="1" ht="57" customHeight="1">
      <c r="A33" s="632" t="s">
        <v>6570</v>
      </c>
      <c r="B33" s="633" t="s">
        <v>6790</v>
      </c>
      <c r="C33" s="634" t="s">
        <v>6791</v>
      </c>
      <c r="D33" s="635" t="s">
        <v>6672</v>
      </c>
      <c r="E33" s="635">
        <v>46273</v>
      </c>
      <c r="F33" s="599">
        <v>1</v>
      </c>
      <c r="G33" s="636">
        <v>207.5</v>
      </c>
      <c r="H33" s="636">
        <v>207.5</v>
      </c>
      <c r="I33" s="637"/>
      <c r="J33" s="600"/>
      <c r="K33" s="934"/>
      <c r="L33" s="583"/>
      <c r="M33" s="600"/>
      <c r="N33" s="584"/>
      <c r="O33" s="585"/>
      <c r="P33" s="601"/>
      <c r="Q33" s="236">
        <v>940500</v>
      </c>
      <c r="R33" s="646">
        <v>810650</v>
      </c>
      <c r="S33" s="236"/>
      <c r="T33" s="236"/>
      <c r="U33" s="236">
        <v>1699750</v>
      </c>
      <c r="V33" s="236"/>
      <c r="W33" s="236"/>
      <c r="X33" s="584"/>
      <c r="Y33" s="659"/>
      <c r="Z33" s="236"/>
      <c r="AA33" s="638"/>
      <c r="AB33" s="642"/>
      <c r="AC33" s="642"/>
      <c r="AD33" s="937"/>
      <c r="AE33" s="639" t="s">
        <v>74</v>
      </c>
      <c r="AF33" s="602" t="str">
        <f t="shared" si="13"/>
        <v>ADC-26.09-000773</v>
      </c>
      <c r="AG33" s="640" t="str">
        <f t="shared" si="13"/>
        <v>DSHK2026082401</v>
      </c>
      <c r="AH33" s="604">
        <f t="shared" si="14"/>
        <v>46273</v>
      </c>
      <c r="AI33" s="586">
        <f t="shared" si="0"/>
        <v>0</v>
      </c>
      <c r="AJ33" s="586">
        <f t="shared" si="1"/>
        <v>0</v>
      </c>
      <c r="AK33" s="603">
        <f t="shared" si="2"/>
        <v>0</v>
      </c>
      <c r="AL33" s="603">
        <f t="shared" si="3"/>
        <v>940500</v>
      </c>
      <c r="AM33" s="603">
        <f t="shared" si="4"/>
        <v>810650</v>
      </c>
      <c r="AN33" s="603">
        <f t="shared" si="5"/>
        <v>0</v>
      </c>
      <c r="AO33" s="603">
        <f t="shared" si="6"/>
        <v>0</v>
      </c>
      <c r="AP33" s="603">
        <f t="shared" si="7"/>
        <v>1699750</v>
      </c>
      <c r="AQ33" s="603">
        <f t="shared" si="8"/>
        <v>0</v>
      </c>
      <c r="AR33" s="603">
        <f t="shared" si="9"/>
        <v>0</v>
      </c>
      <c r="AS33" s="603">
        <f t="shared" si="10"/>
        <v>0</v>
      </c>
      <c r="AT33" s="586">
        <f t="shared" si="15"/>
        <v>0</v>
      </c>
      <c r="AU33" s="603">
        <f t="shared" si="16"/>
        <v>0</v>
      </c>
      <c r="AV33" s="603">
        <f t="shared" si="17"/>
        <v>276072</v>
      </c>
      <c r="AW33" s="603">
        <f t="shared" si="18"/>
        <v>3726972</v>
      </c>
      <c r="AX33" s="603">
        <f t="shared" si="19"/>
        <v>3726972</v>
      </c>
      <c r="AY33" s="605" t="str">
        <f t="shared" si="11"/>
        <v>CÁT LÁI</v>
      </c>
      <c r="AZ33" s="594" t="s">
        <v>80</v>
      </c>
      <c r="BA33" s="587"/>
      <c r="BB33" s="606">
        <v>46274</v>
      </c>
      <c r="BD33" s="608"/>
    </row>
    <row r="34" spans="1:56" s="607" customFormat="1" ht="57" customHeight="1">
      <c r="A34" s="632" t="s">
        <v>6571</v>
      </c>
      <c r="B34" s="633" t="s">
        <v>6792</v>
      </c>
      <c r="C34" s="634" t="s">
        <v>6793</v>
      </c>
      <c r="D34" s="635" t="s">
        <v>6673</v>
      </c>
      <c r="E34" s="635">
        <v>46273</v>
      </c>
      <c r="F34" s="599">
        <v>1</v>
      </c>
      <c r="G34" s="636">
        <v>5163</v>
      </c>
      <c r="H34" s="636">
        <v>5163</v>
      </c>
      <c r="I34" s="637"/>
      <c r="J34" s="600"/>
      <c r="K34" s="600"/>
      <c r="L34" s="583"/>
      <c r="M34" s="600">
        <v>1</v>
      </c>
      <c r="N34" s="584"/>
      <c r="O34" s="585"/>
      <c r="P34" s="601">
        <v>2296000</v>
      </c>
      <c r="Q34" s="236">
        <v>940500</v>
      </c>
      <c r="R34" s="646">
        <v>12159750</v>
      </c>
      <c r="S34" s="236"/>
      <c r="T34" s="236"/>
      <c r="U34" s="236">
        <v>784500</v>
      </c>
      <c r="V34" s="236"/>
      <c r="W34" s="236"/>
      <c r="X34" s="584"/>
      <c r="Y34" s="660">
        <f t="shared" ref="Y34:Y36" si="23">P34*12%</f>
        <v>275520</v>
      </c>
      <c r="Z34" s="236"/>
      <c r="AA34" s="638"/>
      <c r="AB34" s="642"/>
      <c r="AC34" s="642"/>
      <c r="AD34" s="653" t="s">
        <v>2332</v>
      </c>
      <c r="AE34" s="639" t="s">
        <v>74</v>
      </c>
      <c r="AF34" s="602" t="str">
        <f t="shared" si="13"/>
        <v>ADC-26.09-000776</v>
      </c>
      <c r="AG34" s="640" t="str">
        <f t="shared" si="13"/>
        <v>EXD1-26-C1101</v>
      </c>
      <c r="AH34" s="604">
        <f t="shared" si="14"/>
        <v>46273</v>
      </c>
      <c r="AI34" s="586">
        <f t="shared" si="0"/>
        <v>0</v>
      </c>
      <c r="AJ34" s="586">
        <f t="shared" si="1"/>
        <v>0</v>
      </c>
      <c r="AK34" s="603">
        <f t="shared" si="2"/>
        <v>2296000</v>
      </c>
      <c r="AL34" s="603">
        <f t="shared" si="3"/>
        <v>940500</v>
      </c>
      <c r="AM34" s="603">
        <f t="shared" si="4"/>
        <v>12159750</v>
      </c>
      <c r="AN34" s="603">
        <f t="shared" si="5"/>
        <v>0</v>
      </c>
      <c r="AO34" s="603">
        <f t="shared" si="6"/>
        <v>0</v>
      </c>
      <c r="AP34" s="603">
        <f t="shared" si="7"/>
        <v>784500</v>
      </c>
      <c r="AQ34" s="603">
        <f t="shared" si="8"/>
        <v>0</v>
      </c>
      <c r="AR34" s="603">
        <f t="shared" si="9"/>
        <v>0</v>
      </c>
      <c r="AS34" s="603">
        <f t="shared" si="10"/>
        <v>0</v>
      </c>
      <c r="AT34" s="586">
        <f t="shared" si="15"/>
        <v>275520</v>
      </c>
      <c r="AU34" s="603">
        <f t="shared" si="16"/>
        <v>0</v>
      </c>
      <c r="AV34" s="603">
        <f t="shared" si="17"/>
        <v>1316501.6000000001</v>
      </c>
      <c r="AW34" s="603">
        <f t="shared" si="18"/>
        <v>17772771.600000001</v>
      </c>
      <c r="AX34" s="603">
        <f t="shared" si="19"/>
        <v>17772771.600000001</v>
      </c>
      <c r="AY34" s="605" t="str">
        <f t="shared" si="11"/>
        <v>CÁT LÁI</v>
      </c>
      <c r="AZ34" s="594" t="s">
        <v>80</v>
      </c>
      <c r="BA34" s="587"/>
      <c r="BB34" s="606">
        <v>46274</v>
      </c>
      <c r="BD34" s="608"/>
    </row>
    <row r="35" spans="1:56" s="607" customFormat="1" ht="57" customHeight="1">
      <c r="A35" s="632" t="s">
        <v>6572</v>
      </c>
      <c r="B35" s="633" t="s">
        <v>6915</v>
      </c>
      <c r="C35" s="634" t="s">
        <v>6794</v>
      </c>
      <c r="D35" s="635" t="s">
        <v>6674</v>
      </c>
      <c r="E35" s="635">
        <v>46273</v>
      </c>
      <c r="F35" s="599">
        <v>1</v>
      </c>
      <c r="G35" s="636">
        <v>436</v>
      </c>
      <c r="H35" s="636">
        <v>436</v>
      </c>
      <c r="I35" s="637"/>
      <c r="J35" s="600">
        <v>1</v>
      </c>
      <c r="K35" s="600"/>
      <c r="L35" s="583"/>
      <c r="M35" s="600"/>
      <c r="N35" s="584"/>
      <c r="O35" s="585"/>
      <c r="P35" s="601">
        <v>1790000</v>
      </c>
      <c r="Q35" s="236">
        <v>940500</v>
      </c>
      <c r="R35" s="646"/>
      <c r="S35" s="236"/>
      <c r="T35" s="236"/>
      <c r="U35" s="236"/>
      <c r="V35" s="236"/>
      <c r="W35" s="236">
        <v>1262500</v>
      </c>
      <c r="X35" s="584"/>
      <c r="Y35" s="660">
        <f t="shared" si="23"/>
        <v>214800</v>
      </c>
      <c r="Z35" s="236"/>
      <c r="AA35" s="638"/>
      <c r="AB35" s="642"/>
      <c r="AC35" s="642"/>
      <c r="AD35" s="653" t="s">
        <v>6905</v>
      </c>
      <c r="AE35" s="639" t="s">
        <v>684</v>
      </c>
      <c r="AF35" s="602" t="str">
        <f t="shared" si="13"/>
        <v>ADC-26.09-000775</v>
      </c>
      <c r="AG35" s="640" t="str">
        <f t="shared" si="13"/>
        <v>112600046984334</v>
      </c>
      <c r="AH35" s="604">
        <f t="shared" si="14"/>
        <v>46273</v>
      </c>
      <c r="AI35" s="586">
        <f t="shared" si="0"/>
        <v>0</v>
      </c>
      <c r="AJ35" s="586">
        <f t="shared" si="1"/>
        <v>0</v>
      </c>
      <c r="AK35" s="603">
        <f t="shared" si="2"/>
        <v>1790000</v>
      </c>
      <c r="AL35" s="603">
        <f t="shared" si="3"/>
        <v>940500</v>
      </c>
      <c r="AM35" s="603">
        <f t="shared" si="4"/>
        <v>0</v>
      </c>
      <c r="AN35" s="603">
        <f t="shared" si="5"/>
        <v>0</v>
      </c>
      <c r="AO35" s="603">
        <f t="shared" si="6"/>
        <v>0</v>
      </c>
      <c r="AP35" s="603">
        <f t="shared" si="7"/>
        <v>0</v>
      </c>
      <c r="AQ35" s="603">
        <f t="shared" si="8"/>
        <v>0</v>
      </c>
      <c r="AR35" s="603">
        <f t="shared" si="9"/>
        <v>1262500</v>
      </c>
      <c r="AS35" s="603">
        <f t="shared" si="10"/>
        <v>0</v>
      </c>
      <c r="AT35" s="586">
        <f t="shared" si="15"/>
        <v>214800</v>
      </c>
      <c r="AU35" s="603">
        <f t="shared" si="16"/>
        <v>0</v>
      </c>
      <c r="AV35" s="603">
        <f t="shared" si="17"/>
        <v>336624</v>
      </c>
      <c r="AW35" s="603">
        <f t="shared" si="18"/>
        <v>4544424</v>
      </c>
      <c r="AX35" s="603">
        <f t="shared" si="19"/>
        <v>4544424</v>
      </c>
      <c r="AY35" s="605" t="str">
        <f t="shared" si="11"/>
        <v>HIỆP PHƯỚC</v>
      </c>
      <c r="AZ35" s="594" t="s">
        <v>80</v>
      </c>
      <c r="BA35" s="587"/>
      <c r="BB35" s="606">
        <v>46274</v>
      </c>
      <c r="BD35" s="608"/>
    </row>
    <row r="36" spans="1:56" s="607" customFormat="1" ht="57" customHeight="1">
      <c r="A36" s="632" t="s">
        <v>6573</v>
      </c>
      <c r="B36" s="633" t="s">
        <v>6795</v>
      </c>
      <c r="C36" s="634" t="s">
        <v>6796</v>
      </c>
      <c r="D36" s="635" t="s">
        <v>6675</v>
      </c>
      <c r="E36" s="635">
        <v>46270</v>
      </c>
      <c r="F36" s="599">
        <v>1</v>
      </c>
      <c r="G36" s="636">
        <v>1485.03</v>
      </c>
      <c r="H36" s="636">
        <v>1485.03</v>
      </c>
      <c r="I36" s="637"/>
      <c r="J36" s="600"/>
      <c r="K36" s="600"/>
      <c r="L36" s="583"/>
      <c r="M36" s="932">
        <v>2</v>
      </c>
      <c r="N36" s="584"/>
      <c r="O36" s="585"/>
      <c r="P36" s="601">
        <f>2296000*2</f>
        <v>4592000</v>
      </c>
      <c r="Q36" s="236">
        <v>940500</v>
      </c>
      <c r="R36" s="646">
        <v>20589586</v>
      </c>
      <c r="S36" s="236">
        <v>4037174</v>
      </c>
      <c r="T36" s="236">
        <v>8074347</v>
      </c>
      <c r="U36" s="236">
        <v>1313500</v>
      </c>
      <c r="V36" s="236"/>
      <c r="W36" s="236"/>
      <c r="X36" s="584"/>
      <c r="Y36" s="660">
        <f t="shared" si="23"/>
        <v>551040</v>
      </c>
      <c r="Z36" s="236"/>
      <c r="AA36" s="638"/>
      <c r="AB36" s="642"/>
      <c r="AC36" s="642"/>
      <c r="AD36" s="935" t="s">
        <v>6906</v>
      </c>
      <c r="AE36" s="639" t="s">
        <v>74</v>
      </c>
      <c r="AF36" s="602" t="str">
        <f t="shared" si="13"/>
        <v>ADC-26.09-000115</v>
      </c>
      <c r="AG36" s="640" t="str">
        <f t="shared" si="13"/>
        <v>DL20260826</v>
      </c>
      <c r="AH36" s="604">
        <f t="shared" si="14"/>
        <v>46270</v>
      </c>
      <c r="AI36" s="586">
        <f t="shared" si="0"/>
        <v>0</v>
      </c>
      <c r="AJ36" s="586">
        <f t="shared" si="1"/>
        <v>0</v>
      </c>
      <c r="AK36" s="603">
        <f t="shared" si="2"/>
        <v>4592000</v>
      </c>
      <c r="AL36" s="603">
        <f t="shared" si="3"/>
        <v>940500</v>
      </c>
      <c r="AM36" s="603">
        <f t="shared" si="4"/>
        <v>20589586</v>
      </c>
      <c r="AN36" s="603">
        <f t="shared" si="5"/>
        <v>4037174</v>
      </c>
      <c r="AO36" s="603">
        <f t="shared" si="6"/>
        <v>8074347</v>
      </c>
      <c r="AP36" s="603">
        <f t="shared" si="7"/>
        <v>1313500</v>
      </c>
      <c r="AQ36" s="603">
        <f t="shared" si="8"/>
        <v>0</v>
      </c>
      <c r="AR36" s="603">
        <f t="shared" si="9"/>
        <v>0</v>
      </c>
      <c r="AS36" s="603">
        <f t="shared" si="10"/>
        <v>0</v>
      </c>
      <c r="AT36" s="586">
        <f t="shared" si="15"/>
        <v>551040</v>
      </c>
      <c r="AU36" s="603">
        <f t="shared" si="16"/>
        <v>0</v>
      </c>
      <c r="AV36" s="603">
        <f t="shared" si="17"/>
        <v>3207851.7600000002</v>
      </c>
      <c r="AW36" s="603">
        <f t="shared" si="18"/>
        <v>43305998.759999998</v>
      </c>
      <c r="AX36" s="603">
        <f t="shared" si="19"/>
        <v>43305998.759999998</v>
      </c>
      <c r="AY36" s="605" t="str">
        <f t="shared" si="11"/>
        <v>CÁT LÁI</v>
      </c>
      <c r="AZ36" s="594" t="s">
        <v>80</v>
      </c>
      <c r="BA36" s="587"/>
      <c r="BB36" s="606">
        <v>46274</v>
      </c>
      <c r="BD36" s="608"/>
    </row>
    <row r="37" spans="1:56" s="607" customFormat="1" ht="57" customHeight="1">
      <c r="A37" s="632" t="s">
        <v>6574</v>
      </c>
      <c r="B37" s="633" t="s">
        <v>6797</v>
      </c>
      <c r="C37" s="634" t="s">
        <v>6798</v>
      </c>
      <c r="D37" s="635" t="s">
        <v>6676</v>
      </c>
      <c r="E37" s="635">
        <v>46270</v>
      </c>
      <c r="F37" s="599">
        <v>1</v>
      </c>
      <c r="G37" s="636">
        <v>1912.92</v>
      </c>
      <c r="H37" s="636">
        <v>1912.92</v>
      </c>
      <c r="I37" s="637"/>
      <c r="J37" s="600"/>
      <c r="K37" s="600"/>
      <c r="L37" s="583"/>
      <c r="M37" s="933"/>
      <c r="N37" s="584"/>
      <c r="O37" s="585"/>
      <c r="P37" s="601"/>
      <c r="Q37" s="236">
        <v>940500</v>
      </c>
      <c r="R37" s="646">
        <v>19582446</v>
      </c>
      <c r="S37" s="236">
        <v>6154483</v>
      </c>
      <c r="T37" s="236">
        <v>8392477</v>
      </c>
      <c r="U37" s="236">
        <v>1313500</v>
      </c>
      <c r="V37" s="236"/>
      <c r="W37" s="236"/>
      <c r="X37" s="584"/>
      <c r="Y37" s="659"/>
      <c r="Z37" s="236"/>
      <c r="AA37" s="638"/>
      <c r="AB37" s="642"/>
      <c r="AC37" s="642"/>
      <c r="AD37" s="936"/>
      <c r="AE37" s="639" t="s">
        <v>74</v>
      </c>
      <c r="AF37" s="602" t="str">
        <f t="shared" si="13"/>
        <v>ADC-26.09-000114</v>
      </c>
      <c r="AG37" s="640" t="str">
        <f t="shared" si="13"/>
        <v>DL20260826-1</v>
      </c>
      <c r="AH37" s="604">
        <f t="shared" si="14"/>
        <v>46270</v>
      </c>
      <c r="AI37" s="586">
        <f t="shared" si="0"/>
        <v>0</v>
      </c>
      <c r="AJ37" s="586">
        <f t="shared" si="1"/>
        <v>0</v>
      </c>
      <c r="AK37" s="603">
        <f t="shared" si="2"/>
        <v>0</v>
      </c>
      <c r="AL37" s="603">
        <f t="shared" si="3"/>
        <v>940500</v>
      </c>
      <c r="AM37" s="603">
        <f t="shared" si="4"/>
        <v>19582446</v>
      </c>
      <c r="AN37" s="603">
        <f t="shared" si="5"/>
        <v>6154483</v>
      </c>
      <c r="AO37" s="603">
        <f t="shared" si="6"/>
        <v>8392477</v>
      </c>
      <c r="AP37" s="603">
        <f t="shared" si="7"/>
        <v>1313500</v>
      </c>
      <c r="AQ37" s="603">
        <f t="shared" si="8"/>
        <v>0</v>
      </c>
      <c r="AR37" s="603">
        <f t="shared" si="9"/>
        <v>0</v>
      </c>
      <c r="AS37" s="603">
        <f t="shared" si="10"/>
        <v>0</v>
      </c>
      <c r="AT37" s="586">
        <f t="shared" si="15"/>
        <v>0</v>
      </c>
      <c r="AU37" s="603">
        <f t="shared" si="16"/>
        <v>0</v>
      </c>
      <c r="AV37" s="603">
        <f t="shared" si="17"/>
        <v>2910672.48</v>
      </c>
      <c r="AW37" s="603">
        <f t="shared" si="18"/>
        <v>39294078.479999997</v>
      </c>
      <c r="AX37" s="603">
        <f t="shared" si="19"/>
        <v>39294078.479999997</v>
      </c>
      <c r="AY37" s="605" t="str">
        <f t="shared" si="11"/>
        <v>CÁT LÁI</v>
      </c>
      <c r="AZ37" s="594" t="s">
        <v>80</v>
      </c>
      <c r="BA37" s="587"/>
      <c r="BB37" s="606">
        <v>46274</v>
      </c>
      <c r="BD37" s="608"/>
    </row>
    <row r="38" spans="1:56" s="607" customFormat="1" ht="57" customHeight="1">
      <c r="A38" s="632" t="s">
        <v>6575</v>
      </c>
      <c r="B38" s="633" t="s">
        <v>6799</v>
      </c>
      <c r="C38" s="634" t="s">
        <v>6800</v>
      </c>
      <c r="D38" s="635" t="s">
        <v>6677</v>
      </c>
      <c r="E38" s="635">
        <v>46270</v>
      </c>
      <c r="F38" s="599">
        <v>1</v>
      </c>
      <c r="G38" s="636">
        <v>1837.41</v>
      </c>
      <c r="H38" s="636">
        <v>1837.41</v>
      </c>
      <c r="I38" s="637"/>
      <c r="J38" s="600"/>
      <c r="K38" s="600"/>
      <c r="L38" s="583"/>
      <c r="M38" s="933"/>
      <c r="N38" s="584"/>
      <c r="O38" s="585"/>
      <c r="P38" s="601"/>
      <c r="Q38" s="236">
        <v>940500</v>
      </c>
      <c r="R38" s="646">
        <v>18571051</v>
      </c>
      <c r="S38" s="236">
        <v>5836616</v>
      </c>
      <c r="T38" s="236">
        <v>7959022</v>
      </c>
      <c r="U38" s="236">
        <v>1313500</v>
      </c>
      <c r="V38" s="236"/>
      <c r="W38" s="236"/>
      <c r="X38" s="584"/>
      <c r="Y38" s="659"/>
      <c r="Z38" s="236"/>
      <c r="AA38" s="638"/>
      <c r="AB38" s="642"/>
      <c r="AC38" s="642"/>
      <c r="AD38" s="936"/>
      <c r="AE38" s="639" t="s">
        <v>74</v>
      </c>
      <c r="AF38" s="602" t="str">
        <f t="shared" si="13"/>
        <v>ADC-26.09-000113</v>
      </c>
      <c r="AG38" s="640" t="str">
        <f t="shared" si="13"/>
        <v>DL20260826-2</v>
      </c>
      <c r="AH38" s="604">
        <f t="shared" si="14"/>
        <v>46270</v>
      </c>
      <c r="AI38" s="586">
        <f t="shared" si="0"/>
        <v>0</v>
      </c>
      <c r="AJ38" s="586">
        <f t="shared" si="1"/>
        <v>0</v>
      </c>
      <c r="AK38" s="603">
        <f t="shared" si="2"/>
        <v>0</v>
      </c>
      <c r="AL38" s="603">
        <f t="shared" si="3"/>
        <v>940500</v>
      </c>
      <c r="AM38" s="603">
        <f t="shared" si="4"/>
        <v>18571051</v>
      </c>
      <c r="AN38" s="603">
        <f t="shared" si="5"/>
        <v>5836616</v>
      </c>
      <c r="AO38" s="603">
        <f t="shared" si="6"/>
        <v>7959022</v>
      </c>
      <c r="AP38" s="603">
        <f t="shared" si="7"/>
        <v>1313500</v>
      </c>
      <c r="AQ38" s="603">
        <f t="shared" si="8"/>
        <v>0</v>
      </c>
      <c r="AR38" s="603">
        <f t="shared" si="9"/>
        <v>0</v>
      </c>
      <c r="AS38" s="603">
        <f t="shared" si="10"/>
        <v>0</v>
      </c>
      <c r="AT38" s="586">
        <f t="shared" si="15"/>
        <v>0</v>
      </c>
      <c r="AU38" s="603">
        <f t="shared" si="16"/>
        <v>0</v>
      </c>
      <c r="AV38" s="603">
        <f t="shared" si="17"/>
        <v>2769655.12</v>
      </c>
      <c r="AW38" s="603">
        <f t="shared" si="18"/>
        <v>37390344.119999997</v>
      </c>
      <c r="AX38" s="603">
        <f t="shared" si="19"/>
        <v>37390344.119999997</v>
      </c>
      <c r="AY38" s="605" t="str">
        <f t="shared" si="11"/>
        <v>CÁT LÁI</v>
      </c>
      <c r="AZ38" s="594" t="s">
        <v>80</v>
      </c>
      <c r="BA38" s="587"/>
      <c r="BB38" s="606">
        <v>46274</v>
      </c>
      <c r="BD38" s="608"/>
    </row>
    <row r="39" spans="1:56" s="607" customFormat="1" ht="57" customHeight="1">
      <c r="A39" s="632" t="s">
        <v>6576</v>
      </c>
      <c r="B39" s="633" t="s">
        <v>6801</v>
      </c>
      <c r="C39" s="634" t="s">
        <v>6802</v>
      </c>
      <c r="D39" s="635" t="s">
        <v>6678</v>
      </c>
      <c r="E39" s="635">
        <v>46270</v>
      </c>
      <c r="F39" s="599">
        <v>1</v>
      </c>
      <c r="G39" s="636">
        <v>1812.24</v>
      </c>
      <c r="H39" s="636">
        <v>1812.24</v>
      </c>
      <c r="I39" s="637"/>
      <c r="J39" s="600"/>
      <c r="K39" s="600"/>
      <c r="L39" s="583"/>
      <c r="M39" s="934"/>
      <c r="N39" s="584"/>
      <c r="O39" s="585"/>
      <c r="P39" s="601"/>
      <c r="Q39" s="236">
        <v>940500</v>
      </c>
      <c r="R39" s="646">
        <v>18707130</v>
      </c>
      <c r="S39" s="236">
        <v>5879384</v>
      </c>
      <c r="T39" s="236">
        <v>8017341</v>
      </c>
      <c r="U39" s="236">
        <v>1313500</v>
      </c>
      <c r="V39" s="236"/>
      <c r="W39" s="236"/>
      <c r="X39" s="584"/>
      <c r="Y39" s="659"/>
      <c r="Z39" s="236"/>
      <c r="AA39" s="638"/>
      <c r="AB39" s="642"/>
      <c r="AC39" s="642"/>
      <c r="AD39" s="937"/>
      <c r="AE39" s="639" t="s">
        <v>74</v>
      </c>
      <c r="AF39" s="602" t="str">
        <f t="shared" si="13"/>
        <v>ADC-26.09-000111</v>
      </c>
      <c r="AG39" s="640" t="str">
        <f t="shared" si="13"/>
        <v>DL20260826-4</v>
      </c>
      <c r="AH39" s="604">
        <f t="shared" si="14"/>
        <v>46270</v>
      </c>
      <c r="AI39" s="586">
        <f t="shared" si="0"/>
        <v>0</v>
      </c>
      <c r="AJ39" s="586">
        <f t="shared" si="1"/>
        <v>0</v>
      </c>
      <c r="AK39" s="603">
        <f t="shared" si="2"/>
        <v>0</v>
      </c>
      <c r="AL39" s="603">
        <f t="shared" si="3"/>
        <v>940500</v>
      </c>
      <c r="AM39" s="603">
        <f t="shared" si="4"/>
        <v>18707130</v>
      </c>
      <c r="AN39" s="603">
        <f t="shared" si="5"/>
        <v>5879384</v>
      </c>
      <c r="AO39" s="603">
        <f t="shared" si="6"/>
        <v>8017341</v>
      </c>
      <c r="AP39" s="603">
        <f t="shared" si="7"/>
        <v>1313500</v>
      </c>
      <c r="AQ39" s="603">
        <f t="shared" si="8"/>
        <v>0</v>
      </c>
      <c r="AR39" s="603">
        <f t="shared" si="9"/>
        <v>0</v>
      </c>
      <c r="AS39" s="603">
        <f t="shared" si="10"/>
        <v>0</v>
      </c>
      <c r="AT39" s="586">
        <f t="shared" si="15"/>
        <v>0</v>
      </c>
      <c r="AU39" s="603">
        <f t="shared" si="16"/>
        <v>0</v>
      </c>
      <c r="AV39" s="603">
        <f t="shared" si="17"/>
        <v>2788628.4</v>
      </c>
      <c r="AW39" s="603">
        <f t="shared" si="18"/>
        <v>37646483.399999999</v>
      </c>
      <c r="AX39" s="603">
        <f t="shared" si="19"/>
        <v>37646483.399999999</v>
      </c>
      <c r="AY39" s="605" t="str">
        <f t="shared" si="11"/>
        <v>CÁT LÁI</v>
      </c>
      <c r="AZ39" s="594" t="s">
        <v>80</v>
      </c>
      <c r="BA39" s="587"/>
      <c r="BB39" s="606">
        <v>46274</v>
      </c>
      <c r="BD39" s="608"/>
    </row>
    <row r="40" spans="1:56" s="607" customFormat="1" ht="57" customHeight="1">
      <c r="A40" s="632" t="s">
        <v>6577</v>
      </c>
      <c r="B40" s="633" t="s">
        <v>6803</v>
      </c>
      <c r="C40" s="634" t="s">
        <v>6804</v>
      </c>
      <c r="D40" s="635" t="s">
        <v>6679</v>
      </c>
      <c r="E40" s="635">
        <v>46270</v>
      </c>
      <c r="F40" s="599">
        <v>1</v>
      </c>
      <c r="G40" s="636">
        <v>1334.8</v>
      </c>
      <c r="H40" s="636">
        <v>1334.8</v>
      </c>
      <c r="I40" s="637"/>
      <c r="J40" s="600"/>
      <c r="K40" s="600">
        <v>1</v>
      </c>
      <c r="L40" s="583"/>
      <c r="M40" s="600"/>
      <c r="N40" s="584"/>
      <c r="O40" s="585"/>
      <c r="P40" s="601">
        <v>1460000</v>
      </c>
      <c r="Q40" s="236">
        <v>940500</v>
      </c>
      <c r="R40" s="646">
        <v>23009367</v>
      </c>
      <c r="S40" s="236">
        <v>3834895</v>
      </c>
      <c r="T40" s="236">
        <v>7669789</v>
      </c>
      <c r="U40" s="236">
        <v>1313500</v>
      </c>
      <c r="V40" s="236"/>
      <c r="W40" s="236"/>
      <c r="X40" s="584"/>
      <c r="Y40" s="660">
        <f t="shared" ref="Y40:Y41" si="24">P40*12%</f>
        <v>175200</v>
      </c>
      <c r="Z40" s="236"/>
      <c r="AA40" s="638"/>
      <c r="AB40" s="642"/>
      <c r="AC40" s="642"/>
      <c r="AD40" s="657" t="s">
        <v>1274</v>
      </c>
      <c r="AE40" s="639" t="s">
        <v>74</v>
      </c>
      <c r="AF40" s="602" t="str">
        <f t="shared" si="13"/>
        <v>ADC-26.09-000112</v>
      </c>
      <c r="AG40" s="640" t="str">
        <f t="shared" si="13"/>
        <v>DL20260826-3</v>
      </c>
      <c r="AH40" s="604">
        <f t="shared" si="14"/>
        <v>46270</v>
      </c>
      <c r="AI40" s="586">
        <f t="shared" si="0"/>
        <v>0</v>
      </c>
      <c r="AJ40" s="586">
        <f t="shared" si="1"/>
        <v>0</v>
      </c>
      <c r="AK40" s="603">
        <f t="shared" si="2"/>
        <v>1460000</v>
      </c>
      <c r="AL40" s="603">
        <f t="shared" si="3"/>
        <v>940500</v>
      </c>
      <c r="AM40" s="603">
        <f t="shared" si="4"/>
        <v>23009367</v>
      </c>
      <c r="AN40" s="603">
        <f t="shared" si="5"/>
        <v>3834895</v>
      </c>
      <c r="AO40" s="603">
        <f t="shared" si="6"/>
        <v>7669789</v>
      </c>
      <c r="AP40" s="603">
        <f t="shared" si="7"/>
        <v>1313500</v>
      </c>
      <c r="AQ40" s="603">
        <f t="shared" si="8"/>
        <v>0</v>
      </c>
      <c r="AR40" s="603">
        <f t="shared" si="9"/>
        <v>0</v>
      </c>
      <c r="AS40" s="603">
        <f t="shared" si="10"/>
        <v>0</v>
      </c>
      <c r="AT40" s="586">
        <f t="shared" si="15"/>
        <v>175200</v>
      </c>
      <c r="AU40" s="603">
        <f t="shared" si="16"/>
        <v>0</v>
      </c>
      <c r="AV40" s="603">
        <f t="shared" si="17"/>
        <v>3072260.08</v>
      </c>
      <c r="AW40" s="603">
        <f t="shared" si="18"/>
        <v>41475511.079999998</v>
      </c>
      <c r="AX40" s="603">
        <f t="shared" si="19"/>
        <v>41475511.079999998</v>
      </c>
      <c r="AY40" s="605" t="str">
        <f t="shared" si="11"/>
        <v>CÁT LÁI</v>
      </c>
      <c r="AZ40" s="594" t="s">
        <v>80</v>
      </c>
      <c r="BA40" s="587"/>
      <c r="BB40" s="606">
        <v>46274</v>
      </c>
      <c r="BD40" s="608"/>
    </row>
    <row r="41" spans="1:56" s="607" customFormat="1" ht="57" customHeight="1">
      <c r="A41" s="632" t="s">
        <v>6578</v>
      </c>
      <c r="B41" s="633" t="s">
        <v>6805</v>
      </c>
      <c r="C41" s="634" t="s">
        <v>6806</v>
      </c>
      <c r="D41" s="635" t="s">
        <v>6680</v>
      </c>
      <c r="E41" s="635">
        <v>46270</v>
      </c>
      <c r="F41" s="599">
        <v>1</v>
      </c>
      <c r="G41" s="636">
        <v>2999.45</v>
      </c>
      <c r="H41" s="636">
        <v>2999.45</v>
      </c>
      <c r="I41" s="637"/>
      <c r="J41" s="600"/>
      <c r="K41" s="600"/>
      <c r="L41" s="583"/>
      <c r="M41" s="932">
        <v>1</v>
      </c>
      <c r="N41" s="584"/>
      <c r="O41" s="585"/>
      <c r="P41" s="601">
        <v>2296000</v>
      </c>
      <c r="Q41" s="236">
        <v>940500</v>
      </c>
      <c r="R41" s="646">
        <v>9010610</v>
      </c>
      <c r="S41" s="236">
        <v>1609038</v>
      </c>
      <c r="T41" s="236">
        <v>8688803</v>
      </c>
      <c r="U41" s="236">
        <v>656750</v>
      </c>
      <c r="V41" s="236">
        <v>788100</v>
      </c>
      <c r="W41" s="236"/>
      <c r="X41" s="584"/>
      <c r="Y41" s="660">
        <f t="shared" si="24"/>
        <v>275520</v>
      </c>
      <c r="Z41" s="236"/>
      <c r="AA41" s="638"/>
      <c r="AB41" s="642"/>
      <c r="AC41" s="642"/>
      <c r="AD41" s="935" t="s">
        <v>691</v>
      </c>
      <c r="AE41" s="639" t="s">
        <v>74</v>
      </c>
      <c r="AF41" s="602" t="str">
        <f t="shared" si="13"/>
        <v>ADC-26.09-000481</v>
      </c>
      <c r="AG41" s="640" t="str">
        <f t="shared" si="13"/>
        <v xml:space="preserve"> IV260820087</v>
      </c>
      <c r="AH41" s="604">
        <f t="shared" si="14"/>
        <v>46270</v>
      </c>
      <c r="AI41" s="586">
        <f t="shared" si="0"/>
        <v>0</v>
      </c>
      <c r="AJ41" s="586">
        <f t="shared" si="1"/>
        <v>0</v>
      </c>
      <c r="AK41" s="603">
        <f t="shared" si="2"/>
        <v>2296000</v>
      </c>
      <c r="AL41" s="603">
        <f t="shared" si="3"/>
        <v>940500</v>
      </c>
      <c r="AM41" s="603">
        <f t="shared" si="4"/>
        <v>9010610</v>
      </c>
      <c r="AN41" s="603">
        <f t="shared" si="5"/>
        <v>1609038</v>
      </c>
      <c r="AO41" s="603">
        <f t="shared" si="6"/>
        <v>8688803</v>
      </c>
      <c r="AP41" s="603">
        <f t="shared" si="7"/>
        <v>656750</v>
      </c>
      <c r="AQ41" s="603">
        <f t="shared" si="8"/>
        <v>788100</v>
      </c>
      <c r="AR41" s="603">
        <f t="shared" si="9"/>
        <v>0</v>
      </c>
      <c r="AS41" s="603">
        <f t="shared" si="10"/>
        <v>0</v>
      </c>
      <c r="AT41" s="586">
        <f t="shared" si="15"/>
        <v>275520</v>
      </c>
      <c r="AU41" s="603">
        <f t="shared" si="16"/>
        <v>0</v>
      </c>
      <c r="AV41" s="603">
        <f t="shared" si="17"/>
        <v>1941225.68</v>
      </c>
      <c r="AW41" s="603">
        <f t="shared" si="18"/>
        <v>26206546.68</v>
      </c>
      <c r="AX41" s="603">
        <f t="shared" si="19"/>
        <v>26206546.68</v>
      </c>
      <c r="AY41" s="605" t="str">
        <f t="shared" si="11"/>
        <v>CÁT LÁI</v>
      </c>
      <c r="AZ41" s="594" t="s">
        <v>80</v>
      </c>
      <c r="BA41" s="587"/>
      <c r="BB41" s="606">
        <v>46274</v>
      </c>
      <c r="BD41" s="608"/>
    </row>
    <row r="42" spans="1:56" s="607" customFormat="1" ht="57" customHeight="1">
      <c r="A42" s="632" t="s">
        <v>6579</v>
      </c>
      <c r="B42" s="633">
        <v>1929679930</v>
      </c>
      <c r="C42" s="634" t="s">
        <v>6807</v>
      </c>
      <c r="D42" s="635" t="s">
        <v>6681</v>
      </c>
      <c r="E42" s="635">
        <v>46270</v>
      </c>
      <c r="F42" s="599">
        <v>1</v>
      </c>
      <c r="G42" s="636">
        <v>36.832999999999998</v>
      </c>
      <c r="H42" s="636">
        <v>36.832999999999998</v>
      </c>
      <c r="I42" s="637"/>
      <c r="J42" s="600"/>
      <c r="K42" s="600"/>
      <c r="L42" s="583"/>
      <c r="M42" s="933"/>
      <c r="N42" s="584"/>
      <c r="O42" s="585"/>
      <c r="P42" s="601"/>
      <c r="Q42" s="236">
        <v>940500</v>
      </c>
      <c r="R42" s="646">
        <v>810650</v>
      </c>
      <c r="S42" s="236"/>
      <c r="T42" s="236"/>
      <c r="U42" s="236">
        <v>575300</v>
      </c>
      <c r="V42" s="236"/>
      <c r="W42" s="236"/>
      <c r="X42" s="584"/>
      <c r="Y42" s="659"/>
      <c r="Z42" s="236"/>
      <c r="AA42" s="638"/>
      <c r="AB42" s="642"/>
      <c r="AC42" s="642"/>
      <c r="AD42" s="936"/>
      <c r="AE42" s="639" t="s">
        <v>74</v>
      </c>
      <c r="AF42" s="602" t="str">
        <f t="shared" si="13"/>
        <v>ADC-26.09-000488</v>
      </c>
      <c r="AG42" s="640">
        <f t="shared" si="13"/>
        <v>1929679930</v>
      </c>
      <c r="AH42" s="604">
        <f t="shared" si="14"/>
        <v>46270</v>
      </c>
      <c r="AI42" s="586">
        <f t="shared" si="0"/>
        <v>0</v>
      </c>
      <c r="AJ42" s="586">
        <f t="shared" si="1"/>
        <v>0</v>
      </c>
      <c r="AK42" s="603">
        <f t="shared" si="2"/>
        <v>0</v>
      </c>
      <c r="AL42" s="603">
        <f t="shared" si="3"/>
        <v>940500</v>
      </c>
      <c r="AM42" s="603">
        <f t="shared" si="4"/>
        <v>810650</v>
      </c>
      <c r="AN42" s="603">
        <f t="shared" si="5"/>
        <v>0</v>
      </c>
      <c r="AO42" s="603">
        <f t="shared" si="6"/>
        <v>0</v>
      </c>
      <c r="AP42" s="603">
        <f t="shared" si="7"/>
        <v>575300</v>
      </c>
      <c r="AQ42" s="603">
        <f t="shared" si="8"/>
        <v>0</v>
      </c>
      <c r="AR42" s="603">
        <f t="shared" si="9"/>
        <v>0</v>
      </c>
      <c r="AS42" s="603">
        <f t="shared" si="10"/>
        <v>0</v>
      </c>
      <c r="AT42" s="586">
        <f t="shared" si="15"/>
        <v>0</v>
      </c>
      <c r="AU42" s="603">
        <f t="shared" si="16"/>
        <v>0</v>
      </c>
      <c r="AV42" s="603">
        <f t="shared" si="17"/>
        <v>186116</v>
      </c>
      <c r="AW42" s="603">
        <f t="shared" si="18"/>
        <v>2512566</v>
      </c>
      <c r="AX42" s="603">
        <f t="shared" si="19"/>
        <v>2512566</v>
      </c>
      <c r="AY42" s="605" t="str">
        <f t="shared" si="11"/>
        <v>CÁT LÁI</v>
      </c>
      <c r="AZ42" s="594" t="s">
        <v>80</v>
      </c>
      <c r="BA42" s="587"/>
      <c r="BB42" s="606">
        <v>46274</v>
      </c>
      <c r="BD42" s="608"/>
    </row>
    <row r="43" spans="1:56" s="607" customFormat="1" ht="57" customHeight="1">
      <c r="A43" s="632" t="s">
        <v>6580</v>
      </c>
      <c r="B43" s="633" t="s">
        <v>6808</v>
      </c>
      <c r="C43" s="634" t="s">
        <v>6809</v>
      </c>
      <c r="D43" s="635" t="s">
        <v>6682</v>
      </c>
      <c r="E43" s="635">
        <v>46269</v>
      </c>
      <c r="F43" s="599">
        <v>1</v>
      </c>
      <c r="G43" s="636">
        <v>923.4</v>
      </c>
      <c r="H43" s="636">
        <v>923.4</v>
      </c>
      <c r="I43" s="637"/>
      <c r="J43" s="600"/>
      <c r="K43" s="600"/>
      <c r="L43" s="583"/>
      <c r="M43" s="933"/>
      <c r="N43" s="584"/>
      <c r="O43" s="585"/>
      <c r="P43" s="601"/>
      <c r="Q43" s="236">
        <v>940500</v>
      </c>
      <c r="R43" s="646">
        <v>4458575</v>
      </c>
      <c r="S43" s="236"/>
      <c r="T43" s="236"/>
      <c r="U43" s="236">
        <v>1176750</v>
      </c>
      <c r="V43" s="236"/>
      <c r="W43" s="236">
        <v>74250</v>
      </c>
      <c r="X43" s="584"/>
      <c r="Y43" s="659"/>
      <c r="Z43" s="236"/>
      <c r="AA43" s="638"/>
      <c r="AB43" s="642"/>
      <c r="AC43" s="642"/>
      <c r="AD43" s="936"/>
      <c r="AE43" s="639" t="s">
        <v>74</v>
      </c>
      <c r="AF43" s="602" t="str">
        <f t="shared" si="13"/>
        <v>ADC-26.09-000589</v>
      </c>
      <c r="AG43" s="640" t="str">
        <f t="shared" si="13"/>
        <v>0880607348</v>
      </c>
      <c r="AH43" s="604">
        <f t="shared" si="14"/>
        <v>46269</v>
      </c>
      <c r="AI43" s="586">
        <f t="shared" si="0"/>
        <v>0</v>
      </c>
      <c r="AJ43" s="586">
        <f t="shared" si="1"/>
        <v>0</v>
      </c>
      <c r="AK43" s="603">
        <f t="shared" si="2"/>
        <v>0</v>
      </c>
      <c r="AL43" s="603">
        <f t="shared" si="3"/>
        <v>940500</v>
      </c>
      <c r="AM43" s="603">
        <f t="shared" si="4"/>
        <v>4458575</v>
      </c>
      <c r="AN43" s="603">
        <f t="shared" si="5"/>
        <v>0</v>
      </c>
      <c r="AO43" s="603">
        <f t="shared" si="6"/>
        <v>0</v>
      </c>
      <c r="AP43" s="603">
        <f t="shared" si="7"/>
        <v>1176750</v>
      </c>
      <c r="AQ43" s="603">
        <f t="shared" si="8"/>
        <v>0</v>
      </c>
      <c r="AR43" s="603">
        <f t="shared" si="9"/>
        <v>74250</v>
      </c>
      <c r="AS43" s="603">
        <f t="shared" si="10"/>
        <v>0</v>
      </c>
      <c r="AT43" s="586">
        <f t="shared" si="15"/>
        <v>0</v>
      </c>
      <c r="AU43" s="603">
        <f t="shared" si="16"/>
        <v>0</v>
      </c>
      <c r="AV43" s="603">
        <f t="shared" si="17"/>
        <v>532006</v>
      </c>
      <c r="AW43" s="603">
        <f t="shared" si="18"/>
        <v>7182081</v>
      </c>
      <c r="AX43" s="603">
        <f t="shared" si="19"/>
        <v>7182081</v>
      </c>
      <c r="AY43" s="605" t="str">
        <f t="shared" si="11"/>
        <v>CÁT LÁI</v>
      </c>
      <c r="AZ43" s="594" t="s">
        <v>80</v>
      </c>
      <c r="BA43" s="587"/>
      <c r="BB43" s="606">
        <v>46274</v>
      </c>
      <c r="BD43" s="608"/>
    </row>
    <row r="44" spans="1:56" s="607" customFormat="1" ht="57" customHeight="1">
      <c r="A44" s="632" t="s">
        <v>6581</v>
      </c>
      <c r="B44" s="633" t="s">
        <v>6810</v>
      </c>
      <c r="C44" s="634" t="s">
        <v>6811</v>
      </c>
      <c r="D44" s="635" t="s">
        <v>6683</v>
      </c>
      <c r="E44" s="635">
        <v>46272</v>
      </c>
      <c r="F44" s="599">
        <v>1</v>
      </c>
      <c r="G44" s="636">
        <v>63.4</v>
      </c>
      <c r="H44" s="636">
        <v>63.4</v>
      </c>
      <c r="I44" s="637"/>
      <c r="J44" s="600"/>
      <c r="K44" s="600"/>
      <c r="L44" s="583"/>
      <c r="M44" s="934"/>
      <c r="N44" s="584"/>
      <c r="O44" s="585"/>
      <c r="P44" s="601"/>
      <c r="Q44" s="236">
        <v>940500</v>
      </c>
      <c r="R44" s="646">
        <v>810650</v>
      </c>
      <c r="S44" s="236"/>
      <c r="T44" s="236"/>
      <c r="U44" s="236">
        <v>784500</v>
      </c>
      <c r="V44" s="236"/>
      <c r="W44" s="236"/>
      <c r="X44" s="584"/>
      <c r="Y44" s="659"/>
      <c r="Z44" s="236"/>
      <c r="AA44" s="638"/>
      <c r="AB44" s="642"/>
      <c r="AC44" s="642"/>
      <c r="AD44" s="937"/>
      <c r="AE44" s="639" t="s">
        <v>74</v>
      </c>
      <c r="AF44" s="602" t="str">
        <f t="shared" si="13"/>
        <v>ADC-26.09-000659</v>
      </c>
      <c r="AG44" s="640" t="str">
        <f t="shared" si="13"/>
        <v>GCINV0005939</v>
      </c>
      <c r="AH44" s="604">
        <f t="shared" si="14"/>
        <v>46272</v>
      </c>
      <c r="AI44" s="586">
        <f t="shared" si="0"/>
        <v>0</v>
      </c>
      <c r="AJ44" s="586">
        <f t="shared" si="1"/>
        <v>0</v>
      </c>
      <c r="AK44" s="603">
        <f t="shared" si="2"/>
        <v>0</v>
      </c>
      <c r="AL44" s="603">
        <f t="shared" si="3"/>
        <v>940500</v>
      </c>
      <c r="AM44" s="603">
        <f t="shared" si="4"/>
        <v>810650</v>
      </c>
      <c r="AN44" s="603">
        <f t="shared" si="5"/>
        <v>0</v>
      </c>
      <c r="AO44" s="603">
        <f t="shared" si="6"/>
        <v>0</v>
      </c>
      <c r="AP44" s="603">
        <f t="shared" si="7"/>
        <v>784500</v>
      </c>
      <c r="AQ44" s="603">
        <f t="shared" si="8"/>
        <v>0</v>
      </c>
      <c r="AR44" s="603">
        <f t="shared" si="9"/>
        <v>0</v>
      </c>
      <c r="AS44" s="603">
        <f t="shared" si="10"/>
        <v>0</v>
      </c>
      <c r="AT44" s="586">
        <f t="shared" si="15"/>
        <v>0</v>
      </c>
      <c r="AU44" s="603">
        <f t="shared" si="16"/>
        <v>0</v>
      </c>
      <c r="AV44" s="603">
        <f t="shared" si="17"/>
        <v>202852</v>
      </c>
      <c r="AW44" s="603">
        <f t="shared" si="18"/>
        <v>2738502</v>
      </c>
      <c r="AX44" s="603">
        <f t="shared" si="19"/>
        <v>2738502</v>
      </c>
      <c r="AY44" s="605" t="str">
        <f t="shared" si="11"/>
        <v>CÁT LÁI</v>
      </c>
      <c r="AZ44" s="594" t="s">
        <v>80</v>
      </c>
      <c r="BA44" s="587"/>
      <c r="BB44" s="606">
        <v>46274</v>
      </c>
      <c r="BD44" s="608"/>
    </row>
    <row r="45" spans="1:56" s="607" customFormat="1" ht="57" customHeight="1">
      <c r="A45" s="632" t="s">
        <v>6582</v>
      </c>
      <c r="B45" s="633" t="s">
        <v>6812</v>
      </c>
      <c r="C45" s="634" t="s">
        <v>6813</v>
      </c>
      <c r="D45" s="635" t="s">
        <v>6684</v>
      </c>
      <c r="E45" s="635">
        <v>46274</v>
      </c>
      <c r="F45" s="599">
        <v>1</v>
      </c>
      <c r="G45" s="636">
        <v>1</v>
      </c>
      <c r="H45" s="636">
        <v>1</v>
      </c>
      <c r="I45" s="637"/>
      <c r="J45" s="600"/>
      <c r="K45" s="600"/>
      <c r="L45" s="583"/>
      <c r="M45" s="600"/>
      <c r="N45" s="584"/>
      <c r="O45" s="585"/>
      <c r="P45" s="601">
        <f t="shared" ref="P45:P48" si="25">IF(H45&lt;=50,1060000, IF(H45&lt;=200, 1210000, IF(H45&lt;=500, 1230000, IF(H45&lt;=1000, 1440000, IF(H45&lt;=2000, 1990000, IF(H45&gt;2000, 1990000+(H45-2000)*1464))))))</f>
        <v>1060000</v>
      </c>
      <c r="Q45" s="236">
        <v>940500</v>
      </c>
      <c r="R45" s="646"/>
      <c r="S45" s="236"/>
      <c r="T45" s="236">
        <v>63305</v>
      </c>
      <c r="U45" s="236">
        <v>555556</v>
      </c>
      <c r="V45" s="236"/>
      <c r="W45" s="236">
        <v>157500</v>
      </c>
      <c r="X45" s="584"/>
      <c r="Y45" s="660">
        <f t="shared" ref="Y45:Y48" si="26">P45*12%</f>
        <v>127200</v>
      </c>
      <c r="Z45" s="236"/>
      <c r="AA45" s="638"/>
      <c r="AB45" s="642"/>
      <c r="AC45" s="642"/>
      <c r="AD45" s="654" t="s">
        <v>704</v>
      </c>
      <c r="AE45" s="639" t="s">
        <v>72</v>
      </c>
      <c r="AF45" s="602" t="str">
        <f t="shared" si="13"/>
        <v>ADC-26.09-000944</v>
      </c>
      <c r="AG45" s="640" t="str">
        <f t="shared" si="13"/>
        <v>G8-20260908 VY (B)</v>
      </c>
      <c r="AH45" s="604">
        <f t="shared" si="14"/>
        <v>46274</v>
      </c>
      <c r="AI45" s="586">
        <f t="shared" si="0"/>
        <v>0</v>
      </c>
      <c r="AJ45" s="586">
        <f t="shared" si="1"/>
        <v>0</v>
      </c>
      <c r="AK45" s="603">
        <f t="shared" si="2"/>
        <v>1060000</v>
      </c>
      <c r="AL45" s="603">
        <f t="shared" si="3"/>
        <v>940500</v>
      </c>
      <c r="AM45" s="603">
        <f t="shared" si="4"/>
        <v>0</v>
      </c>
      <c r="AN45" s="603">
        <f t="shared" si="5"/>
        <v>0</v>
      </c>
      <c r="AO45" s="603">
        <f t="shared" si="6"/>
        <v>63305</v>
      </c>
      <c r="AP45" s="603">
        <f t="shared" si="7"/>
        <v>555556</v>
      </c>
      <c r="AQ45" s="603">
        <f t="shared" si="8"/>
        <v>0</v>
      </c>
      <c r="AR45" s="603">
        <f t="shared" si="9"/>
        <v>157500</v>
      </c>
      <c r="AS45" s="603">
        <f t="shared" si="10"/>
        <v>0</v>
      </c>
      <c r="AT45" s="586">
        <f t="shared" si="15"/>
        <v>127200</v>
      </c>
      <c r="AU45" s="603">
        <f t="shared" si="16"/>
        <v>0</v>
      </c>
      <c r="AV45" s="603">
        <f t="shared" si="17"/>
        <v>232324.88</v>
      </c>
      <c r="AW45" s="603">
        <f t="shared" si="18"/>
        <v>3136385.88</v>
      </c>
      <c r="AX45" s="603">
        <f t="shared" si="19"/>
        <v>3136385.88</v>
      </c>
      <c r="AY45" s="605" t="str">
        <f t="shared" si="11"/>
        <v>TCS</v>
      </c>
      <c r="AZ45" s="594" t="s">
        <v>79</v>
      </c>
      <c r="BA45" s="587"/>
      <c r="BB45" s="606">
        <v>46275</v>
      </c>
      <c r="BD45" s="608"/>
    </row>
    <row r="46" spans="1:56" s="607" customFormat="1" ht="57" customHeight="1">
      <c r="A46" s="632" t="s">
        <v>6583</v>
      </c>
      <c r="B46" s="633" t="s">
        <v>6814</v>
      </c>
      <c r="C46" s="634" t="s">
        <v>6815</v>
      </c>
      <c r="D46" s="635" t="s">
        <v>6685</v>
      </c>
      <c r="E46" s="635">
        <v>46274</v>
      </c>
      <c r="F46" s="599">
        <v>1</v>
      </c>
      <c r="G46" s="636">
        <v>4</v>
      </c>
      <c r="H46" s="636">
        <v>4</v>
      </c>
      <c r="I46" s="637"/>
      <c r="J46" s="600"/>
      <c r="K46" s="600"/>
      <c r="L46" s="583"/>
      <c r="M46" s="600"/>
      <c r="N46" s="584"/>
      <c r="O46" s="585"/>
      <c r="P46" s="601">
        <f t="shared" si="25"/>
        <v>1060000</v>
      </c>
      <c r="Q46" s="236">
        <v>940500</v>
      </c>
      <c r="R46" s="646"/>
      <c r="S46" s="236"/>
      <c r="T46" s="236">
        <v>77777</v>
      </c>
      <c r="U46" s="236">
        <v>555556</v>
      </c>
      <c r="V46" s="236"/>
      <c r="W46" s="236">
        <v>157500</v>
      </c>
      <c r="X46" s="584"/>
      <c r="Y46" s="660">
        <f t="shared" si="26"/>
        <v>127200</v>
      </c>
      <c r="Z46" s="236"/>
      <c r="AA46" s="638"/>
      <c r="AB46" s="642"/>
      <c r="AC46" s="642"/>
      <c r="AD46" s="654" t="s">
        <v>704</v>
      </c>
      <c r="AE46" s="639" t="s">
        <v>72</v>
      </c>
      <c r="AF46" s="602" t="str">
        <f t="shared" si="13"/>
        <v>ADC-26.09-000859</v>
      </c>
      <c r="AG46" s="640" t="str">
        <f t="shared" si="13"/>
        <v>PC260908VY</v>
      </c>
      <c r="AH46" s="604">
        <f t="shared" si="14"/>
        <v>46274</v>
      </c>
      <c r="AI46" s="586">
        <f t="shared" si="0"/>
        <v>0</v>
      </c>
      <c r="AJ46" s="586">
        <f t="shared" si="1"/>
        <v>0</v>
      </c>
      <c r="AK46" s="603">
        <f t="shared" si="2"/>
        <v>1060000</v>
      </c>
      <c r="AL46" s="603">
        <f t="shared" si="3"/>
        <v>940500</v>
      </c>
      <c r="AM46" s="603">
        <f t="shared" si="4"/>
        <v>0</v>
      </c>
      <c r="AN46" s="603">
        <f t="shared" si="5"/>
        <v>0</v>
      </c>
      <c r="AO46" s="603">
        <f t="shared" si="6"/>
        <v>77777</v>
      </c>
      <c r="AP46" s="603">
        <f t="shared" si="7"/>
        <v>555556</v>
      </c>
      <c r="AQ46" s="603">
        <f t="shared" si="8"/>
        <v>0</v>
      </c>
      <c r="AR46" s="603">
        <f t="shared" si="9"/>
        <v>157500</v>
      </c>
      <c r="AS46" s="603">
        <f t="shared" si="10"/>
        <v>0</v>
      </c>
      <c r="AT46" s="586">
        <f t="shared" si="15"/>
        <v>127200</v>
      </c>
      <c r="AU46" s="603">
        <f t="shared" si="16"/>
        <v>0</v>
      </c>
      <c r="AV46" s="603">
        <f t="shared" si="17"/>
        <v>233482.64</v>
      </c>
      <c r="AW46" s="603">
        <f t="shared" si="18"/>
        <v>3152015.64</v>
      </c>
      <c r="AX46" s="603">
        <f t="shared" si="19"/>
        <v>3152015.64</v>
      </c>
      <c r="AY46" s="605" t="str">
        <f t="shared" si="11"/>
        <v>TCS</v>
      </c>
      <c r="AZ46" s="594" t="s">
        <v>79</v>
      </c>
      <c r="BA46" s="587"/>
      <c r="BB46" s="606">
        <v>46275</v>
      </c>
      <c r="BD46" s="608"/>
    </row>
    <row r="47" spans="1:56" s="607" customFormat="1" ht="57" customHeight="1">
      <c r="A47" s="632" t="s">
        <v>6584</v>
      </c>
      <c r="B47" s="633" t="s">
        <v>6816</v>
      </c>
      <c r="C47" s="634" t="s">
        <v>6817</v>
      </c>
      <c r="D47" s="635" t="s">
        <v>6686</v>
      </c>
      <c r="E47" s="635">
        <v>46274</v>
      </c>
      <c r="F47" s="938">
        <v>2</v>
      </c>
      <c r="G47" s="636">
        <v>120</v>
      </c>
      <c r="H47" s="636">
        <v>120</v>
      </c>
      <c r="I47" s="637"/>
      <c r="J47" s="600"/>
      <c r="K47" s="600"/>
      <c r="L47" s="583"/>
      <c r="M47" s="600"/>
      <c r="N47" s="584"/>
      <c r="O47" s="585"/>
      <c r="P47" s="601">
        <f t="shared" si="25"/>
        <v>1210000</v>
      </c>
      <c r="Q47" s="236">
        <f>940500+70000</f>
        <v>1010500</v>
      </c>
      <c r="R47" s="646"/>
      <c r="S47" s="236"/>
      <c r="T47" s="236"/>
      <c r="U47" s="236">
        <v>782100</v>
      </c>
      <c r="V47" s="236">
        <v>782100</v>
      </c>
      <c r="W47" s="236">
        <v>820440</v>
      </c>
      <c r="X47" s="584"/>
      <c r="Y47" s="660">
        <f t="shared" si="26"/>
        <v>145200</v>
      </c>
      <c r="Z47" s="236"/>
      <c r="AA47" s="638"/>
      <c r="AB47" s="642"/>
      <c r="AC47" s="642"/>
      <c r="AD47" s="654" t="s">
        <v>704</v>
      </c>
      <c r="AE47" s="639" t="s">
        <v>72</v>
      </c>
      <c r="AF47" s="602" t="str">
        <f t="shared" si="13"/>
        <v>ADC-26.09-000942</v>
      </c>
      <c r="AG47" s="640" t="str">
        <f t="shared" si="13"/>
        <v>T260902-Y2</v>
      </c>
      <c r="AH47" s="604">
        <f t="shared" si="14"/>
        <v>46274</v>
      </c>
      <c r="AI47" s="586">
        <f t="shared" si="0"/>
        <v>0</v>
      </c>
      <c r="AJ47" s="586">
        <f t="shared" si="1"/>
        <v>0</v>
      </c>
      <c r="AK47" s="603">
        <f t="shared" si="2"/>
        <v>1210000</v>
      </c>
      <c r="AL47" s="603">
        <f t="shared" si="3"/>
        <v>1010500</v>
      </c>
      <c r="AM47" s="603">
        <f t="shared" si="4"/>
        <v>0</v>
      </c>
      <c r="AN47" s="603">
        <f t="shared" si="5"/>
        <v>0</v>
      </c>
      <c r="AO47" s="603">
        <f t="shared" si="6"/>
        <v>0</v>
      </c>
      <c r="AP47" s="603">
        <f t="shared" si="7"/>
        <v>782100</v>
      </c>
      <c r="AQ47" s="603">
        <f t="shared" si="8"/>
        <v>782100</v>
      </c>
      <c r="AR47" s="603">
        <f t="shared" si="9"/>
        <v>820440</v>
      </c>
      <c r="AS47" s="603">
        <f t="shared" si="10"/>
        <v>0</v>
      </c>
      <c r="AT47" s="586">
        <f t="shared" si="15"/>
        <v>145200</v>
      </c>
      <c r="AU47" s="603">
        <f t="shared" si="16"/>
        <v>0</v>
      </c>
      <c r="AV47" s="603">
        <f t="shared" si="17"/>
        <v>380027.2</v>
      </c>
      <c r="AW47" s="603">
        <f t="shared" si="18"/>
        <v>5130367.2</v>
      </c>
      <c r="AX47" s="603">
        <f t="shared" si="19"/>
        <v>5130367.2</v>
      </c>
      <c r="AY47" s="605" t="str">
        <f t="shared" si="11"/>
        <v>TCS</v>
      </c>
      <c r="AZ47" s="594" t="s">
        <v>79</v>
      </c>
      <c r="BA47" s="587"/>
      <c r="BB47" s="606">
        <v>46275</v>
      </c>
      <c r="BD47" s="608"/>
    </row>
    <row r="48" spans="1:56" s="607" customFormat="1" ht="57" customHeight="1">
      <c r="A48" s="632" t="s">
        <v>6584</v>
      </c>
      <c r="B48" s="633" t="s">
        <v>6816</v>
      </c>
      <c r="C48" s="634" t="s">
        <v>6817</v>
      </c>
      <c r="D48" s="635" t="s">
        <v>6687</v>
      </c>
      <c r="E48" s="635">
        <v>46274</v>
      </c>
      <c r="F48" s="940"/>
      <c r="G48" s="636"/>
      <c r="H48" s="636">
        <v>120</v>
      </c>
      <c r="I48" s="637"/>
      <c r="J48" s="600"/>
      <c r="K48" s="600"/>
      <c r="L48" s="583"/>
      <c r="M48" s="600"/>
      <c r="N48" s="584"/>
      <c r="O48" s="585"/>
      <c r="P48" s="601">
        <f t="shared" si="25"/>
        <v>1210000</v>
      </c>
      <c r="Q48" s="236">
        <v>1010500</v>
      </c>
      <c r="R48" s="646"/>
      <c r="S48" s="236"/>
      <c r="T48" s="236"/>
      <c r="U48" s="236">
        <v>782100</v>
      </c>
      <c r="V48" s="236">
        <v>782100</v>
      </c>
      <c r="W48" s="236">
        <v>820440</v>
      </c>
      <c r="X48" s="584"/>
      <c r="Y48" s="660">
        <f t="shared" si="26"/>
        <v>145200</v>
      </c>
      <c r="Z48" s="236"/>
      <c r="AA48" s="638"/>
      <c r="AB48" s="642"/>
      <c r="AC48" s="642"/>
      <c r="AD48" s="654" t="s">
        <v>704</v>
      </c>
      <c r="AE48" s="639" t="s">
        <v>72</v>
      </c>
      <c r="AF48" s="602" t="str">
        <f t="shared" si="13"/>
        <v>ADC-26.09-000942</v>
      </c>
      <c r="AG48" s="640" t="str">
        <f t="shared" si="13"/>
        <v>T260902-Y2</v>
      </c>
      <c r="AH48" s="604">
        <f t="shared" si="14"/>
        <v>46274</v>
      </c>
      <c r="AI48" s="586">
        <f t="shared" si="0"/>
        <v>0</v>
      </c>
      <c r="AJ48" s="586">
        <f t="shared" si="1"/>
        <v>0</v>
      </c>
      <c r="AK48" s="603">
        <f t="shared" si="2"/>
        <v>0</v>
      </c>
      <c r="AL48" s="603">
        <f t="shared" si="3"/>
        <v>0</v>
      </c>
      <c r="AM48" s="603">
        <f t="shared" si="4"/>
        <v>0</v>
      </c>
      <c r="AN48" s="603">
        <f t="shared" si="5"/>
        <v>0</v>
      </c>
      <c r="AO48" s="603">
        <f t="shared" si="6"/>
        <v>0</v>
      </c>
      <c r="AP48" s="603">
        <f t="shared" si="7"/>
        <v>0</v>
      </c>
      <c r="AQ48" s="603">
        <f t="shared" si="8"/>
        <v>0</v>
      </c>
      <c r="AR48" s="603">
        <f t="shared" si="9"/>
        <v>0</v>
      </c>
      <c r="AS48" s="603">
        <f t="shared" si="10"/>
        <v>0</v>
      </c>
      <c r="AT48" s="586">
        <f t="shared" si="15"/>
        <v>0</v>
      </c>
      <c r="AU48" s="603">
        <f t="shared" si="16"/>
        <v>0</v>
      </c>
      <c r="AV48" s="603">
        <f t="shared" si="17"/>
        <v>0</v>
      </c>
      <c r="AW48" s="603">
        <f t="shared" si="18"/>
        <v>0</v>
      </c>
      <c r="AX48" s="603">
        <f t="shared" si="19"/>
        <v>0</v>
      </c>
      <c r="AY48" s="605" t="str">
        <f t="shared" si="11"/>
        <v>TCS</v>
      </c>
      <c r="AZ48" s="594" t="s">
        <v>79</v>
      </c>
      <c r="BA48" s="587"/>
      <c r="BB48" s="606">
        <v>46275</v>
      </c>
      <c r="BD48" s="608"/>
    </row>
    <row r="49" spans="1:56" s="607" customFormat="1" ht="57" customHeight="1">
      <c r="A49" s="632" t="s">
        <v>6585</v>
      </c>
      <c r="B49" s="633" t="s">
        <v>6818</v>
      </c>
      <c r="C49" s="634">
        <v>4926657875</v>
      </c>
      <c r="D49" s="635" t="s">
        <v>6688</v>
      </c>
      <c r="E49" s="635">
        <v>46273</v>
      </c>
      <c r="F49" s="599">
        <v>1</v>
      </c>
      <c r="G49" s="636">
        <v>15.5</v>
      </c>
      <c r="H49" s="636">
        <v>15.5</v>
      </c>
      <c r="I49" s="637"/>
      <c r="J49" s="600"/>
      <c r="K49" s="600"/>
      <c r="L49" s="583"/>
      <c r="M49" s="600"/>
      <c r="N49" s="584"/>
      <c r="O49" s="585"/>
      <c r="P49" s="601"/>
      <c r="Q49" s="236">
        <v>570000</v>
      </c>
      <c r="R49" s="646"/>
      <c r="S49" s="236"/>
      <c r="T49" s="236"/>
      <c r="U49" s="236"/>
      <c r="V49" s="236"/>
      <c r="W49" s="236"/>
      <c r="X49" s="584"/>
      <c r="Y49" s="661"/>
      <c r="Z49" s="236"/>
      <c r="AA49" s="638"/>
      <c r="AB49" s="642"/>
      <c r="AC49" s="642"/>
      <c r="AD49" s="656"/>
      <c r="AE49" s="639" t="s">
        <v>75</v>
      </c>
      <c r="AF49" s="602" t="str">
        <f t="shared" si="13"/>
        <v>ADC-26.09-001042</v>
      </c>
      <c r="AG49" s="640" t="str">
        <f t="shared" si="13"/>
        <v>IV260902062</v>
      </c>
      <c r="AH49" s="604">
        <f t="shared" si="14"/>
        <v>46273</v>
      </c>
      <c r="AI49" s="586">
        <f t="shared" si="0"/>
        <v>0</v>
      </c>
      <c r="AJ49" s="586">
        <f t="shared" si="1"/>
        <v>0</v>
      </c>
      <c r="AK49" s="603">
        <f t="shared" si="2"/>
        <v>0</v>
      </c>
      <c r="AL49" s="603">
        <f t="shared" si="3"/>
        <v>570000</v>
      </c>
      <c r="AM49" s="603">
        <f t="shared" si="4"/>
        <v>0</v>
      </c>
      <c r="AN49" s="603">
        <f t="shared" si="5"/>
        <v>0</v>
      </c>
      <c r="AO49" s="603">
        <f t="shared" si="6"/>
        <v>0</v>
      </c>
      <c r="AP49" s="603">
        <f t="shared" si="7"/>
        <v>0</v>
      </c>
      <c r="AQ49" s="603">
        <f t="shared" si="8"/>
        <v>0</v>
      </c>
      <c r="AR49" s="603">
        <f t="shared" si="9"/>
        <v>0</v>
      </c>
      <c r="AS49" s="603">
        <f t="shared" si="10"/>
        <v>0</v>
      </c>
      <c r="AT49" s="586">
        <f t="shared" si="15"/>
        <v>0</v>
      </c>
      <c r="AU49" s="603">
        <f t="shared" si="16"/>
        <v>0</v>
      </c>
      <c r="AV49" s="603">
        <f t="shared" si="17"/>
        <v>45600</v>
      </c>
      <c r="AW49" s="603">
        <f t="shared" si="18"/>
        <v>615600</v>
      </c>
      <c r="AX49" s="603">
        <f t="shared" si="19"/>
        <v>615600</v>
      </c>
      <c r="AY49" s="605" t="str">
        <f t="shared" si="11"/>
        <v>DHL</v>
      </c>
      <c r="AZ49" s="594" t="s">
        <v>82</v>
      </c>
      <c r="BA49" s="587"/>
      <c r="BB49" s="606"/>
      <c r="BD49" s="608"/>
    </row>
    <row r="50" spans="1:56" s="607" customFormat="1" ht="57" customHeight="1">
      <c r="A50" s="632" t="s">
        <v>6586</v>
      </c>
      <c r="B50" s="633" t="s">
        <v>6819</v>
      </c>
      <c r="C50" s="634">
        <v>4926797713</v>
      </c>
      <c r="D50" s="635" t="s">
        <v>6689</v>
      </c>
      <c r="E50" s="635">
        <v>46273</v>
      </c>
      <c r="F50" s="599">
        <v>1</v>
      </c>
      <c r="G50" s="636">
        <v>18.3</v>
      </c>
      <c r="H50" s="636">
        <v>18.3</v>
      </c>
      <c r="I50" s="637"/>
      <c r="J50" s="600"/>
      <c r="K50" s="600"/>
      <c r="L50" s="583"/>
      <c r="M50" s="600"/>
      <c r="N50" s="584"/>
      <c r="O50" s="585"/>
      <c r="P50" s="601"/>
      <c r="Q50" s="236">
        <v>570000</v>
      </c>
      <c r="R50" s="646"/>
      <c r="S50" s="236"/>
      <c r="T50" s="236"/>
      <c r="U50" s="236"/>
      <c r="V50" s="236"/>
      <c r="W50" s="236"/>
      <c r="X50" s="584"/>
      <c r="Y50" s="652"/>
      <c r="Z50" s="236"/>
      <c r="AA50" s="638"/>
      <c r="AB50" s="642"/>
      <c r="AC50" s="642"/>
      <c r="AD50" s="656"/>
      <c r="AE50" s="639" t="s">
        <v>75</v>
      </c>
      <c r="AF50" s="602" t="str">
        <f t="shared" si="13"/>
        <v>ADC-26.09-001041</v>
      </c>
      <c r="AG50" s="640" t="str">
        <f t="shared" si="13"/>
        <v>OHTY261351</v>
      </c>
      <c r="AH50" s="604">
        <f t="shared" si="14"/>
        <v>46273</v>
      </c>
      <c r="AI50" s="586">
        <f t="shared" si="0"/>
        <v>0</v>
      </c>
      <c r="AJ50" s="586">
        <f t="shared" si="1"/>
        <v>0</v>
      </c>
      <c r="AK50" s="603">
        <f t="shared" si="2"/>
        <v>0</v>
      </c>
      <c r="AL50" s="603">
        <f t="shared" si="3"/>
        <v>570000</v>
      </c>
      <c r="AM50" s="603">
        <f t="shared" si="4"/>
        <v>0</v>
      </c>
      <c r="AN50" s="603">
        <f t="shared" si="5"/>
        <v>0</v>
      </c>
      <c r="AO50" s="603">
        <f t="shared" si="6"/>
        <v>0</v>
      </c>
      <c r="AP50" s="603">
        <f t="shared" si="7"/>
        <v>0</v>
      </c>
      <c r="AQ50" s="603">
        <f t="shared" si="8"/>
        <v>0</v>
      </c>
      <c r="AR50" s="603">
        <f t="shared" si="9"/>
        <v>0</v>
      </c>
      <c r="AS50" s="603">
        <f t="shared" si="10"/>
        <v>0</v>
      </c>
      <c r="AT50" s="586">
        <f t="shared" si="15"/>
        <v>0</v>
      </c>
      <c r="AU50" s="603">
        <f t="shared" si="16"/>
        <v>0</v>
      </c>
      <c r="AV50" s="603">
        <f t="shared" si="17"/>
        <v>45600</v>
      </c>
      <c r="AW50" s="603">
        <f t="shared" si="18"/>
        <v>615600</v>
      </c>
      <c r="AX50" s="603">
        <f t="shared" si="19"/>
        <v>615600</v>
      </c>
      <c r="AY50" s="605" t="str">
        <f t="shared" si="11"/>
        <v>DHL</v>
      </c>
      <c r="AZ50" s="594" t="s">
        <v>82</v>
      </c>
      <c r="BA50" s="587"/>
      <c r="BB50" s="606"/>
      <c r="BD50" s="608"/>
    </row>
    <row r="51" spans="1:56" s="607" customFormat="1" ht="57" customHeight="1">
      <c r="A51" s="632" t="s">
        <v>6587</v>
      </c>
      <c r="B51" s="633" t="s">
        <v>6820</v>
      </c>
      <c r="C51" s="634">
        <v>6287644171</v>
      </c>
      <c r="D51" s="635" t="s">
        <v>6690</v>
      </c>
      <c r="E51" s="635">
        <v>46273</v>
      </c>
      <c r="F51" s="599">
        <v>1</v>
      </c>
      <c r="G51" s="636">
        <v>2</v>
      </c>
      <c r="H51" s="636">
        <v>2</v>
      </c>
      <c r="I51" s="637"/>
      <c r="J51" s="600"/>
      <c r="K51" s="600"/>
      <c r="L51" s="583"/>
      <c r="M51" s="600"/>
      <c r="N51" s="584"/>
      <c r="O51" s="585"/>
      <c r="P51" s="601"/>
      <c r="Q51" s="236">
        <v>570000</v>
      </c>
      <c r="R51" s="646"/>
      <c r="S51" s="236"/>
      <c r="T51" s="236"/>
      <c r="U51" s="236"/>
      <c r="V51" s="236"/>
      <c r="W51" s="236"/>
      <c r="X51" s="584"/>
      <c r="Y51" s="652"/>
      <c r="Z51" s="236"/>
      <c r="AA51" s="638"/>
      <c r="AB51" s="642"/>
      <c r="AC51" s="642"/>
      <c r="AD51" s="656"/>
      <c r="AE51" s="639" t="s">
        <v>75</v>
      </c>
      <c r="AF51" s="602" t="str">
        <f t="shared" si="13"/>
        <v>ADC-26.09-001040</v>
      </c>
      <c r="AG51" s="640" t="str">
        <f t="shared" si="13"/>
        <v>INV-26090682</v>
      </c>
      <c r="AH51" s="604">
        <f t="shared" si="14"/>
        <v>46273</v>
      </c>
      <c r="AI51" s="586">
        <f t="shared" si="0"/>
        <v>0</v>
      </c>
      <c r="AJ51" s="586">
        <f t="shared" si="1"/>
        <v>0</v>
      </c>
      <c r="AK51" s="603">
        <f t="shared" si="2"/>
        <v>0</v>
      </c>
      <c r="AL51" s="603">
        <f t="shared" si="3"/>
        <v>570000</v>
      </c>
      <c r="AM51" s="603">
        <f t="shared" si="4"/>
        <v>0</v>
      </c>
      <c r="AN51" s="603">
        <f t="shared" si="5"/>
        <v>0</v>
      </c>
      <c r="AO51" s="603">
        <f t="shared" si="6"/>
        <v>0</v>
      </c>
      <c r="AP51" s="603">
        <f t="shared" si="7"/>
        <v>0</v>
      </c>
      <c r="AQ51" s="603">
        <f t="shared" si="8"/>
        <v>0</v>
      </c>
      <c r="AR51" s="603">
        <f t="shared" si="9"/>
        <v>0</v>
      </c>
      <c r="AS51" s="603">
        <f t="shared" si="10"/>
        <v>0</v>
      </c>
      <c r="AT51" s="586">
        <f t="shared" si="15"/>
        <v>0</v>
      </c>
      <c r="AU51" s="603">
        <f t="shared" si="16"/>
        <v>0</v>
      </c>
      <c r="AV51" s="603">
        <f t="shared" si="17"/>
        <v>45600</v>
      </c>
      <c r="AW51" s="603">
        <f t="shared" si="18"/>
        <v>615600</v>
      </c>
      <c r="AX51" s="603">
        <f t="shared" si="19"/>
        <v>615600</v>
      </c>
      <c r="AY51" s="605" t="str">
        <f t="shared" si="11"/>
        <v>DHL</v>
      </c>
      <c r="AZ51" s="594" t="s">
        <v>82</v>
      </c>
      <c r="BA51" s="587"/>
      <c r="BB51" s="606"/>
      <c r="BD51" s="608"/>
    </row>
    <row r="52" spans="1:56" s="607" customFormat="1" ht="57" customHeight="1">
      <c r="A52" s="632" t="s">
        <v>6588</v>
      </c>
      <c r="B52" s="633" t="s">
        <v>6821</v>
      </c>
      <c r="C52" s="634">
        <v>4926853245</v>
      </c>
      <c r="D52" s="635" t="s">
        <v>6691</v>
      </c>
      <c r="E52" s="635">
        <v>46273</v>
      </c>
      <c r="F52" s="599">
        <v>1</v>
      </c>
      <c r="G52" s="636">
        <v>0.1</v>
      </c>
      <c r="H52" s="636">
        <v>0.1</v>
      </c>
      <c r="I52" s="637"/>
      <c r="J52" s="600"/>
      <c r="K52" s="600"/>
      <c r="L52" s="583"/>
      <c r="M52" s="600"/>
      <c r="N52" s="584"/>
      <c r="O52" s="585"/>
      <c r="P52" s="601"/>
      <c r="Q52" s="236">
        <v>570000</v>
      </c>
      <c r="R52" s="646"/>
      <c r="S52" s="236"/>
      <c r="T52" s="236"/>
      <c r="U52" s="236"/>
      <c r="V52" s="236"/>
      <c r="W52" s="236"/>
      <c r="X52" s="584"/>
      <c r="Y52" s="652"/>
      <c r="Z52" s="236"/>
      <c r="AA52" s="638"/>
      <c r="AB52" s="642"/>
      <c r="AC52" s="642"/>
      <c r="AD52" s="656"/>
      <c r="AE52" s="639" t="s">
        <v>75</v>
      </c>
      <c r="AF52" s="602" t="str">
        <f t="shared" si="13"/>
        <v>ADC-26.09-001039</v>
      </c>
      <c r="AG52" s="640" t="str">
        <f t="shared" si="13"/>
        <v>YCDG2026090301</v>
      </c>
      <c r="AH52" s="604">
        <f t="shared" si="14"/>
        <v>46273</v>
      </c>
      <c r="AI52" s="586">
        <f t="shared" si="0"/>
        <v>0</v>
      </c>
      <c r="AJ52" s="586">
        <f t="shared" si="1"/>
        <v>0</v>
      </c>
      <c r="AK52" s="603">
        <f t="shared" si="2"/>
        <v>0</v>
      </c>
      <c r="AL52" s="603">
        <f t="shared" si="3"/>
        <v>570000</v>
      </c>
      <c r="AM52" s="603">
        <f t="shared" si="4"/>
        <v>0</v>
      </c>
      <c r="AN52" s="603">
        <f t="shared" si="5"/>
        <v>0</v>
      </c>
      <c r="AO52" s="603">
        <f t="shared" si="6"/>
        <v>0</v>
      </c>
      <c r="AP52" s="603">
        <f t="shared" si="7"/>
        <v>0</v>
      </c>
      <c r="AQ52" s="603">
        <f t="shared" si="8"/>
        <v>0</v>
      </c>
      <c r="AR52" s="603">
        <f t="shared" si="9"/>
        <v>0</v>
      </c>
      <c r="AS52" s="603">
        <f t="shared" si="10"/>
        <v>0</v>
      </c>
      <c r="AT52" s="586">
        <f t="shared" si="15"/>
        <v>0</v>
      </c>
      <c r="AU52" s="603">
        <f t="shared" si="16"/>
        <v>0</v>
      </c>
      <c r="AV52" s="603">
        <f t="shared" si="17"/>
        <v>45600</v>
      </c>
      <c r="AW52" s="603">
        <f t="shared" si="18"/>
        <v>615600</v>
      </c>
      <c r="AX52" s="603">
        <f t="shared" si="19"/>
        <v>615600</v>
      </c>
      <c r="AY52" s="605" t="str">
        <f t="shared" si="11"/>
        <v>DHL</v>
      </c>
      <c r="AZ52" s="594" t="s">
        <v>82</v>
      </c>
      <c r="BA52" s="587"/>
      <c r="BB52" s="606"/>
      <c r="BD52" s="608"/>
    </row>
    <row r="53" spans="1:56" s="607" customFormat="1" ht="57" customHeight="1">
      <c r="A53" s="632" t="s">
        <v>6589</v>
      </c>
      <c r="B53" s="633" t="s">
        <v>6822</v>
      </c>
      <c r="C53" s="634">
        <v>1953915541</v>
      </c>
      <c r="D53" s="635" t="s">
        <v>6692</v>
      </c>
      <c r="E53" s="635">
        <v>46273</v>
      </c>
      <c r="F53" s="599">
        <v>1</v>
      </c>
      <c r="G53" s="636">
        <v>1</v>
      </c>
      <c r="H53" s="636">
        <v>1</v>
      </c>
      <c r="I53" s="637"/>
      <c r="J53" s="600"/>
      <c r="K53" s="600"/>
      <c r="L53" s="583"/>
      <c r="M53" s="600"/>
      <c r="N53" s="584"/>
      <c r="O53" s="585"/>
      <c r="P53" s="601"/>
      <c r="Q53" s="236">
        <v>570000</v>
      </c>
      <c r="R53" s="646"/>
      <c r="S53" s="236"/>
      <c r="T53" s="236"/>
      <c r="U53" s="236"/>
      <c r="V53" s="236"/>
      <c r="W53" s="236"/>
      <c r="X53" s="584"/>
      <c r="Y53" s="652"/>
      <c r="Z53" s="236"/>
      <c r="AA53" s="638"/>
      <c r="AB53" s="642"/>
      <c r="AC53" s="642"/>
      <c r="AD53" s="656"/>
      <c r="AE53" s="639" t="s">
        <v>75</v>
      </c>
      <c r="AF53" s="602" t="str">
        <f t="shared" si="13"/>
        <v>ADC-26.09-001038</v>
      </c>
      <c r="AG53" s="640" t="str">
        <f t="shared" si="13"/>
        <v>ZS26090401</v>
      </c>
      <c r="AH53" s="604">
        <f t="shared" si="14"/>
        <v>46273</v>
      </c>
      <c r="AI53" s="586">
        <f t="shared" si="0"/>
        <v>0</v>
      </c>
      <c r="AJ53" s="586">
        <f t="shared" si="1"/>
        <v>0</v>
      </c>
      <c r="AK53" s="603">
        <f t="shared" si="2"/>
        <v>0</v>
      </c>
      <c r="AL53" s="603">
        <f t="shared" si="3"/>
        <v>570000</v>
      </c>
      <c r="AM53" s="603">
        <f t="shared" si="4"/>
        <v>0</v>
      </c>
      <c r="AN53" s="603">
        <f t="shared" si="5"/>
        <v>0</v>
      </c>
      <c r="AO53" s="603">
        <f t="shared" si="6"/>
        <v>0</v>
      </c>
      <c r="AP53" s="603">
        <f t="shared" si="7"/>
        <v>0</v>
      </c>
      <c r="AQ53" s="603">
        <f t="shared" si="8"/>
        <v>0</v>
      </c>
      <c r="AR53" s="603">
        <f t="shared" si="9"/>
        <v>0</v>
      </c>
      <c r="AS53" s="603">
        <f t="shared" si="10"/>
        <v>0</v>
      </c>
      <c r="AT53" s="586">
        <f t="shared" si="15"/>
        <v>0</v>
      </c>
      <c r="AU53" s="603">
        <f t="shared" si="16"/>
        <v>0</v>
      </c>
      <c r="AV53" s="603">
        <f t="shared" si="17"/>
        <v>45600</v>
      </c>
      <c r="AW53" s="603">
        <f t="shared" si="18"/>
        <v>615600</v>
      </c>
      <c r="AX53" s="603">
        <f t="shared" si="19"/>
        <v>615600</v>
      </c>
      <c r="AY53" s="605" t="str">
        <f t="shared" si="11"/>
        <v>DHL</v>
      </c>
      <c r="AZ53" s="594" t="s">
        <v>82</v>
      </c>
      <c r="BA53" s="587"/>
      <c r="BB53" s="606"/>
      <c r="BD53" s="608"/>
    </row>
    <row r="54" spans="1:56" s="607" customFormat="1" ht="57" customHeight="1">
      <c r="A54" s="632" t="s">
        <v>6590</v>
      </c>
      <c r="B54" s="633" t="s">
        <v>6823</v>
      </c>
      <c r="C54" s="634">
        <v>7060429972</v>
      </c>
      <c r="D54" s="635" t="s">
        <v>6693</v>
      </c>
      <c r="E54" s="635">
        <v>46273</v>
      </c>
      <c r="F54" s="599">
        <v>1</v>
      </c>
      <c r="G54" s="636">
        <v>0.4</v>
      </c>
      <c r="H54" s="636">
        <v>0.4</v>
      </c>
      <c r="I54" s="637"/>
      <c r="J54" s="600"/>
      <c r="K54" s="600"/>
      <c r="L54" s="583"/>
      <c r="M54" s="600"/>
      <c r="N54" s="584"/>
      <c r="O54" s="585"/>
      <c r="P54" s="601"/>
      <c r="Q54" s="236">
        <v>570000</v>
      </c>
      <c r="R54" s="646"/>
      <c r="S54" s="236"/>
      <c r="T54" s="236"/>
      <c r="U54" s="236"/>
      <c r="V54" s="236"/>
      <c r="W54" s="236"/>
      <c r="X54" s="584"/>
      <c r="Y54" s="652"/>
      <c r="Z54" s="236"/>
      <c r="AA54" s="638"/>
      <c r="AB54" s="642"/>
      <c r="AC54" s="642"/>
      <c r="AD54" s="656"/>
      <c r="AE54" s="639" t="s">
        <v>75</v>
      </c>
      <c r="AF54" s="602" t="str">
        <f t="shared" si="13"/>
        <v>ADC-26.09-001037</v>
      </c>
      <c r="AG54" s="640" t="str">
        <f t="shared" si="13"/>
        <v>HF260829001</v>
      </c>
      <c r="AH54" s="604">
        <f t="shared" si="14"/>
        <v>46273</v>
      </c>
      <c r="AI54" s="586">
        <f t="shared" si="0"/>
        <v>0</v>
      </c>
      <c r="AJ54" s="586">
        <f t="shared" si="1"/>
        <v>0</v>
      </c>
      <c r="AK54" s="603">
        <f t="shared" si="2"/>
        <v>0</v>
      </c>
      <c r="AL54" s="603">
        <f t="shared" si="3"/>
        <v>570000</v>
      </c>
      <c r="AM54" s="603">
        <f t="shared" si="4"/>
        <v>0</v>
      </c>
      <c r="AN54" s="603">
        <f t="shared" si="5"/>
        <v>0</v>
      </c>
      <c r="AO54" s="603">
        <f t="shared" si="6"/>
        <v>0</v>
      </c>
      <c r="AP54" s="603">
        <f t="shared" si="7"/>
        <v>0</v>
      </c>
      <c r="AQ54" s="603">
        <f t="shared" si="8"/>
        <v>0</v>
      </c>
      <c r="AR54" s="603">
        <f t="shared" si="9"/>
        <v>0</v>
      </c>
      <c r="AS54" s="603">
        <f t="shared" si="10"/>
        <v>0</v>
      </c>
      <c r="AT54" s="586">
        <f t="shared" si="15"/>
        <v>0</v>
      </c>
      <c r="AU54" s="603">
        <f t="shared" si="16"/>
        <v>0</v>
      </c>
      <c r="AV54" s="603">
        <f t="shared" si="17"/>
        <v>45600</v>
      </c>
      <c r="AW54" s="603">
        <f t="shared" si="18"/>
        <v>615600</v>
      </c>
      <c r="AX54" s="603">
        <f t="shared" si="19"/>
        <v>615600</v>
      </c>
      <c r="AY54" s="605" t="str">
        <f t="shared" si="11"/>
        <v>DHL</v>
      </c>
      <c r="AZ54" s="594" t="s">
        <v>82</v>
      </c>
      <c r="BA54" s="587"/>
      <c r="BB54" s="606"/>
      <c r="BD54" s="608"/>
    </row>
    <row r="55" spans="1:56" s="607" customFormat="1" ht="57" customHeight="1">
      <c r="A55" s="632" t="s">
        <v>6591</v>
      </c>
      <c r="B55" s="633" t="s">
        <v>6824</v>
      </c>
      <c r="C55" s="634">
        <v>4926516486</v>
      </c>
      <c r="D55" s="635" t="s">
        <v>6694</v>
      </c>
      <c r="E55" s="635">
        <v>46273</v>
      </c>
      <c r="F55" s="599">
        <v>1</v>
      </c>
      <c r="G55" s="636">
        <v>61</v>
      </c>
      <c r="H55" s="636">
        <v>61</v>
      </c>
      <c r="I55" s="637"/>
      <c r="J55" s="600"/>
      <c r="K55" s="600"/>
      <c r="L55" s="583"/>
      <c r="M55" s="600"/>
      <c r="N55" s="584"/>
      <c r="O55" s="585"/>
      <c r="P55" s="601"/>
      <c r="Q55" s="236">
        <v>570000</v>
      </c>
      <c r="R55" s="646"/>
      <c r="S55" s="236"/>
      <c r="T55" s="236"/>
      <c r="U55" s="236"/>
      <c r="V55" s="236"/>
      <c r="W55" s="236"/>
      <c r="X55" s="584"/>
      <c r="Y55" s="652"/>
      <c r="Z55" s="236"/>
      <c r="AA55" s="638"/>
      <c r="AB55" s="642"/>
      <c r="AC55" s="642"/>
      <c r="AD55" s="656"/>
      <c r="AE55" s="639" t="s">
        <v>75</v>
      </c>
      <c r="AF55" s="602" t="str">
        <f t="shared" si="13"/>
        <v>ADC-26.09-001036</v>
      </c>
      <c r="AG55" s="640" t="str">
        <f t="shared" si="13"/>
        <v>IV260901085</v>
      </c>
      <c r="AH55" s="604">
        <f t="shared" si="14"/>
        <v>46273</v>
      </c>
      <c r="AI55" s="586">
        <f t="shared" si="0"/>
        <v>0</v>
      </c>
      <c r="AJ55" s="586">
        <f t="shared" si="1"/>
        <v>0</v>
      </c>
      <c r="AK55" s="603">
        <f t="shared" si="2"/>
        <v>0</v>
      </c>
      <c r="AL55" s="603">
        <f t="shared" si="3"/>
        <v>570000</v>
      </c>
      <c r="AM55" s="603">
        <f t="shared" si="4"/>
        <v>0</v>
      </c>
      <c r="AN55" s="603">
        <f t="shared" si="5"/>
        <v>0</v>
      </c>
      <c r="AO55" s="603">
        <f t="shared" si="6"/>
        <v>0</v>
      </c>
      <c r="AP55" s="603">
        <f t="shared" si="7"/>
        <v>0</v>
      </c>
      <c r="AQ55" s="603">
        <f t="shared" si="8"/>
        <v>0</v>
      </c>
      <c r="AR55" s="603">
        <f t="shared" si="9"/>
        <v>0</v>
      </c>
      <c r="AS55" s="603">
        <f t="shared" si="10"/>
        <v>0</v>
      </c>
      <c r="AT55" s="586">
        <f t="shared" si="15"/>
        <v>0</v>
      </c>
      <c r="AU55" s="603">
        <f t="shared" si="16"/>
        <v>0</v>
      </c>
      <c r="AV55" s="603">
        <f t="shared" si="17"/>
        <v>45600</v>
      </c>
      <c r="AW55" s="603">
        <f t="shared" si="18"/>
        <v>615600</v>
      </c>
      <c r="AX55" s="603">
        <f t="shared" si="19"/>
        <v>615600</v>
      </c>
      <c r="AY55" s="605" t="str">
        <f t="shared" si="11"/>
        <v>DHL</v>
      </c>
      <c r="AZ55" s="594" t="s">
        <v>82</v>
      </c>
      <c r="BA55" s="587"/>
      <c r="BB55" s="606"/>
      <c r="BD55" s="608"/>
    </row>
    <row r="56" spans="1:56" s="607" customFormat="1" ht="57" customHeight="1">
      <c r="A56" s="632" t="s">
        <v>6592</v>
      </c>
      <c r="B56" s="633" t="s">
        <v>6825</v>
      </c>
      <c r="C56" s="634">
        <v>4927102272</v>
      </c>
      <c r="D56" s="635" t="s">
        <v>6695</v>
      </c>
      <c r="E56" s="635">
        <v>46274</v>
      </c>
      <c r="F56" s="599">
        <v>1</v>
      </c>
      <c r="G56" s="636">
        <v>4.5999999999999996</v>
      </c>
      <c r="H56" s="636">
        <v>4.5999999999999996</v>
      </c>
      <c r="I56" s="637"/>
      <c r="J56" s="600"/>
      <c r="K56" s="600"/>
      <c r="L56" s="583"/>
      <c r="M56" s="600"/>
      <c r="N56" s="584"/>
      <c r="O56" s="585"/>
      <c r="P56" s="601"/>
      <c r="Q56" s="236">
        <v>570000</v>
      </c>
      <c r="R56" s="646"/>
      <c r="S56" s="236"/>
      <c r="T56" s="236"/>
      <c r="U56" s="236"/>
      <c r="V56" s="236"/>
      <c r="W56" s="236"/>
      <c r="X56" s="584"/>
      <c r="Y56" s="652"/>
      <c r="Z56" s="236"/>
      <c r="AA56" s="638"/>
      <c r="AB56" s="642"/>
      <c r="AC56" s="642"/>
      <c r="AD56" s="656"/>
      <c r="AE56" s="639" t="s">
        <v>75</v>
      </c>
      <c r="AF56" s="602" t="str">
        <f t="shared" si="13"/>
        <v>ADC-26.09-001020</v>
      </c>
      <c r="AG56" s="640" t="str">
        <f t="shared" si="13"/>
        <v>I60302609080029-0001</v>
      </c>
      <c r="AH56" s="604">
        <f t="shared" si="14"/>
        <v>46274</v>
      </c>
      <c r="AI56" s="586">
        <f t="shared" si="0"/>
        <v>0</v>
      </c>
      <c r="AJ56" s="586">
        <f t="shared" si="1"/>
        <v>0</v>
      </c>
      <c r="AK56" s="603">
        <f t="shared" si="2"/>
        <v>0</v>
      </c>
      <c r="AL56" s="603">
        <f t="shared" si="3"/>
        <v>570000</v>
      </c>
      <c r="AM56" s="603">
        <f t="shared" si="4"/>
        <v>0</v>
      </c>
      <c r="AN56" s="603">
        <f t="shared" si="5"/>
        <v>0</v>
      </c>
      <c r="AO56" s="603">
        <f t="shared" si="6"/>
        <v>0</v>
      </c>
      <c r="AP56" s="603">
        <f t="shared" si="7"/>
        <v>0</v>
      </c>
      <c r="AQ56" s="603">
        <f t="shared" si="8"/>
        <v>0</v>
      </c>
      <c r="AR56" s="603">
        <f t="shared" si="9"/>
        <v>0</v>
      </c>
      <c r="AS56" s="603">
        <f t="shared" si="10"/>
        <v>0</v>
      </c>
      <c r="AT56" s="586">
        <f t="shared" si="15"/>
        <v>0</v>
      </c>
      <c r="AU56" s="603">
        <f t="shared" si="16"/>
        <v>0</v>
      </c>
      <c r="AV56" s="603">
        <f t="shared" si="17"/>
        <v>45600</v>
      </c>
      <c r="AW56" s="603">
        <f t="shared" si="18"/>
        <v>615600</v>
      </c>
      <c r="AX56" s="603">
        <f t="shared" si="19"/>
        <v>615600</v>
      </c>
      <c r="AY56" s="605" t="str">
        <f t="shared" si="11"/>
        <v>DHL</v>
      </c>
      <c r="AZ56" s="594" t="s">
        <v>82</v>
      </c>
      <c r="BA56" s="587"/>
      <c r="BB56" s="606"/>
      <c r="BD56" s="608"/>
    </row>
    <row r="57" spans="1:56" s="607" customFormat="1" ht="57" customHeight="1">
      <c r="A57" s="632" t="s">
        <v>6593</v>
      </c>
      <c r="B57" s="633" t="s">
        <v>6826</v>
      </c>
      <c r="C57" s="634">
        <v>4926669333</v>
      </c>
      <c r="D57" s="635" t="s">
        <v>6696</v>
      </c>
      <c r="E57" s="635">
        <v>46274</v>
      </c>
      <c r="F57" s="599">
        <v>1</v>
      </c>
      <c r="G57" s="636">
        <v>31.5</v>
      </c>
      <c r="H57" s="636">
        <v>31.5</v>
      </c>
      <c r="I57" s="637"/>
      <c r="J57" s="600"/>
      <c r="K57" s="600"/>
      <c r="L57" s="583"/>
      <c r="M57" s="600"/>
      <c r="N57" s="584"/>
      <c r="O57" s="585"/>
      <c r="P57" s="601"/>
      <c r="Q57" s="236">
        <v>570000</v>
      </c>
      <c r="R57" s="646"/>
      <c r="S57" s="236"/>
      <c r="T57" s="236"/>
      <c r="U57" s="236"/>
      <c r="V57" s="236"/>
      <c r="W57" s="236"/>
      <c r="X57" s="584"/>
      <c r="Y57" s="652"/>
      <c r="Z57" s="236"/>
      <c r="AA57" s="638"/>
      <c r="AB57" s="642"/>
      <c r="AC57" s="642"/>
      <c r="AD57" s="656"/>
      <c r="AE57" s="639" t="s">
        <v>75</v>
      </c>
      <c r="AF57" s="602" t="str">
        <f t="shared" si="13"/>
        <v>ADC-26.09-001017</v>
      </c>
      <c r="AG57" s="640" t="str">
        <f t="shared" si="13"/>
        <v>IV260902067</v>
      </c>
      <c r="AH57" s="604">
        <f t="shared" si="14"/>
        <v>46274</v>
      </c>
      <c r="AI57" s="586">
        <f t="shared" si="0"/>
        <v>0</v>
      </c>
      <c r="AJ57" s="586">
        <f t="shared" si="1"/>
        <v>0</v>
      </c>
      <c r="AK57" s="603">
        <f t="shared" si="2"/>
        <v>0</v>
      </c>
      <c r="AL57" s="603">
        <f t="shared" si="3"/>
        <v>570000</v>
      </c>
      <c r="AM57" s="603">
        <f t="shared" si="4"/>
        <v>0</v>
      </c>
      <c r="AN57" s="603">
        <f t="shared" si="5"/>
        <v>0</v>
      </c>
      <c r="AO57" s="603">
        <f t="shared" si="6"/>
        <v>0</v>
      </c>
      <c r="AP57" s="603">
        <f t="shared" si="7"/>
        <v>0</v>
      </c>
      <c r="AQ57" s="603">
        <f t="shared" si="8"/>
        <v>0</v>
      </c>
      <c r="AR57" s="603">
        <f t="shared" si="9"/>
        <v>0</v>
      </c>
      <c r="AS57" s="603">
        <f t="shared" si="10"/>
        <v>0</v>
      </c>
      <c r="AT57" s="586">
        <f t="shared" si="15"/>
        <v>0</v>
      </c>
      <c r="AU57" s="603">
        <f t="shared" si="16"/>
        <v>0</v>
      </c>
      <c r="AV57" s="603">
        <f t="shared" si="17"/>
        <v>45600</v>
      </c>
      <c r="AW57" s="603">
        <f t="shared" si="18"/>
        <v>615600</v>
      </c>
      <c r="AX57" s="603">
        <f t="shared" si="19"/>
        <v>615600</v>
      </c>
      <c r="AY57" s="605" t="str">
        <f t="shared" si="11"/>
        <v>DHL</v>
      </c>
      <c r="AZ57" s="594" t="s">
        <v>82</v>
      </c>
      <c r="BA57" s="587"/>
      <c r="BB57" s="606"/>
      <c r="BD57" s="608"/>
    </row>
    <row r="58" spans="1:56" s="607" customFormat="1" ht="57" customHeight="1">
      <c r="A58" s="632" t="s">
        <v>6594</v>
      </c>
      <c r="B58" s="633" t="s">
        <v>6827</v>
      </c>
      <c r="C58" s="634">
        <v>4927020044</v>
      </c>
      <c r="D58" s="635" t="s">
        <v>6697</v>
      </c>
      <c r="E58" s="635">
        <v>46274</v>
      </c>
      <c r="F58" s="599">
        <v>1</v>
      </c>
      <c r="G58" s="636">
        <v>11</v>
      </c>
      <c r="H58" s="636">
        <v>11</v>
      </c>
      <c r="I58" s="637"/>
      <c r="J58" s="600"/>
      <c r="K58" s="600"/>
      <c r="L58" s="583"/>
      <c r="M58" s="600"/>
      <c r="N58" s="584"/>
      <c r="O58" s="585"/>
      <c r="P58" s="601"/>
      <c r="Q58" s="236">
        <v>570000</v>
      </c>
      <c r="R58" s="646"/>
      <c r="S58" s="236"/>
      <c r="T58" s="236"/>
      <c r="U58" s="236"/>
      <c r="V58" s="236"/>
      <c r="W58" s="236"/>
      <c r="X58" s="584"/>
      <c r="Y58" s="652"/>
      <c r="Z58" s="236"/>
      <c r="AA58" s="638"/>
      <c r="AB58" s="642"/>
      <c r="AC58" s="642"/>
      <c r="AD58" s="656"/>
      <c r="AE58" s="639" t="s">
        <v>75</v>
      </c>
      <c r="AF58" s="602" t="str">
        <f t="shared" si="13"/>
        <v>ADC-26.09-001016</v>
      </c>
      <c r="AG58" s="640" t="str">
        <f t="shared" si="13"/>
        <v>SVN03126090401</v>
      </c>
      <c r="AH58" s="604">
        <f t="shared" si="14"/>
        <v>46274</v>
      </c>
      <c r="AI58" s="586">
        <f t="shared" si="0"/>
        <v>0</v>
      </c>
      <c r="AJ58" s="586">
        <f t="shared" si="1"/>
        <v>0</v>
      </c>
      <c r="AK58" s="603">
        <f t="shared" si="2"/>
        <v>0</v>
      </c>
      <c r="AL58" s="603">
        <f t="shared" si="3"/>
        <v>570000</v>
      </c>
      <c r="AM58" s="603">
        <f t="shared" si="4"/>
        <v>0</v>
      </c>
      <c r="AN58" s="603">
        <f t="shared" si="5"/>
        <v>0</v>
      </c>
      <c r="AO58" s="603">
        <f t="shared" si="6"/>
        <v>0</v>
      </c>
      <c r="AP58" s="603">
        <f t="shared" si="7"/>
        <v>0</v>
      </c>
      <c r="AQ58" s="603">
        <f t="shared" si="8"/>
        <v>0</v>
      </c>
      <c r="AR58" s="603">
        <f t="shared" si="9"/>
        <v>0</v>
      </c>
      <c r="AS58" s="603">
        <f t="shared" si="10"/>
        <v>0</v>
      </c>
      <c r="AT58" s="586">
        <f t="shared" si="15"/>
        <v>0</v>
      </c>
      <c r="AU58" s="603">
        <f t="shared" si="16"/>
        <v>0</v>
      </c>
      <c r="AV58" s="603">
        <f t="shared" si="17"/>
        <v>45600</v>
      </c>
      <c r="AW58" s="603">
        <f t="shared" si="18"/>
        <v>615600</v>
      </c>
      <c r="AX58" s="603">
        <f t="shared" si="19"/>
        <v>615600</v>
      </c>
      <c r="AY58" s="605" t="str">
        <f t="shared" si="11"/>
        <v>DHL</v>
      </c>
      <c r="AZ58" s="594" t="s">
        <v>82</v>
      </c>
      <c r="BA58" s="587"/>
      <c r="BB58" s="606"/>
      <c r="BD58" s="608"/>
    </row>
    <row r="59" spans="1:56" s="607" customFormat="1" ht="57" customHeight="1">
      <c r="A59" s="632" t="s">
        <v>6595</v>
      </c>
      <c r="B59" s="633" t="s">
        <v>6828</v>
      </c>
      <c r="C59" s="634">
        <v>4927245061</v>
      </c>
      <c r="D59" s="635" t="s">
        <v>6698</v>
      </c>
      <c r="E59" s="635">
        <v>46274</v>
      </c>
      <c r="F59" s="599">
        <v>1</v>
      </c>
      <c r="G59" s="636">
        <v>3.5</v>
      </c>
      <c r="H59" s="636">
        <v>3.5</v>
      </c>
      <c r="I59" s="637"/>
      <c r="J59" s="600"/>
      <c r="K59" s="600"/>
      <c r="L59" s="583"/>
      <c r="M59" s="600"/>
      <c r="N59" s="584"/>
      <c r="O59" s="585"/>
      <c r="P59" s="601"/>
      <c r="Q59" s="236">
        <v>570000</v>
      </c>
      <c r="R59" s="646"/>
      <c r="S59" s="236"/>
      <c r="T59" s="236"/>
      <c r="U59" s="236"/>
      <c r="V59" s="236"/>
      <c r="W59" s="236"/>
      <c r="X59" s="584"/>
      <c r="Y59" s="652"/>
      <c r="Z59" s="236"/>
      <c r="AA59" s="638"/>
      <c r="AB59" s="642"/>
      <c r="AC59" s="642"/>
      <c r="AD59" s="656"/>
      <c r="AE59" s="639" t="s">
        <v>75</v>
      </c>
      <c r="AF59" s="602" t="str">
        <f t="shared" si="13"/>
        <v>ADC-26.09-001015</v>
      </c>
      <c r="AG59" s="640" t="str">
        <f t="shared" si="13"/>
        <v>DSHK2026090501</v>
      </c>
      <c r="AH59" s="604">
        <f t="shared" si="14"/>
        <v>46274</v>
      </c>
      <c r="AI59" s="586">
        <f t="shared" si="0"/>
        <v>0</v>
      </c>
      <c r="AJ59" s="586">
        <f t="shared" si="1"/>
        <v>0</v>
      </c>
      <c r="AK59" s="603">
        <f t="shared" si="2"/>
        <v>0</v>
      </c>
      <c r="AL59" s="603">
        <f t="shared" si="3"/>
        <v>570000</v>
      </c>
      <c r="AM59" s="603">
        <f t="shared" si="4"/>
        <v>0</v>
      </c>
      <c r="AN59" s="603">
        <f t="shared" si="5"/>
        <v>0</v>
      </c>
      <c r="AO59" s="603">
        <f t="shared" si="6"/>
        <v>0</v>
      </c>
      <c r="AP59" s="603">
        <f t="shared" si="7"/>
        <v>0</v>
      </c>
      <c r="AQ59" s="603">
        <f t="shared" si="8"/>
        <v>0</v>
      </c>
      <c r="AR59" s="603">
        <f t="shared" si="9"/>
        <v>0</v>
      </c>
      <c r="AS59" s="603">
        <f t="shared" si="10"/>
        <v>0</v>
      </c>
      <c r="AT59" s="586">
        <f t="shared" si="15"/>
        <v>0</v>
      </c>
      <c r="AU59" s="603">
        <f t="shared" si="16"/>
        <v>0</v>
      </c>
      <c r="AV59" s="603">
        <f t="shared" si="17"/>
        <v>45600</v>
      </c>
      <c r="AW59" s="603">
        <f t="shared" si="18"/>
        <v>615600</v>
      </c>
      <c r="AX59" s="603">
        <f t="shared" si="19"/>
        <v>615600</v>
      </c>
      <c r="AY59" s="605" t="str">
        <f t="shared" si="11"/>
        <v>DHL</v>
      </c>
      <c r="AZ59" s="594" t="s">
        <v>82</v>
      </c>
      <c r="BA59" s="587"/>
      <c r="BB59" s="606"/>
      <c r="BD59" s="608"/>
    </row>
    <row r="60" spans="1:56" s="607" customFormat="1" ht="57" customHeight="1">
      <c r="A60" s="632" t="s">
        <v>6596</v>
      </c>
      <c r="B60" s="633" t="s">
        <v>6829</v>
      </c>
      <c r="C60" s="634">
        <v>4926950206</v>
      </c>
      <c r="D60" s="635" t="s">
        <v>6699</v>
      </c>
      <c r="E60" s="635">
        <v>46274</v>
      </c>
      <c r="F60" s="599">
        <v>1</v>
      </c>
      <c r="G60" s="636">
        <v>25</v>
      </c>
      <c r="H60" s="636">
        <v>25</v>
      </c>
      <c r="I60" s="637"/>
      <c r="J60" s="600"/>
      <c r="K60" s="600"/>
      <c r="L60" s="583"/>
      <c r="M60" s="600"/>
      <c r="N60" s="584"/>
      <c r="O60" s="585"/>
      <c r="P60" s="601"/>
      <c r="Q60" s="236">
        <v>570000</v>
      </c>
      <c r="R60" s="646"/>
      <c r="S60" s="236"/>
      <c r="T60" s="236"/>
      <c r="U60" s="236"/>
      <c r="V60" s="236"/>
      <c r="W60" s="236"/>
      <c r="X60" s="584"/>
      <c r="Y60" s="652"/>
      <c r="Z60" s="236"/>
      <c r="AA60" s="638"/>
      <c r="AB60" s="642"/>
      <c r="AC60" s="642"/>
      <c r="AD60" s="656"/>
      <c r="AE60" s="639" t="s">
        <v>75</v>
      </c>
      <c r="AF60" s="602" t="str">
        <f t="shared" si="13"/>
        <v>ADC-26.09-001012</v>
      </c>
      <c r="AG60" s="640" t="str">
        <f t="shared" si="13"/>
        <v>EXD1-26-C1213A</v>
      </c>
      <c r="AH60" s="604">
        <f t="shared" si="14"/>
        <v>46274</v>
      </c>
      <c r="AI60" s="586">
        <f t="shared" si="0"/>
        <v>0</v>
      </c>
      <c r="AJ60" s="586">
        <f t="shared" si="1"/>
        <v>0</v>
      </c>
      <c r="AK60" s="603">
        <f t="shared" si="2"/>
        <v>0</v>
      </c>
      <c r="AL60" s="603">
        <f t="shared" si="3"/>
        <v>570000</v>
      </c>
      <c r="AM60" s="603">
        <f t="shared" si="4"/>
        <v>0</v>
      </c>
      <c r="AN60" s="603">
        <f t="shared" si="5"/>
        <v>0</v>
      </c>
      <c r="AO60" s="603">
        <f t="shared" si="6"/>
        <v>0</v>
      </c>
      <c r="AP60" s="603">
        <f t="shared" si="7"/>
        <v>0</v>
      </c>
      <c r="AQ60" s="603">
        <f t="shared" si="8"/>
        <v>0</v>
      </c>
      <c r="AR60" s="603">
        <f t="shared" si="9"/>
        <v>0</v>
      </c>
      <c r="AS60" s="603">
        <f t="shared" si="10"/>
        <v>0</v>
      </c>
      <c r="AT60" s="586">
        <f t="shared" si="15"/>
        <v>0</v>
      </c>
      <c r="AU60" s="603">
        <f t="shared" si="16"/>
        <v>0</v>
      </c>
      <c r="AV60" s="603">
        <f t="shared" si="17"/>
        <v>45600</v>
      </c>
      <c r="AW60" s="603">
        <f t="shared" si="18"/>
        <v>615600</v>
      </c>
      <c r="AX60" s="603">
        <f t="shared" si="19"/>
        <v>615600</v>
      </c>
      <c r="AY60" s="605" t="str">
        <f t="shared" si="11"/>
        <v>DHL</v>
      </c>
      <c r="AZ60" s="594" t="s">
        <v>82</v>
      </c>
      <c r="BA60" s="587"/>
      <c r="BB60" s="606"/>
      <c r="BD60" s="608"/>
    </row>
    <row r="61" spans="1:56" s="607" customFormat="1" ht="57" customHeight="1">
      <c r="A61" s="632" t="s">
        <v>6597</v>
      </c>
      <c r="B61" s="633" t="s">
        <v>6830</v>
      </c>
      <c r="C61" s="634" t="s">
        <v>6831</v>
      </c>
      <c r="D61" s="635" t="s">
        <v>6700</v>
      </c>
      <c r="E61" s="635">
        <v>46273</v>
      </c>
      <c r="F61" s="599">
        <v>1</v>
      </c>
      <c r="G61" s="636">
        <v>945</v>
      </c>
      <c r="H61" s="636">
        <v>945</v>
      </c>
      <c r="I61" s="637"/>
      <c r="J61" s="600">
        <v>1</v>
      </c>
      <c r="K61" s="600"/>
      <c r="L61" s="583"/>
      <c r="M61" s="600"/>
      <c r="N61" s="584"/>
      <c r="O61" s="585"/>
      <c r="P61" s="601">
        <v>1290000</v>
      </c>
      <c r="Q61" s="236">
        <v>940500</v>
      </c>
      <c r="R61" s="646">
        <v>17597250</v>
      </c>
      <c r="S61" s="236">
        <v>703890</v>
      </c>
      <c r="T61" s="236">
        <v>703890</v>
      </c>
      <c r="U61" s="236">
        <v>1303500</v>
      </c>
      <c r="V61" s="236">
        <v>1303500</v>
      </c>
      <c r="W61" s="236"/>
      <c r="X61" s="584"/>
      <c r="Y61" s="660">
        <f t="shared" ref="Y61:Y64" si="27">P61*12%</f>
        <v>154800</v>
      </c>
      <c r="Z61" s="236"/>
      <c r="AA61" s="638"/>
      <c r="AB61" s="642"/>
      <c r="AC61" s="642"/>
      <c r="AD61" s="653" t="s">
        <v>709</v>
      </c>
      <c r="AE61" s="639" t="s">
        <v>74</v>
      </c>
      <c r="AF61" s="602" t="str">
        <f t="shared" si="13"/>
        <v>ADC-26.09-000931</v>
      </c>
      <c r="AG61" s="640" t="str">
        <f t="shared" si="13"/>
        <v>260825JHJ01A</v>
      </c>
      <c r="AH61" s="604">
        <f t="shared" si="14"/>
        <v>46273</v>
      </c>
      <c r="AI61" s="586">
        <f t="shared" si="0"/>
        <v>0</v>
      </c>
      <c r="AJ61" s="586">
        <f t="shared" si="1"/>
        <v>0</v>
      </c>
      <c r="AK61" s="603">
        <f t="shared" si="2"/>
        <v>1290000</v>
      </c>
      <c r="AL61" s="603">
        <f t="shared" si="3"/>
        <v>940500</v>
      </c>
      <c r="AM61" s="603">
        <f t="shared" si="4"/>
        <v>17597250</v>
      </c>
      <c r="AN61" s="603">
        <f t="shared" si="5"/>
        <v>703890</v>
      </c>
      <c r="AO61" s="603">
        <f t="shared" si="6"/>
        <v>703890</v>
      </c>
      <c r="AP61" s="603">
        <f t="shared" si="7"/>
        <v>1303500</v>
      </c>
      <c r="AQ61" s="603">
        <f t="shared" si="8"/>
        <v>1303500</v>
      </c>
      <c r="AR61" s="603">
        <f t="shared" si="9"/>
        <v>0</v>
      </c>
      <c r="AS61" s="603">
        <f t="shared" si="10"/>
        <v>0</v>
      </c>
      <c r="AT61" s="586">
        <f t="shared" si="15"/>
        <v>154800</v>
      </c>
      <c r="AU61" s="603">
        <f t="shared" si="16"/>
        <v>0</v>
      </c>
      <c r="AV61" s="603">
        <f t="shared" si="17"/>
        <v>1919786.4000000001</v>
      </c>
      <c r="AW61" s="603">
        <f t="shared" si="18"/>
        <v>25917116.399999999</v>
      </c>
      <c r="AX61" s="603">
        <f t="shared" si="19"/>
        <v>25917116.399999999</v>
      </c>
      <c r="AY61" s="605" t="str">
        <f t="shared" si="11"/>
        <v>CÁT LÁI</v>
      </c>
      <c r="AZ61" s="594" t="s">
        <v>80</v>
      </c>
      <c r="BA61" s="587"/>
      <c r="BB61" s="606">
        <v>46275</v>
      </c>
      <c r="BD61" s="608"/>
    </row>
    <row r="62" spans="1:56" s="607" customFormat="1" ht="57" customHeight="1">
      <c r="A62" s="632" t="s">
        <v>6598</v>
      </c>
      <c r="B62" s="633" t="s">
        <v>6832</v>
      </c>
      <c r="C62" s="634" t="s">
        <v>6833</v>
      </c>
      <c r="D62" s="635" t="s">
        <v>6701</v>
      </c>
      <c r="E62" s="635">
        <v>46274</v>
      </c>
      <c r="F62" s="599">
        <v>1</v>
      </c>
      <c r="G62" s="636">
        <v>5032.2</v>
      </c>
      <c r="H62" s="636">
        <v>5032.2</v>
      </c>
      <c r="I62" s="637"/>
      <c r="J62" s="600"/>
      <c r="K62" s="600">
        <v>1</v>
      </c>
      <c r="L62" s="583"/>
      <c r="M62" s="600">
        <v>1</v>
      </c>
      <c r="N62" s="584"/>
      <c r="O62" s="585"/>
      <c r="P62" s="601">
        <f>1460000+2296000</f>
        <v>3756000</v>
      </c>
      <c r="Q62" s="236">
        <v>940500</v>
      </c>
      <c r="R62" s="646">
        <v>21558060</v>
      </c>
      <c r="S62" s="236"/>
      <c r="T62" s="236"/>
      <c r="U62" s="236">
        <v>1830500</v>
      </c>
      <c r="V62" s="236"/>
      <c r="W62" s="236">
        <v>386775</v>
      </c>
      <c r="X62" s="584"/>
      <c r="Y62" s="660">
        <f t="shared" si="27"/>
        <v>450720</v>
      </c>
      <c r="Z62" s="236"/>
      <c r="AA62" s="638"/>
      <c r="AB62" s="642"/>
      <c r="AC62" s="642"/>
      <c r="AD62" s="653" t="s">
        <v>6907</v>
      </c>
      <c r="AE62" s="639" t="s">
        <v>74</v>
      </c>
      <c r="AF62" s="602" t="str">
        <f t="shared" si="13"/>
        <v>ADC-26.09-000934</v>
      </c>
      <c r="AG62" s="640" t="str">
        <f t="shared" si="13"/>
        <v>I60302609080033-0001</v>
      </c>
      <c r="AH62" s="604">
        <f t="shared" si="14"/>
        <v>46274</v>
      </c>
      <c r="AI62" s="586">
        <f t="shared" si="0"/>
        <v>0</v>
      </c>
      <c r="AJ62" s="586">
        <f t="shared" si="1"/>
        <v>0</v>
      </c>
      <c r="AK62" s="603">
        <f t="shared" si="2"/>
        <v>3756000</v>
      </c>
      <c r="AL62" s="603">
        <f t="shared" si="3"/>
        <v>940500</v>
      </c>
      <c r="AM62" s="603">
        <f t="shared" si="4"/>
        <v>21558060</v>
      </c>
      <c r="AN62" s="603">
        <f t="shared" si="5"/>
        <v>0</v>
      </c>
      <c r="AO62" s="603">
        <f t="shared" si="6"/>
        <v>0</v>
      </c>
      <c r="AP62" s="603">
        <f t="shared" si="7"/>
        <v>1830500</v>
      </c>
      <c r="AQ62" s="603">
        <f t="shared" si="8"/>
        <v>0</v>
      </c>
      <c r="AR62" s="603">
        <f t="shared" si="9"/>
        <v>386775</v>
      </c>
      <c r="AS62" s="603">
        <f t="shared" si="10"/>
        <v>0</v>
      </c>
      <c r="AT62" s="586">
        <f t="shared" si="15"/>
        <v>450720</v>
      </c>
      <c r="AU62" s="603">
        <f t="shared" si="16"/>
        <v>0</v>
      </c>
      <c r="AV62" s="603">
        <f t="shared" si="17"/>
        <v>2313804.4</v>
      </c>
      <c r="AW62" s="603">
        <f t="shared" si="18"/>
        <v>31236359.399999999</v>
      </c>
      <c r="AX62" s="603">
        <f t="shared" si="19"/>
        <v>31236359.399999999</v>
      </c>
      <c r="AY62" s="605" t="str">
        <f t="shared" si="11"/>
        <v>CÁT LÁI</v>
      </c>
      <c r="AZ62" s="594" t="s">
        <v>80</v>
      </c>
      <c r="BA62" s="587"/>
      <c r="BB62" s="606">
        <v>46275</v>
      </c>
      <c r="BD62" s="608"/>
    </row>
    <row r="63" spans="1:56" s="607" customFormat="1" ht="57" customHeight="1">
      <c r="A63" s="632" t="s">
        <v>6599</v>
      </c>
      <c r="B63" s="633" t="s">
        <v>6834</v>
      </c>
      <c r="C63" s="634" t="s">
        <v>6835</v>
      </c>
      <c r="D63" s="635" t="s">
        <v>6702</v>
      </c>
      <c r="E63" s="635">
        <v>46274</v>
      </c>
      <c r="F63" s="599">
        <v>1</v>
      </c>
      <c r="G63" s="636">
        <v>36</v>
      </c>
      <c r="H63" s="636">
        <v>36</v>
      </c>
      <c r="I63" s="637"/>
      <c r="J63" s="600">
        <v>1</v>
      </c>
      <c r="K63" s="600"/>
      <c r="L63" s="583"/>
      <c r="M63" s="600"/>
      <c r="N63" s="584"/>
      <c r="O63" s="585"/>
      <c r="P63" s="601">
        <v>1290000</v>
      </c>
      <c r="Q63" s="236">
        <v>940500</v>
      </c>
      <c r="R63" s="646">
        <v>1882800</v>
      </c>
      <c r="S63" s="236"/>
      <c r="T63" s="236"/>
      <c r="U63" s="236">
        <v>1830500</v>
      </c>
      <c r="V63" s="236"/>
      <c r="W63" s="236">
        <v>67500</v>
      </c>
      <c r="X63" s="584"/>
      <c r="Y63" s="660">
        <f t="shared" si="27"/>
        <v>154800</v>
      </c>
      <c r="Z63" s="236"/>
      <c r="AA63" s="638"/>
      <c r="AB63" s="642"/>
      <c r="AC63" s="642"/>
      <c r="AD63" s="653" t="s">
        <v>692</v>
      </c>
      <c r="AE63" s="639" t="s">
        <v>74</v>
      </c>
      <c r="AF63" s="602" t="str">
        <f t="shared" si="13"/>
        <v>ADC-26.09-000930</v>
      </c>
      <c r="AG63" s="640" t="str">
        <f t="shared" si="13"/>
        <v>I60302609080035-0001</v>
      </c>
      <c r="AH63" s="604">
        <f t="shared" si="14"/>
        <v>46274</v>
      </c>
      <c r="AI63" s="586">
        <f t="shared" si="0"/>
        <v>0</v>
      </c>
      <c r="AJ63" s="586">
        <f t="shared" si="1"/>
        <v>0</v>
      </c>
      <c r="AK63" s="603">
        <f t="shared" si="2"/>
        <v>1290000</v>
      </c>
      <c r="AL63" s="603">
        <f t="shared" si="3"/>
        <v>940500</v>
      </c>
      <c r="AM63" s="603">
        <f t="shared" si="4"/>
        <v>1882800</v>
      </c>
      <c r="AN63" s="603">
        <f t="shared" si="5"/>
        <v>0</v>
      </c>
      <c r="AO63" s="603">
        <f t="shared" si="6"/>
        <v>0</v>
      </c>
      <c r="AP63" s="603">
        <f t="shared" si="7"/>
        <v>1830500</v>
      </c>
      <c r="AQ63" s="603">
        <f t="shared" si="8"/>
        <v>0</v>
      </c>
      <c r="AR63" s="603">
        <f t="shared" si="9"/>
        <v>67500</v>
      </c>
      <c r="AS63" s="603">
        <f t="shared" si="10"/>
        <v>0</v>
      </c>
      <c r="AT63" s="586">
        <f t="shared" si="15"/>
        <v>154800</v>
      </c>
      <c r="AU63" s="603">
        <f t="shared" si="16"/>
        <v>0</v>
      </c>
      <c r="AV63" s="603">
        <f t="shared" si="17"/>
        <v>493288</v>
      </c>
      <c r="AW63" s="603">
        <f t="shared" si="18"/>
        <v>6659388</v>
      </c>
      <c r="AX63" s="603">
        <f t="shared" si="19"/>
        <v>6659388</v>
      </c>
      <c r="AY63" s="605" t="str">
        <f t="shared" si="11"/>
        <v>CÁT LÁI</v>
      </c>
      <c r="AZ63" s="594" t="s">
        <v>80</v>
      </c>
      <c r="BA63" s="587"/>
      <c r="BB63" s="606">
        <v>46275</v>
      </c>
      <c r="BD63" s="608"/>
    </row>
    <row r="64" spans="1:56" s="607" customFormat="1" ht="57" customHeight="1">
      <c r="A64" s="632" t="s">
        <v>6600</v>
      </c>
      <c r="B64" s="633" t="s">
        <v>6836</v>
      </c>
      <c r="C64" s="634" t="s">
        <v>6837</v>
      </c>
      <c r="D64" s="635" t="s">
        <v>6703</v>
      </c>
      <c r="E64" s="635">
        <v>46274</v>
      </c>
      <c r="F64" s="599">
        <v>1</v>
      </c>
      <c r="G64" s="636">
        <v>41.89</v>
      </c>
      <c r="H64" s="636">
        <v>41.89</v>
      </c>
      <c r="I64" s="637"/>
      <c r="J64" s="932">
        <v>1</v>
      </c>
      <c r="K64" s="600"/>
      <c r="L64" s="583"/>
      <c r="M64" s="600"/>
      <c r="N64" s="584"/>
      <c r="O64" s="585"/>
      <c r="P64" s="601">
        <v>1290000</v>
      </c>
      <c r="Q64" s="236">
        <v>940500</v>
      </c>
      <c r="R64" s="646">
        <v>810650</v>
      </c>
      <c r="S64" s="236"/>
      <c r="T64" s="236"/>
      <c r="U64" s="236">
        <v>1699750</v>
      </c>
      <c r="V64" s="236"/>
      <c r="W64" s="236">
        <v>13500</v>
      </c>
      <c r="X64" s="584"/>
      <c r="Y64" s="660">
        <f t="shared" si="27"/>
        <v>154800</v>
      </c>
      <c r="Z64" s="236"/>
      <c r="AA64" s="638"/>
      <c r="AB64" s="642"/>
      <c r="AC64" s="642"/>
      <c r="AD64" s="935" t="s">
        <v>2335</v>
      </c>
      <c r="AE64" s="639" t="s">
        <v>74</v>
      </c>
      <c r="AF64" s="602" t="str">
        <f t="shared" si="13"/>
        <v>ADC-26.09-000928</v>
      </c>
      <c r="AG64" s="640" t="str">
        <f t="shared" si="13"/>
        <v>SO44826</v>
      </c>
      <c r="AH64" s="604">
        <f t="shared" si="14"/>
        <v>46274</v>
      </c>
      <c r="AI64" s="586">
        <f t="shared" si="0"/>
        <v>0</v>
      </c>
      <c r="AJ64" s="586">
        <f t="shared" si="1"/>
        <v>0</v>
      </c>
      <c r="AK64" s="603">
        <f t="shared" si="2"/>
        <v>1290000</v>
      </c>
      <c r="AL64" s="603">
        <f t="shared" si="3"/>
        <v>940500</v>
      </c>
      <c r="AM64" s="603">
        <f t="shared" si="4"/>
        <v>810650</v>
      </c>
      <c r="AN64" s="603">
        <f t="shared" si="5"/>
        <v>0</v>
      </c>
      <c r="AO64" s="603">
        <f t="shared" si="6"/>
        <v>0</v>
      </c>
      <c r="AP64" s="603">
        <f t="shared" si="7"/>
        <v>1699750</v>
      </c>
      <c r="AQ64" s="603">
        <f t="shared" si="8"/>
        <v>0</v>
      </c>
      <c r="AR64" s="603">
        <f t="shared" si="9"/>
        <v>13500</v>
      </c>
      <c r="AS64" s="603">
        <f t="shared" si="10"/>
        <v>0</v>
      </c>
      <c r="AT64" s="586">
        <f t="shared" si="15"/>
        <v>154800</v>
      </c>
      <c r="AU64" s="603">
        <f t="shared" si="16"/>
        <v>0</v>
      </c>
      <c r="AV64" s="603">
        <f t="shared" si="17"/>
        <v>392736</v>
      </c>
      <c r="AW64" s="603">
        <f t="shared" si="18"/>
        <v>5301936</v>
      </c>
      <c r="AX64" s="603">
        <f t="shared" si="19"/>
        <v>5301936</v>
      </c>
      <c r="AY64" s="605" t="str">
        <f t="shared" si="11"/>
        <v>CÁT LÁI</v>
      </c>
      <c r="AZ64" s="594" t="s">
        <v>80</v>
      </c>
      <c r="BA64" s="587"/>
      <c r="BB64" s="606">
        <v>46275</v>
      </c>
      <c r="BD64" s="608"/>
    </row>
    <row r="65" spans="1:56" s="607" customFormat="1" ht="57" customHeight="1">
      <c r="A65" s="632" t="s">
        <v>6601</v>
      </c>
      <c r="B65" s="633" t="s">
        <v>6838</v>
      </c>
      <c r="C65" s="634" t="s">
        <v>6839</v>
      </c>
      <c r="D65" s="635" t="s">
        <v>6704</v>
      </c>
      <c r="E65" s="635">
        <v>46274</v>
      </c>
      <c r="F65" s="599">
        <v>1</v>
      </c>
      <c r="G65" s="636">
        <v>570.87</v>
      </c>
      <c r="H65" s="636">
        <v>570.87</v>
      </c>
      <c r="I65" s="637"/>
      <c r="J65" s="933"/>
      <c r="K65" s="600"/>
      <c r="L65" s="583"/>
      <c r="M65" s="600"/>
      <c r="N65" s="584"/>
      <c r="O65" s="585"/>
      <c r="P65" s="601"/>
      <c r="Q65" s="236">
        <v>940500</v>
      </c>
      <c r="R65" s="646">
        <v>808170</v>
      </c>
      <c r="S65" s="236"/>
      <c r="T65" s="236"/>
      <c r="U65" s="236">
        <v>1694550</v>
      </c>
      <c r="V65" s="236"/>
      <c r="W65" s="236"/>
      <c r="X65" s="584"/>
      <c r="Y65" s="659"/>
      <c r="Z65" s="236"/>
      <c r="AA65" s="638"/>
      <c r="AB65" s="642"/>
      <c r="AC65" s="642"/>
      <c r="AD65" s="936"/>
      <c r="AE65" s="639" t="s">
        <v>74</v>
      </c>
      <c r="AF65" s="602" t="str">
        <f t="shared" si="13"/>
        <v>ADC-26.09-000926</v>
      </c>
      <c r="AG65" s="640" t="str">
        <f t="shared" si="13"/>
        <v>I60302609090037-0001</v>
      </c>
      <c r="AH65" s="604">
        <f t="shared" si="14"/>
        <v>46274</v>
      </c>
      <c r="AI65" s="586">
        <f t="shared" si="0"/>
        <v>0</v>
      </c>
      <c r="AJ65" s="586">
        <f t="shared" si="1"/>
        <v>0</v>
      </c>
      <c r="AK65" s="603">
        <f t="shared" si="2"/>
        <v>0</v>
      </c>
      <c r="AL65" s="603">
        <f t="shared" si="3"/>
        <v>940500</v>
      </c>
      <c r="AM65" s="603">
        <f t="shared" si="4"/>
        <v>808170</v>
      </c>
      <c r="AN65" s="603">
        <f t="shared" si="5"/>
        <v>0</v>
      </c>
      <c r="AO65" s="603">
        <f t="shared" si="6"/>
        <v>0</v>
      </c>
      <c r="AP65" s="603">
        <f t="shared" si="7"/>
        <v>1694550</v>
      </c>
      <c r="AQ65" s="603">
        <f t="shared" si="8"/>
        <v>0</v>
      </c>
      <c r="AR65" s="603">
        <f t="shared" si="9"/>
        <v>0</v>
      </c>
      <c r="AS65" s="603">
        <f t="shared" si="10"/>
        <v>0</v>
      </c>
      <c r="AT65" s="586">
        <f t="shared" si="15"/>
        <v>0</v>
      </c>
      <c r="AU65" s="603">
        <f t="shared" si="16"/>
        <v>0</v>
      </c>
      <c r="AV65" s="603">
        <f t="shared" si="17"/>
        <v>275457.59999999998</v>
      </c>
      <c r="AW65" s="603">
        <f t="shared" si="18"/>
        <v>3718677.6</v>
      </c>
      <c r="AX65" s="603">
        <f t="shared" si="19"/>
        <v>3718677.6</v>
      </c>
      <c r="AY65" s="605" t="str">
        <f t="shared" si="11"/>
        <v>CÁT LÁI</v>
      </c>
      <c r="AZ65" s="594" t="s">
        <v>80</v>
      </c>
      <c r="BA65" s="587"/>
      <c r="BB65" s="606">
        <v>46275</v>
      </c>
      <c r="BD65" s="608"/>
    </row>
    <row r="66" spans="1:56" s="607" customFormat="1" ht="57" customHeight="1">
      <c r="A66" s="632" t="s">
        <v>6602</v>
      </c>
      <c r="B66" s="633" t="s">
        <v>6840</v>
      </c>
      <c r="C66" s="634" t="s">
        <v>6841</v>
      </c>
      <c r="D66" s="635" t="s">
        <v>6705</v>
      </c>
      <c r="E66" s="635">
        <v>46274</v>
      </c>
      <c r="F66" s="938">
        <v>3</v>
      </c>
      <c r="G66" s="636">
        <v>500</v>
      </c>
      <c r="H66" s="636">
        <v>500</v>
      </c>
      <c r="I66" s="637"/>
      <c r="J66" s="933"/>
      <c r="K66" s="600"/>
      <c r="L66" s="583"/>
      <c r="M66" s="600"/>
      <c r="N66" s="584"/>
      <c r="O66" s="585"/>
      <c r="P66" s="601"/>
      <c r="Q66" s="236">
        <f t="shared" ref="Q66:Q68" si="28">940500+70000*2</f>
        <v>1080500</v>
      </c>
      <c r="R66" s="646">
        <v>3900011</v>
      </c>
      <c r="S66" s="236"/>
      <c r="T66" s="236"/>
      <c r="U66" s="236">
        <v>1699750</v>
      </c>
      <c r="V66" s="236"/>
      <c r="W66" s="236">
        <v>227745</v>
      </c>
      <c r="X66" s="584"/>
      <c r="Y66" s="659"/>
      <c r="Z66" s="236"/>
      <c r="AA66" s="638"/>
      <c r="AB66" s="642"/>
      <c r="AC66" s="642"/>
      <c r="AD66" s="936"/>
      <c r="AE66" s="639" t="s">
        <v>74</v>
      </c>
      <c r="AF66" s="602" t="str">
        <f t="shared" si="13"/>
        <v>ADC-26.09-000716</v>
      </c>
      <c r="AG66" s="640" t="str">
        <f t="shared" si="13"/>
        <v>PSI20260800012</v>
      </c>
      <c r="AH66" s="604">
        <f t="shared" si="14"/>
        <v>46274</v>
      </c>
      <c r="AI66" s="586">
        <f t="shared" si="0"/>
        <v>0</v>
      </c>
      <c r="AJ66" s="586">
        <f t="shared" si="1"/>
        <v>0</v>
      </c>
      <c r="AK66" s="603">
        <f t="shared" si="2"/>
        <v>0</v>
      </c>
      <c r="AL66" s="603">
        <f t="shared" si="3"/>
        <v>1080500</v>
      </c>
      <c r="AM66" s="603">
        <f t="shared" si="4"/>
        <v>3900011</v>
      </c>
      <c r="AN66" s="603">
        <f t="shared" si="5"/>
        <v>0</v>
      </c>
      <c r="AO66" s="603">
        <f t="shared" si="6"/>
        <v>0</v>
      </c>
      <c r="AP66" s="603">
        <f t="shared" si="7"/>
        <v>1699750</v>
      </c>
      <c r="AQ66" s="603">
        <f t="shared" si="8"/>
        <v>0</v>
      </c>
      <c r="AR66" s="603">
        <f t="shared" si="9"/>
        <v>227745</v>
      </c>
      <c r="AS66" s="603">
        <f t="shared" si="10"/>
        <v>0</v>
      </c>
      <c r="AT66" s="586">
        <f t="shared" si="15"/>
        <v>0</v>
      </c>
      <c r="AU66" s="603">
        <f t="shared" si="16"/>
        <v>0</v>
      </c>
      <c r="AV66" s="603">
        <f t="shared" si="17"/>
        <v>552640.48</v>
      </c>
      <c r="AW66" s="603">
        <f t="shared" si="18"/>
        <v>7460646.4800000004</v>
      </c>
      <c r="AX66" s="603">
        <f t="shared" si="19"/>
        <v>7460646.4800000004</v>
      </c>
      <c r="AY66" s="605" t="str">
        <f t="shared" si="11"/>
        <v>CÁT LÁI</v>
      </c>
      <c r="AZ66" s="594" t="s">
        <v>80</v>
      </c>
      <c r="BA66" s="587"/>
      <c r="BB66" s="606">
        <v>46275</v>
      </c>
      <c r="BD66" s="608"/>
    </row>
    <row r="67" spans="1:56" s="607" customFormat="1" ht="57" customHeight="1">
      <c r="A67" s="632" t="s">
        <v>6602</v>
      </c>
      <c r="B67" s="633" t="s">
        <v>6840</v>
      </c>
      <c r="C67" s="634" t="s">
        <v>6841</v>
      </c>
      <c r="D67" s="635" t="s">
        <v>6706</v>
      </c>
      <c r="E67" s="635">
        <v>46274</v>
      </c>
      <c r="F67" s="939"/>
      <c r="G67" s="636"/>
      <c r="H67" s="636">
        <v>500</v>
      </c>
      <c r="I67" s="637"/>
      <c r="J67" s="933"/>
      <c r="K67" s="600"/>
      <c r="L67" s="583"/>
      <c r="M67" s="600"/>
      <c r="N67" s="584"/>
      <c r="O67" s="585"/>
      <c r="P67" s="601"/>
      <c r="Q67" s="236">
        <f t="shared" si="28"/>
        <v>1080500</v>
      </c>
      <c r="R67" s="646">
        <v>3900011</v>
      </c>
      <c r="S67" s="236"/>
      <c r="T67" s="236"/>
      <c r="U67" s="236">
        <v>1699750</v>
      </c>
      <c r="V67" s="236"/>
      <c r="W67" s="236">
        <v>227745</v>
      </c>
      <c r="X67" s="584"/>
      <c r="Y67" s="659"/>
      <c r="Z67" s="236"/>
      <c r="AA67" s="638"/>
      <c r="AB67" s="642"/>
      <c r="AC67" s="642"/>
      <c r="AD67" s="936"/>
      <c r="AE67" s="639" t="s">
        <v>74</v>
      </c>
      <c r="AF67" s="602" t="str">
        <f t="shared" si="13"/>
        <v>ADC-26.09-000716</v>
      </c>
      <c r="AG67" s="640" t="str">
        <f t="shared" si="13"/>
        <v>PSI20260800012</v>
      </c>
      <c r="AH67" s="604">
        <f t="shared" si="14"/>
        <v>46274</v>
      </c>
      <c r="AI67" s="586">
        <f t="shared" ref="AI67" si="29">G67/H67*N67</f>
        <v>0</v>
      </c>
      <c r="AJ67" s="586">
        <f t="shared" ref="AJ67" si="30">(G67/H67)*O67</f>
        <v>0</v>
      </c>
      <c r="AK67" s="603">
        <f t="shared" ref="AK67:AK108" si="31">(G67/H67)*P67</f>
        <v>0</v>
      </c>
      <c r="AL67" s="603">
        <f t="shared" ref="AL67:AL108" si="32">(G67/H67)*Q67</f>
        <v>0</v>
      </c>
      <c r="AM67" s="603">
        <f t="shared" ref="AM67:AM108" si="33">(G67/H67)*R67</f>
        <v>0</v>
      </c>
      <c r="AN67" s="603">
        <f t="shared" ref="AN67:AN108" si="34">(G67/H67)*S67</f>
        <v>0</v>
      </c>
      <c r="AO67" s="603">
        <f t="shared" ref="AO67:AO108" si="35">(G67/H67)*T67</f>
        <v>0</v>
      </c>
      <c r="AP67" s="603">
        <f t="shared" ref="AP67:AP108" si="36">(G67/H67)*U67</f>
        <v>0</v>
      </c>
      <c r="AQ67" s="603">
        <f t="shared" ref="AQ67:AQ108" si="37">(G67/H67)*V67</f>
        <v>0</v>
      </c>
      <c r="AR67" s="603">
        <f t="shared" ref="AR67:AR108" si="38">(G67/H67)*W67</f>
        <v>0</v>
      </c>
      <c r="AS67" s="603">
        <f t="shared" ref="AS67" si="39">(G67/H67)*X67</f>
        <v>0</v>
      </c>
      <c r="AT67" s="586">
        <f t="shared" si="15"/>
        <v>0</v>
      </c>
      <c r="AU67" s="603">
        <f t="shared" si="16"/>
        <v>0</v>
      </c>
      <c r="AV67" s="603">
        <f t="shared" si="17"/>
        <v>0</v>
      </c>
      <c r="AW67" s="603">
        <f t="shared" si="18"/>
        <v>0</v>
      </c>
      <c r="AX67" s="603">
        <f t="shared" si="19"/>
        <v>0</v>
      </c>
      <c r="AY67" s="605" t="str">
        <f t="shared" ref="AY67:AY130" si="40">AE67</f>
        <v>CÁT LÁI</v>
      </c>
      <c r="AZ67" s="594" t="s">
        <v>80</v>
      </c>
      <c r="BA67" s="587"/>
      <c r="BB67" s="606">
        <v>46275</v>
      </c>
      <c r="BD67" s="608"/>
    </row>
    <row r="68" spans="1:56" s="607" customFormat="1" ht="57" customHeight="1">
      <c r="A68" s="632" t="s">
        <v>6602</v>
      </c>
      <c r="B68" s="633" t="s">
        <v>6840</v>
      </c>
      <c r="C68" s="634" t="s">
        <v>6841</v>
      </c>
      <c r="D68" s="635" t="s">
        <v>6707</v>
      </c>
      <c r="E68" s="635">
        <v>46274</v>
      </c>
      <c r="F68" s="940"/>
      <c r="G68" s="636"/>
      <c r="H68" s="636">
        <v>500</v>
      </c>
      <c r="I68" s="637"/>
      <c r="J68" s="934"/>
      <c r="K68" s="600"/>
      <c r="L68" s="583"/>
      <c r="M68" s="600"/>
      <c r="N68" s="584"/>
      <c r="O68" s="585"/>
      <c r="P68" s="601"/>
      <c r="Q68" s="236">
        <f t="shared" si="28"/>
        <v>1080500</v>
      </c>
      <c r="R68" s="646">
        <v>3900011</v>
      </c>
      <c r="S68" s="236"/>
      <c r="T68" s="236"/>
      <c r="U68" s="236">
        <v>1699750</v>
      </c>
      <c r="V68" s="236"/>
      <c r="W68" s="236">
        <v>227745</v>
      </c>
      <c r="X68" s="584"/>
      <c r="Y68" s="659"/>
      <c r="Z68" s="236"/>
      <c r="AA68" s="638"/>
      <c r="AB68" s="643"/>
      <c r="AC68" s="643"/>
      <c r="AD68" s="937"/>
      <c r="AE68" s="639" t="s">
        <v>74</v>
      </c>
      <c r="AF68" s="602" t="str">
        <f t="shared" ref="AF68:AG101" si="41">A68</f>
        <v>ADC-26.09-000716</v>
      </c>
      <c r="AG68" s="603" t="str">
        <f t="shared" si="41"/>
        <v>PSI20260800012</v>
      </c>
      <c r="AH68" s="604">
        <f t="shared" ref="AH68:AH131" si="42">E68</f>
        <v>46274</v>
      </c>
      <c r="AI68" s="586"/>
      <c r="AJ68" s="586"/>
      <c r="AK68" s="603">
        <f t="shared" si="31"/>
        <v>0</v>
      </c>
      <c r="AL68" s="603">
        <f t="shared" si="32"/>
        <v>0</v>
      </c>
      <c r="AM68" s="603">
        <f t="shared" si="33"/>
        <v>0</v>
      </c>
      <c r="AN68" s="603">
        <f t="shared" si="34"/>
        <v>0</v>
      </c>
      <c r="AO68" s="603">
        <f t="shared" si="35"/>
        <v>0</v>
      </c>
      <c r="AP68" s="603">
        <f t="shared" si="36"/>
        <v>0</v>
      </c>
      <c r="AQ68" s="603">
        <f t="shared" si="37"/>
        <v>0</v>
      </c>
      <c r="AR68" s="603">
        <f t="shared" si="38"/>
        <v>0</v>
      </c>
      <c r="AS68" s="603"/>
      <c r="AT68" s="586">
        <f t="shared" ref="AT68:AT108" si="43">(G68/H68)*Y68</f>
        <v>0</v>
      </c>
      <c r="AU68" s="603">
        <f t="shared" ref="AU68:AU108" si="44">(G68/H68)*Z68</f>
        <v>0</v>
      </c>
      <c r="AV68" s="603"/>
      <c r="AW68" s="603"/>
      <c r="AX68" s="603"/>
      <c r="AY68" s="605" t="str">
        <f t="shared" si="40"/>
        <v>CÁT LÁI</v>
      </c>
      <c r="AZ68" s="594" t="s">
        <v>80</v>
      </c>
      <c r="BA68" s="587"/>
      <c r="BB68" s="606">
        <v>46275</v>
      </c>
      <c r="BC68" s="645"/>
      <c r="BD68" s="608"/>
    </row>
    <row r="69" spans="1:56" s="607" customFormat="1" ht="57" customHeight="1">
      <c r="A69" s="632" t="s">
        <v>6603</v>
      </c>
      <c r="B69" s="633" t="s">
        <v>6916</v>
      </c>
      <c r="C69" s="634">
        <v>1158</v>
      </c>
      <c r="D69" s="635" t="s">
        <v>6708</v>
      </c>
      <c r="E69" s="635">
        <v>46274</v>
      </c>
      <c r="F69" s="599">
        <v>1</v>
      </c>
      <c r="G69" s="636">
        <v>454</v>
      </c>
      <c r="H69" s="636">
        <v>454</v>
      </c>
      <c r="I69" s="637"/>
      <c r="J69" s="600"/>
      <c r="K69" s="932">
        <v>1</v>
      </c>
      <c r="L69" s="583"/>
      <c r="M69" s="600"/>
      <c r="N69" s="584"/>
      <c r="O69" s="585"/>
      <c r="P69" s="601">
        <v>1460000</v>
      </c>
      <c r="Q69" s="236">
        <v>940500</v>
      </c>
      <c r="R69" s="647"/>
      <c r="S69" s="236"/>
      <c r="T69" s="236"/>
      <c r="U69" s="236"/>
      <c r="V69" s="236"/>
      <c r="W69" s="236">
        <v>123220</v>
      </c>
      <c r="X69" s="584"/>
      <c r="Y69" s="660">
        <f>P69*12%</f>
        <v>175200</v>
      </c>
      <c r="Z69" s="236"/>
      <c r="AA69" s="638"/>
      <c r="AB69" s="643"/>
      <c r="AC69" s="643"/>
      <c r="AD69" s="935" t="s">
        <v>6908</v>
      </c>
      <c r="AE69" s="639" t="s">
        <v>1271</v>
      </c>
      <c r="AF69" s="602" t="str">
        <f t="shared" si="41"/>
        <v>ADC-26.09-000925</v>
      </c>
      <c r="AG69" s="603" t="str">
        <f t="shared" si="41"/>
        <v>112600047068155</v>
      </c>
      <c r="AH69" s="604">
        <f t="shared" si="42"/>
        <v>46274</v>
      </c>
      <c r="AI69" s="586"/>
      <c r="AJ69" s="586"/>
      <c r="AK69" s="603">
        <f t="shared" si="31"/>
        <v>1460000</v>
      </c>
      <c r="AL69" s="603">
        <f t="shared" si="32"/>
        <v>940500</v>
      </c>
      <c r="AM69" s="603">
        <f t="shared" si="33"/>
        <v>0</v>
      </c>
      <c r="AN69" s="603">
        <f t="shared" si="34"/>
        <v>0</v>
      </c>
      <c r="AO69" s="603">
        <f t="shared" si="35"/>
        <v>0</v>
      </c>
      <c r="AP69" s="603">
        <f t="shared" si="36"/>
        <v>0</v>
      </c>
      <c r="AQ69" s="603">
        <f t="shared" si="37"/>
        <v>0</v>
      </c>
      <c r="AR69" s="603">
        <f t="shared" si="38"/>
        <v>123220</v>
      </c>
      <c r="AS69" s="603"/>
      <c r="AT69" s="586">
        <f t="shared" si="43"/>
        <v>175200</v>
      </c>
      <c r="AU69" s="603">
        <f t="shared" si="44"/>
        <v>0</v>
      </c>
      <c r="AV69" s="603"/>
      <c r="AW69" s="603"/>
      <c r="AX69" s="603"/>
      <c r="AY69" s="605" t="str">
        <f t="shared" si="40"/>
        <v>THÀNH LONG</v>
      </c>
      <c r="AZ69" s="594" t="s">
        <v>80</v>
      </c>
      <c r="BA69" s="587"/>
      <c r="BB69" s="606">
        <v>46275</v>
      </c>
      <c r="BC69" s="645"/>
      <c r="BD69" s="608"/>
    </row>
    <row r="70" spans="1:56" s="607" customFormat="1" ht="57" customHeight="1">
      <c r="A70" s="632" t="s">
        <v>6604</v>
      </c>
      <c r="B70" s="633" t="s">
        <v>6917</v>
      </c>
      <c r="C70" s="634">
        <v>5729051</v>
      </c>
      <c r="D70" s="635" t="s">
        <v>6709</v>
      </c>
      <c r="E70" s="635">
        <v>46274</v>
      </c>
      <c r="F70" s="599">
        <v>1</v>
      </c>
      <c r="G70" s="636">
        <v>998.8</v>
      </c>
      <c r="H70" s="636">
        <v>998.8</v>
      </c>
      <c r="I70" s="637"/>
      <c r="J70" s="600"/>
      <c r="K70" s="933"/>
      <c r="L70" s="583"/>
      <c r="M70" s="600"/>
      <c r="N70" s="584"/>
      <c r="O70" s="585"/>
      <c r="P70" s="601"/>
      <c r="Q70" s="236">
        <v>940500</v>
      </c>
      <c r="R70" s="647"/>
      <c r="S70" s="236"/>
      <c r="T70" s="236"/>
      <c r="U70" s="236"/>
      <c r="V70" s="236"/>
      <c r="W70" s="236">
        <v>246440</v>
      </c>
      <c r="X70" s="584"/>
      <c r="Y70" s="659"/>
      <c r="Z70" s="236"/>
      <c r="AA70" s="638"/>
      <c r="AB70" s="643"/>
      <c r="AC70" s="643"/>
      <c r="AD70" s="936"/>
      <c r="AE70" s="639" t="s">
        <v>1271</v>
      </c>
      <c r="AF70" s="602" t="str">
        <f t="shared" si="41"/>
        <v>ADC-26.09-000924</v>
      </c>
      <c r="AG70" s="603" t="str">
        <f t="shared" si="41"/>
        <v>112600047066088</v>
      </c>
      <c r="AH70" s="604">
        <f t="shared" si="42"/>
        <v>46274</v>
      </c>
      <c r="AI70" s="586"/>
      <c r="AJ70" s="586"/>
      <c r="AK70" s="603">
        <f t="shared" si="31"/>
        <v>0</v>
      </c>
      <c r="AL70" s="603">
        <f t="shared" si="32"/>
        <v>940500</v>
      </c>
      <c r="AM70" s="603">
        <f t="shared" si="33"/>
        <v>0</v>
      </c>
      <c r="AN70" s="603">
        <f t="shared" si="34"/>
        <v>0</v>
      </c>
      <c r="AO70" s="603">
        <f t="shared" si="35"/>
        <v>0</v>
      </c>
      <c r="AP70" s="603">
        <f t="shared" si="36"/>
        <v>0</v>
      </c>
      <c r="AQ70" s="603">
        <f t="shared" si="37"/>
        <v>0</v>
      </c>
      <c r="AR70" s="603">
        <f t="shared" si="38"/>
        <v>246440</v>
      </c>
      <c r="AS70" s="603"/>
      <c r="AT70" s="586">
        <f t="shared" si="43"/>
        <v>0</v>
      </c>
      <c r="AU70" s="603">
        <f t="shared" si="44"/>
        <v>0</v>
      </c>
      <c r="AV70" s="603"/>
      <c r="AW70" s="603"/>
      <c r="AX70" s="603"/>
      <c r="AY70" s="605" t="str">
        <f t="shared" si="40"/>
        <v>THÀNH LONG</v>
      </c>
      <c r="AZ70" s="594" t="s">
        <v>80</v>
      </c>
      <c r="BA70" s="587"/>
      <c r="BB70" s="606">
        <v>46275</v>
      </c>
      <c r="BC70" s="645"/>
      <c r="BD70" s="608"/>
    </row>
    <row r="71" spans="1:56" s="607" customFormat="1" ht="57" customHeight="1">
      <c r="A71" s="632" t="s">
        <v>6605</v>
      </c>
      <c r="B71" s="633" t="s">
        <v>6918</v>
      </c>
      <c r="C71" s="634">
        <v>1156</v>
      </c>
      <c r="D71" s="635" t="s">
        <v>6710</v>
      </c>
      <c r="E71" s="635">
        <v>46274</v>
      </c>
      <c r="F71" s="599">
        <v>1</v>
      </c>
      <c r="G71" s="636">
        <v>499.4</v>
      </c>
      <c r="H71" s="636">
        <v>499.4</v>
      </c>
      <c r="I71" s="637"/>
      <c r="J71" s="600"/>
      <c r="K71" s="934"/>
      <c r="L71" s="583"/>
      <c r="M71" s="600"/>
      <c r="N71" s="584"/>
      <c r="O71" s="585"/>
      <c r="P71" s="601"/>
      <c r="Q71" s="236">
        <v>940500</v>
      </c>
      <c r="R71" s="647"/>
      <c r="S71" s="236"/>
      <c r="T71" s="236"/>
      <c r="U71" s="236"/>
      <c r="V71" s="236"/>
      <c r="W71" s="236">
        <v>123220</v>
      </c>
      <c r="X71" s="584"/>
      <c r="Y71" s="659"/>
      <c r="Z71" s="236"/>
      <c r="AA71" s="638"/>
      <c r="AB71" s="643"/>
      <c r="AC71" s="643"/>
      <c r="AD71" s="937"/>
      <c r="AE71" s="639" t="s">
        <v>1271</v>
      </c>
      <c r="AF71" s="602" t="str">
        <f t="shared" si="41"/>
        <v>ADC-26.09-000921</v>
      </c>
      <c r="AG71" s="603" t="str">
        <f t="shared" si="41"/>
        <v>112600047068820</v>
      </c>
      <c r="AH71" s="604">
        <f t="shared" si="42"/>
        <v>46274</v>
      </c>
      <c r="AI71" s="586"/>
      <c r="AJ71" s="586"/>
      <c r="AK71" s="603">
        <f t="shared" si="31"/>
        <v>0</v>
      </c>
      <c r="AL71" s="603">
        <f t="shared" si="32"/>
        <v>940500</v>
      </c>
      <c r="AM71" s="603">
        <f t="shared" si="33"/>
        <v>0</v>
      </c>
      <c r="AN71" s="603">
        <f t="shared" si="34"/>
        <v>0</v>
      </c>
      <c r="AO71" s="603">
        <f t="shared" si="35"/>
        <v>0</v>
      </c>
      <c r="AP71" s="603">
        <f t="shared" si="36"/>
        <v>0</v>
      </c>
      <c r="AQ71" s="603">
        <f t="shared" si="37"/>
        <v>0</v>
      </c>
      <c r="AR71" s="603">
        <f t="shared" si="38"/>
        <v>123220</v>
      </c>
      <c r="AS71" s="603"/>
      <c r="AT71" s="586">
        <f t="shared" si="43"/>
        <v>0</v>
      </c>
      <c r="AU71" s="603">
        <f t="shared" si="44"/>
        <v>0</v>
      </c>
      <c r="AV71" s="603"/>
      <c r="AW71" s="603"/>
      <c r="AX71" s="603"/>
      <c r="AY71" s="605" t="str">
        <f t="shared" si="40"/>
        <v>THÀNH LONG</v>
      </c>
      <c r="AZ71" s="594" t="s">
        <v>80</v>
      </c>
      <c r="BA71" s="587"/>
      <c r="BB71" s="606">
        <v>46275</v>
      </c>
      <c r="BC71" s="645"/>
      <c r="BD71" s="608"/>
    </row>
    <row r="72" spans="1:56" s="607" customFormat="1" ht="57" customHeight="1">
      <c r="A72" s="632" t="s">
        <v>6606</v>
      </c>
      <c r="B72" s="633" t="s">
        <v>6842</v>
      </c>
      <c r="C72" s="634" t="s">
        <v>6843</v>
      </c>
      <c r="D72" s="635" t="s">
        <v>6711</v>
      </c>
      <c r="E72" s="635">
        <v>46270</v>
      </c>
      <c r="F72" s="599">
        <v>1</v>
      </c>
      <c r="G72" s="636">
        <v>2596.52</v>
      </c>
      <c r="H72" s="636">
        <v>2596.52</v>
      </c>
      <c r="I72" s="637"/>
      <c r="J72" s="600"/>
      <c r="K72" s="600"/>
      <c r="L72" s="583"/>
      <c r="M72" s="932">
        <v>1</v>
      </c>
      <c r="N72" s="584"/>
      <c r="O72" s="585"/>
      <c r="P72" s="601">
        <v>2296000</v>
      </c>
      <c r="Q72" s="236">
        <v>940500</v>
      </c>
      <c r="R72" s="647">
        <v>19153879</v>
      </c>
      <c r="S72" s="236">
        <v>6019791</v>
      </c>
      <c r="T72" s="236">
        <v>8208806</v>
      </c>
      <c r="U72" s="236">
        <v>788550</v>
      </c>
      <c r="V72" s="236">
        <v>525700</v>
      </c>
      <c r="W72" s="236"/>
      <c r="X72" s="584"/>
      <c r="Y72" s="660">
        <f>P72*12%</f>
        <v>275520</v>
      </c>
      <c r="Z72" s="236"/>
      <c r="AA72" s="638"/>
      <c r="AB72" s="643"/>
      <c r="AC72" s="643"/>
      <c r="AD72" s="935" t="s">
        <v>1276</v>
      </c>
      <c r="AE72" s="639" t="s">
        <v>74</v>
      </c>
      <c r="AF72" s="602" t="str">
        <f t="shared" si="41"/>
        <v>ADC-26.09-000480</v>
      </c>
      <c r="AG72" s="603" t="str">
        <f t="shared" si="41"/>
        <v>IN-JF260828</v>
      </c>
      <c r="AH72" s="604">
        <f t="shared" si="42"/>
        <v>46270</v>
      </c>
      <c r="AI72" s="586"/>
      <c r="AJ72" s="586"/>
      <c r="AK72" s="603">
        <f t="shared" si="31"/>
        <v>2296000</v>
      </c>
      <c r="AL72" s="603">
        <f t="shared" si="32"/>
        <v>940500</v>
      </c>
      <c r="AM72" s="603">
        <f t="shared" si="33"/>
        <v>19153879</v>
      </c>
      <c r="AN72" s="603">
        <f t="shared" si="34"/>
        <v>6019791</v>
      </c>
      <c r="AO72" s="603">
        <f t="shared" si="35"/>
        <v>8208806</v>
      </c>
      <c r="AP72" s="603">
        <f t="shared" si="36"/>
        <v>788550</v>
      </c>
      <c r="AQ72" s="603">
        <f t="shared" si="37"/>
        <v>525700</v>
      </c>
      <c r="AR72" s="603">
        <f t="shared" si="38"/>
        <v>0</v>
      </c>
      <c r="AS72" s="603"/>
      <c r="AT72" s="586">
        <f t="shared" si="43"/>
        <v>275520</v>
      </c>
      <c r="AU72" s="603">
        <f t="shared" si="44"/>
        <v>0</v>
      </c>
      <c r="AV72" s="603"/>
      <c r="AW72" s="603"/>
      <c r="AX72" s="603"/>
      <c r="AY72" s="605" t="str">
        <f t="shared" si="40"/>
        <v>CÁT LÁI</v>
      </c>
      <c r="AZ72" s="594" t="s">
        <v>80</v>
      </c>
      <c r="BA72" s="587"/>
      <c r="BB72" s="606">
        <v>46275</v>
      </c>
      <c r="BD72" s="608"/>
    </row>
    <row r="73" spans="1:56" s="607" customFormat="1" ht="57" customHeight="1">
      <c r="A73" s="632" t="s">
        <v>6607</v>
      </c>
      <c r="B73" s="633" t="s">
        <v>6844</v>
      </c>
      <c r="C73" s="634" t="s">
        <v>6845</v>
      </c>
      <c r="D73" s="635" t="s">
        <v>6712</v>
      </c>
      <c r="E73" s="635">
        <v>46270</v>
      </c>
      <c r="F73" s="599">
        <v>1</v>
      </c>
      <c r="G73" s="636">
        <v>172</v>
      </c>
      <c r="H73" s="636">
        <v>172</v>
      </c>
      <c r="I73" s="637"/>
      <c r="J73" s="600"/>
      <c r="K73" s="600"/>
      <c r="L73" s="583"/>
      <c r="M73" s="934"/>
      <c r="N73" s="584"/>
      <c r="O73" s="585"/>
      <c r="P73" s="601"/>
      <c r="Q73" s="236">
        <v>940500</v>
      </c>
      <c r="R73" s="648">
        <v>551985</v>
      </c>
      <c r="S73" s="236">
        <v>157710</v>
      </c>
      <c r="T73" s="236">
        <v>262850</v>
      </c>
      <c r="U73" s="236">
        <v>919975</v>
      </c>
      <c r="V73" s="236">
        <v>919975</v>
      </c>
      <c r="W73" s="236"/>
      <c r="X73" s="584"/>
      <c r="Y73" s="659"/>
      <c r="Z73" s="236"/>
      <c r="AA73" s="638"/>
      <c r="AB73" s="643"/>
      <c r="AC73" s="643"/>
      <c r="AD73" s="937"/>
      <c r="AE73" s="639" t="s">
        <v>74</v>
      </c>
      <c r="AF73" s="602" t="str">
        <f t="shared" si="41"/>
        <v>ADC-26.09-000491</v>
      </c>
      <c r="AG73" s="603" t="str">
        <f t="shared" si="41"/>
        <v>BLB11</v>
      </c>
      <c r="AH73" s="604">
        <f t="shared" si="42"/>
        <v>46270</v>
      </c>
      <c r="AI73" s="586"/>
      <c r="AJ73" s="586"/>
      <c r="AK73" s="603">
        <f t="shared" si="31"/>
        <v>0</v>
      </c>
      <c r="AL73" s="603">
        <f t="shared" si="32"/>
        <v>940500</v>
      </c>
      <c r="AM73" s="603">
        <f t="shared" si="33"/>
        <v>551985</v>
      </c>
      <c r="AN73" s="603">
        <f t="shared" si="34"/>
        <v>157710</v>
      </c>
      <c r="AO73" s="603">
        <f t="shared" si="35"/>
        <v>262850</v>
      </c>
      <c r="AP73" s="603">
        <f t="shared" si="36"/>
        <v>919975</v>
      </c>
      <c r="AQ73" s="603">
        <f t="shared" si="37"/>
        <v>919975</v>
      </c>
      <c r="AR73" s="603">
        <f t="shared" si="38"/>
        <v>0</v>
      </c>
      <c r="AS73" s="603"/>
      <c r="AT73" s="586">
        <f t="shared" si="43"/>
        <v>0</v>
      </c>
      <c r="AU73" s="603">
        <f t="shared" si="44"/>
        <v>0</v>
      </c>
      <c r="AV73" s="603"/>
      <c r="AW73" s="603"/>
      <c r="AX73" s="603"/>
      <c r="AY73" s="605" t="str">
        <f t="shared" si="40"/>
        <v>CÁT LÁI</v>
      </c>
      <c r="AZ73" s="594" t="s">
        <v>80</v>
      </c>
      <c r="BA73" s="587"/>
      <c r="BB73" s="606">
        <v>46275</v>
      </c>
      <c r="BD73" s="608"/>
    </row>
    <row r="74" spans="1:56" s="607" customFormat="1" ht="57" customHeight="1">
      <c r="A74" s="632" t="s">
        <v>6608</v>
      </c>
      <c r="B74" s="633">
        <v>260180</v>
      </c>
      <c r="C74" s="634" t="s">
        <v>6846</v>
      </c>
      <c r="D74" s="635" t="s">
        <v>6713</v>
      </c>
      <c r="E74" s="635">
        <v>46270</v>
      </c>
      <c r="F74" s="599">
        <v>1</v>
      </c>
      <c r="G74" s="636">
        <v>2535</v>
      </c>
      <c r="H74" s="636">
        <v>2535</v>
      </c>
      <c r="I74" s="637"/>
      <c r="J74" s="600"/>
      <c r="K74" s="600"/>
      <c r="L74" s="583"/>
      <c r="M74" s="600">
        <v>1</v>
      </c>
      <c r="N74" s="584"/>
      <c r="O74" s="585"/>
      <c r="P74" s="601">
        <v>2296000</v>
      </c>
      <c r="Q74" s="236">
        <v>940500</v>
      </c>
      <c r="R74" s="648">
        <v>5434107</v>
      </c>
      <c r="S74" s="236">
        <v>1959280</v>
      </c>
      <c r="T74" s="236">
        <v>2694010</v>
      </c>
      <c r="U74" s="236">
        <v>1205793</v>
      </c>
      <c r="V74" s="236">
        <v>1205793</v>
      </c>
      <c r="W74" s="236"/>
      <c r="X74" s="584"/>
      <c r="Y74" s="660">
        <f>P74*12%</f>
        <v>275520</v>
      </c>
      <c r="Z74" s="236"/>
      <c r="AA74" s="638"/>
      <c r="AB74" s="643"/>
      <c r="AC74" s="643"/>
      <c r="AD74" s="653" t="s">
        <v>2332</v>
      </c>
      <c r="AE74" s="639" t="s">
        <v>74</v>
      </c>
      <c r="AF74" s="602" t="str">
        <f t="shared" si="41"/>
        <v>ADC-26.09-000123</v>
      </c>
      <c r="AG74" s="603">
        <f t="shared" si="41"/>
        <v>260180</v>
      </c>
      <c r="AH74" s="604">
        <f t="shared" si="42"/>
        <v>46270</v>
      </c>
      <c r="AI74" s="586"/>
      <c r="AJ74" s="586"/>
      <c r="AK74" s="603">
        <f t="shared" si="31"/>
        <v>2296000</v>
      </c>
      <c r="AL74" s="603">
        <f t="shared" si="32"/>
        <v>940500</v>
      </c>
      <c r="AM74" s="603">
        <f t="shared" si="33"/>
        <v>5434107</v>
      </c>
      <c r="AN74" s="603">
        <f t="shared" si="34"/>
        <v>1959280</v>
      </c>
      <c r="AO74" s="603">
        <f t="shared" si="35"/>
        <v>2694010</v>
      </c>
      <c r="AP74" s="603">
        <f t="shared" si="36"/>
        <v>1205793</v>
      </c>
      <c r="AQ74" s="603">
        <f t="shared" si="37"/>
        <v>1205793</v>
      </c>
      <c r="AR74" s="603">
        <f t="shared" si="38"/>
        <v>0</v>
      </c>
      <c r="AS74" s="603"/>
      <c r="AT74" s="586">
        <f t="shared" si="43"/>
        <v>275520</v>
      </c>
      <c r="AU74" s="603">
        <f t="shared" si="44"/>
        <v>0</v>
      </c>
      <c r="AV74" s="603"/>
      <c r="AW74" s="603"/>
      <c r="AX74" s="603"/>
      <c r="AY74" s="605" t="str">
        <f t="shared" si="40"/>
        <v>CÁT LÁI</v>
      </c>
      <c r="AZ74" s="594" t="s">
        <v>80</v>
      </c>
      <c r="BA74" s="587"/>
      <c r="BB74" s="606">
        <v>46275</v>
      </c>
      <c r="BD74" s="608"/>
    </row>
    <row r="75" spans="1:56" s="607" customFormat="1" ht="57" customHeight="1">
      <c r="A75" s="632" t="s">
        <v>6609</v>
      </c>
      <c r="B75" s="633" t="s">
        <v>6910</v>
      </c>
      <c r="C75" s="634" t="s">
        <v>6847</v>
      </c>
      <c r="D75" s="635" t="s">
        <v>6714</v>
      </c>
      <c r="E75" s="635">
        <v>46273</v>
      </c>
      <c r="F75" s="599">
        <v>1</v>
      </c>
      <c r="G75" s="636">
        <v>459.86</v>
      </c>
      <c r="H75" s="636">
        <v>459.86</v>
      </c>
      <c r="I75" s="637"/>
      <c r="J75" s="600"/>
      <c r="K75" s="600"/>
      <c r="L75" s="583"/>
      <c r="M75" s="600"/>
      <c r="N75" s="584"/>
      <c r="O75" s="585"/>
      <c r="P75" s="601"/>
      <c r="Q75" s="236">
        <v>389500</v>
      </c>
      <c r="R75" s="648"/>
      <c r="S75" s="236"/>
      <c r="T75" s="236"/>
      <c r="U75" s="236"/>
      <c r="V75" s="236"/>
      <c r="W75" s="236"/>
      <c r="X75" s="584"/>
      <c r="Y75" s="662"/>
      <c r="Z75" s="236"/>
      <c r="AA75" s="638"/>
      <c r="AB75" s="643"/>
      <c r="AC75" s="643"/>
      <c r="AD75" s="656"/>
      <c r="AE75" s="639" t="s">
        <v>143</v>
      </c>
      <c r="AF75" s="602" t="str">
        <f t="shared" si="41"/>
        <v>ADC-26.09-000935</v>
      </c>
      <c r="AG75" s="603" t="str">
        <f t="shared" si="41"/>
        <v>112600046785163</v>
      </c>
      <c r="AH75" s="604">
        <f t="shared" si="42"/>
        <v>46273</v>
      </c>
      <c r="AI75" s="586"/>
      <c r="AJ75" s="586"/>
      <c r="AK75" s="603">
        <f t="shared" si="31"/>
        <v>0</v>
      </c>
      <c r="AL75" s="603">
        <f t="shared" si="32"/>
        <v>389500</v>
      </c>
      <c r="AM75" s="603">
        <f t="shared" si="33"/>
        <v>0</v>
      </c>
      <c r="AN75" s="603">
        <f t="shared" si="34"/>
        <v>0</v>
      </c>
      <c r="AO75" s="603">
        <f t="shared" si="35"/>
        <v>0</v>
      </c>
      <c r="AP75" s="603">
        <f t="shared" si="36"/>
        <v>0</v>
      </c>
      <c r="AQ75" s="603">
        <f t="shared" si="37"/>
        <v>0</v>
      </c>
      <c r="AR75" s="603">
        <f t="shared" si="38"/>
        <v>0</v>
      </c>
      <c r="AS75" s="603"/>
      <c r="AT75" s="586">
        <f t="shared" si="43"/>
        <v>0</v>
      </c>
      <c r="AU75" s="603">
        <f t="shared" si="44"/>
        <v>0</v>
      </c>
      <c r="AV75" s="603"/>
      <c r="AW75" s="603"/>
      <c r="AX75" s="603"/>
      <c r="AY75" s="605" t="str">
        <f t="shared" si="40"/>
        <v>KNQ LF LOGISTICS</v>
      </c>
      <c r="AZ75" s="594" t="s">
        <v>5193</v>
      </c>
      <c r="BA75" s="587"/>
      <c r="BB75" s="606"/>
      <c r="BD75" s="608"/>
    </row>
    <row r="76" spans="1:56" s="607" customFormat="1" ht="57" customHeight="1">
      <c r="A76" s="632" t="s">
        <v>6610</v>
      </c>
      <c r="B76" s="633" t="s">
        <v>6848</v>
      </c>
      <c r="C76" s="634" t="s">
        <v>6849</v>
      </c>
      <c r="D76" s="635" t="s">
        <v>6715</v>
      </c>
      <c r="E76" s="635">
        <v>46274</v>
      </c>
      <c r="F76" s="599">
        <v>1</v>
      </c>
      <c r="G76" s="636">
        <v>42</v>
      </c>
      <c r="H76" s="636">
        <v>42</v>
      </c>
      <c r="I76" s="637"/>
      <c r="J76" s="600"/>
      <c r="K76" s="600"/>
      <c r="L76" s="583"/>
      <c r="M76" s="600"/>
      <c r="N76" s="584"/>
      <c r="O76" s="585"/>
      <c r="P76" s="601">
        <f t="shared" ref="P76:P82" si="45">IF(H76&lt;=50,1060000, IF(H76&lt;=200, 1210000, IF(H76&lt;=500, 1230000, IF(H76&lt;=1000, 1440000, IF(H76&lt;=2000, 1990000, IF(H76&gt;2000, 1990000+(H76-2000)*1464))))))</f>
        <v>1060000</v>
      </c>
      <c r="Q76" s="236">
        <v>940500</v>
      </c>
      <c r="R76" s="648"/>
      <c r="S76" s="236"/>
      <c r="T76" s="236"/>
      <c r="U76" s="236">
        <v>782100</v>
      </c>
      <c r="V76" s="236">
        <v>782100</v>
      </c>
      <c r="W76" s="236">
        <v>386442</v>
      </c>
      <c r="X76" s="584"/>
      <c r="Y76" s="660">
        <f t="shared" ref="Y76:Y82" si="46">P76*12%</f>
        <v>127200</v>
      </c>
      <c r="Z76" s="236"/>
      <c r="AA76" s="638"/>
      <c r="AB76" s="643"/>
      <c r="AC76" s="643"/>
      <c r="AD76" s="654" t="s">
        <v>1274</v>
      </c>
      <c r="AE76" s="639" t="s">
        <v>72</v>
      </c>
      <c r="AF76" s="602" t="str">
        <f t="shared" si="41"/>
        <v>ADC-26.09-001066</v>
      </c>
      <c r="AG76" s="603" t="str">
        <f t="shared" si="41"/>
        <v>T260904-Y2</v>
      </c>
      <c r="AH76" s="604">
        <f t="shared" si="42"/>
        <v>46274</v>
      </c>
      <c r="AI76" s="586"/>
      <c r="AJ76" s="586"/>
      <c r="AK76" s="603">
        <f t="shared" si="31"/>
        <v>1060000</v>
      </c>
      <c r="AL76" s="603">
        <f t="shared" si="32"/>
        <v>940500</v>
      </c>
      <c r="AM76" s="603">
        <f t="shared" si="33"/>
        <v>0</v>
      </c>
      <c r="AN76" s="603">
        <f t="shared" si="34"/>
        <v>0</v>
      </c>
      <c r="AO76" s="603">
        <f t="shared" si="35"/>
        <v>0</v>
      </c>
      <c r="AP76" s="603">
        <f t="shared" si="36"/>
        <v>782100</v>
      </c>
      <c r="AQ76" s="603">
        <f t="shared" si="37"/>
        <v>782100</v>
      </c>
      <c r="AR76" s="603">
        <f t="shared" si="38"/>
        <v>386442</v>
      </c>
      <c r="AS76" s="603"/>
      <c r="AT76" s="586">
        <f t="shared" si="43"/>
        <v>127200</v>
      </c>
      <c r="AU76" s="603">
        <f t="shared" si="44"/>
        <v>0</v>
      </c>
      <c r="AV76" s="603"/>
      <c r="AW76" s="603"/>
      <c r="AX76" s="603"/>
      <c r="AY76" s="605" t="str">
        <f t="shared" si="40"/>
        <v>TCS</v>
      </c>
      <c r="AZ76" s="594" t="s">
        <v>79</v>
      </c>
      <c r="BA76" s="587"/>
      <c r="BB76" s="606">
        <v>46276</v>
      </c>
      <c r="BD76" s="608"/>
    </row>
    <row r="77" spans="1:56" s="607" customFormat="1" ht="57" customHeight="1">
      <c r="A77" s="632" t="s">
        <v>6611</v>
      </c>
      <c r="B77" s="633" t="s">
        <v>6850</v>
      </c>
      <c r="C77" s="634" t="s">
        <v>6851</v>
      </c>
      <c r="D77" s="635" t="s">
        <v>6716</v>
      </c>
      <c r="E77" s="635">
        <v>46275</v>
      </c>
      <c r="F77" s="599">
        <v>1</v>
      </c>
      <c r="G77" s="636">
        <v>1</v>
      </c>
      <c r="H77" s="636">
        <v>1</v>
      </c>
      <c r="I77" s="637"/>
      <c r="J77" s="600"/>
      <c r="K77" s="600"/>
      <c r="L77" s="583"/>
      <c r="M77" s="600"/>
      <c r="N77" s="584"/>
      <c r="O77" s="585"/>
      <c r="P77" s="601">
        <f t="shared" si="45"/>
        <v>1060000</v>
      </c>
      <c r="Q77" s="236">
        <v>940500</v>
      </c>
      <c r="R77" s="648"/>
      <c r="S77" s="236"/>
      <c r="T77" s="236">
        <v>63136</v>
      </c>
      <c r="U77" s="236">
        <v>555556</v>
      </c>
      <c r="V77" s="236"/>
      <c r="W77" s="236">
        <v>157500</v>
      </c>
      <c r="X77" s="584"/>
      <c r="Y77" s="660">
        <f t="shared" si="46"/>
        <v>127200</v>
      </c>
      <c r="Z77" s="236"/>
      <c r="AA77" s="638"/>
      <c r="AB77" s="643"/>
      <c r="AC77" s="643"/>
      <c r="AD77" s="654" t="s">
        <v>1274</v>
      </c>
      <c r="AE77" s="639" t="s">
        <v>72</v>
      </c>
      <c r="AF77" s="602" t="str">
        <f t="shared" si="41"/>
        <v>ADC-26.09-001050</v>
      </c>
      <c r="AG77" s="603" t="str">
        <f t="shared" si="41"/>
        <v>PC260909VY</v>
      </c>
      <c r="AH77" s="604">
        <f t="shared" si="42"/>
        <v>46275</v>
      </c>
      <c r="AI77" s="586"/>
      <c r="AJ77" s="586"/>
      <c r="AK77" s="603">
        <f t="shared" si="31"/>
        <v>1060000</v>
      </c>
      <c r="AL77" s="603">
        <f t="shared" si="32"/>
        <v>940500</v>
      </c>
      <c r="AM77" s="603">
        <f t="shared" si="33"/>
        <v>0</v>
      </c>
      <c r="AN77" s="603">
        <f t="shared" si="34"/>
        <v>0</v>
      </c>
      <c r="AO77" s="603">
        <f t="shared" si="35"/>
        <v>63136</v>
      </c>
      <c r="AP77" s="603">
        <f t="shared" si="36"/>
        <v>555556</v>
      </c>
      <c r="AQ77" s="603">
        <f t="shared" si="37"/>
        <v>0</v>
      </c>
      <c r="AR77" s="603">
        <f t="shared" si="38"/>
        <v>157500</v>
      </c>
      <c r="AS77" s="603"/>
      <c r="AT77" s="586">
        <f t="shared" si="43"/>
        <v>127200</v>
      </c>
      <c r="AU77" s="603">
        <f t="shared" si="44"/>
        <v>0</v>
      </c>
      <c r="AV77" s="603"/>
      <c r="AW77" s="603"/>
      <c r="AX77" s="603"/>
      <c r="AY77" s="605" t="str">
        <f t="shared" si="40"/>
        <v>TCS</v>
      </c>
      <c r="AZ77" s="594" t="s">
        <v>79</v>
      </c>
      <c r="BA77" s="587"/>
      <c r="BB77" s="606">
        <v>46276</v>
      </c>
      <c r="BD77" s="608"/>
    </row>
    <row r="78" spans="1:56" s="607" customFormat="1" ht="57" customHeight="1">
      <c r="A78" s="632" t="s">
        <v>6612</v>
      </c>
      <c r="B78" s="633" t="s">
        <v>6852</v>
      </c>
      <c r="C78" s="634" t="s">
        <v>6853</v>
      </c>
      <c r="D78" s="635" t="s">
        <v>6717</v>
      </c>
      <c r="E78" s="635">
        <v>46275</v>
      </c>
      <c r="F78" s="599">
        <v>1</v>
      </c>
      <c r="G78" s="636">
        <v>4</v>
      </c>
      <c r="H78" s="636">
        <v>4</v>
      </c>
      <c r="I78" s="637"/>
      <c r="J78" s="600"/>
      <c r="K78" s="600"/>
      <c r="L78" s="583"/>
      <c r="M78" s="600"/>
      <c r="N78" s="584"/>
      <c r="O78" s="585"/>
      <c r="P78" s="601">
        <f t="shared" si="45"/>
        <v>1060000</v>
      </c>
      <c r="Q78" s="236">
        <v>940500</v>
      </c>
      <c r="R78" s="648"/>
      <c r="S78" s="236"/>
      <c r="T78" s="236">
        <v>67938</v>
      </c>
      <c r="U78" s="236">
        <v>555556</v>
      </c>
      <c r="V78" s="236"/>
      <c r="W78" s="236">
        <v>157500</v>
      </c>
      <c r="X78" s="584"/>
      <c r="Y78" s="660">
        <f t="shared" si="46"/>
        <v>127200</v>
      </c>
      <c r="Z78" s="236"/>
      <c r="AA78" s="638"/>
      <c r="AB78" s="643"/>
      <c r="AC78" s="643"/>
      <c r="AD78" s="654" t="s">
        <v>1274</v>
      </c>
      <c r="AE78" s="639" t="s">
        <v>72</v>
      </c>
      <c r="AF78" s="602" t="str">
        <f t="shared" si="41"/>
        <v>ADC-26.09-001054</v>
      </c>
      <c r="AG78" s="603" t="str">
        <f t="shared" si="41"/>
        <v>G8-20260909 VY (B)</v>
      </c>
      <c r="AH78" s="604">
        <f t="shared" si="42"/>
        <v>46275</v>
      </c>
      <c r="AI78" s="586"/>
      <c r="AJ78" s="586"/>
      <c r="AK78" s="603">
        <f t="shared" si="31"/>
        <v>1060000</v>
      </c>
      <c r="AL78" s="603">
        <f t="shared" si="32"/>
        <v>940500</v>
      </c>
      <c r="AM78" s="603">
        <f t="shared" si="33"/>
        <v>0</v>
      </c>
      <c r="AN78" s="603">
        <f t="shared" si="34"/>
        <v>0</v>
      </c>
      <c r="AO78" s="603">
        <f t="shared" si="35"/>
        <v>67938</v>
      </c>
      <c r="AP78" s="603">
        <f t="shared" si="36"/>
        <v>555556</v>
      </c>
      <c r="AQ78" s="603">
        <f t="shared" si="37"/>
        <v>0</v>
      </c>
      <c r="AR78" s="603">
        <f t="shared" si="38"/>
        <v>157500</v>
      </c>
      <c r="AS78" s="603"/>
      <c r="AT78" s="586">
        <f t="shared" si="43"/>
        <v>127200</v>
      </c>
      <c r="AU78" s="603">
        <f t="shared" si="44"/>
        <v>0</v>
      </c>
      <c r="AV78" s="603"/>
      <c r="AW78" s="603"/>
      <c r="AX78" s="603"/>
      <c r="AY78" s="605" t="str">
        <f t="shared" si="40"/>
        <v>TCS</v>
      </c>
      <c r="AZ78" s="594" t="s">
        <v>79</v>
      </c>
      <c r="BA78" s="587"/>
      <c r="BB78" s="606">
        <v>46276</v>
      </c>
      <c r="BD78" s="608"/>
    </row>
    <row r="79" spans="1:56" s="607" customFormat="1" ht="57" customHeight="1">
      <c r="A79" s="632" t="s">
        <v>6613</v>
      </c>
      <c r="B79" s="633" t="s">
        <v>6854</v>
      </c>
      <c r="C79" s="634" t="s">
        <v>6855</v>
      </c>
      <c r="D79" s="635" t="s">
        <v>6718</v>
      </c>
      <c r="E79" s="635">
        <v>46275</v>
      </c>
      <c r="F79" s="599">
        <v>1</v>
      </c>
      <c r="G79" s="636">
        <v>13</v>
      </c>
      <c r="H79" s="636">
        <v>13</v>
      </c>
      <c r="I79" s="637"/>
      <c r="J79" s="600"/>
      <c r="K79" s="600"/>
      <c r="L79" s="583"/>
      <c r="M79" s="600"/>
      <c r="N79" s="584"/>
      <c r="O79" s="585"/>
      <c r="P79" s="601">
        <f t="shared" si="45"/>
        <v>1060000</v>
      </c>
      <c r="Q79" s="236">
        <v>940500</v>
      </c>
      <c r="R79" s="648"/>
      <c r="S79" s="236"/>
      <c r="T79" s="236"/>
      <c r="U79" s="236">
        <v>782100</v>
      </c>
      <c r="V79" s="236">
        <v>782100</v>
      </c>
      <c r="W79" s="236">
        <v>157500</v>
      </c>
      <c r="X79" s="584"/>
      <c r="Y79" s="660">
        <f t="shared" si="46"/>
        <v>127200</v>
      </c>
      <c r="Z79" s="236"/>
      <c r="AA79" s="638"/>
      <c r="AB79" s="643"/>
      <c r="AC79" s="643"/>
      <c r="AD79" s="654" t="s">
        <v>1274</v>
      </c>
      <c r="AE79" s="639" t="s">
        <v>72</v>
      </c>
      <c r="AF79" s="602" t="str">
        <f t="shared" si="41"/>
        <v>ADC-26.09-001158</v>
      </c>
      <c r="AG79" s="640" t="str">
        <f t="shared" si="41"/>
        <v>S11509040002</v>
      </c>
      <c r="AH79" s="604">
        <f t="shared" si="42"/>
        <v>46275</v>
      </c>
      <c r="AI79" s="586"/>
      <c r="AJ79" s="586"/>
      <c r="AK79" s="603">
        <f t="shared" si="31"/>
        <v>1060000</v>
      </c>
      <c r="AL79" s="603">
        <f t="shared" si="32"/>
        <v>940500</v>
      </c>
      <c r="AM79" s="603">
        <f t="shared" si="33"/>
        <v>0</v>
      </c>
      <c r="AN79" s="603">
        <f t="shared" si="34"/>
        <v>0</v>
      </c>
      <c r="AO79" s="603">
        <f t="shared" si="35"/>
        <v>0</v>
      </c>
      <c r="AP79" s="603">
        <f t="shared" si="36"/>
        <v>782100</v>
      </c>
      <c r="AQ79" s="603">
        <f t="shared" si="37"/>
        <v>782100</v>
      </c>
      <c r="AR79" s="603">
        <f t="shared" si="38"/>
        <v>157500</v>
      </c>
      <c r="AS79" s="603"/>
      <c r="AT79" s="586">
        <f t="shared" si="43"/>
        <v>127200</v>
      </c>
      <c r="AU79" s="603">
        <f t="shared" si="44"/>
        <v>0</v>
      </c>
      <c r="AV79" s="603"/>
      <c r="AW79" s="603"/>
      <c r="AX79" s="603"/>
      <c r="AY79" s="605" t="str">
        <f t="shared" si="40"/>
        <v>TCS</v>
      </c>
      <c r="AZ79" s="594" t="s">
        <v>79</v>
      </c>
      <c r="BA79" s="587"/>
      <c r="BB79" s="606">
        <v>46276</v>
      </c>
      <c r="BD79" s="608"/>
    </row>
    <row r="80" spans="1:56" s="607" customFormat="1" ht="57" customHeight="1">
      <c r="A80" s="632" t="s">
        <v>6614</v>
      </c>
      <c r="B80" s="633" t="s">
        <v>6856</v>
      </c>
      <c r="C80" s="634" t="s">
        <v>6857</v>
      </c>
      <c r="D80" s="635" t="s">
        <v>6719</v>
      </c>
      <c r="E80" s="635">
        <v>46275</v>
      </c>
      <c r="F80" s="599">
        <v>1</v>
      </c>
      <c r="G80" s="636">
        <v>70</v>
      </c>
      <c r="H80" s="636">
        <v>70</v>
      </c>
      <c r="I80" s="637"/>
      <c r="J80" s="600"/>
      <c r="K80" s="600"/>
      <c r="L80" s="583"/>
      <c r="M80" s="600"/>
      <c r="N80" s="584"/>
      <c r="O80" s="585"/>
      <c r="P80" s="601">
        <f t="shared" si="45"/>
        <v>1210000</v>
      </c>
      <c r="Q80" s="236">
        <v>940500</v>
      </c>
      <c r="R80" s="647"/>
      <c r="S80" s="236"/>
      <c r="T80" s="236">
        <v>130484</v>
      </c>
      <c r="U80" s="236">
        <v>555556</v>
      </c>
      <c r="V80" s="236"/>
      <c r="W80" s="236">
        <v>157500</v>
      </c>
      <c r="X80" s="584"/>
      <c r="Y80" s="660">
        <f t="shared" si="46"/>
        <v>145200</v>
      </c>
      <c r="Z80" s="236"/>
      <c r="AA80" s="638"/>
      <c r="AB80" s="650"/>
      <c r="AC80" s="650"/>
      <c r="AD80" s="654" t="s">
        <v>1274</v>
      </c>
      <c r="AE80" s="639" t="s">
        <v>72</v>
      </c>
      <c r="AF80" s="602" t="str">
        <f t="shared" si="41"/>
        <v>ADC-26.09-000857</v>
      </c>
      <c r="AG80" s="640" t="str">
        <f t="shared" si="41"/>
        <v>0880687559</v>
      </c>
      <c r="AH80" s="604">
        <f t="shared" si="42"/>
        <v>46275</v>
      </c>
      <c r="AI80" s="586"/>
      <c r="AJ80" s="586"/>
      <c r="AK80" s="603">
        <f t="shared" si="31"/>
        <v>1210000</v>
      </c>
      <c r="AL80" s="603">
        <f t="shared" si="32"/>
        <v>940500</v>
      </c>
      <c r="AM80" s="603">
        <f t="shared" si="33"/>
        <v>0</v>
      </c>
      <c r="AN80" s="603">
        <f t="shared" si="34"/>
        <v>0</v>
      </c>
      <c r="AO80" s="603">
        <f t="shared" si="35"/>
        <v>130484</v>
      </c>
      <c r="AP80" s="603">
        <f t="shared" si="36"/>
        <v>555556</v>
      </c>
      <c r="AQ80" s="603">
        <f t="shared" si="37"/>
        <v>0</v>
      </c>
      <c r="AR80" s="603">
        <f t="shared" si="38"/>
        <v>157500</v>
      </c>
      <c r="AS80" s="603"/>
      <c r="AT80" s="586">
        <f t="shared" si="43"/>
        <v>145200</v>
      </c>
      <c r="AU80" s="603">
        <f t="shared" si="44"/>
        <v>0</v>
      </c>
      <c r="AV80" s="603"/>
      <c r="AW80" s="603"/>
      <c r="AX80" s="603"/>
      <c r="AY80" s="605" t="str">
        <f t="shared" si="40"/>
        <v>TCS</v>
      </c>
      <c r="AZ80" s="594" t="s">
        <v>79</v>
      </c>
      <c r="BA80" s="587"/>
      <c r="BB80" s="606">
        <v>46276</v>
      </c>
      <c r="BD80" s="608"/>
    </row>
    <row r="81" spans="1:56" s="607" customFormat="1" ht="57" customHeight="1">
      <c r="A81" s="632" t="s">
        <v>6615</v>
      </c>
      <c r="B81" s="633" t="s">
        <v>6858</v>
      </c>
      <c r="C81" s="634">
        <v>92162760412</v>
      </c>
      <c r="D81" s="635" t="s">
        <v>6720</v>
      </c>
      <c r="E81" s="635">
        <v>46275</v>
      </c>
      <c r="F81" s="599">
        <v>1</v>
      </c>
      <c r="G81" s="636">
        <v>149</v>
      </c>
      <c r="H81" s="636">
        <v>149</v>
      </c>
      <c r="I81" s="637"/>
      <c r="J81" s="600"/>
      <c r="K81" s="600"/>
      <c r="L81" s="583"/>
      <c r="M81" s="600"/>
      <c r="N81" s="584"/>
      <c r="O81" s="585"/>
      <c r="P81" s="601">
        <f t="shared" si="45"/>
        <v>1210000</v>
      </c>
      <c r="Q81" s="236">
        <v>940500</v>
      </c>
      <c r="R81" s="647"/>
      <c r="S81" s="236"/>
      <c r="T81" s="236"/>
      <c r="U81" s="236"/>
      <c r="V81" s="236"/>
      <c r="W81" s="236">
        <v>523153</v>
      </c>
      <c r="X81" s="584"/>
      <c r="Y81" s="660">
        <f t="shared" si="46"/>
        <v>145200</v>
      </c>
      <c r="Z81" s="236"/>
      <c r="AA81" s="638"/>
      <c r="AB81" s="650"/>
      <c r="AC81" s="650"/>
      <c r="AD81" s="654" t="s">
        <v>1274</v>
      </c>
      <c r="AE81" s="639" t="s">
        <v>76</v>
      </c>
      <c r="AF81" s="602" t="str">
        <f t="shared" si="41"/>
        <v>ADC-26.09-001148</v>
      </c>
      <c r="AG81" s="640" t="str">
        <f t="shared" si="41"/>
        <v>SVN03126090701</v>
      </c>
      <c r="AH81" s="604">
        <f t="shared" si="42"/>
        <v>46275</v>
      </c>
      <c r="AI81" s="586"/>
      <c r="AJ81" s="586"/>
      <c r="AK81" s="603">
        <f t="shared" si="31"/>
        <v>1210000</v>
      </c>
      <c r="AL81" s="603">
        <f t="shared" si="32"/>
        <v>940500</v>
      </c>
      <c r="AM81" s="603">
        <f t="shared" si="33"/>
        <v>0</v>
      </c>
      <c r="AN81" s="603">
        <f t="shared" si="34"/>
        <v>0</v>
      </c>
      <c r="AO81" s="603">
        <f t="shared" si="35"/>
        <v>0</v>
      </c>
      <c r="AP81" s="603">
        <f t="shared" si="36"/>
        <v>0</v>
      </c>
      <c r="AQ81" s="603">
        <f t="shared" si="37"/>
        <v>0</v>
      </c>
      <c r="AR81" s="603">
        <f t="shared" si="38"/>
        <v>523153</v>
      </c>
      <c r="AS81" s="603"/>
      <c r="AT81" s="586">
        <f t="shared" si="43"/>
        <v>145200</v>
      </c>
      <c r="AU81" s="603">
        <f t="shared" si="44"/>
        <v>0</v>
      </c>
      <c r="AV81" s="603"/>
      <c r="AW81" s="603"/>
      <c r="AX81" s="603"/>
      <c r="AY81" s="605" t="str">
        <f t="shared" si="40"/>
        <v>SCSC</v>
      </c>
      <c r="AZ81" s="594" t="s">
        <v>79</v>
      </c>
      <c r="BA81" s="587"/>
      <c r="BB81" s="606">
        <v>46276</v>
      </c>
      <c r="BD81" s="608"/>
    </row>
    <row r="82" spans="1:56" s="607" customFormat="1" ht="57" customHeight="1">
      <c r="A82" s="632" t="s">
        <v>6616</v>
      </c>
      <c r="B82" s="633" t="s">
        <v>6859</v>
      </c>
      <c r="C82" s="634" t="s">
        <v>6860</v>
      </c>
      <c r="D82" s="635" t="s">
        <v>6721</v>
      </c>
      <c r="E82" s="635">
        <v>46275</v>
      </c>
      <c r="F82" s="599">
        <v>1</v>
      </c>
      <c r="G82" s="636">
        <v>450</v>
      </c>
      <c r="H82" s="636">
        <v>450</v>
      </c>
      <c r="I82" s="637"/>
      <c r="J82" s="600"/>
      <c r="K82" s="600"/>
      <c r="L82" s="583"/>
      <c r="M82" s="600"/>
      <c r="N82" s="584"/>
      <c r="O82" s="585"/>
      <c r="P82" s="601">
        <f t="shared" si="45"/>
        <v>1230000</v>
      </c>
      <c r="Q82" s="236">
        <v>940500</v>
      </c>
      <c r="R82" s="646"/>
      <c r="S82" s="236"/>
      <c r="T82" s="236"/>
      <c r="U82" s="236">
        <v>915600</v>
      </c>
      <c r="V82" s="236">
        <v>1308000</v>
      </c>
      <c r="W82" s="236">
        <v>1385175</v>
      </c>
      <c r="X82" s="584"/>
      <c r="Y82" s="660">
        <f t="shared" si="46"/>
        <v>147600</v>
      </c>
      <c r="Z82" s="236"/>
      <c r="AA82" s="638"/>
      <c r="AB82" s="642"/>
      <c r="AC82" s="642"/>
      <c r="AD82" s="654" t="s">
        <v>1274</v>
      </c>
      <c r="AE82" s="639" t="s">
        <v>76</v>
      </c>
      <c r="AF82" s="602" t="str">
        <f t="shared" si="41"/>
        <v>ADC-26.09-000969</v>
      </c>
      <c r="AG82" s="640" t="str">
        <f t="shared" si="41"/>
        <v>IV260903105</v>
      </c>
      <c r="AH82" s="604">
        <f t="shared" si="42"/>
        <v>46275</v>
      </c>
      <c r="AI82" s="586"/>
      <c r="AJ82" s="586"/>
      <c r="AK82" s="603">
        <f t="shared" si="31"/>
        <v>1230000</v>
      </c>
      <c r="AL82" s="603">
        <f t="shared" si="32"/>
        <v>940500</v>
      </c>
      <c r="AM82" s="603">
        <f t="shared" si="33"/>
        <v>0</v>
      </c>
      <c r="AN82" s="603">
        <f t="shared" si="34"/>
        <v>0</v>
      </c>
      <c r="AO82" s="603">
        <f t="shared" si="35"/>
        <v>0</v>
      </c>
      <c r="AP82" s="603">
        <f t="shared" si="36"/>
        <v>915600</v>
      </c>
      <c r="AQ82" s="603">
        <f t="shared" si="37"/>
        <v>1308000</v>
      </c>
      <c r="AR82" s="603">
        <f t="shared" si="38"/>
        <v>1385175</v>
      </c>
      <c r="AS82" s="603"/>
      <c r="AT82" s="586">
        <f t="shared" si="43"/>
        <v>147600</v>
      </c>
      <c r="AU82" s="603">
        <f t="shared" si="44"/>
        <v>0</v>
      </c>
      <c r="AV82" s="603"/>
      <c r="AW82" s="603"/>
      <c r="AX82" s="603"/>
      <c r="AY82" s="605" t="str">
        <f t="shared" si="40"/>
        <v>SCSC</v>
      </c>
      <c r="AZ82" s="594" t="s">
        <v>79</v>
      </c>
      <c r="BA82" s="587"/>
      <c r="BB82" s="606">
        <v>46276</v>
      </c>
      <c r="BD82" s="608"/>
    </row>
    <row r="83" spans="1:56" s="607" customFormat="1" ht="57" customHeight="1">
      <c r="A83" s="632" t="s">
        <v>6617</v>
      </c>
      <c r="B83" s="633" t="s">
        <v>6919</v>
      </c>
      <c r="C83" s="634">
        <v>4471788775</v>
      </c>
      <c r="D83" s="635" t="s">
        <v>6722</v>
      </c>
      <c r="E83" s="635">
        <v>46273</v>
      </c>
      <c r="F83" s="599">
        <v>1</v>
      </c>
      <c r="G83" s="636">
        <v>8.8000000000000007</v>
      </c>
      <c r="H83" s="636">
        <v>8.8000000000000007</v>
      </c>
      <c r="I83" s="637"/>
      <c r="J83" s="600"/>
      <c r="K83" s="600"/>
      <c r="L83" s="583"/>
      <c r="M83" s="600"/>
      <c r="N83" s="584"/>
      <c r="O83" s="585"/>
      <c r="P83" s="601"/>
      <c r="Q83" s="236">
        <v>570000</v>
      </c>
      <c r="R83" s="647"/>
      <c r="S83" s="236"/>
      <c r="T83" s="236"/>
      <c r="U83" s="236"/>
      <c r="V83" s="236"/>
      <c r="W83" s="236"/>
      <c r="X83" s="584"/>
      <c r="Y83" s="661"/>
      <c r="Z83" s="236"/>
      <c r="AA83" s="638"/>
      <c r="AB83" s="642"/>
      <c r="AC83" s="642"/>
      <c r="AD83" s="656"/>
      <c r="AE83" s="639" t="s">
        <v>75</v>
      </c>
      <c r="AF83" s="602" t="str">
        <f t="shared" si="41"/>
        <v>ADC-26.09-001295</v>
      </c>
      <c r="AG83" s="640" t="str">
        <f t="shared" si="41"/>
        <v>1106</v>
      </c>
      <c r="AH83" s="604">
        <f t="shared" si="42"/>
        <v>46273</v>
      </c>
      <c r="AI83" s="586"/>
      <c r="AJ83" s="586"/>
      <c r="AK83" s="603">
        <f t="shared" si="31"/>
        <v>0</v>
      </c>
      <c r="AL83" s="603">
        <f t="shared" si="32"/>
        <v>570000</v>
      </c>
      <c r="AM83" s="603">
        <f t="shared" si="33"/>
        <v>0</v>
      </c>
      <c r="AN83" s="603">
        <f t="shared" si="34"/>
        <v>0</v>
      </c>
      <c r="AO83" s="603">
        <f t="shared" si="35"/>
        <v>0</v>
      </c>
      <c r="AP83" s="603">
        <f t="shared" si="36"/>
        <v>0</v>
      </c>
      <c r="AQ83" s="603">
        <f t="shared" si="37"/>
        <v>0</v>
      </c>
      <c r="AR83" s="603">
        <f t="shared" si="38"/>
        <v>0</v>
      </c>
      <c r="AS83" s="603"/>
      <c r="AT83" s="586">
        <f t="shared" si="43"/>
        <v>0</v>
      </c>
      <c r="AU83" s="603">
        <f t="shared" si="44"/>
        <v>0</v>
      </c>
      <c r="AV83" s="603"/>
      <c r="AW83" s="603"/>
      <c r="AX83" s="603"/>
      <c r="AY83" s="605" t="str">
        <f t="shared" si="40"/>
        <v>DHL</v>
      </c>
      <c r="AZ83" s="594" t="s">
        <v>82</v>
      </c>
      <c r="BA83" s="587"/>
      <c r="BB83" s="606"/>
      <c r="BD83" s="608"/>
    </row>
    <row r="84" spans="1:56" s="607" customFormat="1" ht="57" customHeight="1">
      <c r="A84" s="632" t="s">
        <v>6618</v>
      </c>
      <c r="B84" s="633" t="s">
        <v>6861</v>
      </c>
      <c r="C84" s="634">
        <v>4927097630</v>
      </c>
      <c r="D84" s="635" t="s">
        <v>6723</v>
      </c>
      <c r="E84" s="635">
        <v>46275</v>
      </c>
      <c r="F84" s="599">
        <v>1</v>
      </c>
      <c r="G84" s="636">
        <v>29.5</v>
      </c>
      <c r="H84" s="636">
        <v>29.5</v>
      </c>
      <c r="I84" s="637"/>
      <c r="J84" s="600"/>
      <c r="K84" s="600"/>
      <c r="L84" s="583"/>
      <c r="M84" s="600"/>
      <c r="N84" s="584"/>
      <c r="O84" s="585"/>
      <c r="P84" s="601"/>
      <c r="Q84" s="236">
        <v>570000</v>
      </c>
      <c r="R84" s="647"/>
      <c r="S84" s="236"/>
      <c r="T84" s="236"/>
      <c r="U84" s="236"/>
      <c r="V84" s="236"/>
      <c r="W84" s="236"/>
      <c r="X84" s="584"/>
      <c r="Y84" s="652"/>
      <c r="Z84" s="236"/>
      <c r="AA84" s="638"/>
      <c r="AB84" s="643"/>
      <c r="AC84" s="643"/>
      <c r="AD84" s="656"/>
      <c r="AE84" s="639" t="s">
        <v>75</v>
      </c>
      <c r="AF84" s="602" t="str">
        <f t="shared" si="41"/>
        <v>ADC-26.09-001293</v>
      </c>
      <c r="AG84" s="640" t="str">
        <f t="shared" si="41"/>
        <v>EXD1-26-VY0904</v>
      </c>
      <c r="AH84" s="604">
        <f t="shared" si="42"/>
        <v>46275</v>
      </c>
      <c r="AI84" s="586"/>
      <c r="AJ84" s="586"/>
      <c r="AK84" s="603">
        <f t="shared" si="31"/>
        <v>0</v>
      </c>
      <c r="AL84" s="603">
        <f t="shared" si="32"/>
        <v>570000</v>
      </c>
      <c r="AM84" s="603">
        <f t="shared" si="33"/>
        <v>0</v>
      </c>
      <c r="AN84" s="603">
        <f t="shared" si="34"/>
        <v>0</v>
      </c>
      <c r="AO84" s="603">
        <f t="shared" si="35"/>
        <v>0</v>
      </c>
      <c r="AP84" s="603">
        <f t="shared" si="36"/>
        <v>0</v>
      </c>
      <c r="AQ84" s="603">
        <f t="shared" si="37"/>
        <v>0</v>
      </c>
      <c r="AR84" s="603">
        <f t="shared" si="38"/>
        <v>0</v>
      </c>
      <c r="AS84" s="603"/>
      <c r="AT84" s="586">
        <f t="shared" si="43"/>
        <v>0</v>
      </c>
      <c r="AU84" s="603">
        <f t="shared" si="44"/>
        <v>0</v>
      </c>
      <c r="AV84" s="603"/>
      <c r="AW84" s="603"/>
      <c r="AX84" s="603"/>
      <c r="AY84" s="605" t="str">
        <f t="shared" si="40"/>
        <v>DHL</v>
      </c>
      <c r="AZ84" s="594" t="s">
        <v>82</v>
      </c>
      <c r="BA84" s="587"/>
      <c r="BB84" s="606"/>
      <c r="BD84" s="608"/>
    </row>
    <row r="85" spans="1:56" s="607" customFormat="1" ht="57" customHeight="1">
      <c r="A85" s="632" t="s">
        <v>6619</v>
      </c>
      <c r="B85" s="633" t="s">
        <v>6862</v>
      </c>
      <c r="C85" s="634">
        <v>4926929641</v>
      </c>
      <c r="D85" s="635" t="s">
        <v>6724</v>
      </c>
      <c r="E85" s="635">
        <v>46275</v>
      </c>
      <c r="F85" s="599">
        <v>1</v>
      </c>
      <c r="G85" s="636">
        <v>22.5</v>
      </c>
      <c r="H85" s="636">
        <v>22.5</v>
      </c>
      <c r="I85" s="637"/>
      <c r="J85" s="600"/>
      <c r="K85" s="600"/>
      <c r="L85" s="583"/>
      <c r="M85" s="600"/>
      <c r="N85" s="584"/>
      <c r="O85" s="585"/>
      <c r="P85" s="601"/>
      <c r="Q85" s="236">
        <v>570000</v>
      </c>
      <c r="R85" s="647"/>
      <c r="S85" s="236"/>
      <c r="T85" s="236"/>
      <c r="U85" s="236"/>
      <c r="V85" s="236"/>
      <c r="W85" s="236"/>
      <c r="X85" s="584"/>
      <c r="Y85" s="652"/>
      <c r="Z85" s="236"/>
      <c r="AA85" s="638"/>
      <c r="AB85" s="643"/>
      <c r="AC85" s="643"/>
      <c r="AD85" s="656"/>
      <c r="AE85" s="639" t="s">
        <v>75</v>
      </c>
      <c r="AF85" s="602" t="str">
        <f t="shared" si="41"/>
        <v>ADC-26.09-001292</v>
      </c>
      <c r="AG85" s="640" t="str">
        <f t="shared" si="41"/>
        <v>EXD1-26-VY0903</v>
      </c>
      <c r="AH85" s="604">
        <f t="shared" si="42"/>
        <v>46275</v>
      </c>
      <c r="AI85" s="586"/>
      <c r="AJ85" s="586"/>
      <c r="AK85" s="603">
        <f t="shared" si="31"/>
        <v>0</v>
      </c>
      <c r="AL85" s="603">
        <f t="shared" si="32"/>
        <v>570000</v>
      </c>
      <c r="AM85" s="603">
        <f t="shared" si="33"/>
        <v>0</v>
      </c>
      <c r="AN85" s="603">
        <f t="shared" si="34"/>
        <v>0</v>
      </c>
      <c r="AO85" s="603">
        <f t="shared" si="35"/>
        <v>0</v>
      </c>
      <c r="AP85" s="603">
        <f t="shared" si="36"/>
        <v>0</v>
      </c>
      <c r="AQ85" s="603">
        <f t="shared" si="37"/>
        <v>0</v>
      </c>
      <c r="AR85" s="603">
        <f t="shared" si="38"/>
        <v>0</v>
      </c>
      <c r="AS85" s="603"/>
      <c r="AT85" s="586">
        <f t="shared" si="43"/>
        <v>0</v>
      </c>
      <c r="AU85" s="603">
        <f t="shared" si="44"/>
        <v>0</v>
      </c>
      <c r="AV85" s="603"/>
      <c r="AW85" s="603"/>
      <c r="AX85" s="603"/>
      <c r="AY85" s="605" t="str">
        <f t="shared" si="40"/>
        <v>DHL</v>
      </c>
      <c r="AZ85" s="594" t="s">
        <v>82</v>
      </c>
      <c r="BA85" s="587"/>
      <c r="BB85" s="606"/>
      <c r="BD85" s="608"/>
    </row>
    <row r="86" spans="1:56" s="607" customFormat="1" ht="57" customHeight="1">
      <c r="A86" s="632" t="s">
        <v>6620</v>
      </c>
      <c r="B86" s="633" t="s">
        <v>6863</v>
      </c>
      <c r="C86" s="634">
        <v>7239392893</v>
      </c>
      <c r="D86" s="635" t="s">
        <v>6725</v>
      </c>
      <c r="E86" s="635">
        <v>46275</v>
      </c>
      <c r="F86" s="599">
        <v>1</v>
      </c>
      <c r="G86" s="636">
        <v>8.5</v>
      </c>
      <c r="H86" s="636">
        <v>8.5</v>
      </c>
      <c r="I86" s="637"/>
      <c r="J86" s="600"/>
      <c r="K86" s="600"/>
      <c r="L86" s="583"/>
      <c r="M86" s="600"/>
      <c r="N86" s="584"/>
      <c r="O86" s="585"/>
      <c r="P86" s="601"/>
      <c r="Q86" s="236">
        <v>570000</v>
      </c>
      <c r="R86" s="647"/>
      <c r="S86" s="236"/>
      <c r="T86" s="236"/>
      <c r="U86" s="236"/>
      <c r="V86" s="236"/>
      <c r="W86" s="236"/>
      <c r="X86" s="584"/>
      <c r="Y86" s="652"/>
      <c r="Z86" s="236"/>
      <c r="AA86" s="638"/>
      <c r="AB86" s="643"/>
      <c r="AC86" s="643"/>
      <c r="AD86" s="656"/>
      <c r="AE86" s="639" t="s">
        <v>75</v>
      </c>
      <c r="AF86" s="602" t="str">
        <f t="shared" si="41"/>
        <v>ADC-26.09-001291</v>
      </c>
      <c r="AG86" s="640" t="str">
        <f t="shared" si="41"/>
        <v>1332/2026</v>
      </c>
      <c r="AH86" s="604">
        <f t="shared" si="42"/>
        <v>46275</v>
      </c>
      <c r="AI86" s="586"/>
      <c r="AJ86" s="586"/>
      <c r="AK86" s="603">
        <f t="shared" si="31"/>
        <v>0</v>
      </c>
      <c r="AL86" s="603">
        <f t="shared" si="32"/>
        <v>570000</v>
      </c>
      <c r="AM86" s="603">
        <f t="shared" si="33"/>
        <v>0</v>
      </c>
      <c r="AN86" s="603">
        <f t="shared" si="34"/>
        <v>0</v>
      </c>
      <c r="AO86" s="603">
        <f t="shared" si="35"/>
        <v>0</v>
      </c>
      <c r="AP86" s="603">
        <f t="shared" si="36"/>
        <v>0</v>
      </c>
      <c r="AQ86" s="603">
        <f t="shared" si="37"/>
        <v>0</v>
      </c>
      <c r="AR86" s="603">
        <f t="shared" si="38"/>
        <v>0</v>
      </c>
      <c r="AS86" s="603"/>
      <c r="AT86" s="586">
        <f t="shared" si="43"/>
        <v>0</v>
      </c>
      <c r="AU86" s="603">
        <f t="shared" si="44"/>
        <v>0</v>
      </c>
      <c r="AV86" s="603"/>
      <c r="AW86" s="603"/>
      <c r="AX86" s="603"/>
      <c r="AY86" s="605" t="str">
        <f t="shared" si="40"/>
        <v>DHL</v>
      </c>
      <c r="AZ86" s="594" t="s">
        <v>82</v>
      </c>
      <c r="BA86" s="587"/>
      <c r="BB86" s="606"/>
      <c r="BC86" s="645"/>
      <c r="BD86" s="608"/>
    </row>
    <row r="87" spans="1:56" s="607" customFormat="1" ht="57" customHeight="1">
      <c r="A87" s="632" t="s">
        <v>6621</v>
      </c>
      <c r="B87" s="633" t="s">
        <v>6864</v>
      </c>
      <c r="C87" s="634">
        <v>4927332594</v>
      </c>
      <c r="D87" s="635" t="s">
        <v>6726</v>
      </c>
      <c r="E87" s="635">
        <v>46275</v>
      </c>
      <c r="F87" s="599">
        <v>1</v>
      </c>
      <c r="G87" s="636">
        <v>1.7</v>
      </c>
      <c r="H87" s="636">
        <v>1.7</v>
      </c>
      <c r="I87" s="637"/>
      <c r="J87" s="600"/>
      <c r="K87" s="600"/>
      <c r="L87" s="583"/>
      <c r="M87" s="600"/>
      <c r="N87" s="584"/>
      <c r="O87" s="585"/>
      <c r="P87" s="601"/>
      <c r="Q87" s="236">
        <v>570000</v>
      </c>
      <c r="R87" s="647"/>
      <c r="S87" s="236"/>
      <c r="T87" s="236"/>
      <c r="U87" s="236"/>
      <c r="V87" s="236"/>
      <c r="W87" s="236"/>
      <c r="X87" s="584"/>
      <c r="Y87" s="652"/>
      <c r="Z87" s="236"/>
      <c r="AA87" s="638"/>
      <c r="AB87" s="643"/>
      <c r="AC87" s="643"/>
      <c r="AD87" s="656"/>
      <c r="AE87" s="639" t="s">
        <v>75</v>
      </c>
      <c r="AF87" s="602" t="str">
        <f t="shared" si="41"/>
        <v>ADC-26.09-001290</v>
      </c>
      <c r="AG87" s="640" t="str">
        <f t="shared" si="41"/>
        <v>260907-01</v>
      </c>
      <c r="AH87" s="604">
        <f t="shared" si="42"/>
        <v>46275</v>
      </c>
      <c r="AI87" s="586"/>
      <c r="AJ87" s="586"/>
      <c r="AK87" s="603">
        <f t="shared" si="31"/>
        <v>0</v>
      </c>
      <c r="AL87" s="603">
        <f t="shared" si="32"/>
        <v>570000</v>
      </c>
      <c r="AM87" s="603">
        <f t="shared" si="33"/>
        <v>0</v>
      </c>
      <c r="AN87" s="603">
        <f t="shared" si="34"/>
        <v>0</v>
      </c>
      <c r="AO87" s="603">
        <f t="shared" si="35"/>
        <v>0</v>
      </c>
      <c r="AP87" s="603">
        <f t="shared" si="36"/>
        <v>0</v>
      </c>
      <c r="AQ87" s="603">
        <f t="shared" si="37"/>
        <v>0</v>
      </c>
      <c r="AR87" s="603">
        <f t="shared" si="38"/>
        <v>0</v>
      </c>
      <c r="AS87" s="603"/>
      <c r="AT87" s="586">
        <f t="shared" si="43"/>
        <v>0</v>
      </c>
      <c r="AU87" s="603">
        <f t="shared" si="44"/>
        <v>0</v>
      </c>
      <c r="AV87" s="603"/>
      <c r="AW87" s="603"/>
      <c r="AX87" s="603"/>
      <c r="AY87" s="605" t="str">
        <f t="shared" si="40"/>
        <v>DHL</v>
      </c>
      <c r="AZ87" s="594" t="s">
        <v>82</v>
      </c>
      <c r="BA87" s="587"/>
      <c r="BB87" s="606"/>
      <c r="BC87" s="645"/>
      <c r="BD87" s="608"/>
    </row>
    <row r="88" spans="1:56" s="607" customFormat="1" ht="57" customHeight="1">
      <c r="A88" s="632" t="s">
        <v>6622</v>
      </c>
      <c r="B88" s="633" t="s">
        <v>6865</v>
      </c>
      <c r="C88" s="634">
        <v>1158271483</v>
      </c>
      <c r="D88" s="635" t="s">
        <v>6727</v>
      </c>
      <c r="E88" s="635">
        <v>46275</v>
      </c>
      <c r="F88" s="599">
        <v>1</v>
      </c>
      <c r="G88" s="636">
        <v>2.1</v>
      </c>
      <c r="H88" s="636">
        <v>2.1</v>
      </c>
      <c r="I88" s="637"/>
      <c r="J88" s="600"/>
      <c r="K88" s="600"/>
      <c r="L88" s="583"/>
      <c r="M88" s="600"/>
      <c r="N88" s="584"/>
      <c r="O88" s="585"/>
      <c r="P88" s="601"/>
      <c r="Q88" s="236">
        <v>570000</v>
      </c>
      <c r="R88" s="647"/>
      <c r="S88" s="236"/>
      <c r="T88" s="236"/>
      <c r="U88" s="236"/>
      <c r="V88" s="236"/>
      <c r="W88" s="236"/>
      <c r="X88" s="584"/>
      <c r="Y88" s="652"/>
      <c r="Z88" s="236"/>
      <c r="AA88" s="638"/>
      <c r="AB88" s="643"/>
      <c r="AC88" s="643"/>
      <c r="AD88" s="656"/>
      <c r="AE88" s="639" t="s">
        <v>75</v>
      </c>
      <c r="AF88" s="602" t="str">
        <f t="shared" si="41"/>
        <v>ADC-26.09-001289</v>
      </c>
      <c r="AG88" s="640" t="str">
        <f t="shared" si="41"/>
        <v>PSI20260900003</v>
      </c>
      <c r="AH88" s="604">
        <f t="shared" si="42"/>
        <v>46275</v>
      </c>
      <c r="AI88" s="586"/>
      <c r="AJ88" s="586"/>
      <c r="AK88" s="603">
        <f t="shared" si="31"/>
        <v>0</v>
      </c>
      <c r="AL88" s="603">
        <f t="shared" si="32"/>
        <v>570000</v>
      </c>
      <c r="AM88" s="603">
        <f t="shared" si="33"/>
        <v>0</v>
      </c>
      <c r="AN88" s="603">
        <f t="shared" si="34"/>
        <v>0</v>
      </c>
      <c r="AO88" s="603">
        <f t="shared" si="35"/>
        <v>0</v>
      </c>
      <c r="AP88" s="603">
        <f t="shared" si="36"/>
        <v>0</v>
      </c>
      <c r="AQ88" s="603">
        <f t="shared" si="37"/>
        <v>0</v>
      </c>
      <c r="AR88" s="603">
        <f t="shared" si="38"/>
        <v>0</v>
      </c>
      <c r="AS88" s="603"/>
      <c r="AT88" s="586">
        <f t="shared" si="43"/>
        <v>0</v>
      </c>
      <c r="AU88" s="603">
        <f t="shared" si="44"/>
        <v>0</v>
      </c>
      <c r="AV88" s="603"/>
      <c r="AW88" s="603"/>
      <c r="AX88" s="603"/>
      <c r="AY88" s="605" t="str">
        <f t="shared" si="40"/>
        <v>DHL</v>
      </c>
      <c r="AZ88" s="594" t="s">
        <v>82</v>
      </c>
      <c r="BA88" s="587"/>
      <c r="BB88" s="606"/>
      <c r="BC88" s="645"/>
      <c r="BD88" s="608"/>
    </row>
    <row r="89" spans="1:56" s="607" customFormat="1" ht="57" customHeight="1">
      <c r="A89" s="632" t="s">
        <v>6623</v>
      </c>
      <c r="B89" s="633" t="s">
        <v>6866</v>
      </c>
      <c r="C89" s="634" t="s">
        <v>6867</v>
      </c>
      <c r="D89" s="635" t="s">
        <v>6728</v>
      </c>
      <c r="E89" s="635">
        <v>46270</v>
      </c>
      <c r="F89" s="599">
        <v>1</v>
      </c>
      <c r="G89" s="636">
        <v>2588.9</v>
      </c>
      <c r="H89" s="636">
        <v>2588.9</v>
      </c>
      <c r="I89" s="637"/>
      <c r="J89" s="600"/>
      <c r="K89" s="600"/>
      <c r="L89" s="583"/>
      <c r="M89" s="600">
        <v>1</v>
      </c>
      <c r="N89" s="584"/>
      <c r="O89" s="585"/>
      <c r="P89" s="601">
        <v>2296000</v>
      </c>
      <c r="Q89" s="236">
        <v>940500</v>
      </c>
      <c r="R89" s="647">
        <v>11087539</v>
      </c>
      <c r="S89" s="236">
        <v>3710916</v>
      </c>
      <c r="T89" s="236">
        <v>6280012</v>
      </c>
      <c r="U89" s="236">
        <v>788550</v>
      </c>
      <c r="V89" s="236">
        <v>1314250</v>
      </c>
      <c r="W89" s="236"/>
      <c r="X89" s="584"/>
      <c r="Y89" s="660">
        <f t="shared" ref="Y89:Y90" si="47">P89*12%</f>
        <v>275520</v>
      </c>
      <c r="Z89" s="236"/>
      <c r="AA89" s="638"/>
      <c r="AB89" s="643"/>
      <c r="AC89" s="643"/>
      <c r="AD89" s="653" t="s">
        <v>709</v>
      </c>
      <c r="AE89" s="639" t="s">
        <v>74</v>
      </c>
      <c r="AF89" s="602" t="str">
        <f t="shared" si="41"/>
        <v>ADC-26.09-000421</v>
      </c>
      <c r="AG89" s="640" t="str">
        <f t="shared" si="41"/>
        <v>IV260827107</v>
      </c>
      <c r="AH89" s="604">
        <f t="shared" si="42"/>
        <v>46270</v>
      </c>
      <c r="AI89" s="586"/>
      <c r="AJ89" s="586"/>
      <c r="AK89" s="603">
        <f t="shared" si="31"/>
        <v>2296000</v>
      </c>
      <c r="AL89" s="603">
        <f t="shared" si="32"/>
        <v>940500</v>
      </c>
      <c r="AM89" s="603">
        <f t="shared" si="33"/>
        <v>11087539</v>
      </c>
      <c r="AN89" s="603">
        <f t="shared" si="34"/>
        <v>3710916</v>
      </c>
      <c r="AO89" s="603">
        <f t="shared" si="35"/>
        <v>6280012</v>
      </c>
      <c r="AP89" s="603">
        <f t="shared" si="36"/>
        <v>788550</v>
      </c>
      <c r="AQ89" s="603">
        <f t="shared" si="37"/>
        <v>1314250</v>
      </c>
      <c r="AR89" s="603">
        <f t="shared" si="38"/>
        <v>0</v>
      </c>
      <c r="AS89" s="603"/>
      <c r="AT89" s="586">
        <f t="shared" si="43"/>
        <v>275520</v>
      </c>
      <c r="AU89" s="603">
        <f t="shared" si="44"/>
        <v>0</v>
      </c>
      <c r="AV89" s="603"/>
      <c r="AW89" s="603"/>
      <c r="AX89" s="603"/>
      <c r="AY89" s="605" t="str">
        <f t="shared" si="40"/>
        <v>CÁT LÁI</v>
      </c>
      <c r="AZ89" s="594" t="s">
        <v>80</v>
      </c>
      <c r="BA89" s="587"/>
      <c r="BB89" s="606">
        <v>46276</v>
      </c>
      <c r="BC89" s="645"/>
      <c r="BD89" s="608"/>
    </row>
    <row r="90" spans="1:56" s="607" customFormat="1" ht="57" customHeight="1">
      <c r="A90" s="632" t="s">
        <v>6624</v>
      </c>
      <c r="B90" s="633" t="s">
        <v>6868</v>
      </c>
      <c r="C90" s="634" t="s">
        <v>6869</v>
      </c>
      <c r="D90" s="635" t="s">
        <v>6729</v>
      </c>
      <c r="E90" s="635">
        <v>46273</v>
      </c>
      <c r="F90" s="599">
        <v>1</v>
      </c>
      <c r="G90" s="636">
        <v>242</v>
      </c>
      <c r="H90" s="636">
        <v>242</v>
      </c>
      <c r="I90" s="637"/>
      <c r="J90" s="600"/>
      <c r="K90" s="932">
        <v>1</v>
      </c>
      <c r="L90" s="583"/>
      <c r="M90" s="600"/>
      <c r="N90" s="584"/>
      <c r="O90" s="585"/>
      <c r="P90" s="601">
        <v>1460000</v>
      </c>
      <c r="Q90" s="236">
        <v>940500</v>
      </c>
      <c r="R90" s="648">
        <v>5628000</v>
      </c>
      <c r="S90" s="236">
        <v>1758750</v>
      </c>
      <c r="T90" s="236">
        <v>2814000</v>
      </c>
      <c r="U90" s="236">
        <v>656250</v>
      </c>
      <c r="V90" s="236">
        <v>656250</v>
      </c>
      <c r="W90" s="236"/>
      <c r="X90" s="584"/>
      <c r="Y90" s="660">
        <f t="shared" si="47"/>
        <v>175200</v>
      </c>
      <c r="Z90" s="236"/>
      <c r="AA90" s="638"/>
      <c r="AB90" s="643"/>
      <c r="AC90" s="643"/>
      <c r="AD90" s="935" t="s">
        <v>709</v>
      </c>
      <c r="AE90" s="639" t="s">
        <v>74</v>
      </c>
      <c r="AF90" s="602" t="str">
        <f t="shared" si="41"/>
        <v>ADC-26.09-000634</v>
      </c>
      <c r="AG90" s="640" t="str">
        <f t="shared" si="41"/>
        <v>HL20260827001</v>
      </c>
      <c r="AH90" s="604">
        <f t="shared" si="42"/>
        <v>46273</v>
      </c>
      <c r="AI90" s="586"/>
      <c r="AJ90" s="586"/>
      <c r="AK90" s="603">
        <f t="shared" si="31"/>
        <v>1460000</v>
      </c>
      <c r="AL90" s="603">
        <f t="shared" si="32"/>
        <v>940500</v>
      </c>
      <c r="AM90" s="603">
        <f t="shared" si="33"/>
        <v>5628000</v>
      </c>
      <c r="AN90" s="603">
        <f t="shared" si="34"/>
        <v>1758750</v>
      </c>
      <c r="AO90" s="603">
        <f t="shared" si="35"/>
        <v>2814000</v>
      </c>
      <c r="AP90" s="603">
        <f t="shared" si="36"/>
        <v>656250</v>
      </c>
      <c r="AQ90" s="603">
        <f t="shared" si="37"/>
        <v>656250</v>
      </c>
      <c r="AR90" s="603">
        <f t="shared" si="38"/>
        <v>0</v>
      </c>
      <c r="AS90" s="603"/>
      <c r="AT90" s="586">
        <f t="shared" si="43"/>
        <v>175200</v>
      </c>
      <c r="AU90" s="603">
        <f t="shared" si="44"/>
        <v>0</v>
      </c>
      <c r="AV90" s="603"/>
      <c r="AW90" s="603"/>
      <c r="AX90" s="603"/>
      <c r="AY90" s="605" t="str">
        <f t="shared" si="40"/>
        <v>CÁT LÁI</v>
      </c>
      <c r="AZ90" s="594" t="s">
        <v>80</v>
      </c>
      <c r="BA90" s="587"/>
      <c r="BB90" s="606">
        <v>46276</v>
      </c>
      <c r="BD90" s="608"/>
    </row>
    <row r="91" spans="1:56" s="607" customFormat="1" ht="57" customHeight="1">
      <c r="A91" s="632" t="s">
        <v>6625</v>
      </c>
      <c r="B91" s="633" t="s">
        <v>6870</v>
      </c>
      <c r="C91" s="634" t="s">
        <v>6871</v>
      </c>
      <c r="D91" s="635" t="s">
        <v>6730</v>
      </c>
      <c r="E91" s="635">
        <v>46273</v>
      </c>
      <c r="F91" s="599">
        <v>1</v>
      </c>
      <c r="G91" s="636">
        <v>88.5</v>
      </c>
      <c r="H91" s="636">
        <v>88.5</v>
      </c>
      <c r="I91" s="637"/>
      <c r="J91" s="600"/>
      <c r="K91" s="933"/>
      <c r="L91" s="583"/>
      <c r="M91" s="600"/>
      <c r="N91" s="584"/>
      <c r="O91" s="585"/>
      <c r="P91" s="601"/>
      <c r="Q91" s="236">
        <v>940500</v>
      </c>
      <c r="R91" s="648">
        <v>808170</v>
      </c>
      <c r="S91" s="236"/>
      <c r="T91" s="236"/>
      <c r="U91" s="236">
        <v>1694550</v>
      </c>
      <c r="V91" s="236"/>
      <c r="W91" s="236">
        <v>13500</v>
      </c>
      <c r="X91" s="584"/>
      <c r="Y91" s="659"/>
      <c r="Z91" s="236"/>
      <c r="AA91" s="638"/>
      <c r="AB91" s="643"/>
      <c r="AC91" s="643"/>
      <c r="AD91" s="936"/>
      <c r="AE91" s="639" t="s">
        <v>74</v>
      </c>
      <c r="AF91" s="602" t="str">
        <f t="shared" si="41"/>
        <v>ADC-26.09-001035</v>
      </c>
      <c r="AG91" s="640" t="str">
        <f t="shared" si="41"/>
        <v>GCC-260825</v>
      </c>
      <c r="AH91" s="604">
        <f t="shared" si="42"/>
        <v>46273</v>
      </c>
      <c r="AI91" s="586"/>
      <c r="AJ91" s="586"/>
      <c r="AK91" s="603">
        <f t="shared" si="31"/>
        <v>0</v>
      </c>
      <c r="AL91" s="603">
        <f t="shared" si="32"/>
        <v>940500</v>
      </c>
      <c r="AM91" s="603">
        <f t="shared" si="33"/>
        <v>808170</v>
      </c>
      <c r="AN91" s="603">
        <f t="shared" si="34"/>
        <v>0</v>
      </c>
      <c r="AO91" s="603">
        <f t="shared" si="35"/>
        <v>0</v>
      </c>
      <c r="AP91" s="603">
        <f t="shared" si="36"/>
        <v>1694550</v>
      </c>
      <c r="AQ91" s="603">
        <f t="shared" si="37"/>
        <v>0</v>
      </c>
      <c r="AR91" s="603">
        <f t="shared" si="38"/>
        <v>13500</v>
      </c>
      <c r="AS91" s="603"/>
      <c r="AT91" s="586">
        <f t="shared" si="43"/>
        <v>0</v>
      </c>
      <c r="AU91" s="603">
        <f t="shared" si="44"/>
        <v>0</v>
      </c>
      <c r="AV91" s="603"/>
      <c r="AW91" s="603"/>
      <c r="AX91" s="603"/>
      <c r="AY91" s="605" t="str">
        <f t="shared" si="40"/>
        <v>CÁT LÁI</v>
      </c>
      <c r="AZ91" s="594" t="s">
        <v>80</v>
      </c>
      <c r="BA91" s="587"/>
      <c r="BB91" s="606">
        <v>46276</v>
      </c>
      <c r="BD91" s="608"/>
    </row>
    <row r="92" spans="1:56" s="607" customFormat="1" ht="57" customHeight="1">
      <c r="A92" s="632" t="s">
        <v>6626</v>
      </c>
      <c r="B92" s="633" t="s">
        <v>6872</v>
      </c>
      <c r="C92" s="634" t="s">
        <v>6873</v>
      </c>
      <c r="D92" s="635" t="s">
        <v>6731</v>
      </c>
      <c r="E92" s="635">
        <v>46273</v>
      </c>
      <c r="F92" s="599">
        <v>1</v>
      </c>
      <c r="G92" s="636">
        <v>1506</v>
      </c>
      <c r="H92" s="636">
        <v>1506</v>
      </c>
      <c r="I92" s="637"/>
      <c r="J92" s="600"/>
      <c r="K92" s="934"/>
      <c r="L92" s="583"/>
      <c r="M92" s="600"/>
      <c r="N92" s="584"/>
      <c r="O92" s="585"/>
      <c r="P92" s="601"/>
      <c r="Q92" s="236">
        <v>940500</v>
      </c>
      <c r="R92" s="648">
        <v>2675550</v>
      </c>
      <c r="S92" s="236">
        <v>548831</v>
      </c>
      <c r="T92" s="236">
        <v>617435</v>
      </c>
      <c r="U92" s="236">
        <v>788550</v>
      </c>
      <c r="V92" s="236">
        <v>919975</v>
      </c>
      <c r="W92" s="236"/>
      <c r="X92" s="584"/>
      <c r="Y92" s="659"/>
      <c r="Z92" s="236"/>
      <c r="AA92" s="638"/>
      <c r="AB92" s="643"/>
      <c r="AC92" s="643"/>
      <c r="AD92" s="937"/>
      <c r="AE92" s="639" t="s">
        <v>74</v>
      </c>
      <c r="AF92" s="602" t="str">
        <f t="shared" si="41"/>
        <v>ADC-26.09-000420</v>
      </c>
      <c r="AG92" s="640" t="str">
        <f t="shared" si="41"/>
        <v>26JP1019</v>
      </c>
      <c r="AH92" s="604">
        <f t="shared" si="42"/>
        <v>46273</v>
      </c>
      <c r="AI92" s="586"/>
      <c r="AJ92" s="586"/>
      <c r="AK92" s="603">
        <f t="shared" si="31"/>
        <v>0</v>
      </c>
      <c r="AL92" s="603">
        <f t="shared" si="32"/>
        <v>940500</v>
      </c>
      <c r="AM92" s="603">
        <f t="shared" si="33"/>
        <v>2675550</v>
      </c>
      <c r="AN92" s="603">
        <f t="shared" si="34"/>
        <v>548831</v>
      </c>
      <c r="AO92" s="603">
        <f t="shared" si="35"/>
        <v>617435</v>
      </c>
      <c r="AP92" s="603">
        <f t="shared" si="36"/>
        <v>788550</v>
      </c>
      <c r="AQ92" s="603">
        <f t="shared" si="37"/>
        <v>919975</v>
      </c>
      <c r="AR92" s="603">
        <f t="shared" si="38"/>
        <v>0</v>
      </c>
      <c r="AS92" s="603"/>
      <c r="AT92" s="586">
        <f t="shared" si="43"/>
        <v>0</v>
      </c>
      <c r="AU92" s="603">
        <f t="shared" si="44"/>
        <v>0</v>
      </c>
      <c r="AV92" s="603"/>
      <c r="AW92" s="603"/>
      <c r="AX92" s="603"/>
      <c r="AY92" s="605" t="str">
        <f t="shared" si="40"/>
        <v>CÁT LÁI</v>
      </c>
      <c r="AZ92" s="594" t="s">
        <v>80</v>
      </c>
      <c r="BA92" s="587"/>
      <c r="BB92" s="606">
        <v>46276</v>
      </c>
      <c r="BD92" s="608"/>
    </row>
    <row r="93" spans="1:56" s="607" customFormat="1" ht="57" customHeight="1">
      <c r="A93" s="632" t="s">
        <v>6627</v>
      </c>
      <c r="B93" s="633" t="s">
        <v>6874</v>
      </c>
      <c r="C93" s="634" t="s">
        <v>6875</v>
      </c>
      <c r="D93" s="635" t="s">
        <v>6732</v>
      </c>
      <c r="E93" s="635">
        <v>46273</v>
      </c>
      <c r="F93" s="599">
        <v>1</v>
      </c>
      <c r="G93" s="636">
        <v>44</v>
      </c>
      <c r="H93" s="636">
        <v>44</v>
      </c>
      <c r="I93" s="637"/>
      <c r="J93" s="600">
        <v>1</v>
      </c>
      <c r="K93" s="600"/>
      <c r="L93" s="583"/>
      <c r="M93" s="600"/>
      <c r="N93" s="584"/>
      <c r="O93" s="585"/>
      <c r="P93" s="601">
        <v>1290000</v>
      </c>
      <c r="Q93" s="236">
        <v>940500</v>
      </c>
      <c r="R93" s="648">
        <v>938520</v>
      </c>
      <c r="S93" s="236"/>
      <c r="T93" s="236"/>
      <c r="U93" s="236">
        <v>521400</v>
      </c>
      <c r="V93" s="236"/>
      <c r="W93" s="236"/>
      <c r="X93" s="584"/>
      <c r="Y93" s="660">
        <f t="shared" ref="Y93:Y94" si="48">P93*12%</f>
        <v>154800</v>
      </c>
      <c r="Z93" s="236"/>
      <c r="AA93" s="638"/>
      <c r="AB93" s="643"/>
      <c r="AC93" s="643"/>
      <c r="AD93" s="653" t="s">
        <v>1285</v>
      </c>
      <c r="AE93" s="639" t="s">
        <v>74</v>
      </c>
      <c r="AF93" s="602" t="str">
        <f t="shared" si="41"/>
        <v>ADC-26.09-000946</v>
      </c>
      <c r="AG93" s="640" t="str">
        <f t="shared" si="41"/>
        <v>YCT260828-62</v>
      </c>
      <c r="AH93" s="604">
        <f t="shared" si="42"/>
        <v>46273</v>
      </c>
      <c r="AI93" s="586"/>
      <c r="AJ93" s="586"/>
      <c r="AK93" s="603">
        <f t="shared" si="31"/>
        <v>1290000</v>
      </c>
      <c r="AL93" s="603">
        <f t="shared" si="32"/>
        <v>940500</v>
      </c>
      <c r="AM93" s="603">
        <f t="shared" si="33"/>
        <v>938520</v>
      </c>
      <c r="AN93" s="603">
        <f t="shared" si="34"/>
        <v>0</v>
      </c>
      <c r="AO93" s="603">
        <f t="shared" si="35"/>
        <v>0</v>
      </c>
      <c r="AP93" s="603">
        <f t="shared" si="36"/>
        <v>521400</v>
      </c>
      <c r="AQ93" s="603">
        <f t="shared" si="37"/>
        <v>0</v>
      </c>
      <c r="AR93" s="603">
        <f t="shared" si="38"/>
        <v>0</v>
      </c>
      <c r="AS93" s="603"/>
      <c r="AT93" s="586">
        <f t="shared" si="43"/>
        <v>154800</v>
      </c>
      <c r="AU93" s="603">
        <f t="shared" si="44"/>
        <v>0</v>
      </c>
      <c r="AV93" s="603"/>
      <c r="AW93" s="603"/>
      <c r="AX93" s="603"/>
      <c r="AY93" s="605" t="str">
        <f t="shared" si="40"/>
        <v>CÁT LÁI</v>
      </c>
      <c r="AZ93" s="594" t="s">
        <v>80</v>
      </c>
      <c r="BA93" s="587"/>
      <c r="BB93" s="606">
        <v>46276</v>
      </c>
      <c r="BD93" s="608"/>
    </row>
    <row r="94" spans="1:56" s="607" customFormat="1" ht="57" customHeight="1">
      <c r="A94" s="632" t="s">
        <v>6628</v>
      </c>
      <c r="B94" s="633" t="s">
        <v>6876</v>
      </c>
      <c r="C94" s="634" t="s">
        <v>6877</v>
      </c>
      <c r="D94" s="635" t="s">
        <v>6733</v>
      </c>
      <c r="E94" s="635">
        <v>46274</v>
      </c>
      <c r="F94" s="599">
        <v>1</v>
      </c>
      <c r="G94" s="636">
        <v>124.5</v>
      </c>
      <c r="H94" s="636">
        <v>124.5</v>
      </c>
      <c r="I94" s="637"/>
      <c r="J94" s="932">
        <v>1</v>
      </c>
      <c r="K94" s="600"/>
      <c r="L94" s="583"/>
      <c r="M94" s="600"/>
      <c r="N94" s="584"/>
      <c r="O94" s="585"/>
      <c r="P94" s="601">
        <v>1290000</v>
      </c>
      <c r="Q94" s="236">
        <v>940500</v>
      </c>
      <c r="R94" s="648">
        <v>808170</v>
      </c>
      <c r="S94" s="236"/>
      <c r="T94" s="236"/>
      <c r="U94" s="236">
        <v>1694550</v>
      </c>
      <c r="V94" s="236"/>
      <c r="W94" s="236"/>
      <c r="X94" s="584"/>
      <c r="Y94" s="660">
        <f t="shared" si="48"/>
        <v>154800</v>
      </c>
      <c r="Z94" s="236"/>
      <c r="AA94" s="638"/>
      <c r="AB94" s="643"/>
      <c r="AC94" s="643"/>
      <c r="AD94" s="935" t="s">
        <v>691</v>
      </c>
      <c r="AE94" s="639" t="s">
        <v>74</v>
      </c>
      <c r="AF94" s="602" t="str">
        <f t="shared" si="41"/>
        <v>ADC-26.09-000933</v>
      </c>
      <c r="AG94" s="640" t="str">
        <f t="shared" si="41"/>
        <v>DSHK2026082501</v>
      </c>
      <c r="AH94" s="604">
        <f t="shared" si="42"/>
        <v>46274</v>
      </c>
      <c r="AI94" s="586"/>
      <c r="AJ94" s="586"/>
      <c r="AK94" s="603">
        <f t="shared" si="31"/>
        <v>1290000</v>
      </c>
      <c r="AL94" s="603">
        <f t="shared" si="32"/>
        <v>940500</v>
      </c>
      <c r="AM94" s="603">
        <f t="shared" si="33"/>
        <v>808170</v>
      </c>
      <c r="AN94" s="603">
        <f t="shared" si="34"/>
        <v>0</v>
      </c>
      <c r="AO94" s="603">
        <f t="shared" si="35"/>
        <v>0</v>
      </c>
      <c r="AP94" s="603">
        <f t="shared" si="36"/>
        <v>1694550</v>
      </c>
      <c r="AQ94" s="603">
        <f t="shared" si="37"/>
        <v>0</v>
      </c>
      <c r="AR94" s="603">
        <f t="shared" si="38"/>
        <v>0</v>
      </c>
      <c r="AS94" s="603"/>
      <c r="AT94" s="586">
        <f t="shared" si="43"/>
        <v>154800</v>
      </c>
      <c r="AU94" s="603">
        <f t="shared" si="44"/>
        <v>0</v>
      </c>
      <c r="AV94" s="603"/>
      <c r="AW94" s="603"/>
      <c r="AX94" s="603"/>
      <c r="AY94" s="605" t="str">
        <f t="shared" si="40"/>
        <v>CÁT LÁI</v>
      </c>
      <c r="AZ94" s="594" t="s">
        <v>80</v>
      </c>
      <c r="BA94" s="587"/>
      <c r="BB94" s="606">
        <v>46276</v>
      </c>
      <c r="BD94" s="608"/>
    </row>
    <row r="95" spans="1:56" s="607" customFormat="1" ht="57" customHeight="1">
      <c r="A95" s="632" t="s">
        <v>6629</v>
      </c>
      <c r="B95" s="633" t="s">
        <v>6878</v>
      </c>
      <c r="C95" s="634" t="s">
        <v>6879</v>
      </c>
      <c r="D95" s="635" t="s">
        <v>6734</v>
      </c>
      <c r="E95" s="635">
        <v>46274</v>
      </c>
      <c r="F95" s="599">
        <v>1</v>
      </c>
      <c r="G95" s="636">
        <v>925.9</v>
      </c>
      <c r="H95" s="636">
        <v>925.9</v>
      </c>
      <c r="I95" s="637"/>
      <c r="J95" s="934"/>
      <c r="K95" s="600"/>
      <c r="L95" s="583"/>
      <c r="M95" s="600"/>
      <c r="N95" s="584"/>
      <c r="O95" s="585"/>
      <c r="P95" s="601"/>
      <c r="Q95" s="236">
        <v>940500</v>
      </c>
      <c r="R95" s="648">
        <v>2731615</v>
      </c>
      <c r="S95" s="236"/>
      <c r="T95" s="236"/>
      <c r="U95" s="236">
        <v>1173150</v>
      </c>
      <c r="V95" s="236"/>
      <c r="W95" s="236"/>
      <c r="X95" s="584"/>
      <c r="Y95" s="659"/>
      <c r="Z95" s="236"/>
      <c r="AA95" s="638"/>
      <c r="AB95" s="643"/>
      <c r="AC95" s="643"/>
      <c r="AD95" s="937"/>
      <c r="AE95" s="639" t="s">
        <v>74</v>
      </c>
      <c r="AF95" s="602" t="str">
        <f t="shared" si="41"/>
        <v>ADC-26.09-001011</v>
      </c>
      <c r="AG95" s="640" t="str">
        <f t="shared" si="41"/>
        <v>S11508280013</v>
      </c>
      <c r="AH95" s="604">
        <f t="shared" si="42"/>
        <v>46274</v>
      </c>
      <c r="AI95" s="586"/>
      <c r="AJ95" s="586"/>
      <c r="AK95" s="603">
        <f t="shared" si="31"/>
        <v>0</v>
      </c>
      <c r="AL95" s="603">
        <f t="shared" si="32"/>
        <v>940500</v>
      </c>
      <c r="AM95" s="603">
        <f t="shared" si="33"/>
        <v>2731615</v>
      </c>
      <c r="AN95" s="603">
        <f t="shared" si="34"/>
        <v>0</v>
      </c>
      <c r="AO95" s="603">
        <f t="shared" si="35"/>
        <v>0</v>
      </c>
      <c r="AP95" s="603">
        <f t="shared" si="36"/>
        <v>1173150</v>
      </c>
      <c r="AQ95" s="603">
        <f t="shared" si="37"/>
        <v>0</v>
      </c>
      <c r="AR95" s="603">
        <f t="shared" si="38"/>
        <v>0</v>
      </c>
      <c r="AS95" s="603"/>
      <c r="AT95" s="586">
        <f t="shared" si="43"/>
        <v>0</v>
      </c>
      <c r="AU95" s="603">
        <f t="shared" si="44"/>
        <v>0</v>
      </c>
      <c r="AV95" s="603"/>
      <c r="AW95" s="603"/>
      <c r="AX95" s="603"/>
      <c r="AY95" s="605" t="str">
        <f t="shared" si="40"/>
        <v>CÁT LÁI</v>
      </c>
      <c r="AZ95" s="594" t="s">
        <v>80</v>
      </c>
      <c r="BA95" s="587"/>
      <c r="BB95" s="606">
        <v>46276</v>
      </c>
      <c r="BD95" s="608"/>
    </row>
    <row r="96" spans="1:56" s="607" customFormat="1" ht="57" customHeight="1">
      <c r="A96" s="632" t="s">
        <v>6630</v>
      </c>
      <c r="B96" s="633" t="s">
        <v>6880</v>
      </c>
      <c r="C96" s="634" t="s">
        <v>6881</v>
      </c>
      <c r="D96" s="635" t="s">
        <v>6735</v>
      </c>
      <c r="E96" s="635">
        <v>46275</v>
      </c>
      <c r="F96" s="599">
        <v>1</v>
      </c>
      <c r="G96" s="636">
        <v>448.5</v>
      </c>
      <c r="H96" s="636">
        <v>448.5</v>
      </c>
      <c r="I96" s="637"/>
      <c r="J96" s="600"/>
      <c r="K96" s="932">
        <v>1</v>
      </c>
      <c r="L96" s="583"/>
      <c r="M96" s="600"/>
      <c r="N96" s="584"/>
      <c r="O96" s="585"/>
      <c r="P96" s="601">
        <v>1460000</v>
      </c>
      <c r="Q96" s="236">
        <v>940500</v>
      </c>
      <c r="R96" s="648">
        <v>1955250</v>
      </c>
      <c r="S96" s="236"/>
      <c r="T96" s="236"/>
      <c r="U96" s="236">
        <v>912450</v>
      </c>
      <c r="V96" s="236"/>
      <c r="W96" s="236"/>
      <c r="X96" s="584"/>
      <c r="Y96" s="660">
        <f>P96*12%</f>
        <v>175200</v>
      </c>
      <c r="Z96" s="236"/>
      <c r="AA96" s="638"/>
      <c r="AB96" s="643"/>
      <c r="AC96" s="643"/>
      <c r="AD96" s="935" t="s">
        <v>692</v>
      </c>
      <c r="AE96" s="639" t="s">
        <v>74</v>
      </c>
      <c r="AF96" s="602" t="str">
        <f t="shared" si="41"/>
        <v>ADC-26.09-001266</v>
      </c>
      <c r="AG96" s="603" t="str">
        <f t="shared" si="41"/>
        <v>IV260827096</v>
      </c>
      <c r="AH96" s="604">
        <f t="shared" si="42"/>
        <v>46275</v>
      </c>
      <c r="AI96" s="586"/>
      <c r="AJ96" s="586"/>
      <c r="AK96" s="603">
        <f t="shared" si="31"/>
        <v>1460000</v>
      </c>
      <c r="AL96" s="603">
        <f t="shared" si="32"/>
        <v>940500</v>
      </c>
      <c r="AM96" s="603">
        <f t="shared" si="33"/>
        <v>1955250</v>
      </c>
      <c r="AN96" s="603">
        <f t="shared" si="34"/>
        <v>0</v>
      </c>
      <c r="AO96" s="603">
        <f t="shared" si="35"/>
        <v>0</v>
      </c>
      <c r="AP96" s="603">
        <f t="shared" si="36"/>
        <v>912450</v>
      </c>
      <c r="AQ96" s="603">
        <f t="shared" si="37"/>
        <v>0</v>
      </c>
      <c r="AR96" s="603">
        <f t="shared" si="38"/>
        <v>0</v>
      </c>
      <c r="AS96" s="603"/>
      <c r="AT96" s="586">
        <f t="shared" si="43"/>
        <v>175200</v>
      </c>
      <c r="AU96" s="603">
        <f t="shared" si="44"/>
        <v>0</v>
      </c>
      <c r="AV96" s="603"/>
      <c r="AW96" s="603"/>
      <c r="AX96" s="603"/>
      <c r="AY96" s="605" t="str">
        <f t="shared" si="40"/>
        <v>CÁT LÁI</v>
      </c>
      <c r="AZ96" s="594" t="s">
        <v>80</v>
      </c>
      <c r="BA96" s="587"/>
      <c r="BB96" s="606">
        <v>46277</v>
      </c>
      <c r="BD96" s="608"/>
    </row>
    <row r="97" spans="1:56" s="607" customFormat="1" ht="57" customHeight="1">
      <c r="A97" s="632" t="s">
        <v>6631</v>
      </c>
      <c r="B97" s="633" t="s">
        <v>6882</v>
      </c>
      <c r="C97" s="634" t="s">
        <v>6883</v>
      </c>
      <c r="D97" s="635" t="s">
        <v>6736</v>
      </c>
      <c r="E97" s="635">
        <v>46275</v>
      </c>
      <c r="F97" s="938">
        <v>2</v>
      </c>
      <c r="G97" s="636">
        <v>1058.28</v>
      </c>
      <c r="H97" s="636">
        <v>1058.28</v>
      </c>
      <c r="I97" s="637"/>
      <c r="J97" s="600"/>
      <c r="K97" s="933"/>
      <c r="L97" s="583"/>
      <c r="M97" s="600"/>
      <c r="N97" s="584"/>
      <c r="O97" s="585"/>
      <c r="P97" s="601"/>
      <c r="Q97" s="236">
        <f>940500+70000</f>
        <v>1010500</v>
      </c>
      <c r="R97" s="648">
        <v>3064662</v>
      </c>
      <c r="S97" s="236"/>
      <c r="T97" s="236"/>
      <c r="U97" s="236">
        <v>913500</v>
      </c>
      <c r="V97" s="236">
        <v>913500</v>
      </c>
      <c r="W97" s="236"/>
      <c r="X97" s="584"/>
      <c r="Y97" s="659"/>
      <c r="Z97" s="236"/>
      <c r="AA97" s="638"/>
      <c r="AB97" s="643"/>
      <c r="AC97" s="643"/>
      <c r="AD97" s="936"/>
      <c r="AE97" s="639" t="s">
        <v>74</v>
      </c>
      <c r="AF97" s="602" t="str">
        <f t="shared" si="41"/>
        <v>ADC-26.09-001045</v>
      </c>
      <c r="AG97" s="603" t="str">
        <f t="shared" si="41"/>
        <v>EX-26090029</v>
      </c>
      <c r="AH97" s="604">
        <f t="shared" si="42"/>
        <v>46275</v>
      </c>
      <c r="AI97" s="586"/>
      <c r="AJ97" s="586"/>
      <c r="AK97" s="603">
        <f t="shared" si="31"/>
        <v>0</v>
      </c>
      <c r="AL97" s="603">
        <f t="shared" si="32"/>
        <v>1010500</v>
      </c>
      <c r="AM97" s="603">
        <f t="shared" si="33"/>
        <v>3064662</v>
      </c>
      <c r="AN97" s="603">
        <f t="shared" si="34"/>
        <v>0</v>
      </c>
      <c r="AO97" s="603">
        <f t="shared" si="35"/>
        <v>0</v>
      </c>
      <c r="AP97" s="603">
        <f t="shared" si="36"/>
        <v>913500</v>
      </c>
      <c r="AQ97" s="603">
        <f t="shared" si="37"/>
        <v>913500</v>
      </c>
      <c r="AR97" s="603">
        <f t="shared" si="38"/>
        <v>0</v>
      </c>
      <c r="AS97" s="603"/>
      <c r="AT97" s="586">
        <f t="shared" si="43"/>
        <v>0</v>
      </c>
      <c r="AU97" s="603">
        <f t="shared" si="44"/>
        <v>0</v>
      </c>
      <c r="AV97" s="603"/>
      <c r="AW97" s="603"/>
      <c r="AX97" s="603"/>
      <c r="AY97" s="605" t="str">
        <f t="shared" si="40"/>
        <v>CÁT LÁI</v>
      </c>
      <c r="AZ97" s="594" t="s">
        <v>80</v>
      </c>
      <c r="BA97" s="587"/>
      <c r="BB97" s="606">
        <v>46277</v>
      </c>
      <c r="BD97" s="608"/>
    </row>
    <row r="98" spans="1:56" s="607" customFormat="1" ht="57" customHeight="1">
      <c r="A98" s="632" t="s">
        <v>6631</v>
      </c>
      <c r="B98" s="633" t="s">
        <v>6882</v>
      </c>
      <c r="C98" s="634" t="s">
        <v>6883</v>
      </c>
      <c r="D98" s="635" t="s">
        <v>6737</v>
      </c>
      <c r="E98" s="635">
        <v>46275</v>
      </c>
      <c r="F98" s="940"/>
      <c r="G98" s="636"/>
      <c r="H98" s="636">
        <v>1058.28</v>
      </c>
      <c r="I98" s="637"/>
      <c r="J98" s="600"/>
      <c r="K98" s="934"/>
      <c r="L98" s="583"/>
      <c r="M98" s="600"/>
      <c r="N98" s="584"/>
      <c r="O98" s="585"/>
      <c r="P98" s="601"/>
      <c r="Q98" s="236">
        <v>1010500</v>
      </c>
      <c r="R98" s="648">
        <v>3064662</v>
      </c>
      <c r="S98" s="236"/>
      <c r="T98" s="236"/>
      <c r="U98" s="236">
        <v>913500</v>
      </c>
      <c r="V98" s="236">
        <v>913500</v>
      </c>
      <c r="W98" s="236"/>
      <c r="X98" s="584"/>
      <c r="Y98" s="659"/>
      <c r="Z98" s="236"/>
      <c r="AA98" s="638"/>
      <c r="AB98" s="650"/>
      <c r="AC98" s="650"/>
      <c r="AD98" s="937"/>
      <c r="AE98" s="639" t="s">
        <v>74</v>
      </c>
      <c r="AF98" s="602" t="str">
        <f t="shared" si="41"/>
        <v>ADC-26.09-001045</v>
      </c>
      <c r="AG98" s="603" t="str">
        <f t="shared" si="41"/>
        <v>EX-26090029</v>
      </c>
      <c r="AH98" s="604">
        <f t="shared" si="42"/>
        <v>46275</v>
      </c>
      <c r="AI98" s="586"/>
      <c r="AJ98" s="586"/>
      <c r="AK98" s="603">
        <f t="shared" si="31"/>
        <v>0</v>
      </c>
      <c r="AL98" s="603">
        <f t="shared" si="32"/>
        <v>0</v>
      </c>
      <c r="AM98" s="603">
        <f t="shared" si="33"/>
        <v>0</v>
      </c>
      <c r="AN98" s="603">
        <f t="shared" si="34"/>
        <v>0</v>
      </c>
      <c r="AO98" s="603">
        <f t="shared" si="35"/>
        <v>0</v>
      </c>
      <c r="AP98" s="603">
        <f t="shared" si="36"/>
        <v>0</v>
      </c>
      <c r="AQ98" s="603">
        <f t="shared" si="37"/>
        <v>0</v>
      </c>
      <c r="AR98" s="603">
        <f t="shared" si="38"/>
        <v>0</v>
      </c>
      <c r="AS98" s="603"/>
      <c r="AT98" s="586">
        <f t="shared" si="43"/>
        <v>0</v>
      </c>
      <c r="AU98" s="603">
        <f t="shared" si="44"/>
        <v>0</v>
      </c>
      <c r="AV98" s="603"/>
      <c r="AW98" s="603"/>
      <c r="AX98" s="603"/>
      <c r="AY98" s="605" t="str">
        <f t="shared" si="40"/>
        <v>CÁT LÁI</v>
      </c>
      <c r="AZ98" s="594" t="s">
        <v>80</v>
      </c>
      <c r="BA98" s="587"/>
      <c r="BB98" s="606">
        <v>46277</v>
      </c>
      <c r="BD98" s="608"/>
    </row>
    <row r="99" spans="1:56" s="607" customFormat="1" ht="57" customHeight="1">
      <c r="A99" s="632" t="s">
        <v>6632</v>
      </c>
      <c r="B99" s="633" t="s">
        <v>6884</v>
      </c>
      <c r="C99" s="634">
        <v>92162752336</v>
      </c>
      <c r="D99" s="635" t="s">
        <v>6738</v>
      </c>
      <c r="E99" s="635">
        <v>46276</v>
      </c>
      <c r="F99" s="599">
        <v>1</v>
      </c>
      <c r="G99" s="636">
        <v>484</v>
      </c>
      <c r="H99" s="636">
        <v>484</v>
      </c>
      <c r="I99" s="637"/>
      <c r="J99" s="600"/>
      <c r="K99" s="600"/>
      <c r="L99" s="583"/>
      <c r="M99" s="600"/>
      <c r="N99" s="584"/>
      <c r="O99" s="585"/>
      <c r="P99" s="601">
        <f t="shared" ref="P99:P104" si="49">IF(H99&lt;=50,1060000, IF(H99&lt;=200, 1210000, IF(H99&lt;=500, 1230000, IF(H99&lt;=1000, 1440000, IF(H99&lt;=2000, 1990000, IF(H99&gt;2000, 1990000+(H99-2000)*1464))))))</f>
        <v>1230000</v>
      </c>
      <c r="Q99" s="236">
        <v>940500</v>
      </c>
      <c r="R99" s="647"/>
      <c r="S99" s="236"/>
      <c r="T99" s="236"/>
      <c r="U99" s="236"/>
      <c r="V99" s="236"/>
      <c r="W99" s="236">
        <v>9663108</v>
      </c>
      <c r="X99" s="584"/>
      <c r="Y99" s="660">
        <f t="shared" ref="Y99:Y105" si="50">P99*12%</f>
        <v>147600</v>
      </c>
      <c r="Z99" s="236"/>
      <c r="AA99" s="638"/>
      <c r="AB99" s="650"/>
      <c r="AC99" s="650"/>
      <c r="AD99" s="654" t="s">
        <v>2333</v>
      </c>
      <c r="AE99" s="639" t="s">
        <v>76</v>
      </c>
      <c r="AF99" s="602" t="str">
        <f t="shared" si="41"/>
        <v>ADC-26.09-001717</v>
      </c>
      <c r="AG99" s="603" t="str">
        <f t="shared" si="41"/>
        <v>CHDG-20260825-01</v>
      </c>
      <c r="AH99" s="604">
        <f t="shared" si="42"/>
        <v>46276</v>
      </c>
      <c r="AI99" s="586"/>
      <c r="AJ99" s="586"/>
      <c r="AK99" s="603">
        <f t="shared" si="31"/>
        <v>1230000</v>
      </c>
      <c r="AL99" s="603">
        <f t="shared" si="32"/>
        <v>940500</v>
      </c>
      <c r="AM99" s="603">
        <f t="shared" si="33"/>
        <v>0</v>
      </c>
      <c r="AN99" s="603">
        <f t="shared" si="34"/>
        <v>0</v>
      </c>
      <c r="AO99" s="603">
        <f t="shared" si="35"/>
        <v>0</v>
      </c>
      <c r="AP99" s="603">
        <f t="shared" si="36"/>
        <v>0</v>
      </c>
      <c r="AQ99" s="603">
        <f t="shared" si="37"/>
        <v>0</v>
      </c>
      <c r="AR99" s="603">
        <f t="shared" si="38"/>
        <v>9663108</v>
      </c>
      <c r="AS99" s="603"/>
      <c r="AT99" s="586">
        <f t="shared" si="43"/>
        <v>147600</v>
      </c>
      <c r="AU99" s="603">
        <f t="shared" si="44"/>
        <v>0</v>
      </c>
      <c r="AV99" s="603"/>
      <c r="AW99" s="603"/>
      <c r="AX99" s="603"/>
      <c r="AY99" s="605" t="str">
        <f t="shared" si="40"/>
        <v>SCSC</v>
      </c>
      <c r="AZ99" s="594" t="s">
        <v>79</v>
      </c>
      <c r="BA99" s="587"/>
      <c r="BB99" s="606">
        <v>46277</v>
      </c>
      <c r="BD99" s="608"/>
    </row>
    <row r="100" spans="1:56" s="607" customFormat="1" ht="57" customHeight="1">
      <c r="A100" s="632" t="s">
        <v>6633</v>
      </c>
      <c r="B100" s="633" t="s">
        <v>6885</v>
      </c>
      <c r="C100" s="634" t="s">
        <v>6886</v>
      </c>
      <c r="D100" s="635" t="s">
        <v>6739</v>
      </c>
      <c r="E100" s="635">
        <v>46276</v>
      </c>
      <c r="F100" s="599">
        <v>1</v>
      </c>
      <c r="G100" s="636">
        <v>2</v>
      </c>
      <c r="H100" s="636">
        <v>2</v>
      </c>
      <c r="I100" s="637"/>
      <c r="J100" s="600"/>
      <c r="K100" s="600"/>
      <c r="L100" s="583"/>
      <c r="M100" s="600"/>
      <c r="N100" s="584"/>
      <c r="O100" s="585"/>
      <c r="P100" s="601">
        <f t="shared" si="49"/>
        <v>1060000</v>
      </c>
      <c r="Q100" s="236">
        <v>940500</v>
      </c>
      <c r="R100" s="647"/>
      <c r="S100" s="236"/>
      <c r="T100" s="236">
        <v>59971</v>
      </c>
      <c r="U100" s="236">
        <v>555556</v>
      </c>
      <c r="V100" s="236"/>
      <c r="W100" s="236">
        <v>157500</v>
      </c>
      <c r="X100" s="584"/>
      <c r="Y100" s="660">
        <f t="shared" si="50"/>
        <v>127200</v>
      </c>
      <c r="Z100" s="236"/>
      <c r="AA100" s="638"/>
      <c r="AB100" s="650"/>
      <c r="AC100" s="650"/>
      <c r="AD100" s="654" t="s">
        <v>2333</v>
      </c>
      <c r="AE100" s="639" t="s">
        <v>72</v>
      </c>
      <c r="AF100" s="602" t="str">
        <f t="shared" si="41"/>
        <v>ADC-26.09-001712</v>
      </c>
      <c r="AG100" s="603" t="str">
        <f t="shared" si="41"/>
        <v>PC2609102VY</v>
      </c>
      <c r="AH100" s="604">
        <f t="shared" si="42"/>
        <v>46276</v>
      </c>
      <c r="AI100" s="586"/>
      <c r="AJ100" s="586"/>
      <c r="AK100" s="603">
        <f t="shared" si="31"/>
        <v>1060000</v>
      </c>
      <c r="AL100" s="603">
        <f t="shared" si="32"/>
        <v>940500</v>
      </c>
      <c r="AM100" s="603">
        <f t="shared" si="33"/>
        <v>0</v>
      </c>
      <c r="AN100" s="603">
        <f t="shared" si="34"/>
        <v>0</v>
      </c>
      <c r="AO100" s="603">
        <f t="shared" si="35"/>
        <v>59971</v>
      </c>
      <c r="AP100" s="603">
        <f t="shared" si="36"/>
        <v>555556</v>
      </c>
      <c r="AQ100" s="603">
        <f t="shared" si="37"/>
        <v>0</v>
      </c>
      <c r="AR100" s="603">
        <f t="shared" si="38"/>
        <v>157500</v>
      </c>
      <c r="AS100" s="603"/>
      <c r="AT100" s="586">
        <f t="shared" si="43"/>
        <v>127200</v>
      </c>
      <c r="AU100" s="603">
        <f t="shared" si="44"/>
        <v>0</v>
      </c>
      <c r="AV100" s="603"/>
      <c r="AW100" s="603"/>
      <c r="AX100" s="603"/>
      <c r="AY100" s="605" t="str">
        <f t="shared" si="40"/>
        <v>TCS</v>
      </c>
      <c r="AZ100" s="594" t="s">
        <v>79</v>
      </c>
      <c r="BA100" s="587"/>
      <c r="BB100" s="606">
        <v>46277</v>
      </c>
      <c r="BD100" s="608"/>
    </row>
    <row r="101" spans="1:56" s="607" customFormat="1" ht="57" customHeight="1">
      <c r="A101" s="632" t="s">
        <v>6634</v>
      </c>
      <c r="B101" s="633" t="s">
        <v>6887</v>
      </c>
      <c r="C101" s="634" t="s">
        <v>6888</v>
      </c>
      <c r="D101" s="635" t="s">
        <v>6740</v>
      </c>
      <c r="E101" s="635">
        <v>46276</v>
      </c>
      <c r="F101" s="599">
        <v>1</v>
      </c>
      <c r="G101" s="636">
        <v>12</v>
      </c>
      <c r="H101" s="636">
        <v>12</v>
      </c>
      <c r="I101" s="637"/>
      <c r="J101" s="600"/>
      <c r="K101" s="600"/>
      <c r="L101" s="583"/>
      <c r="M101" s="600"/>
      <c r="N101" s="584"/>
      <c r="O101" s="585"/>
      <c r="P101" s="601">
        <f t="shared" si="49"/>
        <v>1060000</v>
      </c>
      <c r="Q101" s="236">
        <v>940500</v>
      </c>
      <c r="R101" s="647"/>
      <c r="S101" s="236"/>
      <c r="T101" s="236">
        <v>89330</v>
      </c>
      <c r="U101" s="236">
        <v>555556</v>
      </c>
      <c r="V101" s="236"/>
      <c r="W101" s="236">
        <v>157500</v>
      </c>
      <c r="X101" s="584"/>
      <c r="Y101" s="660">
        <f t="shared" si="50"/>
        <v>127200</v>
      </c>
      <c r="Z101" s="236"/>
      <c r="AA101" s="638"/>
      <c r="AB101" s="650"/>
      <c r="AC101" s="650"/>
      <c r="AD101" s="654" t="s">
        <v>2333</v>
      </c>
      <c r="AE101" s="639" t="s">
        <v>72</v>
      </c>
      <c r="AF101" s="602" t="str">
        <f t="shared" si="41"/>
        <v>ADC-26.09-001715</v>
      </c>
      <c r="AG101" s="603" t="str">
        <f t="shared" si="41"/>
        <v>PC260910VY</v>
      </c>
      <c r="AH101" s="604">
        <f t="shared" si="42"/>
        <v>46276</v>
      </c>
      <c r="AI101" s="586"/>
      <c r="AJ101" s="586"/>
      <c r="AK101" s="603">
        <f t="shared" si="31"/>
        <v>1060000</v>
      </c>
      <c r="AL101" s="603">
        <f t="shared" si="32"/>
        <v>940500</v>
      </c>
      <c r="AM101" s="603">
        <f t="shared" si="33"/>
        <v>0</v>
      </c>
      <c r="AN101" s="603">
        <f t="shared" si="34"/>
        <v>0</v>
      </c>
      <c r="AO101" s="603">
        <f t="shared" si="35"/>
        <v>89330</v>
      </c>
      <c r="AP101" s="603">
        <f t="shared" si="36"/>
        <v>555556</v>
      </c>
      <c r="AQ101" s="603">
        <f t="shared" si="37"/>
        <v>0</v>
      </c>
      <c r="AR101" s="603">
        <f t="shared" si="38"/>
        <v>157500</v>
      </c>
      <c r="AS101" s="603"/>
      <c r="AT101" s="586">
        <f t="shared" si="43"/>
        <v>127200</v>
      </c>
      <c r="AU101" s="603">
        <f t="shared" si="44"/>
        <v>0</v>
      </c>
      <c r="AV101" s="603"/>
      <c r="AW101" s="603"/>
      <c r="AX101" s="603"/>
      <c r="AY101" s="605" t="str">
        <f t="shared" si="40"/>
        <v>TCS</v>
      </c>
      <c r="AZ101" s="594" t="s">
        <v>79</v>
      </c>
      <c r="BA101" s="587"/>
      <c r="BB101" s="606">
        <v>46277</v>
      </c>
      <c r="BD101" s="608"/>
    </row>
    <row r="102" spans="1:56" s="607" customFormat="1" ht="57" customHeight="1">
      <c r="A102" s="632" t="s">
        <v>6635</v>
      </c>
      <c r="B102" s="633" t="s">
        <v>6889</v>
      </c>
      <c r="C102" s="634" t="s">
        <v>6890</v>
      </c>
      <c r="D102" s="635" t="s">
        <v>6741</v>
      </c>
      <c r="E102" s="635">
        <v>46276</v>
      </c>
      <c r="F102" s="599">
        <v>1</v>
      </c>
      <c r="G102" s="636">
        <v>4</v>
      </c>
      <c r="H102" s="636">
        <v>4</v>
      </c>
      <c r="I102" s="637"/>
      <c r="J102" s="600"/>
      <c r="K102" s="600"/>
      <c r="L102" s="583"/>
      <c r="M102" s="600"/>
      <c r="N102" s="584"/>
      <c r="O102" s="585"/>
      <c r="P102" s="601">
        <f t="shared" si="49"/>
        <v>1060000</v>
      </c>
      <c r="Q102" s="236">
        <v>940500</v>
      </c>
      <c r="R102" s="647"/>
      <c r="S102" s="236"/>
      <c r="T102" s="236">
        <v>66397</v>
      </c>
      <c r="U102" s="236">
        <v>555556</v>
      </c>
      <c r="V102" s="236"/>
      <c r="W102" s="236">
        <v>157500</v>
      </c>
      <c r="X102" s="584"/>
      <c r="Y102" s="660">
        <f t="shared" si="50"/>
        <v>127200</v>
      </c>
      <c r="Z102" s="584"/>
      <c r="AA102" s="638"/>
      <c r="AB102" s="650"/>
      <c r="AC102" s="650"/>
      <c r="AD102" s="654" t="s">
        <v>2333</v>
      </c>
      <c r="AE102" s="639" t="s">
        <v>72</v>
      </c>
      <c r="AF102" s="602" t="str">
        <f t="shared" ref="AF102:AG117" si="51">A102</f>
        <v>ADC-26.09-001709</v>
      </c>
      <c r="AG102" s="603" t="str">
        <f t="shared" si="51"/>
        <v>G8-20260910 VY (B)</v>
      </c>
      <c r="AH102" s="604">
        <f t="shared" si="42"/>
        <v>46276</v>
      </c>
      <c r="AI102" s="586"/>
      <c r="AJ102" s="586"/>
      <c r="AK102" s="603">
        <f t="shared" si="31"/>
        <v>1060000</v>
      </c>
      <c r="AL102" s="603">
        <f t="shared" si="32"/>
        <v>940500</v>
      </c>
      <c r="AM102" s="603">
        <f t="shared" si="33"/>
        <v>0</v>
      </c>
      <c r="AN102" s="603">
        <f t="shared" si="34"/>
        <v>0</v>
      </c>
      <c r="AO102" s="603">
        <f t="shared" si="35"/>
        <v>66397</v>
      </c>
      <c r="AP102" s="603">
        <f t="shared" si="36"/>
        <v>555556</v>
      </c>
      <c r="AQ102" s="603">
        <f t="shared" si="37"/>
        <v>0</v>
      </c>
      <c r="AR102" s="603">
        <f t="shared" si="38"/>
        <v>157500</v>
      </c>
      <c r="AS102" s="603"/>
      <c r="AT102" s="586">
        <f t="shared" si="43"/>
        <v>127200</v>
      </c>
      <c r="AU102" s="586">
        <f t="shared" si="44"/>
        <v>0</v>
      </c>
      <c r="AV102" s="603"/>
      <c r="AW102" s="603"/>
      <c r="AX102" s="603"/>
      <c r="AY102" s="605" t="str">
        <f t="shared" si="40"/>
        <v>TCS</v>
      </c>
      <c r="AZ102" s="594" t="s">
        <v>79</v>
      </c>
      <c r="BA102" s="587"/>
      <c r="BB102" s="606">
        <v>46277</v>
      </c>
      <c r="BD102" s="608"/>
    </row>
    <row r="103" spans="1:56" s="607" customFormat="1" ht="57" customHeight="1">
      <c r="A103" s="632" t="s">
        <v>6636</v>
      </c>
      <c r="B103" s="633" t="s">
        <v>6891</v>
      </c>
      <c r="C103" s="634" t="s">
        <v>6892</v>
      </c>
      <c r="D103" s="635" t="s">
        <v>6742</v>
      </c>
      <c r="E103" s="635">
        <v>46276</v>
      </c>
      <c r="F103" s="599">
        <v>1</v>
      </c>
      <c r="G103" s="636">
        <v>79</v>
      </c>
      <c r="H103" s="636">
        <v>79</v>
      </c>
      <c r="I103" s="637"/>
      <c r="J103" s="600"/>
      <c r="K103" s="600"/>
      <c r="L103" s="583"/>
      <c r="M103" s="600"/>
      <c r="N103" s="584"/>
      <c r="O103" s="585"/>
      <c r="P103" s="601">
        <f t="shared" si="49"/>
        <v>1210000</v>
      </c>
      <c r="Q103" s="236">
        <v>940500</v>
      </c>
      <c r="R103" s="647"/>
      <c r="S103" s="236"/>
      <c r="T103" s="236"/>
      <c r="U103" s="236">
        <v>782100</v>
      </c>
      <c r="V103" s="236">
        <v>782100</v>
      </c>
      <c r="W103" s="236">
        <v>157500</v>
      </c>
      <c r="X103" s="584"/>
      <c r="Y103" s="660">
        <f t="shared" si="50"/>
        <v>145200</v>
      </c>
      <c r="Z103" s="584"/>
      <c r="AA103" s="638"/>
      <c r="AB103" s="650"/>
      <c r="AC103" s="650"/>
      <c r="AD103" s="654" t="s">
        <v>2333</v>
      </c>
      <c r="AE103" s="639" t="s">
        <v>72</v>
      </c>
      <c r="AF103" s="602" t="str">
        <f t="shared" si="51"/>
        <v>ADC-26.09-001789</v>
      </c>
      <c r="AG103" s="640" t="str">
        <f t="shared" si="51"/>
        <v>T260909-Y2</v>
      </c>
      <c r="AH103" s="604">
        <f t="shared" si="42"/>
        <v>46276</v>
      </c>
      <c r="AI103" s="586"/>
      <c r="AJ103" s="586"/>
      <c r="AK103" s="603">
        <f t="shared" si="31"/>
        <v>1210000</v>
      </c>
      <c r="AL103" s="603">
        <f t="shared" si="32"/>
        <v>940500</v>
      </c>
      <c r="AM103" s="603">
        <f t="shared" si="33"/>
        <v>0</v>
      </c>
      <c r="AN103" s="603">
        <f t="shared" si="34"/>
        <v>0</v>
      </c>
      <c r="AO103" s="603">
        <f t="shared" si="35"/>
        <v>0</v>
      </c>
      <c r="AP103" s="603">
        <f t="shared" si="36"/>
        <v>782100</v>
      </c>
      <c r="AQ103" s="603">
        <f t="shared" si="37"/>
        <v>782100</v>
      </c>
      <c r="AR103" s="603">
        <f t="shared" si="38"/>
        <v>157500</v>
      </c>
      <c r="AS103" s="603"/>
      <c r="AT103" s="586">
        <f t="shared" si="43"/>
        <v>145200</v>
      </c>
      <c r="AU103" s="586">
        <f t="shared" si="44"/>
        <v>0</v>
      </c>
      <c r="AV103" s="603"/>
      <c r="AW103" s="603"/>
      <c r="AX103" s="603"/>
      <c r="AY103" s="605" t="str">
        <f t="shared" si="40"/>
        <v>TCS</v>
      </c>
      <c r="AZ103" s="594" t="s">
        <v>79</v>
      </c>
      <c r="BA103" s="587"/>
      <c r="BB103" s="606">
        <v>46277</v>
      </c>
      <c r="BD103" s="608"/>
    </row>
    <row r="104" spans="1:56" s="607" customFormat="1" ht="57" customHeight="1">
      <c r="A104" s="632" t="s">
        <v>6637</v>
      </c>
      <c r="B104" s="633" t="s">
        <v>6893</v>
      </c>
      <c r="C104" s="634" t="s">
        <v>6894</v>
      </c>
      <c r="D104" s="635" t="s">
        <v>6743</v>
      </c>
      <c r="E104" s="635">
        <v>46276</v>
      </c>
      <c r="F104" s="599">
        <v>1</v>
      </c>
      <c r="G104" s="636">
        <v>75</v>
      </c>
      <c r="H104" s="636">
        <v>75</v>
      </c>
      <c r="I104" s="637"/>
      <c r="J104" s="600"/>
      <c r="K104" s="600"/>
      <c r="L104" s="583"/>
      <c r="M104" s="600"/>
      <c r="N104" s="584"/>
      <c r="O104" s="585"/>
      <c r="P104" s="601">
        <f t="shared" si="49"/>
        <v>1210000</v>
      </c>
      <c r="Q104" s="236">
        <v>940500</v>
      </c>
      <c r="R104" s="647"/>
      <c r="S104" s="236"/>
      <c r="T104" s="236"/>
      <c r="U104" s="236">
        <v>783000</v>
      </c>
      <c r="V104" s="236"/>
      <c r="W104" s="236">
        <v>157500</v>
      </c>
      <c r="X104" s="584"/>
      <c r="Y104" s="660">
        <f t="shared" si="50"/>
        <v>145200</v>
      </c>
      <c r="Z104" s="584"/>
      <c r="AA104" s="638"/>
      <c r="AB104" s="650"/>
      <c r="AC104" s="651"/>
      <c r="AD104" s="654" t="s">
        <v>2333</v>
      </c>
      <c r="AE104" s="639" t="s">
        <v>72</v>
      </c>
      <c r="AF104" s="602" t="str">
        <f t="shared" si="51"/>
        <v>ADC-26.09-001170</v>
      </c>
      <c r="AG104" s="640" t="str">
        <f t="shared" si="51"/>
        <v>EX2609-044</v>
      </c>
      <c r="AH104" s="604">
        <f t="shared" si="42"/>
        <v>46276</v>
      </c>
      <c r="AI104" s="586"/>
      <c r="AJ104" s="586"/>
      <c r="AK104" s="603">
        <f t="shared" si="31"/>
        <v>1210000</v>
      </c>
      <c r="AL104" s="603">
        <f t="shared" si="32"/>
        <v>940500</v>
      </c>
      <c r="AM104" s="603">
        <f t="shared" si="33"/>
        <v>0</v>
      </c>
      <c r="AN104" s="603">
        <f t="shared" si="34"/>
        <v>0</v>
      </c>
      <c r="AO104" s="603">
        <f t="shared" si="35"/>
        <v>0</v>
      </c>
      <c r="AP104" s="603">
        <f t="shared" si="36"/>
        <v>783000</v>
      </c>
      <c r="AQ104" s="603">
        <f t="shared" si="37"/>
        <v>0</v>
      </c>
      <c r="AR104" s="603">
        <f t="shared" si="38"/>
        <v>157500</v>
      </c>
      <c r="AS104" s="603"/>
      <c r="AT104" s="586">
        <f t="shared" si="43"/>
        <v>145200</v>
      </c>
      <c r="AU104" s="586">
        <f t="shared" si="44"/>
        <v>0</v>
      </c>
      <c r="AV104" s="603"/>
      <c r="AW104" s="603"/>
      <c r="AX104" s="603"/>
      <c r="AY104" s="605" t="str">
        <f t="shared" si="40"/>
        <v>TCS</v>
      </c>
      <c r="AZ104" s="594" t="s">
        <v>79</v>
      </c>
      <c r="BA104" s="587"/>
      <c r="BB104" s="606">
        <v>46277</v>
      </c>
      <c r="BD104" s="608"/>
    </row>
    <row r="105" spans="1:56" s="607" customFormat="1" ht="57" customHeight="1">
      <c r="A105" s="632" t="s">
        <v>6638</v>
      </c>
      <c r="B105" s="633">
        <v>1932026752</v>
      </c>
      <c r="C105" s="634" t="s">
        <v>6895</v>
      </c>
      <c r="D105" s="635" t="s">
        <v>6744</v>
      </c>
      <c r="E105" s="635">
        <v>46275</v>
      </c>
      <c r="F105" s="599">
        <v>1</v>
      </c>
      <c r="G105" s="636">
        <v>202.767</v>
      </c>
      <c r="H105" s="636">
        <v>202.767</v>
      </c>
      <c r="I105" s="637"/>
      <c r="J105" s="600"/>
      <c r="K105" s="600"/>
      <c r="L105" s="583"/>
      <c r="M105" s="932">
        <v>1</v>
      </c>
      <c r="N105" s="584"/>
      <c r="O105" s="585"/>
      <c r="P105" s="601">
        <v>2296000</v>
      </c>
      <c r="Q105" s="236">
        <v>940500</v>
      </c>
      <c r="R105" s="647">
        <v>808170</v>
      </c>
      <c r="S105" s="236"/>
      <c r="T105" s="236"/>
      <c r="U105" s="236">
        <v>573540</v>
      </c>
      <c r="V105" s="236"/>
      <c r="W105" s="236"/>
      <c r="X105" s="584"/>
      <c r="Y105" s="660">
        <f t="shared" si="50"/>
        <v>275520</v>
      </c>
      <c r="Z105" s="584"/>
      <c r="AA105" s="638"/>
      <c r="AB105" s="650"/>
      <c r="AC105" s="651"/>
      <c r="AD105" s="935" t="s">
        <v>691</v>
      </c>
      <c r="AE105" s="639" t="s">
        <v>74</v>
      </c>
      <c r="AF105" s="602" t="str">
        <f t="shared" si="51"/>
        <v>ADC-26.09-001169</v>
      </c>
      <c r="AG105" s="640">
        <f t="shared" si="51"/>
        <v>1932026752</v>
      </c>
      <c r="AH105" s="604">
        <f t="shared" si="42"/>
        <v>46275</v>
      </c>
      <c r="AI105" s="586"/>
      <c r="AJ105" s="586"/>
      <c r="AK105" s="603">
        <f t="shared" si="31"/>
        <v>2296000</v>
      </c>
      <c r="AL105" s="603">
        <f t="shared" si="32"/>
        <v>940500</v>
      </c>
      <c r="AM105" s="603">
        <f t="shared" si="33"/>
        <v>808170</v>
      </c>
      <c r="AN105" s="603">
        <f t="shared" si="34"/>
        <v>0</v>
      </c>
      <c r="AO105" s="603">
        <f t="shared" si="35"/>
        <v>0</v>
      </c>
      <c r="AP105" s="603">
        <f t="shared" si="36"/>
        <v>573540</v>
      </c>
      <c r="AQ105" s="603">
        <f t="shared" si="37"/>
        <v>0</v>
      </c>
      <c r="AR105" s="603">
        <f t="shared" si="38"/>
        <v>0</v>
      </c>
      <c r="AS105" s="603"/>
      <c r="AT105" s="586">
        <f t="shared" si="43"/>
        <v>275520</v>
      </c>
      <c r="AU105" s="586">
        <f t="shared" si="44"/>
        <v>0</v>
      </c>
      <c r="AV105" s="603"/>
      <c r="AW105" s="603"/>
      <c r="AX105" s="603"/>
      <c r="AY105" s="605" t="str">
        <f t="shared" si="40"/>
        <v>CÁT LÁI</v>
      </c>
      <c r="AZ105" s="594" t="s">
        <v>80</v>
      </c>
      <c r="BA105" s="587"/>
      <c r="BB105" s="606">
        <v>46277</v>
      </c>
      <c r="BD105" s="608"/>
    </row>
    <row r="106" spans="1:56" s="607" customFormat="1" ht="57" customHeight="1">
      <c r="A106" s="632" t="s">
        <v>6639</v>
      </c>
      <c r="B106" s="633">
        <v>1931245146</v>
      </c>
      <c r="C106" s="634" t="s">
        <v>6896</v>
      </c>
      <c r="D106" s="635" t="s">
        <v>6745</v>
      </c>
      <c r="E106" s="635">
        <v>46275</v>
      </c>
      <c r="F106" s="599">
        <v>1</v>
      </c>
      <c r="G106" s="636">
        <v>66.503</v>
      </c>
      <c r="H106" s="636">
        <v>66.503</v>
      </c>
      <c r="I106" s="637"/>
      <c r="J106" s="600"/>
      <c r="K106" s="600"/>
      <c r="L106" s="583"/>
      <c r="M106" s="933"/>
      <c r="N106" s="584"/>
      <c r="O106" s="585"/>
      <c r="P106" s="601"/>
      <c r="Q106" s="236">
        <v>940500</v>
      </c>
      <c r="R106" s="647">
        <v>808170</v>
      </c>
      <c r="S106" s="236"/>
      <c r="T106" s="236"/>
      <c r="U106" s="236">
        <v>573540</v>
      </c>
      <c r="V106" s="236"/>
      <c r="W106" s="236"/>
      <c r="X106" s="584"/>
      <c r="Y106" s="659"/>
      <c r="Z106" s="584"/>
      <c r="AA106" s="638"/>
      <c r="AB106" s="650"/>
      <c r="AC106" s="651"/>
      <c r="AD106" s="936"/>
      <c r="AE106" s="639" t="s">
        <v>74</v>
      </c>
      <c r="AF106" s="602" t="str">
        <f t="shared" si="51"/>
        <v>ADC-26.09-001168</v>
      </c>
      <c r="AG106" s="640">
        <f t="shared" si="51"/>
        <v>1931245146</v>
      </c>
      <c r="AH106" s="604">
        <f t="shared" si="42"/>
        <v>46275</v>
      </c>
      <c r="AI106" s="586"/>
      <c r="AJ106" s="586"/>
      <c r="AK106" s="603">
        <f t="shared" si="31"/>
        <v>0</v>
      </c>
      <c r="AL106" s="603">
        <f t="shared" si="32"/>
        <v>940500</v>
      </c>
      <c r="AM106" s="603">
        <f t="shared" si="33"/>
        <v>808170</v>
      </c>
      <c r="AN106" s="603">
        <f t="shared" si="34"/>
        <v>0</v>
      </c>
      <c r="AO106" s="603">
        <f t="shared" si="35"/>
        <v>0</v>
      </c>
      <c r="AP106" s="603">
        <f t="shared" si="36"/>
        <v>573540</v>
      </c>
      <c r="AQ106" s="603">
        <f t="shared" si="37"/>
        <v>0</v>
      </c>
      <c r="AR106" s="603">
        <f t="shared" si="38"/>
        <v>0</v>
      </c>
      <c r="AS106" s="603"/>
      <c r="AT106" s="586">
        <f t="shared" si="43"/>
        <v>0</v>
      </c>
      <c r="AU106" s="586">
        <f t="shared" si="44"/>
        <v>0</v>
      </c>
      <c r="AV106" s="603"/>
      <c r="AW106" s="603"/>
      <c r="AX106" s="603"/>
      <c r="AY106" s="605" t="str">
        <f t="shared" si="40"/>
        <v>CÁT LÁI</v>
      </c>
      <c r="AZ106" s="594" t="s">
        <v>80</v>
      </c>
      <c r="BA106" s="587"/>
      <c r="BB106" s="606">
        <v>46277</v>
      </c>
      <c r="BD106" s="608"/>
    </row>
    <row r="107" spans="1:56" s="607" customFormat="1" ht="57" customHeight="1">
      <c r="A107" s="632" t="s">
        <v>6640</v>
      </c>
      <c r="B107" s="633" t="s">
        <v>6897</v>
      </c>
      <c r="C107" s="634" t="s">
        <v>6898</v>
      </c>
      <c r="D107" s="635" t="s">
        <v>6746</v>
      </c>
      <c r="E107" s="635">
        <v>46275</v>
      </c>
      <c r="F107" s="599">
        <v>1</v>
      </c>
      <c r="G107" s="636">
        <v>1864.1</v>
      </c>
      <c r="H107" s="636">
        <v>1864.1</v>
      </c>
      <c r="I107" s="637"/>
      <c r="J107" s="600"/>
      <c r="K107" s="600"/>
      <c r="L107" s="583"/>
      <c r="M107" s="933"/>
      <c r="N107" s="584"/>
      <c r="O107" s="585"/>
      <c r="P107" s="601"/>
      <c r="Q107" s="236">
        <v>940500</v>
      </c>
      <c r="R107" s="647">
        <v>15058218</v>
      </c>
      <c r="S107" s="236">
        <v>4409907</v>
      </c>
      <c r="T107" s="236">
        <v>5377935</v>
      </c>
      <c r="U107" s="236">
        <v>1308500</v>
      </c>
      <c r="V107" s="236"/>
      <c r="W107" s="236"/>
      <c r="X107" s="584"/>
      <c r="Y107" s="659"/>
      <c r="Z107" s="584"/>
      <c r="AA107" s="638"/>
      <c r="AB107" s="650"/>
      <c r="AC107" s="651"/>
      <c r="AD107" s="936"/>
      <c r="AE107" s="639" t="s">
        <v>74</v>
      </c>
      <c r="AF107" s="602" t="str">
        <f t="shared" si="51"/>
        <v>ADC-26.09-000960</v>
      </c>
      <c r="AG107" s="640" t="str">
        <f t="shared" si="51"/>
        <v>XY-20260710</v>
      </c>
      <c r="AH107" s="604">
        <f t="shared" si="42"/>
        <v>46275</v>
      </c>
      <c r="AI107" s="586"/>
      <c r="AJ107" s="586"/>
      <c r="AK107" s="603">
        <f t="shared" si="31"/>
        <v>0</v>
      </c>
      <c r="AL107" s="603">
        <f t="shared" si="32"/>
        <v>940500</v>
      </c>
      <c r="AM107" s="603">
        <f t="shared" si="33"/>
        <v>15058218</v>
      </c>
      <c r="AN107" s="603">
        <f t="shared" si="34"/>
        <v>4409907</v>
      </c>
      <c r="AO107" s="603">
        <f t="shared" si="35"/>
        <v>5377935</v>
      </c>
      <c r="AP107" s="603">
        <f t="shared" si="36"/>
        <v>1308500</v>
      </c>
      <c r="AQ107" s="603">
        <f t="shared" si="37"/>
        <v>0</v>
      </c>
      <c r="AR107" s="603">
        <f t="shared" si="38"/>
        <v>0</v>
      </c>
      <c r="AS107" s="603"/>
      <c r="AT107" s="586">
        <f t="shared" si="43"/>
        <v>0</v>
      </c>
      <c r="AU107" s="586">
        <f t="shared" si="44"/>
        <v>0</v>
      </c>
      <c r="AV107" s="603"/>
      <c r="AW107" s="603"/>
      <c r="AX107" s="603"/>
      <c r="AY107" s="605" t="str">
        <f t="shared" si="40"/>
        <v>CÁT LÁI</v>
      </c>
      <c r="AZ107" s="594" t="s">
        <v>80</v>
      </c>
      <c r="BA107" s="587"/>
      <c r="BB107" s="606">
        <v>46277</v>
      </c>
      <c r="BD107" s="608"/>
    </row>
    <row r="108" spans="1:56" s="607" customFormat="1" ht="57" customHeight="1">
      <c r="A108" s="632" t="s">
        <v>6641</v>
      </c>
      <c r="B108" s="633" t="s">
        <v>6899</v>
      </c>
      <c r="C108" s="634" t="s">
        <v>6900</v>
      </c>
      <c r="D108" s="635" t="s">
        <v>6747</v>
      </c>
      <c r="E108" s="635">
        <v>46276</v>
      </c>
      <c r="F108" s="599">
        <v>1</v>
      </c>
      <c r="G108" s="636">
        <v>495</v>
      </c>
      <c r="H108" s="636">
        <v>495</v>
      </c>
      <c r="I108" s="637"/>
      <c r="J108" s="600"/>
      <c r="K108" s="600"/>
      <c r="L108" s="583"/>
      <c r="M108" s="934"/>
      <c r="N108" s="584"/>
      <c r="O108" s="585"/>
      <c r="P108" s="601"/>
      <c r="Q108" s="236">
        <v>940500</v>
      </c>
      <c r="R108" s="648">
        <v>4174400</v>
      </c>
      <c r="S108" s="236">
        <v>1304500</v>
      </c>
      <c r="T108" s="236">
        <v>2087200</v>
      </c>
      <c r="U108" s="236">
        <v>652250</v>
      </c>
      <c r="V108" s="236">
        <v>652250</v>
      </c>
      <c r="W108" s="236"/>
      <c r="X108" s="584"/>
      <c r="Y108" s="659"/>
      <c r="Z108" s="584"/>
      <c r="AA108" s="638"/>
      <c r="AB108" s="643"/>
      <c r="AC108" s="643"/>
      <c r="AD108" s="937"/>
      <c r="AE108" s="639" t="s">
        <v>74</v>
      </c>
      <c r="AF108" s="602" t="str">
        <f t="shared" si="51"/>
        <v>ADC-26.09-000955</v>
      </c>
      <c r="AG108" s="640" t="str">
        <f t="shared" si="51"/>
        <v>OR20260815F</v>
      </c>
      <c r="AH108" s="604">
        <f t="shared" si="42"/>
        <v>46276</v>
      </c>
      <c r="AI108" s="586"/>
      <c r="AJ108" s="586"/>
      <c r="AK108" s="603">
        <f t="shared" si="31"/>
        <v>0</v>
      </c>
      <c r="AL108" s="603">
        <f t="shared" si="32"/>
        <v>940500</v>
      </c>
      <c r="AM108" s="603">
        <f t="shared" si="33"/>
        <v>4174400</v>
      </c>
      <c r="AN108" s="603">
        <f t="shared" si="34"/>
        <v>1304500</v>
      </c>
      <c r="AO108" s="603">
        <f t="shared" si="35"/>
        <v>2087200</v>
      </c>
      <c r="AP108" s="603">
        <f t="shared" si="36"/>
        <v>652250</v>
      </c>
      <c r="AQ108" s="603">
        <f t="shared" si="37"/>
        <v>652250</v>
      </c>
      <c r="AR108" s="603">
        <f t="shared" si="38"/>
        <v>0</v>
      </c>
      <c r="AS108" s="603"/>
      <c r="AT108" s="586">
        <f t="shared" si="43"/>
        <v>0</v>
      </c>
      <c r="AU108" s="586">
        <f t="shared" si="44"/>
        <v>0</v>
      </c>
      <c r="AV108" s="603"/>
      <c r="AW108" s="603"/>
      <c r="AX108" s="603"/>
      <c r="AY108" s="605" t="str">
        <f t="shared" si="40"/>
        <v>CÁT LÁI</v>
      </c>
      <c r="AZ108" s="594" t="s">
        <v>80</v>
      </c>
      <c r="BA108" s="587"/>
      <c r="BB108" s="606">
        <v>46277</v>
      </c>
      <c r="BD108" s="608"/>
    </row>
    <row r="109" spans="1:56" s="668" customFormat="1" ht="66" customHeight="1">
      <c r="A109" s="627" t="s">
        <v>6920</v>
      </c>
      <c r="B109" s="627" t="s">
        <v>7066</v>
      </c>
      <c r="C109" s="627" t="s">
        <v>3245</v>
      </c>
      <c r="D109" s="627" t="s">
        <v>7212</v>
      </c>
      <c r="E109" s="623">
        <v>46272</v>
      </c>
      <c r="F109" s="628">
        <v>1</v>
      </c>
      <c r="G109" s="627"/>
      <c r="H109" s="627"/>
      <c r="I109" s="627"/>
      <c r="J109" s="627"/>
      <c r="K109" s="627"/>
      <c r="L109" s="627"/>
      <c r="M109" s="627"/>
      <c r="N109" s="627"/>
      <c r="O109" s="627"/>
      <c r="P109" s="627"/>
      <c r="Q109" s="236">
        <v>389500</v>
      </c>
      <c r="R109" s="649"/>
      <c r="S109" s="584"/>
      <c r="T109" s="584"/>
      <c r="U109" s="584"/>
      <c r="V109" s="584"/>
      <c r="W109" s="584"/>
      <c r="X109" s="584"/>
      <c r="Y109" s="584"/>
      <c r="Z109" s="584"/>
      <c r="AA109" s="584"/>
      <c r="AB109" s="585"/>
      <c r="AC109" s="585"/>
      <c r="AD109" s="585"/>
      <c r="AE109" s="588" t="s">
        <v>3245</v>
      </c>
      <c r="AF109" s="663" t="str">
        <f t="shared" si="51"/>
        <v>ADC-26.09-001903</v>
      </c>
      <c r="AG109" s="585" t="str">
        <f t="shared" si="51"/>
        <v>EBD-PSSP260901</v>
      </c>
      <c r="AH109" s="664">
        <f t="shared" si="42"/>
        <v>46272</v>
      </c>
      <c r="AI109" s="585"/>
      <c r="AJ109" s="585"/>
      <c r="AK109" s="585"/>
      <c r="AL109" s="585">
        <f t="shared" ref="AL109:AL172" si="52">+Q109</f>
        <v>389500</v>
      </c>
      <c r="AM109" s="585"/>
      <c r="AN109" s="585"/>
      <c r="AO109" s="585"/>
      <c r="AP109" s="585"/>
      <c r="AQ109" s="585"/>
      <c r="AR109" s="585"/>
      <c r="AS109" s="585"/>
      <c r="AT109" s="585"/>
      <c r="AU109" s="585"/>
      <c r="AV109" s="585">
        <f t="shared" ref="AV109:AV172" si="53">SUM(AK109:AU109)*0.08</f>
        <v>31160</v>
      </c>
      <c r="AW109" s="585">
        <f t="shared" ref="AW109:AW172" si="54">SUM(AK109:AV109)</f>
        <v>420660</v>
      </c>
      <c r="AX109" s="585">
        <f t="shared" ref="AX109:AX172" si="55">AW109</f>
        <v>420660</v>
      </c>
      <c r="AY109" s="665" t="str">
        <f t="shared" si="40"/>
        <v>Local</v>
      </c>
      <c r="AZ109" s="666"/>
      <c r="BA109" s="667"/>
      <c r="BB109" s="667"/>
      <c r="BD109" s="669"/>
    </row>
    <row r="110" spans="1:56" s="668" customFormat="1" ht="66" customHeight="1">
      <c r="A110" s="671" t="s">
        <v>6921</v>
      </c>
      <c r="B110" s="621" t="s">
        <v>7067</v>
      </c>
      <c r="C110" s="627" t="s">
        <v>3245</v>
      </c>
      <c r="D110" s="622">
        <v>108592255920</v>
      </c>
      <c r="E110" s="623">
        <v>46272</v>
      </c>
      <c r="F110" s="628">
        <v>1</v>
      </c>
      <c r="G110" s="624"/>
      <c r="H110" s="624"/>
      <c r="I110" s="625"/>
      <c r="J110" s="625"/>
      <c r="K110" s="625"/>
      <c r="L110" s="625"/>
      <c r="M110" s="625"/>
      <c r="N110" s="670"/>
      <c r="O110" s="585"/>
      <c r="P110" s="584"/>
      <c r="Q110" s="236">
        <v>389500</v>
      </c>
      <c r="R110" s="649"/>
      <c r="S110" s="584"/>
      <c r="T110" s="584"/>
      <c r="U110" s="584"/>
      <c r="V110" s="584"/>
      <c r="W110" s="584"/>
      <c r="X110" s="584"/>
      <c r="Y110" s="584"/>
      <c r="Z110" s="584"/>
      <c r="AA110" s="584"/>
      <c r="AB110" s="585"/>
      <c r="AC110" s="585"/>
      <c r="AD110" s="585"/>
      <c r="AE110" s="588" t="s">
        <v>3245</v>
      </c>
      <c r="AF110" s="663" t="str">
        <f t="shared" si="51"/>
        <v>ADC-26.09-001904</v>
      </c>
      <c r="AG110" s="585" t="str">
        <f t="shared" si="51"/>
        <v>VY-260903</v>
      </c>
      <c r="AH110" s="664">
        <f t="shared" si="42"/>
        <v>46272</v>
      </c>
      <c r="AI110" s="585"/>
      <c r="AJ110" s="585"/>
      <c r="AK110" s="585"/>
      <c r="AL110" s="585">
        <f t="shared" si="52"/>
        <v>389500</v>
      </c>
      <c r="AM110" s="585"/>
      <c r="AN110" s="585"/>
      <c r="AO110" s="585"/>
      <c r="AP110" s="585"/>
      <c r="AQ110" s="585"/>
      <c r="AR110" s="585"/>
      <c r="AS110" s="585"/>
      <c r="AT110" s="585"/>
      <c r="AU110" s="585"/>
      <c r="AV110" s="585">
        <f t="shared" si="53"/>
        <v>31160</v>
      </c>
      <c r="AW110" s="585">
        <f t="shared" si="54"/>
        <v>420660</v>
      </c>
      <c r="AX110" s="585">
        <f t="shared" si="55"/>
        <v>420660</v>
      </c>
      <c r="AY110" s="665" t="str">
        <f t="shared" si="40"/>
        <v>Local</v>
      </c>
      <c r="AZ110" s="666"/>
      <c r="BA110" s="667"/>
      <c r="BB110" s="667"/>
      <c r="BD110" s="669"/>
    </row>
    <row r="111" spans="1:56" s="668" customFormat="1" ht="66" customHeight="1">
      <c r="A111" s="671" t="s">
        <v>6922</v>
      </c>
      <c r="B111" s="621" t="s">
        <v>7068</v>
      </c>
      <c r="C111" s="627" t="s">
        <v>3245</v>
      </c>
      <c r="D111" s="622">
        <v>108592382140</v>
      </c>
      <c r="E111" s="623">
        <v>46272</v>
      </c>
      <c r="F111" s="628">
        <v>1</v>
      </c>
      <c r="G111" s="624"/>
      <c r="H111" s="624"/>
      <c r="I111" s="625"/>
      <c r="J111" s="625"/>
      <c r="K111" s="625"/>
      <c r="L111" s="625"/>
      <c r="M111" s="625"/>
      <c r="N111" s="670"/>
      <c r="O111" s="585"/>
      <c r="P111" s="584"/>
      <c r="Q111" s="236">
        <v>389500</v>
      </c>
      <c r="R111" s="649"/>
      <c r="S111" s="584"/>
      <c r="T111" s="584"/>
      <c r="U111" s="584"/>
      <c r="V111" s="584"/>
      <c r="W111" s="584"/>
      <c r="X111" s="584"/>
      <c r="Y111" s="584"/>
      <c r="Z111" s="584"/>
      <c r="AA111" s="584"/>
      <c r="AB111" s="585"/>
      <c r="AC111" s="585"/>
      <c r="AD111" s="585"/>
      <c r="AE111" s="588" t="s">
        <v>3245</v>
      </c>
      <c r="AF111" s="663" t="str">
        <f t="shared" si="51"/>
        <v>ADC-26.09-001905</v>
      </c>
      <c r="AG111" s="585" t="str">
        <f t="shared" si="51"/>
        <v>5724448</v>
      </c>
      <c r="AH111" s="664">
        <f t="shared" si="42"/>
        <v>46272</v>
      </c>
      <c r="AI111" s="585"/>
      <c r="AJ111" s="585"/>
      <c r="AK111" s="585"/>
      <c r="AL111" s="585">
        <f t="shared" si="52"/>
        <v>389500</v>
      </c>
      <c r="AM111" s="585"/>
      <c r="AN111" s="585"/>
      <c r="AO111" s="585"/>
      <c r="AP111" s="585"/>
      <c r="AQ111" s="585"/>
      <c r="AR111" s="585"/>
      <c r="AS111" s="585"/>
      <c r="AT111" s="585"/>
      <c r="AU111" s="585"/>
      <c r="AV111" s="585">
        <f t="shared" si="53"/>
        <v>31160</v>
      </c>
      <c r="AW111" s="585">
        <f t="shared" si="54"/>
        <v>420660</v>
      </c>
      <c r="AX111" s="585">
        <f t="shared" si="55"/>
        <v>420660</v>
      </c>
      <c r="AY111" s="665" t="str">
        <f t="shared" si="40"/>
        <v>Local</v>
      </c>
      <c r="AZ111" s="666"/>
      <c r="BA111" s="667"/>
      <c r="BB111" s="667"/>
      <c r="BD111" s="669"/>
    </row>
    <row r="112" spans="1:56" s="668" customFormat="1" ht="66" customHeight="1">
      <c r="A112" s="671" t="s">
        <v>6923</v>
      </c>
      <c r="B112" s="621" t="s">
        <v>7069</v>
      </c>
      <c r="C112" s="627" t="s">
        <v>3245</v>
      </c>
      <c r="D112" s="622">
        <v>108592638010</v>
      </c>
      <c r="E112" s="623">
        <v>46272</v>
      </c>
      <c r="F112" s="628">
        <v>1</v>
      </c>
      <c r="G112" s="624"/>
      <c r="H112" s="624"/>
      <c r="I112" s="625"/>
      <c r="J112" s="625"/>
      <c r="K112" s="625"/>
      <c r="L112" s="625"/>
      <c r="M112" s="625"/>
      <c r="N112" s="670"/>
      <c r="O112" s="585"/>
      <c r="P112" s="584"/>
      <c r="Q112" s="236">
        <v>389500</v>
      </c>
      <c r="R112" s="649"/>
      <c r="S112" s="584"/>
      <c r="T112" s="584"/>
      <c r="U112" s="584"/>
      <c r="V112" s="584"/>
      <c r="W112" s="584"/>
      <c r="X112" s="584"/>
      <c r="Y112" s="584"/>
      <c r="Z112" s="584"/>
      <c r="AA112" s="584"/>
      <c r="AB112" s="585"/>
      <c r="AC112" s="585"/>
      <c r="AD112" s="585"/>
      <c r="AE112" s="588" t="s">
        <v>3245</v>
      </c>
      <c r="AF112" s="663" t="str">
        <f t="shared" si="51"/>
        <v>ADC-26.09-001906</v>
      </c>
      <c r="AG112" s="585" t="str">
        <f t="shared" si="51"/>
        <v>196/PSHK/26</v>
      </c>
      <c r="AH112" s="664">
        <f t="shared" si="42"/>
        <v>46272</v>
      </c>
      <c r="AI112" s="585"/>
      <c r="AJ112" s="585"/>
      <c r="AK112" s="585"/>
      <c r="AL112" s="585">
        <f t="shared" si="52"/>
        <v>389500</v>
      </c>
      <c r="AM112" s="585"/>
      <c r="AN112" s="585"/>
      <c r="AO112" s="585"/>
      <c r="AP112" s="585"/>
      <c r="AQ112" s="585"/>
      <c r="AR112" s="585"/>
      <c r="AS112" s="585"/>
      <c r="AT112" s="585"/>
      <c r="AU112" s="585"/>
      <c r="AV112" s="585">
        <f t="shared" si="53"/>
        <v>31160</v>
      </c>
      <c r="AW112" s="585">
        <f t="shared" si="54"/>
        <v>420660</v>
      </c>
      <c r="AX112" s="585">
        <f t="shared" si="55"/>
        <v>420660</v>
      </c>
      <c r="AY112" s="665" t="str">
        <f t="shared" si="40"/>
        <v>Local</v>
      </c>
      <c r="AZ112" s="666"/>
      <c r="BA112" s="667"/>
      <c r="BB112" s="667"/>
      <c r="BD112" s="669"/>
    </row>
    <row r="113" spans="1:56" s="668" customFormat="1" ht="66" customHeight="1">
      <c r="A113" s="671" t="s">
        <v>6924</v>
      </c>
      <c r="B113" s="621" t="s">
        <v>7070</v>
      </c>
      <c r="C113" s="627" t="s">
        <v>3245</v>
      </c>
      <c r="D113" s="622">
        <v>108592826900</v>
      </c>
      <c r="E113" s="623">
        <v>46272</v>
      </c>
      <c r="F113" s="945">
        <v>2</v>
      </c>
      <c r="G113" s="624"/>
      <c r="H113" s="624"/>
      <c r="I113" s="625"/>
      <c r="J113" s="625"/>
      <c r="K113" s="625"/>
      <c r="L113" s="625"/>
      <c r="M113" s="625"/>
      <c r="N113" s="670"/>
      <c r="O113" s="585"/>
      <c r="P113" s="584"/>
      <c r="Q113" s="236">
        <v>389500</v>
      </c>
      <c r="R113" s="649"/>
      <c r="S113" s="584"/>
      <c r="T113" s="584"/>
      <c r="U113" s="584"/>
      <c r="V113" s="584"/>
      <c r="W113" s="584"/>
      <c r="X113" s="584"/>
      <c r="Y113" s="584"/>
      <c r="Z113" s="584"/>
      <c r="AA113" s="584"/>
      <c r="AB113" s="585"/>
      <c r="AC113" s="585"/>
      <c r="AD113" s="585"/>
      <c r="AE113" s="588" t="s">
        <v>3245</v>
      </c>
      <c r="AF113" s="663" t="str">
        <f t="shared" si="51"/>
        <v>ADC-26.09-001907</v>
      </c>
      <c r="AG113" s="585" t="str">
        <f t="shared" si="51"/>
        <v>VY/146-2026</v>
      </c>
      <c r="AH113" s="664">
        <f t="shared" si="42"/>
        <v>46272</v>
      </c>
      <c r="AI113" s="585"/>
      <c r="AJ113" s="585"/>
      <c r="AK113" s="585"/>
      <c r="AL113" s="585">
        <f t="shared" si="52"/>
        <v>389500</v>
      </c>
      <c r="AM113" s="585"/>
      <c r="AN113" s="585"/>
      <c r="AO113" s="585"/>
      <c r="AP113" s="585"/>
      <c r="AQ113" s="585"/>
      <c r="AR113" s="585"/>
      <c r="AS113" s="585"/>
      <c r="AT113" s="585"/>
      <c r="AU113" s="585"/>
      <c r="AV113" s="585">
        <f t="shared" si="53"/>
        <v>31160</v>
      </c>
      <c r="AW113" s="585">
        <f t="shared" si="54"/>
        <v>420660</v>
      </c>
      <c r="AX113" s="585">
        <f t="shared" si="55"/>
        <v>420660</v>
      </c>
      <c r="AY113" s="665" t="str">
        <f t="shared" si="40"/>
        <v>Local</v>
      </c>
      <c r="AZ113" s="666"/>
      <c r="BA113" s="667"/>
      <c r="BB113" s="667"/>
      <c r="BD113" s="669"/>
    </row>
    <row r="114" spans="1:56" s="668" customFormat="1" ht="66" customHeight="1">
      <c r="A114" s="671" t="s">
        <v>6924</v>
      </c>
      <c r="B114" s="621" t="s">
        <v>7070</v>
      </c>
      <c r="C114" s="627" t="s">
        <v>3245</v>
      </c>
      <c r="D114" s="622">
        <v>108596998310</v>
      </c>
      <c r="E114" s="623">
        <v>46272</v>
      </c>
      <c r="F114" s="946"/>
      <c r="G114" s="624"/>
      <c r="H114" s="624"/>
      <c r="I114" s="625"/>
      <c r="J114" s="625"/>
      <c r="K114" s="625"/>
      <c r="L114" s="625"/>
      <c r="M114" s="625"/>
      <c r="N114" s="670"/>
      <c r="O114" s="585"/>
      <c r="P114" s="584"/>
      <c r="Q114" s="236">
        <v>70000</v>
      </c>
      <c r="R114" s="649"/>
      <c r="S114" s="584"/>
      <c r="T114" s="584"/>
      <c r="U114" s="584"/>
      <c r="V114" s="584"/>
      <c r="W114" s="584"/>
      <c r="X114" s="584"/>
      <c r="Y114" s="584"/>
      <c r="Z114" s="584"/>
      <c r="AA114" s="584"/>
      <c r="AB114" s="585"/>
      <c r="AC114" s="585"/>
      <c r="AD114" s="585"/>
      <c r="AE114" s="588" t="s">
        <v>3245</v>
      </c>
      <c r="AF114" s="663" t="str">
        <f t="shared" si="51"/>
        <v>ADC-26.09-001907</v>
      </c>
      <c r="AG114" s="585" t="str">
        <f t="shared" si="51"/>
        <v>VY/146-2026</v>
      </c>
      <c r="AH114" s="664">
        <f t="shared" si="42"/>
        <v>46272</v>
      </c>
      <c r="AI114" s="585"/>
      <c r="AJ114" s="585"/>
      <c r="AK114" s="585"/>
      <c r="AL114" s="585">
        <f t="shared" si="52"/>
        <v>70000</v>
      </c>
      <c r="AM114" s="585"/>
      <c r="AN114" s="585"/>
      <c r="AO114" s="585"/>
      <c r="AP114" s="585"/>
      <c r="AQ114" s="585"/>
      <c r="AR114" s="585"/>
      <c r="AS114" s="585"/>
      <c r="AT114" s="585"/>
      <c r="AU114" s="585"/>
      <c r="AV114" s="585">
        <f t="shared" si="53"/>
        <v>5600</v>
      </c>
      <c r="AW114" s="585">
        <f t="shared" si="54"/>
        <v>75600</v>
      </c>
      <c r="AX114" s="585">
        <f t="shared" si="55"/>
        <v>75600</v>
      </c>
      <c r="AY114" s="665" t="str">
        <f t="shared" si="40"/>
        <v>Local</v>
      </c>
      <c r="AZ114" s="666"/>
      <c r="BA114" s="667"/>
      <c r="BB114" s="667"/>
      <c r="BD114" s="669"/>
    </row>
    <row r="115" spans="1:56" s="668" customFormat="1" ht="66" customHeight="1">
      <c r="A115" s="671" t="s">
        <v>6925</v>
      </c>
      <c r="B115" s="621" t="s">
        <v>7071</v>
      </c>
      <c r="C115" s="627" t="s">
        <v>3245</v>
      </c>
      <c r="D115" s="622">
        <v>108592986940</v>
      </c>
      <c r="E115" s="623">
        <v>46272</v>
      </c>
      <c r="F115" s="628">
        <v>1</v>
      </c>
      <c r="G115" s="624"/>
      <c r="H115" s="624"/>
      <c r="I115" s="625"/>
      <c r="J115" s="625"/>
      <c r="K115" s="625"/>
      <c r="L115" s="625"/>
      <c r="M115" s="625"/>
      <c r="N115" s="670"/>
      <c r="O115" s="585"/>
      <c r="P115" s="584"/>
      <c r="Q115" s="236">
        <v>389500</v>
      </c>
      <c r="R115" s="649"/>
      <c r="S115" s="584"/>
      <c r="T115" s="584"/>
      <c r="U115" s="584"/>
      <c r="V115" s="584"/>
      <c r="W115" s="584"/>
      <c r="X115" s="584"/>
      <c r="Y115" s="584"/>
      <c r="Z115" s="584"/>
      <c r="AA115" s="584"/>
      <c r="AB115" s="585"/>
      <c r="AC115" s="585"/>
      <c r="AD115" s="585"/>
      <c r="AE115" s="588" t="s">
        <v>3245</v>
      </c>
      <c r="AF115" s="663" t="str">
        <f t="shared" si="51"/>
        <v>ADC-26.09-001908</v>
      </c>
      <c r="AG115" s="585" t="str">
        <f t="shared" si="51"/>
        <v>GF26-0904</v>
      </c>
      <c r="AH115" s="664">
        <f t="shared" si="42"/>
        <v>46272</v>
      </c>
      <c r="AI115" s="585"/>
      <c r="AJ115" s="585"/>
      <c r="AK115" s="585"/>
      <c r="AL115" s="585">
        <f t="shared" si="52"/>
        <v>389500</v>
      </c>
      <c r="AM115" s="585"/>
      <c r="AN115" s="585"/>
      <c r="AO115" s="585"/>
      <c r="AP115" s="585"/>
      <c r="AQ115" s="585"/>
      <c r="AR115" s="585"/>
      <c r="AS115" s="585"/>
      <c r="AT115" s="585"/>
      <c r="AU115" s="585"/>
      <c r="AV115" s="585">
        <f t="shared" si="53"/>
        <v>31160</v>
      </c>
      <c r="AW115" s="585">
        <f t="shared" si="54"/>
        <v>420660</v>
      </c>
      <c r="AX115" s="585">
        <f t="shared" si="55"/>
        <v>420660</v>
      </c>
      <c r="AY115" s="665" t="str">
        <f t="shared" si="40"/>
        <v>Local</v>
      </c>
      <c r="AZ115" s="666"/>
      <c r="BA115" s="667"/>
      <c r="BB115" s="667"/>
      <c r="BD115" s="669"/>
    </row>
    <row r="116" spans="1:56" s="668" customFormat="1" ht="66" customHeight="1">
      <c r="A116" s="671" t="s">
        <v>6926</v>
      </c>
      <c r="B116" s="621" t="s">
        <v>7072</v>
      </c>
      <c r="C116" s="627" t="s">
        <v>3245</v>
      </c>
      <c r="D116" s="622">
        <v>108594758160</v>
      </c>
      <c r="E116" s="623">
        <v>46272</v>
      </c>
      <c r="F116" s="628">
        <v>1</v>
      </c>
      <c r="G116" s="624"/>
      <c r="H116" s="624"/>
      <c r="I116" s="625"/>
      <c r="J116" s="625"/>
      <c r="K116" s="625"/>
      <c r="L116" s="625"/>
      <c r="M116" s="625"/>
      <c r="N116" s="670"/>
      <c r="O116" s="585"/>
      <c r="P116" s="584"/>
      <c r="Q116" s="236">
        <v>389500</v>
      </c>
      <c r="R116" s="649"/>
      <c r="S116" s="584"/>
      <c r="T116" s="584"/>
      <c r="U116" s="584"/>
      <c r="V116" s="584"/>
      <c r="W116" s="584"/>
      <c r="X116" s="584"/>
      <c r="Y116" s="584"/>
      <c r="Z116" s="584"/>
      <c r="AA116" s="584"/>
      <c r="AB116" s="585"/>
      <c r="AC116" s="585"/>
      <c r="AD116" s="585"/>
      <c r="AE116" s="588" t="s">
        <v>3245</v>
      </c>
      <c r="AF116" s="663" t="str">
        <f t="shared" si="51"/>
        <v>ADC-26.09-001909</v>
      </c>
      <c r="AG116" s="585" t="str">
        <f t="shared" si="51"/>
        <v>DY260909PSV-CI-P</v>
      </c>
      <c r="AH116" s="664">
        <f t="shared" si="42"/>
        <v>46272</v>
      </c>
      <c r="AI116" s="585"/>
      <c r="AJ116" s="585"/>
      <c r="AK116" s="585"/>
      <c r="AL116" s="585">
        <f t="shared" si="52"/>
        <v>389500</v>
      </c>
      <c r="AM116" s="585"/>
      <c r="AN116" s="585"/>
      <c r="AO116" s="585"/>
      <c r="AP116" s="585"/>
      <c r="AQ116" s="585"/>
      <c r="AR116" s="585"/>
      <c r="AS116" s="585"/>
      <c r="AT116" s="585"/>
      <c r="AU116" s="585"/>
      <c r="AV116" s="585">
        <f t="shared" si="53"/>
        <v>31160</v>
      </c>
      <c r="AW116" s="585">
        <f t="shared" si="54"/>
        <v>420660</v>
      </c>
      <c r="AX116" s="585">
        <f t="shared" si="55"/>
        <v>420660</v>
      </c>
      <c r="AY116" s="665" t="str">
        <f t="shared" si="40"/>
        <v>Local</v>
      </c>
      <c r="AZ116" s="666"/>
      <c r="BA116" s="667"/>
      <c r="BB116" s="667"/>
      <c r="BD116" s="669"/>
    </row>
    <row r="117" spans="1:56" s="668" customFormat="1" ht="66" customHeight="1">
      <c r="A117" s="671" t="s">
        <v>6927</v>
      </c>
      <c r="B117" s="621" t="s">
        <v>7073</v>
      </c>
      <c r="C117" s="627" t="s">
        <v>3245</v>
      </c>
      <c r="D117" s="622">
        <v>108594872040</v>
      </c>
      <c r="E117" s="623">
        <v>46272</v>
      </c>
      <c r="F117" s="628">
        <v>1</v>
      </c>
      <c r="G117" s="624"/>
      <c r="H117" s="624"/>
      <c r="I117" s="625"/>
      <c r="J117" s="625"/>
      <c r="K117" s="625"/>
      <c r="L117" s="625"/>
      <c r="M117" s="625"/>
      <c r="N117" s="670"/>
      <c r="O117" s="585"/>
      <c r="P117" s="584"/>
      <c r="Q117" s="236">
        <v>389500</v>
      </c>
      <c r="R117" s="649"/>
      <c r="S117" s="584"/>
      <c r="T117" s="584"/>
      <c r="U117" s="584"/>
      <c r="V117" s="584"/>
      <c r="W117" s="584"/>
      <c r="X117" s="584"/>
      <c r="Y117" s="584"/>
      <c r="Z117" s="584"/>
      <c r="AA117" s="584"/>
      <c r="AB117" s="585"/>
      <c r="AC117" s="585"/>
      <c r="AD117" s="585"/>
      <c r="AE117" s="588" t="s">
        <v>3245</v>
      </c>
      <c r="AF117" s="663" t="str">
        <f t="shared" si="51"/>
        <v>ADC-26.09-001910</v>
      </c>
      <c r="AG117" s="585" t="str">
        <f t="shared" si="51"/>
        <v>O2-2609-00016</v>
      </c>
      <c r="AH117" s="664">
        <f t="shared" si="42"/>
        <v>46272</v>
      </c>
      <c r="AI117" s="585"/>
      <c r="AJ117" s="585"/>
      <c r="AK117" s="585"/>
      <c r="AL117" s="585">
        <f t="shared" si="52"/>
        <v>389500</v>
      </c>
      <c r="AM117" s="585"/>
      <c r="AN117" s="585"/>
      <c r="AO117" s="585"/>
      <c r="AP117" s="585"/>
      <c r="AQ117" s="585"/>
      <c r="AR117" s="585"/>
      <c r="AS117" s="585"/>
      <c r="AT117" s="585"/>
      <c r="AU117" s="585"/>
      <c r="AV117" s="585">
        <f t="shared" si="53"/>
        <v>31160</v>
      </c>
      <c r="AW117" s="585">
        <f t="shared" si="54"/>
        <v>420660</v>
      </c>
      <c r="AX117" s="585">
        <f t="shared" si="55"/>
        <v>420660</v>
      </c>
      <c r="AY117" s="665" t="str">
        <f t="shared" si="40"/>
        <v>Local</v>
      </c>
      <c r="AZ117" s="666"/>
      <c r="BA117" s="667"/>
      <c r="BB117" s="667"/>
      <c r="BD117" s="669"/>
    </row>
    <row r="118" spans="1:56" s="668" customFormat="1" ht="66" customHeight="1">
      <c r="A118" s="671" t="s">
        <v>6928</v>
      </c>
      <c r="B118" s="621" t="s">
        <v>7074</v>
      </c>
      <c r="C118" s="627" t="s">
        <v>3245</v>
      </c>
      <c r="D118" s="622">
        <v>108595322510</v>
      </c>
      <c r="E118" s="623">
        <v>46272</v>
      </c>
      <c r="F118" s="628">
        <v>1</v>
      </c>
      <c r="G118" s="624"/>
      <c r="H118" s="624"/>
      <c r="I118" s="625"/>
      <c r="J118" s="625"/>
      <c r="K118" s="625"/>
      <c r="L118" s="625"/>
      <c r="M118" s="625"/>
      <c r="N118" s="670"/>
      <c r="O118" s="585"/>
      <c r="P118" s="584"/>
      <c r="Q118" s="236">
        <v>389500</v>
      </c>
      <c r="R118" s="649"/>
      <c r="S118" s="584"/>
      <c r="T118" s="584"/>
      <c r="U118" s="584"/>
      <c r="V118" s="584"/>
      <c r="W118" s="584"/>
      <c r="X118" s="584"/>
      <c r="Y118" s="584"/>
      <c r="Z118" s="584"/>
      <c r="AA118" s="584"/>
      <c r="AB118" s="585"/>
      <c r="AC118" s="585"/>
      <c r="AD118" s="585"/>
      <c r="AE118" s="588" t="s">
        <v>3245</v>
      </c>
      <c r="AF118" s="663" t="str">
        <f t="shared" ref="AF118:AG181" si="56">A118</f>
        <v>ADC-26.09-001911</v>
      </c>
      <c r="AG118" s="585" t="str">
        <f t="shared" si="56"/>
        <v>850C260900071</v>
      </c>
      <c r="AH118" s="664">
        <f t="shared" si="42"/>
        <v>46272</v>
      </c>
      <c r="AI118" s="585"/>
      <c r="AJ118" s="585"/>
      <c r="AK118" s="585"/>
      <c r="AL118" s="585">
        <f t="shared" si="52"/>
        <v>389500</v>
      </c>
      <c r="AM118" s="585"/>
      <c r="AN118" s="585"/>
      <c r="AO118" s="585"/>
      <c r="AP118" s="585"/>
      <c r="AQ118" s="585"/>
      <c r="AR118" s="585"/>
      <c r="AS118" s="585"/>
      <c r="AT118" s="585"/>
      <c r="AU118" s="585"/>
      <c r="AV118" s="585">
        <f t="shared" si="53"/>
        <v>31160</v>
      </c>
      <c r="AW118" s="585">
        <f t="shared" si="54"/>
        <v>420660</v>
      </c>
      <c r="AX118" s="585">
        <f t="shared" si="55"/>
        <v>420660</v>
      </c>
      <c r="AY118" s="665" t="str">
        <f t="shared" si="40"/>
        <v>Local</v>
      </c>
      <c r="AZ118" s="666"/>
      <c r="BA118" s="667"/>
      <c r="BB118" s="667"/>
      <c r="BD118" s="669"/>
    </row>
    <row r="119" spans="1:56" s="668" customFormat="1" ht="66" customHeight="1">
      <c r="A119" s="671" t="s">
        <v>6929</v>
      </c>
      <c r="B119" s="621" t="s">
        <v>7075</v>
      </c>
      <c r="C119" s="627" t="s">
        <v>3245</v>
      </c>
      <c r="D119" s="622">
        <v>108595505060</v>
      </c>
      <c r="E119" s="623">
        <v>46272</v>
      </c>
      <c r="F119" s="628">
        <v>1</v>
      </c>
      <c r="G119" s="624"/>
      <c r="H119" s="624"/>
      <c r="I119" s="625"/>
      <c r="J119" s="625"/>
      <c r="K119" s="625"/>
      <c r="L119" s="625"/>
      <c r="M119" s="625"/>
      <c r="N119" s="670"/>
      <c r="O119" s="585"/>
      <c r="P119" s="584"/>
      <c r="Q119" s="236">
        <v>389500</v>
      </c>
      <c r="R119" s="649"/>
      <c r="S119" s="584"/>
      <c r="T119" s="584"/>
      <c r="U119" s="584"/>
      <c r="V119" s="584"/>
      <c r="W119" s="584"/>
      <c r="X119" s="584"/>
      <c r="Y119" s="584"/>
      <c r="Z119" s="584"/>
      <c r="AA119" s="584"/>
      <c r="AB119" s="585"/>
      <c r="AC119" s="585"/>
      <c r="AD119" s="585"/>
      <c r="AE119" s="588" t="s">
        <v>3245</v>
      </c>
      <c r="AF119" s="663" t="str">
        <f t="shared" si="56"/>
        <v>ADC-26.09-001912</v>
      </c>
      <c r="AG119" s="585" t="str">
        <f t="shared" si="56"/>
        <v>BL-260903/PS</v>
      </c>
      <c r="AH119" s="664">
        <f t="shared" si="42"/>
        <v>46272</v>
      </c>
      <c r="AI119" s="585"/>
      <c r="AJ119" s="585"/>
      <c r="AK119" s="585"/>
      <c r="AL119" s="585">
        <f t="shared" si="52"/>
        <v>389500</v>
      </c>
      <c r="AM119" s="585"/>
      <c r="AN119" s="585"/>
      <c r="AO119" s="585"/>
      <c r="AP119" s="585"/>
      <c r="AQ119" s="585"/>
      <c r="AR119" s="585"/>
      <c r="AS119" s="585"/>
      <c r="AT119" s="585"/>
      <c r="AU119" s="585"/>
      <c r="AV119" s="585">
        <f t="shared" si="53"/>
        <v>31160</v>
      </c>
      <c r="AW119" s="585">
        <f t="shared" si="54"/>
        <v>420660</v>
      </c>
      <c r="AX119" s="585">
        <f t="shared" si="55"/>
        <v>420660</v>
      </c>
      <c r="AY119" s="665" t="str">
        <f t="shared" si="40"/>
        <v>Local</v>
      </c>
      <c r="AZ119" s="666"/>
      <c r="BA119" s="667"/>
      <c r="BB119" s="667"/>
      <c r="BD119" s="669"/>
    </row>
    <row r="120" spans="1:56" s="668" customFormat="1" ht="66" customHeight="1">
      <c r="A120" s="671" t="s">
        <v>6930</v>
      </c>
      <c r="B120" s="621" t="s">
        <v>7076</v>
      </c>
      <c r="C120" s="627" t="s">
        <v>3245</v>
      </c>
      <c r="D120" s="622">
        <v>108595545700</v>
      </c>
      <c r="E120" s="623">
        <v>46272</v>
      </c>
      <c r="F120" s="628">
        <v>1</v>
      </c>
      <c r="G120" s="624"/>
      <c r="H120" s="624"/>
      <c r="I120" s="625"/>
      <c r="J120" s="625"/>
      <c r="K120" s="625"/>
      <c r="L120" s="625"/>
      <c r="M120" s="625"/>
      <c r="N120" s="670"/>
      <c r="O120" s="585"/>
      <c r="P120" s="584"/>
      <c r="Q120" s="236">
        <v>389500</v>
      </c>
      <c r="R120" s="649"/>
      <c r="S120" s="584"/>
      <c r="T120" s="584"/>
      <c r="U120" s="584"/>
      <c r="V120" s="584"/>
      <c r="W120" s="584"/>
      <c r="X120" s="584"/>
      <c r="Y120" s="584"/>
      <c r="Z120" s="584"/>
      <c r="AA120" s="584"/>
      <c r="AB120" s="585"/>
      <c r="AC120" s="585"/>
      <c r="AD120" s="585"/>
      <c r="AE120" s="588" t="s">
        <v>3245</v>
      </c>
      <c r="AF120" s="663" t="str">
        <f t="shared" si="56"/>
        <v>ADC-26.09-001913</v>
      </c>
      <c r="AG120" s="585" t="str">
        <f t="shared" si="56"/>
        <v>O2-2609-00081</v>
      </c>
      <c r="AH120" s="664">
        <f t="shared" si="42"/>
        <v>46272</v>
      </c>
      <c r="AI120" s="585"/>
      <c r="AJ120" s="585"/>
      <c r="AK120" s="585"/>
      <c r="AL120" s="585">
        <f t="shared" si="52"/>
        <v>389500</v>
      </c>
      <c r="AM120" s="585"/>
      <c r="AN120" s="585"/>
      <c r="AO120" s="585"/>
      <c r="AP120" s="585"/>
      <c r="AQ120" s="585"/>
      <c r="AR120" s="585"/>
      <c r="AS120" s="585"/>
      <c r="AT120" s="585"/>
      <c r="AU120" s="585"/>
      <c r="AV120" s="585">
        <f t="shared" si="53"/>
        <v>31160</v>
      </c>
      <c r="AW120" s="585">
        <f t="shared" si="54"/>
        <v>420660</v>
      </c>
      <c r="AX120" s="585">
        <f t="shared" si="55"/>
        <v>420660</v>
      </c>
      <c r="AY120" s="665" t="str">
        <f t="shared" si="40"/>
        <v>Local</v>
      </c>
      <c r="AZ120" s="666"/>
      <c r="BA120" s="667"/>
      <c r="BB120" s="667"/>
      <c r="BD120" s="669"/>
    </row>
    <row r="121" spans="1:56" s="668" customFormat="1" ht="66" customHeight="1">
      <c r="A121" s="671" t="s">
        <v>6931</v>
      </c>
      <c r="B121" s="621" t="s">
        <v>7077</v>
      </c>
      <c r="C121" s="627" t="s">
        <v>3245</v>
      </c>
      <c r="D121" s="622">
        <v>108596866600</v>
      </c>
      <c r="E121" s="623">
        <v>46272</v>
      </c>
      <c r="F121" s="628">
        <v>1</v>
      </c>
      <c r="G121" s="624"/>
      <c r="H121" s="624"/>
      <c r="I121" s="625"/>
      <c r="J121" s="625"/>
      <c r="K121" s="625"/>
      <c r="L121" s="625"/>
      <c r="M121" s="625"/>
      <c r="N121" s="670"/>
      <c r="O121" s="585"/>
      <c r="P121" s="584"/>
      <c r="Q121" s="236">
        <v>389500</v>
      </c>
      <c r="R121" s="649"/>
      <c r="S121" s="584"/>
      <c r="T121" s="584"/>
      <c r="U121" s="584"/>
      <c r="V121" s="584"/>
      <c r="W121" s="584"/>
      <c r="X121" s="584"/>
      <c r="Y121" s="584"/>
      <c r="Z121" s="584"/>
      <c r="AA121" s="584"/>
      <c r="AB121" s="585"/>
      <c r="AC121" s="585"/>
      <c r="AD121" s="585"/>
      <c r="AE121" s="588" t="s">
        <v>3245</v>
      </c>
      <c r="AF121" s="663" t="str">
        <f t="shared" si="56"/>
        <v>ADC-26.09-001914</v>
      </c>
      <c r="AG121" s="585" t="str">
        <f t="shared" si="56"/>
        <v>197/PSHK/26</v>
      </c>
      <c r="AH121" s="664">
        <f t="shared" si="42"/>
        <v>46272</v>
      </c>
      <c r="AI121" s="585"/>
      <c r="AJ121" s="585"/>
      <c r="AK121" s="585"/>
      <c r="AL121" s="585">
        <f t="shared" si="52"/>
        <v>389500</v>
      </c>
      <c r="AM121" s="585"/>
      <c r="AN121" s="585"/>
      <c r="AO121" s="585"/>
      <c r="AP121" s="585"/>
      <c r="AQ121" s="585"/>
      <c r="AR121" s="585"/>
      <c r="AS121" s="585"/>
      <c r="AT121" s="585"/>
      <c r="AU121" s="585"/>
      <c r="AV121" s="585">
        <f t="shared" si="53"/>
        <v>31160</v>
      </c>
      <c r="AW121" s="585">
        <f t="shared" si="54"/>
        <v>420660</v>
      </c>
      <c r="AX121" s="585">
        <f t="shared" si="55"/>
        <v>420660</v>
      </c>
      <c r="AY121" s="665" t="str">
        <f t="shared" si="40"/>
        <v>Local</v>
      </c>
      <c r="AZ121" s="666"/>
      <c r="BA121" s="667"/>
      <c r="BB121" s="667"/>
      <c r="BD121" s="669"/>
    </row>
    <row r="122" spans="1:56" s="668" customFormat="1" ht="66" customHeight="1">
      <c r="A122" s="671" t="s">
        <v>6932</v>
      </c>
      <c r="B122" s="621" t="s">
        <v>7078</v>
      </c>
      <c r="C122" s="627" t="s">
        <v>3245</v>
      </c>
      <c r="D122" s="622">
        <v>108596885830</v>
      </c>
      <c r="E122" s="623">
        <v>46272</v>
      </c>
      <c r="F122" s="628">
        <v>1</v>
      </c>
      <c r="G122" s="624"/>
      <c r="H122" s="624"/>
      <c r="I122" s="625"/>
      <c r="J122" s="625"/>
      <c r="K122" s="625"/>
      <c r="L122" s="625"/>
      <c r="M122" s="625"/>
      <c r="N122" s="670"/>
      <c r="O122" s="585"/>
      <c r="P122" s="584"/>
      <c r="Q122" s="236">
        <v>389500</v>
      </c>
      <c r="R122" s="649"/>
      <c r="S122" s="584"/>
      <c r="T122" s="584"/>
      <c r="U122" s="584"/>
      <c r="V122" s="584"/>
      <c r="W122" s="584"/>
      <c r="X122" s="584"/>
      <c r="Y122" s="584"/>
      <c r="Z122" s="584"/>
      <c r="AA122" s="584"/>
      <c r="AB122" s="585"/>
      <c r="AC122" s="585"/>
      <c r="AD122" s="585"/>
      <c r="AE122" s="588" t="s">
        <v>3245</v>
      </c>
      <c r="AF122" s="663" t="str">
        <f t="shared" si="56"/>
        <v>ADC-26.09-001915</v>
      </c>
      <c r="AG122" s="585" t="str">
        <f t="shared" si="56"/>
        <v>B34X26090301VY</v>
      </c>
      <c r="AH122" s="664">
        <f t="shared" si="42"/>
        <v>46272</v>
      </c>
      <c r="AI122" s="585"/>
      <c r="AJ122" s="585"/>
      <c r="AK122" s="585"/>
      <c r="AL122" s="585">
        <f t="shared" si="52"/>
        <v>389500</v>
      </c>
      <c r="AM122" s="585"/>
      <c r="AN122" s="585"/>
      <c r="AO122" s="585"/>
      <c r="AP122" s="585"/>
      <c r="AQ122" s="585"/>
      <c r="AR122" s="585"/>
      <c r="AS122" s="585"/>
      <c r="AT122" s="585"/>
      <c r="AU122" s="585"/>
      <c r="AV122" s="585">
        <f t="shared" si="53"/>
        <v>31160</v>
      </c>
      <c r="AW122" s="585">
        <f t="shared" si="54"/>
        <v>420660</v>
      </c>
      <c r="AX122" s="585">
        <f t="shared" si="55"/>
        <v>420660</v>
      </c>
      <c r="AY122" s="665" t="str">
        <f t="shared" si="40"/>
        <v>Local</v>
      </c>
      <c r="AZ122" s="666"/>
      <c r="BA122" s="667"/>
      <c r="BB122" s="667"/>
      <c r="BD122" s="669"/>
    </row>
    <row r="123" spans="1:56" s="668" customFormat="1" ht="66" customHeight="1">
      <c r="A123" s="671" t="s">
        <v>6933</v>
      </c>
      <c r="B123" s="621" t="s">
        <v>7079</v>
      </c>
      <c r="C123" s="627" t="s">
        <v>3245</v>
      </c>
      <c r="D123" s="622">
        <v>108596902150</v>
      </c>
      <c r="E123" s="623">
        <v>46272</v>
      </c>
      <c r="F123" s="628">
        <v>1</v>
      </c>
      <c r="G123" s="624"/>
      <c r="H123" s="624"/>
      <c r="I123" s="625"/>
      <c r="J123" s="625"/>
      <c r="K123" s="625"/>
      <c r="L123" s="625"/>
      <c r="M123" s="625"/>
      <c r="N123" s="670"/>
      <c r="O123" s="585"/>
      <c r="P123" s="584"/>
      <c r="Q123" s="236">
        <v>389500</v>
      </c>
      <c r="R123" s="649"/>
      <c r="S123" s="584"/>
      <c r="T123" s="584"/>
      <c r="U123" s="584"/>
      <c r="V123" s="584"/>
      <c r="W123" s="584"/>
      <c r="X123" s="584"/>
      <c r="Y123" s="584"/>
      <c r="Z123" s="584"/>
      <c r="AA123" s="584"/>
      <c r="AB123" s="585"/>
      <c r="AC123" s="585"/>
      <c r="AD123" s="585"/>
      <c r="AE123" s="588" t="s">
        <v>3245</v>
      </c>
      <c r="AF123" s="663" t="str">
        <f t="shared" si="56"/>
        <v>ADC-26.09-001916</v>
      </c>
      <c r="AG123" s="585" t="str">
        <f t="shared" si="56"/>
        <v>B34X26090302VY</v>
      </c>
      <c r="AH123" s="664">
        <f t="shared" si="42"/>
        <v>46272</v>
      </c>
      <c r="AI123" s="585"/>
      <c r="AJ123" s="585"/>
      <c r="AK123" s="585"/>
      <c r="AL123" s="585">
        <f t="shared" si="52"/>
        <v>389500</v>
      </c>
      <c r="AM123" s="585"/>
      <c r="AN123" s="585"/>
      <c r="AO123" s="585"/>
      <c r="AP123" s="585"/>
      <c r="AQ123" s="585"/>
      <c r="AR123" s="585"/>
      <c r="AS123" s="585"/>
      <c r="AT123" s="585"/>
      <c r="AU123" s="585"/>
      <c r="AV123" s="585">
        <f t="shared" si="53"/>
        <v>31160</v>
      </c>
      <c r="AW123" s="585">
        <f t="shared" si="54"/>
        <v>420660</v>
      </c>
      <c r="AX123" s="585">
        <f t="shared" si="55"/>
        <v>420660</v>
      </c>
      <c r="AY123" s="665" t="str">
        <f t="shared" si="40"/>
        <v>Local</v>
      </c>
      <c r="AZ123" s="666"/>
      <c r="BA123" s="667"/>
      <c r="BB123" s="667"/>
      <c r="BD123" s="669"/>
    </row>
    <row r="124" spans="1:56" s="668" customFormat="1" ht="66" customHeight="1">
      <c r="A124" s="671" t="s">
        <v>6934</v>
      </c>
      <c r="B124" s="621" t="s">
        <v>7080</v>
      </c>
      <c r="C124" s="627" t="s">
        <v>3245</v>
      </c>
      <c r="D124" s="622">
        <v>108596930960</v>
      </c>
      <c r="E124" s="623">
        <v>46272</v>
      </c>
      <c r="F124" s="628">
        <v>1</v>
      </c>
      <c r="G124" s="624"/>
      <c r="H124" s="624"/>
      <c r="I124" s="625"/>
      <c r="J124" s="625"/>
      <c r="K124" s="625"/>
      <c r="L124" s="625"/>
      <c r="M124" s="625"/>
      <c r="N124" s="670"/>
      <c r="O124" s="585"/>
      <c r="P124" s="584"/>
      <c r="Q124" s="236">
        <v>389500</v>
      </c>
      <c r="R124" s="649"/>
      <c r="S124" s="584"/>
      <c r="T124" s="584"/>
      <c r="U124" s="584"/>
      <c r="V124" s="584"/>
      <c r="W124" s="584"/>
      <c r="X124" s="584"/>
      <c r="Y124" s="584"/>
      <c r="Z124" s="584"/>
      <c r="AA124" s="584"/>
      <c r="AB124" s="585"/>
      <c r="AC124" s="585"/>
      <c r="AD124" s="585"/>
      <c r="AE124" s="588" t="s">
        <v>3245</v>
      </c>
      <c r="AF124" s="663" t="str">
        <f t="shared" si="56"/>
        <v>ADC-26.09-001917</v>
      </c>
      <c r="AG124" s="585" t="str">
        <f t="shared" si="56"/>
        <v>B34X26090331VY</v>
      </c>
      <c r="AH124" s="664">
        <f t="shared" si="42"/>
        <v>46272</v>
      </c>
      <c r="AI124" s="585"/>
      <c r="AJ124" s="585"/>
      <c r="AK124" s="585"/>
      <c r="AL124" s="585">
        <f t="shared" si="52"/>
        <v>389500</v>
      </c>
      <c r="AM124" s="585"/>
      <c r="AN124" s="585"/>
      <c r="AO124" s="585"/>
      <c r="AP124" s="585"/>
      <c r="AQ124" s="585"/>
      <c r="AR124" s="585"/>
      <c r="AS124" s="585"/>
      <c r="AT124" s="585"/>
      <c r="AU124" s="585"/>
      <c r="AV124" s="585">
        <f t="shared" si="53"/>
        <v>31160</v>
      </c>
      <c r="AW124" s="585">
        <f t="shared" si="54"/>
        <v>420660</v>
      </c>
      <c r="AX124" s="585">
        <f t="shared" si="55"/>
        <v>420660</v>
      </c>
      <c r="AY124" s="665" t="str">
        <f t="shared" si="40"/>
        <v>Local</v>
      </c>
      <c r="AZ124" s="666"/>
      <c r="BA124" s="667"/>
      <c r="BB124" s="667"/>
      <c r="BD124" s="669"/>
    </row>
    <row r="125" spans="1:56" s="668" customFormat="1" ht="66" customHeight="1">
      <c r="A125" s="671" t="s">
        <v>6935</v>
      </c>
      <c r="B125" s="621" t="s">
        <v>7081</v>
      </c>
      <c r="C125" s="627" t="s">
        <v>3245</v>
      </c>
      <c r="D125" s="622">
        <v>108596961760</v>
      </c>
      <c r="E125" s="623">
        <v>46272</v>
      </c>
      <c r="F125" s="628">
        <v>1</v>
      </c>
      <c r="G125" s="624"/>
      <c r="H125" s="624"/>
      <c r="I125" s="625"/>
      <c r="J125" s="625"/>
      <c r="K125" s="625"/>
      <c r="L125" s="625"/>
      <c r="M125" s="625"/>
      <c r="N125" s="670"/>
      <c r="O125" s="585"/>
      <c r="P125" s="584"/>
      <c r="Q125" s="236">
        <v>389500</v>
      </c>
      <c r="R125" s="649"/>
      <c r="S125" s="584"/>
      <c r="T125" s="584"/>
      <c r="U125" s="584"/>
      <c r="V125" s="584"/>
      <c r="W125" s="584"/>
      <c r="X125" s="584"/>
      <c r="Y125" s="584"/>
      <c r="Z125" s="584"/>
      <c r="AA125" s="584"/>
      <c r="AB125" s="585"/>
      <c r="AC125" s="585"/>
      <c r="AD125" s="585"/>
      <c r="AE125" s="588" t="s">
        <v>3245</v>
      </c>
      <c r="AF125" s="663" t="str">
        <f t="shared" si="56"/>
        <v>ADC-26.09-001918</v>
      </c>
      <c r="AG125" s="585" t="str">
        <f t="shared" si="56"/>
        <v>B34X26090332VY</v>
      </c>
      <c r="AH125" s="664">
        <f t="shared" si="42"/>
        <v>46272</v>
      </c>
      <c r="AI125" s="585"/>
      <c r="AJ125" s="585"/>
      <c r="AK125" s="585"/>
      <c r="AL125" s="585">
        <f t="shared" si="52"/>
        <v>389500</v>
      </c>
      <c r="AM125" s="585"/>
      <c r="AN125" s="585"/>
      <c r="AO125" s="585"/>
      <c r="AP125" s="585"/>
      <c r="AQ125" s="585"/>
      <c r="AR125" s="585"/>
      <c r="AS125" s="585"/>
      <c r="AT125" s="585"/>
      <c r="AU125" s="585"/>
      <c r="AV125" s="585">
        <f t="shared" si="53"/>
        <v>31160</v>
      </c>
      <c r="AW125" s="585">
        <f t="shared" si="54"/>
        <v>420660</v>
      </c>
      <c r="AX125" s="585">
        <f t="shared" si="55"/>
        <v>420660</v>
      </c>
      <c r="AY125" s="665" t="str">
        <f t="shared" si="40"/>
        <v>Local</v>
      </c>
      <c r="AZ125" s="666"/>
      <c r="BA125" s="667"/>
      <c r="BB125" s="667"/>
      <c r="BD125" s="669"/>
    </row>
    <row r="126" spans="1:56" s="668" customFormat="1" ht="66" customHeight="1">
      <c r="A126" s="671" t="s">
        <v>6936</v>
      </c>
      <c r="B126" s="621" t="s">
        <v>7082</v>
      </c>
      <c r="C126" s="627" t="s">
        <v>3245</v>
      </c>
      <c r="D126" s="622">
        <v>108596987220</v>
      </c>
      <c r="E126" s="623">
        <v>46272</v>
      </c>
      <c r="F126" s="628">
        <v>1</v>
      </c>
      <c r="G126" s="624"/>
      <c r="H126" s="624"/>
      <c r="I126" s="625"/>
      <c r="J126" s="625"/>
      <c r="K126" s="625"/>
      <c r="L126" s="625"/>
      <c r="M126" s="625"/>
      <c r="N126" s="670"/>
      <c r="O126" s="585"/>
      <c r="P126" s="584"/>
      <c r="Q126" s="236">
        <v>389500</v>
      </c>
      <c r="R126" s="649"/>
      <c r="S126" s="584"/>
      <c r="T126" s="584"/>
      <c r="U126" s="584"/>
      <c r="V126" s="584"/>
      <c r="W126" s="584"/>
      <c r="X126" s="584"/>
      <c r="Y126" s="584"/>
      <c r="Z126" s="584"/>
      <c r="AA126" s="584"/>
      <c r="AB126" s="585"/>
      <c r="AC126" s="585"/>
      <c r="AD126" s="585"/>
      <c r="AE126" s="588" t="s">
        <v>3245</v>
      </c>
      <c r="AF126" s="663" t="str">
        <f t="shared" si="56"/>
        <v>ADC-26.09-001919</v>
      </c>
      <c r="AG126" s="585" t="str">
        <f t="shared" si="56"/>
        <v>B34X26090402VY</v>
      </c>
      <c r="AH126" s="664">
        <f t="shared" si="42"/>
        <v>46272</v>
      </c>
      <c r="AI126" s="585"/>
      <c r="AJ126" s="585"/>
      <c r="AK126" s="585"/>
      <c r="AL126" s="585">
        <f t="shared" si="52"/>
        <v>389500</v>
      </c>
      <c r="AM126" s="585"/>
      <c r="AN126" s="585"/>
      <c r="AO126" s="585"/>
      <c r="AP126" s="585"/>
      <c r="AQ126" s="585"/>
      <c r="AR126" s="585"/>
      <c r="AS126" s="585"/>
      <c r="AT126" s="585"/>
      <c r="AU126" s="585"/>
      <c r="AV126" s="585">
        <f t="shared" si="53"/>
        <v>31160</v>
      </c>
      <c r="AW126" s="585">
        <f t="shared" si="54"/>
        <v>420660</v>
      </c>
      <c r="AX126" s="585">
        <f t="shared" si="55"/>
        <v>420660</v>
      </c>
      <c r="AY126" s="665" t="str">
        <f t="shared" si="40"/>
        <v>Local</v>
      </c>
      <c r="AZ126" s="666"/>
      <c r="BA126" s="667"/>
      <c r="BB126" s="667"/>
      <c r="BD126" s="669"/>
    </row>
    <row r="127" spans="1:56" s="668" customFormat="1" ht="66" customHeight="1">
      <c r="A127" s="671" t="s">
        <v>6937</v>
      </c>
      <c r="B127" s="621" t="s">
        <v>7083</v>
      </c>
      <c r="C127" s="627" t="s">
        <v>3245</v>
      </c>
      <c r="D127" s="622">
        <v>108597026310</v>
      </c>
      <c r="E127" s="623">
        <v>46272</v>
      </c>
      <c r="F127" s="628">
        <v>1</v>
      </c>
      <c r="G127" s="624"/>
      <c r="H127" s="624"/>
      <c r="I127" s="625"/>
      <c r="J127" s="625"/>
      <c r="K127" s="625"/>
      <c r="L127" s="625"/>
      <c r="M127" s="625"/>
      <c r="N127" s="670"/>
      <c r="O127" s="585"/>
      <c r="P127" s="584"/>
      <c r="Q127" s="236">
        <v>389500</v>
      </c>
      <c r="R127" s="649"/>
      <c r="S127" s="584"/>
      <c r="T127" s="584"/>
      <c r="U127" s="584"/>
      <c r="V127" s="584"/>
      <c r="W127" s="584"/>
      <c r="X127" s="584"/>
      <c r="Y127" s="584"/>
      <c r="Z127" s="584"/>
      <c r="AA127" s="584"/>
      <c r="AB127" s="585"/>
      <c r="AC127" s="585"/>
      <c r="AD127" s="585"/>
      <c r="AE127" s="588" t="s">
        <v>3245</v>
      </c>
      <c r="AF127" s="663" t="str">
        <f t="shared" si="56"/>
        <v>ADC-26.09-001920</v>
      </c>
      <c r="AG127" s="585" t="str">
        <f t="shared" si="56"/>
        <v>B34X26090403</v>
      </c>
      <c r="AH127" s="664">
        <f t="shared" si="42"/>
        <v>46272</v>
      </c>
      <c r="AI127" s="585"/>
      <c r="AJ127" s="585"/>
      <c r="AK127" s="585"/>
      <c r="AL127" s="585">
        <f t="shared" si="52"/>
        <v>389500</v>
      </c>
      <c r="AM127" s="585"/>
      <c r="AN127" s="585"/>
      <c r="AO127" s="585"/>
      <c r="AP127" s="585"/>
      <c r="AQ127" s="585"/>
      <c r="AR127" s="585"/>
      <c r="AS127" s="585"/>
      <c r="AT127" s="585"/>
      <c r="AU127" s="585"/>
      <c r="AV127" s="585">
        <f t="shared" si="53"/>
        <v>31160</v>
      </c>
      <c r="AW127" s="585">
        <f t="shared" si="54"/>
        <v>420660</v>
      </c>
      <c r="AX127" s="585">
        <f t="shared" si="55"/>
        <v>420660</v>
      </c>
      <c r="AY127" s="665" t="str">
        <f t="shared" si="40"/>
        <v>Local</v>
      </c>
      <c r="AZ127" s="666"/>
      <c r="BA127" s="667"/>
      <c r="BB127" s="667"/>
      <c r="BD127" s="669"/>
    </row>
    <row r="128" spans="1:56" s="668" customFormat="1" ht="66" customHeight="1">
      <c r="A128" s="671" t="s">
        <v>6938</v>
      </c>
      <c r="B128" s="621" t="s">
        <v>7084</v>
      </c>
      <c r="C128" s="627" t="s">
        <v>3245</v>
      </c>
      <c r="D128" s="622">
        <v>108597052760</v>
      </c>
      <c r="E128" s="623">
        <v>46272</v>
      </c>
      <c r="F128" s="628">
        <v>1</v>
      </c>
      <c r="G128" s="624"/>
      <c r="H128" s="624"/>
      <c r="I128" s="625"/>
      <c r="J128" s="625"/>
      <c r="K128" s="625"/>
      <c r="L128" s="625"/>
      <c r="M128" s="625"/>
      <c r="N128" s="670"/>
      <c r="O128" s="585"/>
      <c r="P128" s="584"/>
      <c r="Q128" s="236">
        <v>389500</v>
      </c>
      <c r="R128" s="649"/>
      <c r="S128" s="584"/>
      <c r="T128" s="584"/>
      <c r="U128" s="584"/>
      <c r="V128" s="584"/>
      <c r="W128" s="584"/>
      <c r="X128" s="584"/>
      <c r="Y128" s="584"/>
      <c r="Z128" s="584"/>
      <c r="AA128" s="584"/>
      <c r="AB128" s="585"/>
      <c r="AC128" s="585"/>
      <c r="AD128" s="585"/>
      <c r="AE128" s="588" t="s">
        <v>3245</v>
      </c>
      <c r="AF128" s="663" t="str">
        <f t="shared" si="56"/>
        <v>ADC-26.09-001921</v>
      </c>
      <c r="AG128" s="585" t="str">
        <f t="shared" si="56"/>
        <v>DSVN-260903-POU</v>
      </c>
      <c r="AH128" s="664">
        <f t="shared" si="42"/>
        <v>46272</v>
      </c>
      <c r="AI128" s="585"/>
      <c r="AJ128" s="585"/>
      <c r="AK128" s="585"/>
      <c r="AL128" s="585">
        <f t="shared" si="52"/>
        <v>389500</v>
      </c>
      <c r="AM128" s="585"/>
      <c r="AN128" s="585"/>
      <c r="AO128" s="585"/>
      <c r="AP128" s="585"/>
      <c r="AQ128" s="585"/>
      <c r="AR128" s="585"/>
      <c r="AS128" s="585"/>
      <c r="AT128" s="585"/>
      <c r="AU128" s="585"/>
      <c r="AV128" s="585">
        <f t="shared" si="53"/>
        <v>31160</v>
      </c>
      <c r="AW128" s="585">
        <f t="shared" si="54"/>
        <v>420660</v>
      </c>
      <c r="AX128" s="585">
        <f t="shared" si="55"/>
        <v>420660</v>
      </c>
      <c r="AY128" s="665" t="str">
        <f t="shared" si="40"/>
        <v>Local</v>
      </c>
      <c r="AZ128" s="666"/>
      <c r="BA128" s="667"/>
      <c r="BB128" s="667"/>
      <c r="BD128" s="669"/>
    </row>
    <row r="129" spans="1:56" s="668" customFormat="1" ht="66" customHeight="1">
      <c r="A129" s="671" t="s">
        <v>6939</v>
      </c>
      <c r="B129" s="621" t="s">
        <v>7085</v>
      </c>
      <c r="C129" s="627" t="s">
        <v>3245</v>
      </c>
      <c r="D129" s="622">
        <v>108597057000</v>
      </c>
      <c r="E129" s="623">
        <v>46272</v>
      </c>
      <c r="F129" s="628">
        <v>1</v>
      </c>
      <c r="G129" s="624"/>
      <c r="H129" s="624"/>
      <c r="I129" s="625"/>
      <c r="J129" s="625"/>
      <c r="K129" s="625"/>
      <c r="L129" s="625"/>
      <c r="M129" s="625"/>
      <c r="N129" s="670"/>
      <c r="O129" s="585"/>
      <c r="P129" s="584"/>
      <c r="Q129" s="236">
        <v>389500</v>
      </c>
      <c r="R129" s="649"/>
      <c r="S129" s="584"/>
      <c r="T129" s="584"/>
      <c r="U129" s="584"/>
      <c r="V129" s="584"/>
      <c r="W129" s="584"/>
      <c r="X129" s="584"/>
      <c r="Y129" s="584"/>
      <c r="Z129" s="584"/>
      <c r="AA129" s="584"/>
      <c r="AB129" s="585"/>
      <c r="AC129" s="585"/>
      <c r="AD129" s="585"/>
      <c r="AE129" s="588" t="s">
        <v>3245</v>
      </c>
      <c r="AF129" s="663" t="str">
        <f t="shared" si="56"/>
        <v>ADC-26.09-001922</v>
      </c>
      <c r="AG129" s="585" t="str">
        <f t="shared" si="56"/>
        <v>B34X26090404VY</v>
      </c>
      <c r="AH129" s="664">
        <f t="shared" si="42"/>
        <v>46272</v>
      </c>
      <c r="AI129" s="585"/>
      <c r="AJ129" s="585"/>
      <c r="AK129" s="585"/>
      <c r="AL129" s="585">
        <f t="shared" si="52"/>
        <v>389500</v>
      </c>
      <c r="AM129" s="585"/>
      <c r="AN129" s="585"/>
      <c r="AO129" s="585"/>
      <c r="AP129" s="585"/>
      <c r="AQ129" s="585"/>
      <c r="AR129" s="585"/>
      <c r="AS129" s="585"/>
      <c r="AT129" s="585"/>
      <c r="AU129" s="585"/>
      <c r="AV129" s="585">
        <f t="shared" si="53"/>
        <v>31160</v>
      </c>
      <c r="AW129" s="585">
        <f t="shared" si="54"/>
        <v>420660</v>
      </c>
      <c r="AX129" s="585">
        <f t="shared" si="55"/>
        <v>420660</v>
      </c>
      <c r="AY129" s="665" t="str">
        <f t="shared" si="40"/>
        <v>Local</v>
      </c>
      <c r="AZ129" s="666"/>
      <c r="BA129" s="667"/>
      <c r="BB129" s="667"/>
      <c r="BD129" s="669"/>
    </row>
    <row r="130" spans="1:56" s="668" customFormat="1" ht="66" customHeight="1">
      <c r="A130" s="671" t="s">
        <v>6940</v>
      </c>
      <c r="B130" s="621" t="s">
        <v>7086</v>
      </c>
      <c r="C130" s="627" t="s">
        <v>3245</v>
      </c>
      <c r="D130" s="622">
        <v>108597123940</v>
      </c>
      <c r="E130" s="623">
        <v>46272</v>
      </c>
      <c r="F130" s="628">
        <v>1</v>
      </c>
      <c r="G130" s="624"/>
      <c r="H130" s="624"/>
      <c r="I130" s="625"/>
      <c r="J130" s="625"/>
      <c r="K130" s="625"/>
      <c r="L130" s="625"/>
      <c r="M130" s="625"/>
      <c r="N130" s="670"/>
      <c r="O130" s="585"/>
      <c r="P130" s="584"/>
      <c r="Q130" s="236">
        <v>389500</v>
      </c>
      <c r="R130" s="649"/>
      <c r="S130" s="584"/>
      <c r="T130" s="584"/>
      <c r="U130" s="584"/>
      <c r="V130" s="584"/>
      <c r="W130" s="584"/>
      <c r="X130" s="584"/>
      <c r="Y130" s="584"/>
      <c r="Z130" s="584"/>
      <c r="AA130" s="584"/>
      <c r="AB130" s="585"/>
      <c r="AC130" s="585"/>
      <c r="AD130" s="585"/>
      <c r="AE130" s="588" t="s">
        <v>3245</v>
      </c>
      <c r="AF130" s="663" t="str">
        <f t="shared" si="56"/>
        <v>ADC-26.09-001923</v>
      </c>
      <c r="AG130" s="585" t="str">
        <f t="shared" si="56"/>
        <v>57/BG-PS-35</v>
      </c>
      <c r="AH130" s="664">
        <f t="shared" si="42"/>
        <v>46272</v>
      </c>
      <c r="AI130" s="585"/>
      <c r="AJ130" s="585"/>
      <c r="AK130" s="585"/>
      <c r="AL130" s="585">
        <f t="shared" si="52"/>
        <v>389500</v>
      </c>
      <c r="AM130" s="585"/>
      <c r="AN130" s="585"/>
      <c r="AO130" s="585"/>
      <c r="AP130" s="585"/>
      <c r="AQ130" s="585"/>
      <c r="AR130" s="585"/>
      <c r="AS130" s="585"/>
      <c r="AT130" s="585"/>
      <c r="AU130" s="585"/>
      <c r="AV130" s="585">
        <f t="shared" si="53"/>
        <v>31160</v>
      </c>
      <c r="AW130" s="585">
        <f t="shared" si="54"/>
        <v>420660</v>
      </c>
      <c r="AX130" s="585">
        <f t="shared" si="55"/>
        <v>420660</v>
      </c>
      <c r="AY130" s="665" t="str">
        <f t="shared" si="40"/>
        <v>Local</v>
      </c>
      <c r="AZ130" s="666"/>
      <c r="BA130" s="667"/>
      <c r="BB130" s="667"/>
      <c r="BD130" s="669"/>
    </row>
    <row r="131" spans="1:56" s="668" customFormat="1" ht="66" customHeight="1">
      <c r="A131" s="671" t="s">
        <v>6941</v>
      </c>
      <c r="B131" s="621" t="s">
        <v>7087</v>
      </c>
      <c r="C131" s="627" t="s">
        <v>3245</v>
      </c>
      <c r="D131" s="622">
        <v>108597126630</v>
      </c>
      <c r="E131" s="623">
        <v>46272</v>
      </c>
      <c r="F131" s="628">
        <v>1</v>
      </c>
      <c r="G131" s="624"/>
      <c r="H131" s="624"/>
      <c r="I131" s="625"/>
      <c r="J131" s="625"/>
      <c r="K131" s="625"/>
      <c r="L131" s="625"/>
      <c r="M131" s="625"/>
      <c r="N131" s="670"/>
      <c r="O131" s="585"/>
      <c r="P131" s="584"/>
      <c r="Q131" s="236">
        <v>389500</v>
      </c>
      <c r="R131" s="649"/>
      <c r="S131" s="584"/>
      <c r="T131" s="584"/>
      <c r="U131" s="584"/>
      <c r="V131" s="584"/>
      <c r="W131" s="584"/>
      <c r="X131" s="584"/>
      <c r="Y131" s="584"/>
      <c r="Z131" s="584"/>
      <c r="AA131" s="584"/>
      <c r="AB131" s="585"/>
      <c r="AC131" s="585"/>
      <c r="AD131" s="585"/>
      <c r="AE131" s="588" t="s">
        <v>3245</v>
      </c>
      <c r="AF131" s="663" t="str">
        <f t="shared" si="56"/>
        <v>ADC-26.09-001924</v>
      </c>
      <c r="AG131" s="585" t="str">
        <f t="shared" si="56"/>
        <v>58/BG-PS-35</v>
      </c>
      <c r="AH131" s="664">
        <f t="shared" si="42"/>
        <v>46272</v>
      </c>
      <c r="AI131" s="585"/>
      <c r="AJ131" s="585"/>
      <c r="AK131" s="585"/>
      <c r="AL131" s="585">
        <f t="shared" si="52"/>
        <v>389500</v>
      </c>
      <c r="AM131" s="585"/>
      <c r="AN131" s="585"/>
      <c r="AO131" s="585"/>
      <c r="AP131" s="585"/>
      <c r="AQ131" s="585"/>
      <c r="AR131" s="585"/>
      <c r="AS131" s="585"/>
      <c r="AT131" s="585"/>
      <c r="AU131" s="585"/>
      <c r="AV131" s="585">
        <f t="shared" si="53"/>
        <v>31160</v>
      </c>
      <c r="AW131" s="585">
        <f t="shared" si="54"/>
        <v>420660</v>
      </c>
      <c r="AX131" s="585">
        <f t="shared" si="55"/>
        <v>420660</v>
      </c>
      <c r="AY131" s="665" t="str">
        <f t="shared" ref="AY131:AY194" si="57">AE131</f>
        <v>Local</v>
      </c>
      <c r="AZ131" s="666"/>
      <c r="BA131" s="667"/>
      <c r="BB131" s="667"/>
      <c r="BD131" s="669"/>
    </row>
    <row r="132" spans="1:56" s="668" customFormat="1" ht="66" customHeight="1">
      <c r="A132" s="671" t="s">
        <v>6942</v>
      </c>
      <c r="B132" s="621" t="s">
        <v>7088</v>
      </c>
      <c r="C132" s="627" t="s">
        <v>3245</v>
      </c>
      <c r="D132" s="622">
        <v>108597495530</v>
      </c>
      <c r="E132" s="623">
        <v>46272</v>
      </c>
      <c r="F132" s="628">
        <v>1</v>
      </c>
      <c r="G132" s="624"/>
      <c r="H132" s="624"/>
      <c r="I132" s="625"/>
      <c r="J132" s="625"/>
      <c r="K132" s="625"/>
      <c r="L132" s="625"/>
      <c r="M132" s="625"/>
      <c r="N132" s="670"/>
      <c r="O132" s="585"/>
      <c r="P132" s="584"/>
      <c r="Q132" s="236">
        <v>389500</v>
      </c>
      <c r="R132" s="649"/>
      <c r="S132" s="584"/>
      <c r="T132" s="584"/>
      <c r="U132" s="584"/>
      <c r="V132" s="584"/>
      <c r="W132" s="584"/>
      <c r="X132" s="584"/>
      <c r="Y132" s="584"/>
      <c r="Z132" s="584"/>
      <c r="AA132" s="584"/>
      <c r="AB132" s="585"/>
      <c r="AC132" s="585"/>
      <c r="AD132" s="585"/>
      <c r="AE132" s="588" t="s">
        <v>3245</v>
      </c>
      <c r="AF132" s="663" t="str">
        <f t="shared" si="56"/>
        <v>ADC-26.09-001925</v>
      </c>
      <c r="AG132" s="585" t="str">
        <f t="shared" si="56"/>
        <v>5728308</v>
      </c>
      <c r="AH132" s="664">
        <f t="shared" ref="AH132:AH195" si="58">E132</f>
        <v>46272</v>
      </c>
      <c r="AI132" s="585"/>
      <c r="AJ132" s="585"/>
      <c r="AK132" s="585"/>
      <c r="AL132" s="585">
        <f t="shared" si="52"/>
        <v>389500</v>
      </c>
      <c r="AM132" s="585"/>
      <c r="AN132" s="585"/>
      <c r="AO132" s="585"/>
      <c r="AP132" s="585"/>
      <c r="AQ132" s="585"/>
      <c r="AR132" s="585"/>
      <c r="AS132" s="585"/>
      <c r="AT132" s="585"/>
      <c r="AU132" s="585"/>
      <c r="AV132" s="585">
        <f t="shared" si="53"/>
        <v>31160</v>
      </c>
      <c r="AW132" s="585">
        <f t="shared" si="54"/>
        <v>420660</v>
      </c>
      <c r="AX132" s="585">
        <f t="shared" si="55"/>
        <v>420660</v>
      </c>
      <c r="AY132" s="665" t="str">
        <f t="shared" si="57"/>
        <v>Local</v>
      </c>
      <c r="AZ132" s="666"/>
      <c r="BA132" s="667"/>
      <c r="BB132" s="667"/>
      <c r="BD132" s="669"/>
    </row>
    <row r="133" spans="1:56" s="668" customFormat="1" ht="66" customHeight="1">
      <c r="A133" s="671" t="s">
        <v>6943</v>
      </c>
      <c r="B133" s="621" t="s">
        <v>7089</v>
      </c>
      <c r="C133" s="627" t="s">
        <v>3245</v>
      </c>
      <c r="D133" s="622">
        <v>108598063820</v>
      </c>
      <c r="E133" s="623">
        <v>46272</v>
      </c>
      <c r="F133" s="628">
        <v>1</v>
      </c>
      <c r="G133" s="624"/>
      <c r="H133" s="624"/>
      <c r="I133" s="625"/>
      <c r="J133" s="625"/>
      <c r="K133" s="625"/>
      <c r="L133" s="625"/>
      <c r="M133" s="625"/>
      <c r="N133" s="670"/>
      <c r="O133" s="585"/>
      <c r="P133" s="584"/>
      <c r="Q133" s="236">
        <v>389500</v>
      </c>
      <c r="R133" s="649"/>
      <c r="S133" s="584"/>
      <c r="T133" s="584"/>
      <c r="U133" s="584"/>
      <c r="V133" s="584"/>
      <c r="W133" s="584"/>
      <c r="X133" s="584"/>
      <c r="Y133" s="584"/>
      <c r="Z133" s="584"/>
      <c r="AA133" s="584"/>
      <c r="AB133" s="585"/>
      <c r="AC133" s="585"/>
      <c r="AD133" s="585"/>
      <c r="AE133" s="588" t="s">
        <v>3245</v>
      </c>
      <c r="AF133" s="663" t="str">
        <f t="shared" si="56"/>
        <v>ADC-26.09-001926</v>
      </c>
      <c r="AG133" s="585" t="str">
        <f t="shared" si="56"/>
        <v>5712180</v>
      </c>
      <c r="AH133" s="664">
        <f t="shared" si="58"/>
        <v>46272</v>
      </c>
      <c r="AI133" s="585"/>
      <c r="AJ133" s="585"/>
      <c r="AK133" s="585"/>
      <c r="AL133" s="585">
        <f t="shared" si="52"/>
        <v>389500</v>
      </c>
      <c r="AM133" s="585"/>
      <c r="AN133" s="585"/>
      <c r="AO133" s="585"/>
      <c r="AP133" s="585"/>
      <c r="AQ133" s="585"/>
      <c r="AR133" s="585"/>
      <c r="AS133" s="585"/>
      <c r="AT133" s="585"/>
      <c r="AU133" s="585"/>
      <c r="AV133" s="585">
        <f t="shared" si="53"/>
        <v>31160</v>
      </c>
      <c r="AW133" s="585">
        <f t="shared" si="54"/>
        <v>420660</v>
      </c>
      <c r="AX133" s="585">
        <f t="shared" si="55"/>
        <v>420660</v>
      </c>
      <c r="AY133" s="665" t="str">
        <f t="shared" si="57"/>
        <v>Local</v>
      </c>
      <c r="AZ133" s="666"/>
      <c r="BA133" s="667"/>
      <c r="BB133" s="667"/>
      <c r="BD133" s="669"/>
    </row>
    <row r="134" spans="1:56" s="668" customFormat="1" ht="66" customHeight="1">
      <c r="A134" s="671" t="s">
        <v>6944</v>
      </c>
      <c r="B134" s="621" t="s">
        <v>7090</v>
      </c>
      <c r="C134" s="627" t="s">
        <v>3245</v>
      </c>
      <c r="D134" s="622">
        <v>108598277060</v>
      </c>
      <c r="E134" s="623">
        <v>46272</v>
      </c>
      <c r="F134" s="628">
        <v>1</v>
      </c>
      <c r="G134" s="624"/>
      <c r="H134" s="624"/>
      <c r="I134" s="625"/>
      <c r="J134" s="625"/>
      <c r="K134" s="625"/>
      <c r="L134" s="625"/>
      <c r="M134" s="625"/>
      <c r="N134" s="670"/>
      <c r="O134" s="585"/>
      <c r="P134" s="584"/>
      <c r="Q134" s="236">
        <v>389500</v>
      </c>
      <c r="R134" s="649"/>
      <c r="S134" s="584"/>
      <c r="T134" s="584"/>
      <c r="U134" s="584"/>
      <c r="V134" s="584"/>
      <c r="W134" s="584"/>
      <c r="X134" s="584"/>
      <c r="Y134" s="584"/>
      <c r="Z134" s="584"/>
      <c r="AA134" s="584"/>
      <c r="AB134" s="585"/>
      <c r="AC134" s="585"/>
      <c r="AD134" s="585"/>
      <c r="AE134" s="588" t="s">
        <v>3245</v>
      </c>
      <c r="AF134" s="663" t="str">
        <f t="shared" si="56"/>
        <v>ADC-26.09-001927</v>
      </c>
      <c r="AG134" s="585" t="str">
        <f t="shared" si="56"/>
        <v>5712168</v>
      </c>
      <c r="AH134" s="664">
        <f t="shared" si="58"/>
        <v>46272</v>
      </c>
      <c r="AI134" s="585"/>
      <c r="AJ134" s="585"/>
      <c r="AK134" s="585"/>
      <c r="AL134" s="585">
        <f t="shared" si="52"/>
        <v>389500</v>
      </c>
      <c r="AM134" s="585"/>
      <c r="AN134" s="585"/>
      <c r="AO134" s="585"/>
      <c r="AP134" s="585"/>
      <c r="AQ134" s="585"/>
      <c r="AR134" s="585"/>
      <c r="AS134" s="585"/>
      <c r="AT134" s="585"/>
      <c r="AU134" s="585"/>
      <c r="AV134" s="585">
        <f t="shared" si="53"/>
        <v>31160</v>
      </c>
      <c r="AW134" s="585">
        <f t="shared" si="54"/>
        <v>420660</v>
      </c>
      <c r="AX134" s="585">
        <f t="shared" si="55"/>
        <v>420660</v>
      </c>
      <c r="AY134" s="665" t="str">
        <f t="shared" si="57"/>
        <v>Local</v>
      </c>
      <c r="AZ134" s="666"/>
      <c r="BA134" s="667"/>
      <c r="BB134" s="667"/>
      <c r="BD134" s="669"/>
    </row>
    <row r="135" spans="1:56" s="668" customFormat="1" ht="66" customHeight="1">
      <c r="A135" s="671" t="s">
        <v>6945</v>
      </c>
      <c r="B135" s="621" t="s">
        <v>7091</v>
      </c>
      <c r="C135" s="627" t="s">
        <v>3245</v>
      </c>
      <c r="D135" s="622">
        <v>108597756040</v>
      </c>
      <c r="E135" s="623">
        <v>46273</v>
      </c>
      <c r="F135" s="628">
        <v>1</v>
      </c>
      <c r="G135" s="624"/>
      <c r="H135" s="624"/>
      <c r="I135" s="625"/>
      <c r="J135" s="625"/>
      <c r="K135" s="625"/>
      <c r="L135" s="625"/>
      <c r="M135" s="625"/>
      <c r="N135" s="670"/>
      <c r="O135" s="585"/>
      <c r="P135" s="584"/>
      <c r="Q135" s="236">
        <v>389500</v>
      </c>
      <c r="R135" s="649"/>
      <c r="S135" s="584"/>
      <c r="T135" s="584"/>
      <c r="U135" s="584"/>
      <c r="V135" s="584"/>
      <c r="W135" s="584"/>
      <c r="X135" s="584"/>
      <c r="Y135" s="584"/>
      <c r="Z135" s="584"/>
      <c r="AA135" s="584"/>
      <c r="AB135" s="585"/>
      <c r="AC135" s="585"/>
      <c r="AD135" s="585"/>
      <c r="AE135" s="588" t="s">
        <v>3245</v>
      </c>
      <c r="AF135" s="663" t="str">
        <f t="shared" si="56"/>
        <v>ADC-26.09-001928</v>
      </c>
      <c r="AG135" s="585" t="str">
        <f t="shared" si="56"/>
        <v>5725801</v>
      </c>
      <c r="AH135" s="664">
        <f t="shared" si="58"/>
        <v>46273</v>
      </c>
      <c r="AI135" s="585"/>
      <c r="AJ135" s="585"/>
      <c r="AK135" s="585"/>
      <c r="AL135" s="585">
        <f t="shared" si="52"/>
        <v>389500</v>
      </c>
      <c r="AM135" s="585"/>
      <c r="AN135" s="585"/>
      <c r="AO135" s="585"/>
      <c r="AP135" s="585"/>
      <c r="AQ135" s="585"/>
      <c r="AR135" s="585"/>
      <c r="AS135" s="585"/>
      <c r="AT135" s="585"/>
      <c r="AU135" s="585"/>
      <c r="AV135" s="585">
        <f t="shared" si="53"/>
        <v>31160</v>
      </c>
      <c r="AW135" s="585">
        <f t="shared" si="54"/>
        <v>420660</v>
      </c>
      <c r="AX135" s="585">
        <f t="shared" si="55"/>
        <v>420660</v>
      </c>
      <c r="AY135" s="665" t="str">
        <f t="shared" si="57"/>
        <v>Local</v>
      </c>
      <c r="AZ135" s="666"/>
      <c r="BA135" s="667"/>
      <c r="BB135" s="667"/>
      <c r="BD135" s="669"/>
    </row>
    <row r="136" spans="1:56" s="668" customFormat="1" ht="66" customHeight="1">
      <c r="A136" s="671" t="s">
        <v>6946</v>
      </c>
      <c r="B136" s="621" t="s">
        <v>7092</v>
      </c>
      <c r="C136" s="627" t="s">
        <v>3245</v>
      </c>
      <c r="D136" s="622">
        <v>108598015520</v>
      </c>
      <c r="E136" s="623">
        <v>46273</v>
      </c>
      <c r="F136" s="628">
        <v>1</v>
      </c>
      <c r="G136" s="624"/>
      <c r="H136" s="624"/>
      <c r="I136" s="625"/>
      <c r="J136" s="625"/>
      <c r="K136" s="625"/>
      <c r="L136" s="625"/>
      <c r="M136" s="625"/>
      <c r="N136" s="670"/>
      <c r="O136" s="585"/>
      <c r="P136" s="584"/>
      <c r="Q136" s="236">
        <v>389500</v>
      </c>
      <c r="R136" s="649"/>
      <c r="S136" s="584"/>
      <c r="T136" s="584"/>
      <c r="U136" s="584"/>
      <c r="V136" s="584"/>
      <c r="W136" s="584"/>
      <c r="X136" s="584"/>
      <c r="Y136" s="584"/>
      <c r="Z136" s="584"/>
      <c r="AA136" s="584"/>
      <c r="AB136" s="585"/>
      <c r="AC136" s="585"/>
      <c r="AD136" s="585"/>
      <c r="AE136" s="588" t="s">
        <v>3245</v>
      </c>
      <c r="AF136" s="663" t="str">
        <f t="shared" si="56"/>
        <v>ADC-26.09-001929</v>
      </c>
      <c r="AG136" s="585" t="str">
        <f t="shared" si="56"/>
        <v>5728575</v>
      </c>
      <c r="AH136" s="664">
        <f t="shared" si="58"/>
        <v>46273</v>
      </c>
      <c r="AI136" s="585"/>
      <c r="AJ136" s="585"/>
      <c r="AK136" s="585"/>
      <c r="AL136" s="585">
        <f t="shared" si="52"/>
        <v>389500</v>
      </c>
      <c r="AM136" s="585"/>
      <c r="AN136" s="585"/>
      <c r="AO136" s="585"/>
      <c r="AP136" s="585"/>
      <c r="AQ136" s="585"/>
      <c r="AR136" s="585"/>
      <c r="AS136" s="585"/>
      <c r="AT136" s="585"/>
      <c r="AU136" s="585"/>
      <c r="AV136" s="585">
        <f t="shared" si="53"/>
        <v>31160</v>
      </c>
      <c r="AW136" s="585">
        <f t="shared" si="54"/>
        <v>420660</v>
      </c>
      <c r="AX136" s="585">
        <f t="shared" si="55"/>
        <v>420660</v>
      </c>
      <c r="AY136" s="665" t="str">
        <f t="shared" si="57"/>
        <v>Local</v>
      </c>
      <c r="AZ136" s="666"/>
      <c r="BA136" s="667"/>
      <c r="BB136" s="667"/>
      <c r="BD136" s="669"/>
    </row>
    <row r="137" spans="1:56" s="668" customFormat="1" ht="66" customHeight="1">
      <c r="A137" s="671" t="s">
        <v>6947</v>
      </c>
      <c r="B137" s="621" t="s">
        <v>7093</v>
      </c>
      <c r="C137" s="627" t="s">
        <v>3245</v>
      </c>
      <c r="D137" s="622">
        <v>108598339030</v>
      </c>
      <c r="E137" s="623">
        <v>46273</v>
      </c>
      <c r="F137" s="628">
        <v>1</v>
      </c>
      <c r="G137" s="624"/>
      <c r="H137" s="624"/>
      <c r="I137" s="625"/>
      <c r="J137" s="625"/>
      <c r="K137" s="625"/>
      <c r="L137" s="625"/>
      <c r="M137" s="625"/>
      <c r="N137" s="670"/>
      <c r="O137" s="585"/>
      <c r="P137" s="584"/>
      <c r="Q137" s="236">
        <v>389500</v>
      </c>
      <c r="R137" s="649"/>
      <c r="S137" s="584"/>
      <c r="T137" s="584"/>
      <c r="U137" s="584"/>
      <c r="V137" s="584"/>
      <c r="W137" s="584"/>
      <c r="X137" s="584"/>
      <c r="Y137" s="584"/>
      <c r="Z137" s="584"/>
      <c r="AA137" s="584"/>
      <c r="AB137" s="585"/>
      <c r="AC137" s="585"/>
      <c r="AD137" s="585"/>
      <c r="AE137" s="588" t="s">
        <v>3245</v>
      </c>
      <c r="AF137" s="663" t="str">
        <f t="shared" si="56"/>
        <v>ADC-26.09-001930</v>
      </c>
      <c r="AG137" s="585" t="str">
        <f t="shared" si="56"/>
        <v>1146</v>
      </c>
      <c r="AH137" s="664">
        <f t="shared" si="58"/>
        <v>46273</v>
      </c>
      <c r="AI137" s="585"/>
      <c r="AJ137" s="585"/>
      <c r="AK137" s="585"/>
      <c r="AL137" s="585">
        <f t="shared" si="52"/>
        <v>389500</v>
      </c>
      <c r="AM137" s="585"/>
      <c r="AN137" s="585"/>
      <c r="AO137" s="585"/>
      <c r="AP137" s="585"/>
      <c r="AQ137" s="585"/>
      <c r="AR137" s="585"/>
      <c r="AS137" s="585"/>
      <c r="AT137" s="585"/>
      <c r="AU137" s="585"/>
      <c r="AV137" s="585">
        <f t="shared" si="53"/>
        <v>31160</v>
      </c>
      <c r="AW137" s="585">
        <f t="shared" si="54"/>
        <v>420660</v>
      </c>
      <c r="AX137" s="585">
        <f t="shared" si="55"/>
        <v>420660</v>
      </c>
      <c r="AY137" s="665" t="str">
        <f t="shared" si="57"/>
        <v>Local</v>
      </c>
      <c r="AZ137" s="666"/>
      <c r="BA137" s="667"/>
      <c r="BB137" s="667"/>
      <c r="BD137" s="669"/>
    </row>
    <row r="138" spans="1:56" s="668" customFormat="1" ht="66" customHeight="1">
      <c r="A138" s="671" t="s">
        <v>6948</v>
      </c>
      <c r="B138" s="621" t="s">
        <v>7094</v>
      </c>
      <c r="C138" s="627" t="s">
        <v>3245</v>
      </c>
      <c r="D138" s="622">
        <v>108598426640</v>
      </c>
      <c r="E138" s="623">
        <v>46273</v>
      </c>
      <c r="F138" s="628">
        <v>1</v>
      </c>
      <c r="G138" s="624"/>
      <c r="H138" s="624"/>
      <c r="I138" s="625"/>
      <c r="J138" s="625"/>
      <c r="K138" s="625"/>
      <c r="L138" s="625"/>
      <c r="M138" s="625"/>
      <c r="N138" s="670"/>
      <c r="O138" s="585"/>
      <c r="P138" s="584"/>
      <c r="Q138" s="236">
        <v>389500</v>
      </c>
      <c r="R138" s="649"/>
      <c r="S138" s="584"/>
      <c r="T138" s="584"/>
      <c r="U138" s="584"/>
      <c r="V138" s="584"/>
      <c r="W138" s="584"/>
      <c r="X138" s="584"/>
      <c r="Y138" s="584"/>
      <c r="Z138" s="584"/>
      <c r="AA138" s="584"/>
      <c r="AB138" s="585"/>
      <c r="AC138" s="585"/>
      <c r="AD138" s="585"/>
      <c r="AE138" s="588" t="s">
        <v>3245</v>
      </c>
      <c r="AF138" s="663" t="str">
        <f t="shared" si="56"/>
        <v>ADC-26.09-001931</v>
      </c>
      <c r="AG138" s="585" t="str">
        <f t="shared" si="56"/>
        <v>5693245</v>
      </c>
      <c r="AH138" s="664">
        <f t="shared" si="58"/>
        <v>46273</v>
      </c>
      <c r="AI138" s="585"/>
      <c r="AJ138" s="585"/>
      <c r="AK138" s="585"/>
      <c r="AL138" s="585">
        <f t="shared" si="52"/>
        <v>389500</v>
      </c>
      <c r="AM138" s="585"/>
      <c r="AN138" s="585"/>
      <c r="AO138" s="585"/>
      <c r="AP138" s="585"/>
      <c r="AQ138" s="585"/>
      <c r="AR138" s="585"/>
      <c r="AS138" s="585"/>
      <c r="AT138" s="585"/>
      <c r="AU138" s="585"/>
      <c r="AV138" s="585">
        <f t="shared" si="53"/>
        <v>31160</v>
      </c>
      <c r="AW138" s="585">
        <f t="shared" si="54"/>
        <v>420660</v>
      </c>
      <c r="AX138" s="585">
        <f t="shared" si="55"/>
        <v>420660</v>
      </c>
      <c r="AY138" s="665" t="str">
        <f t="shared" si="57"/>
        <v>Local</v>
      </c>
      <c r="AZ138" s="666"/>
      <c r="BA138" s="667"/>
      <c r="BB138" s="667"/>
      <c r="BD138" s="669"/>
    </row>
    <row r="139" spans="1:56" s="668" customFormat="1" ht="66" customHeight="1">
      <c r="A139" s="671" t="s">
        <v>6949</v>
      </c>
      <c r="B139" s="621" t="s">
        <v>7095</v>
      </c>
      <c r="C139" s="627" t="s">
        <v>3245</v>
      </c>
      <c r="D139" s="622">
        <v>108598786220</v>
      </c>
      <c r="E139" s="623">
        <v>46273</v>
      </c>
      <c r="F139" s="628">
        <v>1</v>
      </c>
      <c r="G139" s="624"/>
      <c r="H139" s="624"/>
      <c r="I139" s="625"/>
      <c r="J139" s="625"/>
      <c r="K139" s="625"/>
      <c r="L139" s="625"/>
      <c r="M139" s="625"/>
      <c r="N139" s="670"/>
      <c r="O139" s="585"/>
      <c r="P139" s="584"/>
      <c r="Q139" s="236">
        <v>389500</v>
      </c>
      <c r="R139" s="649"/>
      <c r="S139" s="584"/>
      <c r="T139" s="584"/>
      <c r="U139" s="584"/>
      <c r="V139" s="584"/>
      <c r="W139" s="584"/>
      <c r="X139" s="584"/>
      <c r="Y139" s="584"/>
      <c r="Z139" s="584"/>
      <c r="AA139" s="584"/>
      <c r="AB139" s="585"/>
      <c r="AC139" s="585"/>
      <c r="AD139" s="585"/>
      <c r="AE139" s="588" t="s">
        <v>3245</v>
      </c>
      <c r="AF139" s="663" t="str">
        <f t="shared" si="56"/>
        <v>ADC-26.09-001932</v>
      </c>
      <c r="AG139" s="585" t="str">
        <f t="shared" si="56"/>
        <v>DWVN-26-47PS</v>
      </c>
      <c r="AH139" s="664">
        <f t="shared" si="58"/>
        <v>46273</v>
      </c>
      <c r="AI139" s="585"/>
      <c r="AJ139" s="585"/>
      <c r="AK139" s="585"/>
      <c r="AL139" s="585">
        <f t="shared" si="52"/>
        <v>389500</v>
      </c>
      <c r="AM139" s="585"/>
      <c r="AN139" s="585"/>
      <c r="AO139" s="585"/>
      <c r="AP139" s="585"/>
      <c r="AQ139" s="585"/>
      <c r="AR139" s="585"/>
      <c r="AS139" s="585"/>
      <c r="AT139" s="585"/>
      <c r="AU139" s="585"/>
      <c r="AV139" s="585">
        <f t="shared" si="53"/>
        <v>31160</v>
      </c>
      <c r="AW139" s="585">
        <f t="shared" si="54"/>
        <v>420660</v>
      </c>
      <c r="AX139" s="585">
        <f t="shared" si="55"/>
        <v>420660</v>
      </c>
      <c r="AY139" s="665" t="str">
        <f t="shared" si="57"/>
        <v>Local</v>
      </c>
      <c r="AZ139" s="666"/>
      <c r="BA139" s="667"/>
      <c r="BB139" s="667"/>
      <c r="BD139" s="669"/>
    </row>
    <row r="140" spans="1:56" s="668" customFormat="1" ht="66" customHeight="1">
      <c r="A140" s="671" t="s">
        <v>6950</v>
      </c>
      <c r="B140" s="621" t="s">
        <v>7096</v>
      </c>
      <c r="C140" s="627" t="s">
        <v>3245</v>
      </c>
      <c r="D140" s="622">
        <v>108599452030</v>
      </c>
      <c r="E140" s="623">
        <v>46273</v>
      </c>
      <c r="F140" s="628">
        <v>1</v>
      </c>
      <c r="G140" s="624"/>
      <c r="H140" s="624"/>
      <c r="I140" s="625"/>
      <c r="J140" s="625"/>
      <c r="K140" s="625"/>
      <c r="L140" s="625"/>
      <c r="M140" s="625"/>
      <c r="N140" s="670"/>
      <c r="O140" s="585"/>
      <c r="P140" s="584"/>
      <c r="Q140" s="236">
        <v>389500</v>
      </c>
      <c r="R140" s="649"/>
      <c r="S140" s="584"/>
      <c r="T140" s="584"/>
      <c r="U140" s="584"/>
      <c r="V140" s="584"/>
      <c r="W140" s="584"/>
      <c r="X140" s="584"/>
      <c r="Y140" s="584"/>
      <c r="Z140" s="584"/>
      <c r="AA140" s="584"/>
      <c r="AB140" s="585"/>
      <c r="AC140" s="585"/>
      <c r="AD140" s="585"/>
      <c r="AE140" s="588" t="s">
        <v>3245</v>
      </c>
      <c r="AF140" s="663" t="str">
        <f t="shared" si="56"/>
        <v>ADC-26.09-001933</v>
      </c>
      <c r="AG140" s="585" t="str">
        <f t="shared" si="56"/>
        <v>2026/PAL-VY 143</v>
      </c>
      <c r="AH140" s="664">
        <f t="shared" si="58"/>
        <v>46273</v>
      </c>
      <c r="AI140" s="585"/>
      <c r="AJ140" s="585"/>
      <c r="AK140" s="585"/>
      <c r="AL140" s="585">
        <f t="shared" si="52"/>
        <v>389500</v>
      </c>
      <c r="AM140" s="585"/>
      <c r="AN140" s="585"/>
      <c r="AO140" s="585"/>
      <c r="AP140" s="585"/>
      <c r="AQ140" s="585"/>
      <c r="AR140" s="585"/>
      <c r="AS140" s="585"/>
      <c r="AT140" s="585"/>
      <c r="AU140" s="585"/>
      <c r="AV140" s="585">
        <f t="shared" si="53"/>
        <v>31160</v>
      </c>
      <c r="AW140" s="585">
        <f t="shared" si="54"/>
        <v>420660</v>
      </c>
      <c r="AX140" s="585">
        <f t="shared" si="55"/>
        <v>420660</v>
      </c>
      <c r="AY140" s="665" t="str">
        <f t="shared" si="57"/>
        <v>Local</v>
      </c>
      <c r="AZ140" s="666"/>
      <c r="BA140" s="667"/>
      <c r="BB140" s="667"/>
      <c r="BD140" s="669"/>
    </row>
    <row r="141" spans="1:56" s="668" customFormat="1" ht="66" customHeight="1">
      <c r="A141" s="671" t="s">
        <v>6951</v>
      </c>
      <c r="B141" s="621" t="s">
        <v>7097</v>
      </c>
      <c r="C141" s="627" t="s">
        <v>3245</v>
      </c>
      <c r="D141" s="622">
        <v>108599538940</v>
      </c>
      <c r="E141" s="623">
        <v>46273</v>
      </c>
      <c r="F141" s="628">
        <v>1</v>
      </c>
      <c r="G141" s="624"/>
      <c r="H141" s="624"/>
      <c r="I141" s="625"/>
      <c r="J141" s="625"/>
      <c r="K141" s="625"/>
      <c r="L141" s="625"/>
      <c r="M141" s="625"/>
      <c r="N141" s="670"/>
      <c r="O141" s="585"/>
      <c r="P141" s="584"/>
      <c r="Q141" s="236">
        <v>389500</v>
      </c>
      <c r="R141" s="649"/>
      <c r="S141" s="584"/>
      <c r="T141" s="584"/>
      <c r="U141" s="584"/>
      <c r="V141" s="584"/>
      <c r="W141" s="584"/>
      <c r="X141" s="584"/>
      <c r="Y141" s="584"/>
      <c r="Z141" s="584"/>
      <c r="AA141" s="584"/>
      <c r="AB141" s="585"/>
      <c r="AC141" s="585"/>
      <c r="AD141" s="585"/>
      <c r="AE141" s="588" t="s">
        <v>3245</v>
      </c>
      <c r="AF141" s="663" t="str">
        <f t="shared" si="56"/>
        <v>ADC-26.09-001934</v>
      </c>
      <c r="AG141" s="585" t="str">
        <f t="shared" si="56"/>
        <v>2026/PAL-VY 144</v>
      </c>
      <c r="AH141" s="664">
        <f t="shared" si="58"/>
        <v>46273</v>
      </c>
      <c r="AI141" s="585"/>
      <c r="AJ141" s="585"/>
      <c r="AK141" s="585"/>
      <c r="AL141" s="585">
        <f t="shared" si="52"/>
        <v>389500</v>
      </c>
      <c r="AM141" s="585"/>
      <c r="AN141" s="585"/>
      <c r="AO141" s="585"/>
      <c r="AP141" s="585"/>
      <c r="AQ141" s="585"/>
      <c r="AR141" s="585"/>
      <c r="AS141" s="585"/>
      <c r="AT141" s="585"/>
      <c r="AU141" s="585"/>
      <c r="AV141" s="585">
        <f t="shared" si="53"/>
        <v>31160</v>
      </c>
      <c r="AW141" s="585">
        <f t="shared" si="54"/>
        <v>420660</v>
      </c>
      <c r="AX141" s="585">
        <f t="shared" si="55"/>
        <v>420660</v>
      </c>
      <c r="AY141" s="665" t="str">
        <f t="shared" si="57"/>
        <v>Local</v>
      </c>
      <c r="AZ141" s="666"/>
      <c r="BA141" s="667"/>
      <c r="BB141" s="667"/>
      <c r="BD141" s="669"/>
    </row>
    <row r="142" spans="1:56" s="668" customFormat="1" ht="66" customHeight="1">
      <c r="A142" s="671" t="s">
        <v>6952</v>
      </c>
      <c r="B142" s="621" t="s">
        <v>7098</v>
      </c>
      <c r="C142" s="627" t="s">
        <v>3245</v>
      </c>
      <c r="D142" s="622">
        <v>108599634030</v>
      </c>
      <c r="E142" s="623">
        <v>46273</v>
      </c>
      <c r="F142" s="628">
        <v>1</v>
      </c>
      <c r="G142" s="624"/>
      <c r="H142" s="624"/>
      <c r="I142" s="625"/>
      <c r="J142" s="625"/>
      <c r="K142" s="625"/>
      <c r="L142" s="625"/>
      <c r="M142" s="625"/>
      <c r="N142" s="670"/>
      <c r="O142" s="585"/>
      <c r="P142" s="584"/>
      <c r="Q142" s="236">
        <v>389500</v>
      </c>
      <c r="R142" s="649"/>
      <c r="S142" s="584"/>
      <c r="T142" s="584"/>
      <c r="U142" s="584"/>
      <c r="V142" s="584"/>
      <c r="W142" s="584"/>
      <c r="X142" s="584"/>
      <c r="Y142" s="584"/>
      <c r="Z142" s="584"/>
      <c r="AA142" s="584"/>
      <c r="AB142" s="585"/>
      <c r="AC142" s="585"/>
      <c r="AD142" s="585"/>
      <c r="AE142" s="588" t="s">
        <v>3245</v>
      </c>
      <c r="AF142" s="663" t="str">
        <f t="shared" si="56"/>
        <v>ADC-26.09-001935</v>
      </c>
      <c r="AG142" s="585" t="str">
        <f t="shared" si="56"/>
        <v>IV26090189</v>
      </c>
      <c r="AH142" s="664">
        <f t="shared" si="58"/>
        <v>46273</v>
      </c>
      <c r="AI142" s="585"/>
      <c r="AJ142" s="585"/>
      <c r="AK142" s="585"/>
      <c r="AL142" s="585">
        <f t="shared" si="52"/>
        <v>389500</v>
      </c>
      <c r="AM142" s="585"/>
      <c r="AN142" s="585"/>
      <c r="AO142" s="585"/>
      <c r="AP142" s="585"/>
      <c r="AQ142" s="585"/>
      <c r="AR142" s="585"/>
      <c r="AS142" s="585"/>
      <c r="AT142" s="585"/>
      <c r="AU142" s="585"/>
      <c r="AV142" s="585">
        <f t="shared" si="53"/>
        <v>31160</v>
      </c>
      <c r="AW142" s="585">
        <f t="shared" si="54"/>
        <v>420660</v>
      </c>
      <c r="AX142" s="585">
        <f t="shared" si="55"/>
        <v>420660</v>
      </c>
      <c r="AY142" s="665" t="str">
        <f t="shared" si="57"/>
        <v>Local</v>
      </c>
      <c r="AZ142" s="666"/>
      <c r="BA142" s="667"/>
      <c r="BB142" s="667"/>
      <c r="BD142" s="669"/>
    </row>
    <row r="143" spans="1:56" s="668" customFormat="1" ht="66" customHeight="1">
      <c r="A143" s="671" t="s">
        <v>6953</v>
      </c>
      <c r="B143" s="621" t="s">
        <v>7099</v>
      </c>
      <c r="C143" s="627" t="s">
        <v>3245</v>
      </c>
      <c r="D143" s="622">
        <v>108599701600</v>
      </c>
      <c r="E143" s="623">
        <v>46273</v>
      </c>
      <c r="F143" s="628">
        <v>1</v>
      </c>
      <c r="G143" s="624"/>
      <c r="H143" s="624"/>
      <c r="I143" s="625"/>
      <c r="J143" s="625"/>
      <c r="K143" s="625"/>
      <c r="L143" s="625"/>
      <c r="M143" s="625"/>
      <c r="N143" s="670"/>
      <c r="O143" s="585"/>
      <c r="P143" s="584"/>
      <c r="Q143" s="236">
        <v>389500</v>
      </c>
      <c r="R143" s="649"/>
      <c r="S143" s="584"/>
      <c r="T143" s="584"/>
      <c r="U143" s="584"/>
      <c r="V143" s="584"/>
      <c r="W143" s="584"/>
      <c r="X143" s="584"/>
      <c r="Y143" s="584"/>
      <c r="Z143" s="584"/>
      <c r="AA143" s="584"/>
      <c r="AB143" s="585"/>
      <c r="AC143" s="585"/>
      <c r="AD143" s="585"/>
      <c r="AE143" s="588" t="s">
        <v>3245</v>
      </c>
      <c r="AF143" s="663" t="str">
        <f t="shared" si="56"/>
        <v>ADC-26.09-001936</v>
      </c>
      <c r="AG143" s="585" t="str">
        <f t="shared" si="56"/>
        <v>5727559</v>
      </c>
      <c r="AH143" s="664">
        <f t="shared" si="58"/>
        <v>46273</v>
      </c>
      <c r="AI143" s="585"/>
      <c r="AJ143" s="585"/>
      <c r="AK143" s="585"/>
      <c r="AL143" s="585">
        <f t="shared" si="52"/>
        <v>389500</v>
      </c>
      <c r="AM143" s="585"/>
      <c r="AN143" s="585"/>
      <c r="AO143" s="585"/>
      <c r="AP143" s="585"/>
      <c r="AQ143" s="585"/>
      <c r="AR143" s="585"/>
      <c r="AS143" s="585"/>
      <c r="AT143" s="585"/>
      <c r="AU143" s="585"/>
      <c r="AV143" s="585">
        <f t="shared" si="53"/>
        <v>31160</v>
      </c>
      <c r="AW143" s="585">
        <f t="shared" si="54"/>
        <v>420660</v>
      </c>
      <c r="AX143" s="585">
        <f t="shared" si="55"/>
        <v>420660</v>
      </c>
      <c r="AY143" s="665" t="str">
        <f t="shared" si="57"/>
        <v>Local</v>
      </c>
      <c r="AZ143" s="666"/>
      <c r="BA143" s="667"/>
      <c r="BB143" s="667"/>
      <c r="BD143" s="669"/>
    </row>
    <row r="144" spans="1:56" s="668" customFormat="1" ht="66" customHeight="1">
      <c r="A144" s="671" t="s">
        <v>6954</v>
      </c>
      <c r="B144" s="621" t="s">
        <v>7100</v>
      </c>
      <c r="C144" s="627" t="s">
        <v>3245</v>
      </c>
      <c r="D144" s="622">
        <v>108599836440</v>
      </c>
      <c r="E144" s="623">
        <v>46273</v>
      </c>
      <c r="F144" s="628">
        <v>1</v>
      </c>
      <c r="G144" s="624"/>
      <c r="H144" s="624"/>
      <c r="I144" s="625"/>
      <c r="J144" s="625"/>
      <c r="K144" s="625"/>
      <c r="L144" s="625"/>
      <c r="M144" s="625"/>
      <c r="N144" s="670"/>
      <c r="O144" s="585"/>
      <c r="P144" s="584"/>
      <c r="Q144" s="236">
        <v>389500</v>
      </c>
      <c r="R144" s="649"/>
      <c r="S144" s="584"/>
      <c r="T144" s="584"/>
      <c r="U144" s="584"/>
      <c r="V144" s="584"/>
      <c r="W144" s="584"/>
      <c r="X144" s="584"/>
      <c r="Y144" s="584"/>
      <c r="Z144" s="584"/>
      <c r="AA144" s="584"/>
      <c r="AB144" s="585"/>
      <c r="AC144" s="585"/>
      <c r="AD144" s="585"/>
      <c r="AE144" s="588" t="s">
        <v>3245</v>
      </c>
      <c r="AF144" s="663" t="str">
        <f t="shared" si="56"/>
        <v>ADC-26.09-001937</v>
      </c>
      <c r="AG144" s="585" t="str">
        <f t="shared" si="56"/>
        <v>5712242-773</v>
      </c>
      <c r="AH144" s="664">
        <f t="shared" si="58"/>
        <v>46273</v>
      </c>
      <c r="AI144" s="585"/>
      <c r="AJ144" s="585"/>
      <c r="AK144" s="585"/>
      <c r="AL144" s="585">
        <f t="shared" si="52"/>
        <v>389500</v>
      </c>
      <c r="AM144" s="585"/>
      <c r="AN144" s="585"/>
      <c r="AO144" s="585"/>
      <c r="AP144" s="585"/>
      <c r="AQ144" s="585"/>
      <c r="AR144" s="585"/>
      <c r="AS144" s="585"/>
      <c r="AT144" s="585"/>
      <c r="AU144" s="585"/>
      <c r="AV144" s="585">
        <f t="shared" si="53"/>
        <v>31160</v>
      </c>
      <c r="AW144" s="585">
        <f t="shared" si="54"/>
        <v>420660</v>
      </c>
      <c r="AX144" s="585">
        <f t="shared" si="55"/>
        <v>420660</v>
      </c>
      <c r="AY144" s="665" t="str">
        <f t="shared" si="57"/>
        <v>Local</v>
      </c>
      <c r="AZ144" s="666"/>
      <c r="BA144" s="667"/>
      <c r="BB144" s="667"/>
      <c r="BD144" s="669"/>
    </row>
    <row r="145" spans="1:56" s="668" customFormat="1" ht="66" customHeight="1">
      <c r="A145" s="671" t="s">
        <v>6955</v>
      </c>
      <c r="B145" s="621" t="s">
        <v>7101</v>
      </c>
      <c r="C145" s="627" t="s">
        <v>3245</v>
      </c>
      <c r="D145" s="622">
        <v>108599861900</v>
      </c>
      <c r="E145" s="623">
        <v>46273</v>
      </c>
      <c r="F145" s="628">
        <v>1</v>
      </c>
      <c r="G145" s="624"/>
      <c r="H145" s="624"/>
      <c r="I145" s="625"/>
      <c r="J145" s="625"/>
      <c r="K145" s="625"/>
      <c r="L145" s="625"/>
      <c r="M145" s="625"/>
      <c r="N145" s="670"/>
      <c r="O145" s="585"/>
      <c r="P145" s="584"/>
      <c r="Q145" s="236">
        <v>389500</v>
      </c>
      <c r="R145" s="649"/>
      <c r="S145" s="584"/>
      <c r="T145" s="584"/>
      <c r="U145" s="584"/>
      <c r="V145" s="584"/>
      <c r="W145" s="584"/>
      <c r="X145" s="584"/>
      <c r="Y145" s="584"/>
      <c r="Z145" s="584"/>
      <c r="AA145" s="584"/>
      <c r="AB145" s="585"/>
      <c r="AC145" s="585"/>
      <c r="AD145" s="585"/>
      <c r="AE145" s="588" t="s">
        <v>3245</v>
      </c>
      <c r="AF145" s="663" t="str">
        <f t="shared" si="56"/>
        <v>ADC-26.09-001938</v>
      </c>
      <c r="AG145" s="585" t="str">
        <f t="shared" si="56"/>
        <v>850C260900217</v>
      </c>
      <c r="AH145" s="664">
        <f t="shared" si="58"/>
        <v>46273</v>
      </c>
      <c r="AI145" s="585"/>
      <c r="AJ145" s="585"/>
      <c r="AK145" s="585"/>
      <c r="AL145" s="585">
        <f t="shared" si="52"/>
        <v>389500</v>
      </c>
      <c r="AM145" s="585"/>
      <c r="AN145" s="585"/>
      <c r="AO145" s="585"/>
      <c r="AP145" s="585"/>
      <c r="AQ145" s="585"/>
      <c r="AR145" s="585"/>
      <c r="AS145" s="585"/>
      <c r="AT145" s="585"/>
      <c r="AU145" s="585"/>
      <c r="AV145" s="585">
        <f t="shared" si="53"/>
        <v>31160</v>
      </c>
      <c r="AW145" s="585">
        <f t="shared" si="54"/>
        <v>420660</v>
      </c>
      <c r="AX145" s="585">
        <f t="shared" si="55"/>
        <v>420660</v>
      </c>
      <c r="AY145" s="665" t="str">
        <f t="shared" si="57"/>
        <v>Local</v>
      </c>
      <c r="AZ145" s="666"/>
      <c r="BA145" s="667"/>
      <c r="BB145" s="667"/>
      <c r="BD145" s="669"/>
    </row>
    <row r="146" spans="1:56" s="668" customFormat="1" ht="66" customHeight="1">
      <c r="A146" s="671" t="s">
        <v>6956</v>
      </c>
      <c r="B146" s="621" t="s">
        <v>7102</v>
      </c>
      <c r="C146" s="627" t="s">
        <v>3245</v>
      </c>
      <c r="D146" s="622">
        <v>108599957430</v>
      </c>
      <c r="E146" s="623">
        <v>46273</v>
      </c>
      <c r="F146" s="628">
        <v>1</v>
      </c>
      <c r="G146" s="624"/>
      <c r="H146" s="624"/>
      <c r="I146" s="625"/>
      <c r="J146" s="625"/>
      <c r="K146" s="625"/>
      <c r="L146" s="625"/>
      <c r="M146" s="625"/>
      <c r="N146" s="670"/>
      <c r="O146" s="585"/>
      <c r="P146" s="584"/>
      <c r="Q146" s="236">
        <v>389500</v>
      </c>
      <c r="R146" s="649"/>
      <c r="S146" s="584"/>
      <c r="T146" s="584"/>
      <c r="U146" s="584"/>
      <c r="V146" s="584"/>
      <c r="W146" s="584"/>
      <c r="X146" s="584"/>
      <c r="Y146" s="584"/>
      <c r="Z146" s="584"/>
      <c r="AA146" s="584"/>
      <c r="AB146" s="585"/>
      <c r="AC146" s="585"/>
      <c r="AD146" s="585"/>
      <c r="AE146" s="588" t="s">
        <v>3245</v>
      </c>
      <c r="AF146" s="663" t="str">
        <f t="shared" si="56"/>
        <v>ADC-26.09-001939</v>
      </c>
      <c r="AG146" s="585" t="str">
        <f t="shared" si="56"/>
        <v>KJ-VY260901</v>
      </c>
      <c r="AH146" s="664">
        <f t="shared" si="58"/>
        <v>46273</v>
      </c>
      <c r="AI146" s="585"/>
      <c r="AJ146" s="585"/>
      <c r="AK146" s="585"/>
      <c r="AL146" s="585">
        <f t="shared" si="52"/>
        <v>389500</v>
      </c>
      <c r="AM146" s="585"/>
      <c r="AN146" s="585"/>
      <c r="AO146" s="585"/>
      <c r="AP146" s="585"/>
      <c r="AQ146" s="585"/>
      <c r="AR146" s="585"/>
      <c r="AS146" s="585"/>
      <c r="AT146" s="585"/>
      <c r="AU146" s="585"/>
      <c r="AV146" s="585">
        <f t="shared" si="53"/>
        <v>31160</v>
      </c>
      <c r="AW146" s="585">
        <f t="shared" si="54"/>
        <v>420660</v>
      </c>
      <c r="AX146" s="585">
        <f t="shared" si="55"/>
        <v>420660</v>
      </c>
      <c r="AY146" s="665" t="str">
        <f t="shared" si="57"/>
        <v>Local</v>
      </c>
      <c r="AZ146" s="666"/>
      <c r="BA146" s="667"/>
      <c r="BB146" s="667"/>
      <c r="BD146" s="669"/>
    </row>
    <row r="147" spans="1:56" s="668" customFormat="1" ht="66" customHeight="1">
      <c r="A147" s="671" t="s">
        <v>6957</v>
      </c>
      <c r="B147" s="621" t="s">
        <v>7103</v>
      </c>
      <c r="C147" s="627" t="s">
        <v>3245</v>
      </c>
      <c r="D147" s="622">
        <v>108600081110</v>
      </c>
      <c r="E147" s="623">
        <v>46273</v>
      </c>
      <c r="F147" s="628">
        <v>1</v>
      </c>
      <c r="G147" s="624"/>
      <c r="H147" s="624"/>
      <c r="I147" s="625"/>
      <c r="J147" s="625"/>
      <c r="K147" s="625"/>
      <c r="L147" s="625"/>
      <c r="M147" s="625"/>
      <c r="N147" s="670"/>
      <c r="O147" s="585"/>
      <c r="P147" s="584"/>
      <c r="Q147" s="236">
        <v>389500</v>
      </c>
      <c r="R147" s="649"/>
      <c r="S147" s="584"/>
      <c r="T147" s="584"/>
      <c r="U147" s="584"/>
      <c r="V147" s="584"/>
      <c r="W147" s="584"/>
      <c r="X147" s="584"/>
      <c r="Y147" s="584"/>
      <c r="Z147" s="584"/>
      <c r="AA147" s="584"/>
      <c r="AB147" s="585"/>
      <c r="AC147" s="585"/>
      <c r="AD147" s="585"/>
      <c r="AE147" s="588" t="s">
        <v>3245</v>
      </c>
      <c r="AF147" s="663" t="str">
        <f t="shared" si="56"/>
        <v>ADC-26.09-001940</v>
      </c>
      <c r="AG147" s="585" t="str">
        <f t="shared" si="56"/>
        <v>KJ-VY260902</v>
      </c>
      <c r="AH147" s="664">
        <f t="shared" si="58"/>
        <v>46273</v>
      </c>
      <c r="AI147" s="585"/>
      <c r="AJ147" s="585"/>
      <c r="AK147" s="585"/>
      <c r="AL147" s="585">
        <f t="shared" si="52"/>
        <v>389500</v>
      </c>
      <c r="AM147" s="585"/>
      <c r="AN147" s="585"/>
      <c r="AO147" s="585"/>
      <c r="AP147" s="585"/>
      <c r="AQ147" s="585"/>
      <c r="AR147" s="585"/>
      <c r="AS147" s="585"/>
      <c r="AT147" s="585"/>
      <c r="AU147" s="585"/>
      <c r="AV147" s="585">
        <f t="shared" si="53"/>
        <v>31160</v>
      </c>
      <c r="AW147" s="585">
        <f t="shared" si="54"/>
        <v>420660</v>
      </c>
      <c r="AX147" s="585">
        <f t="shared" si="55"/>
        <v>420660</v>
      </c>
      <c r="AY147" s="665" t="str">
        <f t="shared" si="57"/>
        <v>Local</v>
      </c>
      <c r="AZ147" s="666"/>
      <c r="BA147" s="667"/>
      <c r="BB147" s="667"/>
      <c r="BD147" s="669"/>
    </row>
    <row r="148" spans="1:56" s="668" customFormat="1" ht="66" customHeight="1">
      <c r="A148" s="671" t="s">
        <v>6958</v>
      </c>
      <c r="B148" s="621" t="s">
        <v>7104</v>
      </c>
      <c r="C148" s="627" t="s">
        <v>3245</v>
      </c>
      <c r="D148" s="622">
        <v>108600369250</v>
      </c>
      <c r="E148" s="623">
        <v>46273</v>
      </c>
      <c r="F148" s="628">
        <v>1</v>
      </c>
      <c r="G148" s="624"/>
      <c r="H148" s="624"/>
      <c r="I148" s="625"/>
      <c r="J148" s="625"/>
      <c r="K148" s="625"/>
      <c r="L148" s="625"/>
      <c r="M148" s="625"/>
      <c r="N148" s="670"/>
      <c r="O148" s="585"/>
      <c r="P148" s="584"/>
      <c r="Q148" s="236">
        <v>389500</v>
      </c>
      <c r="R148" s="649"/>
      <c r="S148" s="584"/>
      <c r="T148" s="584"/>
      <c r="U148" s="584"/>
      <c r="V148" s="584"/>
      <c r="W148" s="584"/>
      <c r="X148" s="584"/>
      <c r="Y148" s="584"/>
      <c r="Z148" s="584"/>
      <c r="AA148" s="584"/>
      <c r="AB148" s="585"/>
      <c r="AC148" s="585"/>
      <c r="AD148" s="585"/>
      <c r="AE148" s="588" t="s">
        <v>3245</v>
      </c>
      <c r="AF148" s="663" t="str">
        <f t="shared" si="56"/>
        <v>ADC-26.09-001941</v>
      </c>
      <c r="AG148" s="585" t="str">
        <f t="shared" si="56"/>
        <v>5728475</v>
      </c>
      <c r="AH148" s="664">
        <f t="shared" si="58"/>
        <v>46273</v>
      </c>
      <c r="AI148" s="585"/>
      <c r="AJ148" s="585"/>
      <c r="AK148" s="585"/>
      <c r="AL148" s="585">
        <f t="shared" si="52"/>
        <v>389500</v>
      </c>
      <c r="AM148" s="585"/>
      <c r="AN148" s="585"/>
      <c r="AO148" s="585"/>
      <c r="AP148" s="585"/>
      <c r="AQ148" s="585"/>
      <c r="AR148" s="585"/>
      <c r="AS148" s="585"/>
      <c r="AT148" s="585"/>
      <c r="AU148" s="585"/>
      <c r="AV148" s="585">
        <f t="shared" si="53"/>
        <v>31160</v>
      </c>
      <c r="AW148" s="585">
        <f t="shared" si="54"/>
        <v>420660</v>
      </c>
      <c r="AX148" s="585">
        <f t="shared" si="55"/>
        <v>420660</v>
      </c>
      <c r="AY148" s="665" t="str">
        <f t="shared" si="57"/>
        <v>Local</v>
      </c>
      <c r="AZ148" s="666"/>
      <c r="BA148" s="667"/>
      <c r="BB148" s="667"/>
      <c r="BD148" s="669"/>
    </row>
    <row r="149" spans="1:56" s="668" customFormat="1" ht="66" customHeight="1">
      <c r="A149" s="671" t="s">
        <v>6959</v>
      </c>
      <c r="B149" s="621" t="s">
        <v>7105</v>
      </c>
      <c r="C149" s="627" t="s">
        <v>3245</v>
      </c>
      <c r="D149" s="622">
        <v>108600406720</v>
      </c>
      <c r="E149" s="623">
        <v>46273</v>
      </c>
      <c r="F149" s="628">
        <v>1</v>
      </c>
      <c r="G149" s="624"/>
      <c r="H149" s="624"/>
      <c r="I149" s="625"/>
      <c r="J149" s="625"/>
      <c r="K149" s="625"/>
      <c r="L149" s="625"/>
      <c r="M149" s="625"/>
      <c r="N149" s="670"/>
      <c r="O149" s="585"/>
      <c r="P149" s="584"/>
      <c r="Q149" s="236">
        <v>389500</v>
      </c>
      <c r="R149" s="649"/>
      <c r="S149" s="584"/>
      <c r="T149" s="584"/>
      <c r="U149" s="584"/>
      <c r="V149" s="584"/>
      <c r="W149" s="584"/>
      <c r="X149" s="584"/>
      <c r="Y149" s="584"/>
      <c r="Z149" s="584"/>
      <c r="AA149" s="584"/>
      <c r="AB149" s="585"/>
      <c r="AC149" s="585"/>
      <c r="AD149" s="585"/>
      <c r="AE149" s="588" t="s">
        <v>3245</v>
      </c>
      <c r="AF149" s="663" t="str">
        <f t="shared" si="56"/>
        <v>ADC-26.09-001942</v>
      </c>
      <c r="AG149" s="585" t="str">
        <f t="shared" si="56"/>
        <v>5724434</v>
      </c>
      <c r="AH149" s="664">
        <f t="shared" si="58"/>
        <v>46273</v>
      </c>
      <c r="AI149" s="585"/>
      <c r="AJ149" s="585"/>
      <c r="AK149" s="585"/>
      <c r="AL149" s="585">
        <f t="shared" si="52"/>
        <v>389500</v>
      </c>
      <c r="AM149" s="585"/>
      <c r="AN149" s="585"/>
      <c r="AO149" s="585"/>
      <c r="AP149" s="585"/>
      <c r="AQ149" s="585"/>
      <c r="AR149" s="585"/>
      <c r="AS149" s="585"/>
      <c r="AT149" s="585"/>
      <c r="AU149" s="585"/>
      <c r="AV149" s="585">
        <f t="shared" si="53"/>
        <v>31160</v>
      </c>
      <c r="AW149" s="585">
        <f t="shared" si="54"/>
        <v>420660</v>
      </c>
      <c r="AX149" s="585">
        <f t="shared" si="55"/>
        <v>420660</v>
      </c>
      <c r="AY149" s="665" t="str">
        <f t="shared" si="57"/>
        <v>Local</v>
      </c>
      <c r="AZ149" s="666"/>
      <c r="BA149" s="667"/>
      <c r="BB149" s="667"/>
      <c r="BD149" s="669"/>
    </row>
    <row r="150" spans="1:56" s="668" customFormat="1" ht="66" customHeight="1">
      <c r="A150" s="671" t="s">
        <v>6960</v>
      </c>
      <c r="B150" s="621" t="s">
        <v>7106</v>
      </c>
      <c r="C150" s="627" t="s">
        <v>3245</v>
      </c>
      <c r="D150" s="622">
        <v>108600477160</v>
      </c>
      <c r="E150" s="623">
        <v>46273</v>
      </c>
      <c r="F150" s="628">
        <v>1</v>
      </c>
      <c r="G150" s="624"/>
      <c r="H150" s="624"/>
      <c r="I150" s="625"/>
      <c r="J150" s="625"/>
      <c r="K150" s="625"/>
      <c r="L150" s="625"/>
      <c r="M150" s="625"/>
      <c r="N150" s="670"/>
      <c r="O150" s="585"/>
      <c r="P150" s="584"/>
      <c r="Q150" s="236">
        <v>389500</v>
      </c>
      <c r="R150" s="649"/>
      <c r="S150" s="584"/>
      <c r="T150" s="584"/>
      <c r="U150" s="584"/>
      <c r="V150" s="584"/>
      <c r="W150" s="584"/>
      <c r="X150" s="584"/>
      <c r="Y150" s="584"/>
      <c r="Z150" s="584"/>
      <c r="AA150" s="584"/>
      <c r="AB150" s="585"/>
      <c r="AC150" s="585"/>
      <c r="AD150" s="585"/>
      <c r="AE150" s="588" t="s">
        <v>3245</v>
      </c>
      <c r="AF150" s="663" t="str">
        <f t="shared" si="56"/>
        <v>ADC-26.09-001943</v>
      </c>
      <c r="AG150" s="585" t="str">
        <f t="shared" si="56"/>
        <v>198/PSHK/26</v>
      </c>
      <c r="AH150" s="664">
        <f t="shared" si="58"/>
        <v>46273</v>
      </c>
      <c r="AI150" s="585"/>
      <c r="AJ150" s="585"/>
      <c r="AK150" s="585"/>
      <c r="AL150" s="585">
        <f t="shared" si="52"/>
        <v>389500</v>
      </c>
      <c r="AM150" s="585"/>
      <c r="AN150" s="585"/>
      <c r="AO150" s="585"/>
      <c r="AP150" s="585"/>
      <c r="AQ150" s="585"/>
      <c r="AR150" s="585"/>
      <c r="AS150" s="585"/>
      <c r="AT150" s="585"/>
      <c r="AU150" s="585"/>
      <c r="AV150" s="585">
        <f t="shared" si="53"/>
        <v>31160</v>
      </c>
      <c r="AW150" s="585">
        <f t="shared" si="54"/>
        <v>420660</v>
      </c>
      <c r="AX150" s="585">
        <f t="shared" si="55"/>
        <v>420660</v>
      </c>
      <c r="AY150" s="665" t="str">
        <f t="shared" si="57"/>
        <v>Local</v>
      </c>
      <c r="AZ150" s="666"/>
      <c r="BA150" s="667"/>
      <c r="BB150" s="667"/>
      <c r="BD150" s="669"/>
    </row>
    <row r="151" spans="1:56" s="668" customFormat="1" ht="66" customHeight="1">
      <c r="A151" s="671" t="s">
        <v>6961</v>
      </c>
      <c r="B151" s="621" t="s">
        <v>7107</v>
      </c>
      <c r="C151" s="627" t="s">
        <v>3245</v>
      </c>
      <c r="D151" s="622">
        <v>108600564550</v>
      </c>
      <c r="E151" s="623">
        <v>46273</v>
      </c>
      <c r="F151" s="628">
        <v>1</v>
      </c>
      <c r="G151" s="624"/>
      <c r="H151" s="624"/>
      <c r="I151" s="625"/>
      <c r="J151" s="625"/>
      <c r="K151" s="625"/>
      <c r="L151" s="625"/>
      <c r="M151" s="625"/>
      <c r="N151" s="670"/>
      <c r="O151" s="585"/>
      <c r="P151" s="584"/>
      <c r="Q151" s="236">
        <v>389500</v>
      </c>
      <c r="R151" s="649"/>
      <c r="S151" s="584"/>
      <c r="T151" s="584"/>
      <c r="U151" s="584"/>
      <c r="V151" s="584"/>
      <c r="W151" s="584"/>
      <c r="X151" s="584"/>
      <c r="Y151" s="584"/>
      <c r="Z151" s="584"/>
      <c r="AA151" s="584"/>
      <c r="AB151" s="585"/>
      <c r="AC151" s="585"/>
      <c r="AD151" s="585"/>
      <c r="AE151" s="588" t="s">
        <v>3245</v>
      </c>
      <c r="AF151" s="663" t="str">
        <f t="shared" si="56"/>
        <v>ADC-26.09-001944</v>
      </c>
      <c r="AG151" s="585" t="str">
        <f t="shared" si="56"/>
        <v>5724765</v>
      </c>
      <c r="AH151" s="664">
        <f t="shared" si="58"/>
        <v>46273</v>
      </c>
      <c r="AI151" s="585"/>
      <c r="AJ151" s="585"/>
      <c r="AK151" s="585"/>
      <c r="AL151" s="585">
        <f t="shared" si="52"/>
        <v>389500</v>
      </c>
      <c r="AM151" s="585"/>
      <c r="AN151" s="585"/>
      <c r="AO151" s="585"/>
      <c r="AP151" s="585"/>
      <c r="AQ151" s="585"/>
      <c r="AR151" s="585"/>
      <c r="AS151" s="585"/>
      <c r="AT151" s="585"/>
      <c r="AU151" s="585"/>
      <c r="AV151" s="585">
        <f t="shared" si="53"/>
        <v>31160</v>
      </c>
      <c r="AW151" s="585">
        <f t="shared" si="54"/>
        <v>420660</v>
      </c>
      <c r="AX151" s="585">
        <f t="shared" si="55"/>
        <v>420660</v>
      </c>
      <c r="AY151" s="665" t="str">
        <f t="shared" si="57"/>
        <v>Local</v>
      </c>
      <c r="AZ151" s="666"/>
      <c r="BA151" s="667"/>
      <c r="BB151" s="667"/>
      <c r="BD151" s="669"/>
    </row>
    <row r="152" spans="1:56" s="668" customFormat="1" ht="66" customHeight="1">
      <c r="A152" s="671" t="s">
        <v>6962</v>
      </c>
      <c r="B152" s="621" t="s">
        <v>7108</v>
      </c>
      <c r="C152" s="627" t="s">
        <v>3245</v>
      </c>
      <c r="D152" s="622">
        <v>108600695930</v>
      </c>
      <c r="E152" s="623">
        <v>46273</v>
      </c>
      <c r="F152" s="628">
        <v>1</v>
      </c>
      <c r="G152" s="624"/>
      <c r="H152" s="624"/>
      <c r="I152" s="625"/>
      <c r="J152" s="625"/>
      <c r="K152" s="625"/>
      <c r="L152" s="625"/>
      <c r="M152" s="625"/>
      <c r="N152" s="670"/>
      <c r="O152" s="585"/>
      <c r="P152" s="584"/>
      <c r="Q152" s="236">
        <v>389500</v>
      </c>
      <c r="R152" s="649"/>
      <c r="S152" s="584"/>
      <c r="T152" s="584"/>
      <c r="U152" s="584"/>
      <c r="V152" s="584"/>
      <c r="W152" s="584"/>
      <c r="X152" s="584"/>
      <c r="Y152" s="584"/>
      <c r="Z152" s="584"/>
      <c r="AA152" s="584"/>
      <c r="AB152" s="585"/>
      <c r="AC152" s="585"/>
      <c r="AD152" s="585"/>
      <c r="AE152" s="588" t="s">
        <v>3245</v>
      </c>
      <c r="AF152" s="663" t="str">
        <f t="shared" si="56"/>
        <v>ADC-26.09-001945</v>
      </c>
      <c r="AG152" s="585" t="str">
        <f t="shared" si="56"/>
        <v>5729207</v>
      </c>
      <c r="AH152" s="664">
        <f t="shared" si="58"/>
        <v>46273</v>
      </c>
      <c r="AI152" s="585"/>
      <c r="AJ152" s="585"/>
      <c r="AK152" s="585"/>
      <c r="AL152" s="585">
        <f t="shared" si="52"/>
        <v>389500</v>
      </c>
      <c r="AM152" s="585"/>
      <c r="AN152" s="585"/>
      <c r="AO152" s="585"/>
      <c r="AP152" s="585"/>
      <c r="AQ152" s="585"/>
      <c r="AR152" s="585"/>
      <c r="AS152" s="585"/>
      <c r="AT152" s="585"/>
      <c r="AU152" s="585"/>
      <c r="AV152" s="585">
        <f t="shared" si="53"/>
        <v>31160</v>
      </c>
      <c r="AW152" s="585">
        <f t="shared" si="54"/>
        <v>420660</v>
      </c>
      <c r="AX152" s="585">
        <f t="shared" si="55"/>
        <v>420660</v>
      </c>
      <c r="AY152" s="665" t="str">
        <f t="shared" si="57"/>
        <v>Local</v>
      </c>
      <c r="AZ152" s="666"/>
      <c r="BA152" s="667"/>
      <c r="BB152" s="667"/>
      <c r="BD152" s="669"/>
    </row>
    <row r="153" spans="1:56" s="668" customFormat="1" ht="66" customHeight="1">
      <c r="A153" s="671" t="s">
        <v>6963</v>
      </c>
      <c r="B153" s="621" t="s">
        <v>7109</v>
      </c>
      <c r="C153" s="627" t="s">
        <v>3245</v>
      </c>
      <c r="D153" s="622">
        <v>108600835710</v>
      </c>
      <c r="E153" s="623">
        <v>46273</v>
      </c>
      <c r="F153" s="628">
        <v>1</v>
      </c>
      <c r="G153" s="624"/>
      <c r="H153" s="624"/>
      <c r="I153" s="625"/>
      <c r="J153" s="625"/>
      <c r="K153" s="625"/>
      <c r="L153" s="625"/>
      <c r="M153" s="625"/>
      <c r="N153" s="670"/>
      <c r="O153" s="585"/>
      <c r="P153" s="584"/>
      <c r="Q153" s="236">
        <v>389500</v>
      </c>
      <c r="R153" s="649"/>
      <c r="S153" s="584"/>
      <c r="T153" s="584"/>
      <c r="U153" s="584"/>
      <c r="V153" s="584"/>
      <c r="W153" s="584"/>
      <c r="X153" s="584"/>
      <c r="Y153" s="584"/>
      <c r="Z153" s="584"/>
      <c r="AA153" s="584"/>
      <c r="AB153" s="585"/>
      <c r="AC153" s="585"/>
      <c r="AD153" s="585"/>
      <c r="AE153" s="588" t="s">
        <v>3245</v>
      </c>
      <c r="AF153" s="663" t="str">
        <f t="shared" si="56"/>
        <v>ADC-26.09-001946</v>
      </c>
      <c r="AG153" s="585" t="str">
        <f t="shared" si="56"/>
        <v>EBD-PSSP260902</v>
      </c>
      <c r="AH153" s="664">
        <f t="shared" si="58"/>
        <v>46273</v>
      </c>
      <c r="AI153" s="585"/>
      <c r="AJ153" s="585"/>
      <c r="AK153" s="585"/>
      <c r="AL153" s="585">
        <f t="shared" si="52"/>
        <v>389500</v>
      </c>
      <c r="AM153" s="585"/>
      <c r="AN153" s="585"/>
      <c r="AO153" s="585"/>
      <c r="AP153" s="585"/>
      <c r="AQ153" s="585"/>
      <c r="AR153" s="585"/>
      <c r="AS153" s="585"/>
      <c r="AT153" s="585"/>
      <c r="AU153" s="585"/>
      <c r="AV153" s="585">
        <f t="shared" si="53"/>
        <v>31160</v>
      </c>
      <c r="AW153" s="585">
        <f t="shared" si="54"/>
        <v>420660</v>
      </c>
      <c r="AX153" s="585">
        <f t="shared" si="55"/>
        <v>420660</v>
      </c>
      <c r="AY153" s="665" t="str">
        <f t="shared" si="57"/>
        <v>Local</v>
      </c>
      <c r="AZ153" s="666"/>
      <c r="BA153" s="667"/>
      <c r="BB153" s="667"/>
      <c r="BD153" s="669"/>
    </row>
    <row r="154" spans="1:56" s="668" customFormat="1" ht="66" customHeight="1">
      <c r="A154" s="671" t="s">
        <v>6964</v>
      </c>
      <c r="B154" s="621" t="s">
        <v>7110</v>
      </c>
      <c r="C154" s="627" t="s">
        <v>3245</v>
      </c>
      <c r="D154" s="622">
        <v>108600907550</v>
      </c>
      <c r="E154" s="623">
        <v>46273</v>
      </c>
      <c r="F154" s="628">
        <v>1</v>
      </c>
      <c r="G154" s="624"/>
      <c r="H154" s="624"/>
      <c r="I154" s="625"/>
      <c r="J154" s="625"/>
      <c r="K154" s="625"/>
      <c r="L154" s="625"/>
      <c r="M154" s="625"/>
      <c r="N154" s="670"/>
      <c r="O154" s="585"/>
      <c r="P154" s="584"/>
      <c r="Q154" s="236">
        <v>389500</v>
      </c>
      <c r="R154" s="649"/>
      <c r="S154" s="584"/>
      <c r="T154" s="584"/>
      <c r="U154" s="584"/>
      <c r="V154" s="584"/>
      <c r="W154" s="584"/>
      <c r="X154" s="584"/>
      <c r="Y154" s="584"/>
      <c r="Z154" s="584"/>
      <c r="AA154" s="584"/>
      <c r="AB154" s="585"/>
      <c r="AC154" s="585"/>
      <c r="AD154" s="585"/>
      <c r="AE154" s="588" t="s">
        <v>3245</v>
      </c>
      <c r="AF154" s="663" t="str">
        <f t="shared" si="56"/>
        <v>ADC-26.09-001947</v>
      </c>
      <c r="AG154" s="585" t="str">
        <f t="shared" si="56"/>
        <v>O2-2608-00757</v>
      </c>
      <c r="AH154" s="664">
        <f t="shared" si="58"/>
        <v>46273</v>
      </c>
      <c r="AI154" s="585"/>
      <c r="AJ154" s="585"/>
      <c r="AK154" s="585"/>
      <c r="AL154" s="585">
        <f t="shared" si="52"/>
        <v>389500</v>
      </c>
      <c r="AM154" s="585"/>
      <c r="AN154" s="585"/>
      <c r="AO154" s="585"/>
      <c r="AP154" s="585"/>
      <c r="AQ154" s="585"/>
      <c r="AR154" s="585"/>
      <c r="AS154" s="585"/>
      <c r="AT154" s="585"/>
      <c r="AU154" s="585"/>
      <c r="AV154" s="585">
        <f t="shared" si="53"/>
        <v>31160</v>
      </c>
      <c r="AW154" s="585">
        <f t="shared" si="54"/>
        <v>420660</v>
      </c>
      <c r="AX154" s="585">
        <f t="shared" si="55"/>
        <v>420660</v>
      </c>
      <c r="AY154" s="665" t="str">
        <f t="shared" si="57"/>
        <v>Local</v>
      </c>
      <c r="AZ154" s="666"/>
      <c r="BA154" s="667"/>
      <c r="BB154" s="667"/>
      <c r="BD154" s="669"/>
    </row>
    <row r="155" spans="1:56" s="668" customFormat="1" ht="66" customHeight="1">
      <c r="A155" s="671" t="s">
        <v>6965</v>
      </c>
      <c r="B155" s="621" t="s">
        <v>7111</v>
      </c>
      <c r="C155" s="627" t="s">
        <v>3245</v>
      </c>
      <c r="D155" s="622">
        <v>108600933710</v>
      </c>
      <c r="E155" s="623">
        <v>46273</v>
      </c>
      <c r="F155" s="628">
        <v>1</v>
      </c>
      <c r="G155" s="624"/>
      <c r="H155" s="624"/>
      <c r="I155" s="625"/>
      <c r="J155" s="625"/>
      <c r="K155" s="625"/>
      <c r="L155" s="625"/>
      <c r="M155" s="625"/>
      <c r="N155" s="670"/>
      <c r="O155" s="585"/>
      <c r="P155" s="584"/>
      <c r="Q155" s="236">
        <v>389500</v>
      </c>
      <c r="R155" s="649"/>
      <c r="S155" s="584"/>
      <c r="T155" s="584"/>
      <c r="U155" s="584"/>
      <c r="V155" s="584"/>
      <c r="W155" s="584"/>
      <c r="X155" s="584"/>
      <c r="Y155" s="584"/>
      <c r="Z155" s="584"/>
      <c r="AA155" s="584"/>
      <c r="AB155" s="585"/>
      <c r="AC155" s="585"/>
      <c r="AD155" s="585"/>
      <c r="AE155" s="588" t="s">
        <v>3245</v>
      </c>
      <c r="AF155" s="663" t="str">
        <f t="shared" si="56"/>
        <v>ADC-26.09-001948</v>
      </c>
      <c r="AG155" s="585" t="str">
        <f t="shared" si="56"/>
        <v>EBD-PSINJ260902</v>
      </c>
      <c r="AH155" s="664">
        <f t="shared" si="58"/>
        <v>46273</v>
      </c>
      <c r="AI155" s="585"/>
      <c r="AJ155" s="585"/>
      <c r="AK155" s="585"/>
      <c r="AL155" s="585">
        <f t="shared" si="52"/>
        <v>389500</v>
      </c>
      <c r="AM155" s="585"/>
      <c r="AN155" s="585"/>
      <c r="AO155" s="585"/>
      <c r="AP155" s="585"/>
      <c r="AQ155" s="585"/>
      <c r="AR155" s="585"/>
      <c r="AS155" s="585"/>
      <c r="AT155" s="585"/>
      <c r="AU155" s="585"/>
      <c r="AV155" s="585">
        <f t="shared" si="53"/>
        <v>31160</v>
      </c>
      <c r="AW155" s="585">
        <f t="shared" si="54"/>
        <v>420660</v>
      </c>
      <c r="AX155" s="585">
        <f t="shared" si="55"/>
        <v>420660</v>
      </c>
      <c r="AY155" s="665" t="str">
        <f t="shared" si="57"/>
        <v>Local</v>
      </c>
      <c r="AZ155" s="666"/>
      <c r="BA155" s="667"/>
      <c r="BB155" s="667"/>
      <c r="BD155" s="669"/>
    </row>
    <row r="156" spans="1:56" s="668" customFormat="1" ht="66" customHeight="1">
      <c r="A156" s="671" t="s">
        <v>6966</v>
      </c>
      <c r="B156" s="621" t="s">
        <v>7112</v>
      </c>
      <c r="C156" s="627" t="s">
        <v>3245</v>
      </c>
      <c r="D156" s="622">
        <v>108601041400</v>
      </c>
      <c r="E156" s="623">
        <v>46273</v>
      </c>
      <c r="F156" s="628">
        <v>1</v>
      </c>
      <c r="G156" s="624"/>
      <c r="H156" s="624"/>
      <c r="I156" s="625"/>
      <c r="J156" s="625"/>
      <c r="K156" s="625"/>
      <c r="L156" s="625"/>
      <c r="M156" s="625"/>
      <c r="N156" s="670"/>
      <c r="O156" s="585"/>
      <c r="P156" s="584"/>
      <c r="Q156" s="236">
        <v>389500</v>
      </c>
      <c r="R156" s="649"/>
      <c r="S156" s="584"/>
      <c r="T156" s="584"/>
      <c r="U156" s="584"/>
      <c r="V156" s="584"/>
      <c r="W156" s="584"/>
      <c r="X156" s="584"/>
      <c r="Y156" s="584"/>
      <c r="Z156" s="584"/>
      <c r="AA156" s="584"/>
      <c r="AB156" s="585"/>
      <c r="AC156" s="585"/>
      <c r="AD156" s="585"/>
      <c r="AE156" s="588" t="s">
        <v>3245</v>
      </c>
      <c r="AF156" s="663" t="str">
        <f t="shared" si="56"/>
        <v>ADC-26.09-001949</v>
      </c>
      <c r="AG156" s="585" t="str">
        <f t="shared" si="56"/>
        <v>EBD-PSINJ260903</v>
      </c>
      <c r="AH156" s="664">
        <f t="shared" si="58"/>
        <v>46273</v>
      </c>
      <c r="AI156" s="585"/>
      <c r="AJ156" s="585"/>
      <c r="AK156" s="585"/>
      <c r="AL156" s="585">
        <f t="shared" si="52"/>
        <v>389500</v>
      </c>
      <c r="AM156" s="585"/>
      <c r="AN156" s="585"/>
      <c r="AO156" s="585"/>
      <c r="AP156" s="585"/>
      <c r="AQ156" s="585"/>
      <c r="AR156" s="585"/>
      <c r="AS156" s="585"/>
      <c r="AT156" s="585"/>
      <c r="AU156" s="585"/>
      <c r="AV156" s="585">
        <f t="shared" si="53"/>
        <v>31160</v>
      </c>
      <c r="AW156" s="585">
        <f t="shared" si="54"/>
        <v>420660</v>
      </c>
      <c r="AX156" s="585">
        <f t="shared" si="55"/>
        <v>420660</v>
      </c>
      <c r="AY156" s="665" t="str">
        <f t="shared" si="57"/>
        <v>Local</v>
      </c>
      <c r="AZ156" s="666"/>
      <c r="BA156" s="667"/>
      <c r="BB156" s="667"/>
      <c r="BD156" s="669"/>
    </row>
    <row r="157" spans="1:56" s="668" customFormat="1" ht="66" customHeight="1">
      <c r="A157" s="671" t="s">
        <v>6967</v>
      </c>
      <c r="B157" s="621" t="s">
        <v>7113</v>
      </c>
      <c r="C157" s="627" t="s">
        <v>3245</v>
      </c>
      <c r="D157" s="622">
        <v>108601162350</v>
      </c>
      <c r="E157" s="623">
        <v>46273</v>
      </c>
      <c r="F157" s="628">
        <v>1</v>
      </c>
      <c r="G157" s="624"/>
      <c r="H157" s="624"/>
      <c r="I157" s="625"/>
      <c r="J157" s="625"/>
      <c r="K157" s="625"/>
      <c r="L157" s="625"/>
      <c r="M157" s="625"/>
      <c r="N157" s="670"/>
      <c r="O157" s="585"/>
      <c r="P157" s="584"/>
      <c r="Q157" s="236">
        <v>389500</v>
      </c>
      <c r="R157" s="649"/>
      <c r="S157" s="584"/>
      <c r="T157" s="584"/>
      <c r="U157" s="584"/>
      <c r="V157" s="584"/>
      <c r="W157" s="584"/>
      <c r="X157" s="584"/>
      <c r="Y157" s="584"/>
      <c r="Z157" s="584"/>
      <c r="AA157" s="584"/>
      <c r="AB157" s="585"/>
      <c r="AC157" s="585"/>
      <c r="AD157" s="585"/>
      <c r="AE157" s="588" t="s">
        <v>3245</v>
      </c>
      <c r="AF157" s="663" t="str">
        <f t="shared" si="56"/>
        <v>ADC-26.09-001950</v>
      </c>
      <c r="AG157" s="585" t="str">
        <f t="shared" si="56"/>
        <v>EBD-PSINJ260904</v>
      </c>
      <c r="AH157" s="664">
        <f t="shared" si="58"/>
        <v>46273</v>
      </c>
      <c r="AI157" s="585"/>
      <c r="AJ157" s="585"/>
      <c r="AK157" s="585"/>
      <c r="AL157" s="585">
        <f t="shared" si="52"/>
        <v>389500</v>
      </c>
      <c r="AM157" s="585"/>
      <c r="AN157" s="585"/>
      <c r="AO157" s="585"/>
      <c r="AP157" s="585"/>
      <c r="AQ157" s="585"/>
      <c r="AR157" s="585"/>
      <c r="AS157" s="585"/>
      <c r="AT157" s="585"/>
      <c r="AU157" s="585"/>
      <c r="AV157" s="585">
        <f t="shared" si="53"/>
        <v>31160</v>
      </c>
      <c r="AW157" s="585">
        <f t="shared" si="54"/>
        <v>420660</v>
      </c>
      <c r="AX157" s="585">
        <f t="shared" si="55"/>
        <v>420660</v>
      </c>
      <c r="AY157" s="665" t="str">
        <f t="shared" si="57"/>
        <v>Local</v>
      </c>
      <c r="AZ157" s="666"/>
      <c r="BA157" s="667"/>
      <c r="BB157" s="667"/>
      <c r="BD157" s="669"/>
    </row>
    <row r="158" spans="1:56" s="668" customFormat="1" ht="66" customHeight="1">
      <c r="A158" s="671" t="s">
        <v>6968</v>
      </c>
      <c r="B158" s="621" t="s">
        <v>7114</v>
      </c>
      <c r="C158" s="627" t="s">
        <v>3245</v>
      </c>
      <c r="D158" s="622">
        <v>108602156500</v>
      </c>
      <c r="E158" s="623">
        <v>46273</v>
      </c>
      <c r="F158" s="628">
        <v>1</v>
      </c>
      <c r="G158" s="624"/>
      <c r="H158" s="624"/>
      <c r="I158" s="625"/>
      <c r="J158" s="625"/>
      <c r="K158" s="625"/>
      <c r="L158" s="625"/>
      <c r="M158" s="625"/>
      <c r="N158" s="670"/>
      <c r="O158" s="585"/>
      <c r="P158" s="584"/>
      <c r="Q158" s="236">
        <v>389500</v>
      </c>
      <c r="R158" s="649"/>
      <c r="S158" s="584"/>
      <c r="T158" s="584"/>
      <c r="U158" s="584"/>
      <c r="V158" s="584"/>
      <c r="W158" s="584"/>
      <c r="X158" s="584"/>
      <c r="Y158" s="584"/>
      <c r="Z158" s="584"/>
      <c r="AA158" s="584"/>
      <c r="AB158" s="585"/>
      <c r="AC158" s="585"/>
      <c r="AD158" s="585"/>
      <c r="AE158" s="588" t="s">
        <v>3245</v>
      </c>
      <c r="AF158" s="663" t="str">
        <f t="shared" si="56"/>
        <v>ADC-26.09-001951</v>
      </c>
      <c r="AG158" s="585" t="str">
        <f t="shared" si="56"/>
        <v>B34X26090410PS</v>
      </c>
      <c r="AH158" s="664">
        <f t="shared" si="58"/>
        <v>46273</v>
      </c>
      <c r="AI158" s="585"/>
      <c r="AJ158" s="585"/>
      <c r="AK158" s="585"/>
      <c r="AL158" s="585">
        <f t="shared" si="52"/>
        <v>389500</v>
      </c>
      <c r="AM158" s="585"/>
      <c r="AN158" s="585"/>
      <c r="AO158" s="585"/>
      <c r="AP158" s="585"/>
      <c r="AQ158" s="585"/>
      <c r="AR158" s="585"/>
      <c r="AS158" s="585"/>
      <c r="AT158" s="585"/>
      <c r="AU158" s="585"/>
      <c r="AV158" s="585">
        <f t="shared" si="53"/>
        <v>31160</v>
      </c>
      <c r="AW158" s="585">
        <f t="shared" si="54"/>
        <v>420660</v>
      </c>
      <c r="AX158" s="585">
        <f t="shared" si="55"/>
        <v>420660</v>
      </c>
      <c r="AY158" s="665" t="str">
        <f t="shared" si="57"/>
        <v>Local</v>
      </c>
      <c r="AZ158" s="666"/>
      <c r="BA158" s="667"/>
      <c r="BB158" s="667"/>
      <c r="BD158" s="669"/>
    </row>
    <row r="159" spans="1:56" s="668" customFormat="1" ht="66" customHeight="1">
      <c r="A159" s="671" t="s">
        <v>6969</v>
      </c>
      <c r="B159" s="621" t="s">
        <v>7115</v>
      </c>
      <c r="C159" s="627" t="s">
        <v>3245</v>
      </c>
      <c r="D159" s="622">
        <v>108602137450</v>
      </c>
      <c r="E159" s="623">
        <v>46273</v>
      </c>
      <c r="F159" s="628">
        <v>1</v>
      </c>
      <c r="G159" s="624"/>
      <c r="H159" s="624"/>
      <c r="I159" s="625"/>
      <c r="J159" s="625"/>
      <c r="K159" s="625"/>
      <c r="L159" s="625"/>
      <c r="M159" s="625"/>
      <c r="N159" s="670"/>
      <c r="O159" s="585"/>
      <c r="P159" s="584"/>
      <c r="Q159" s="236">
        <v>389500</v>
      </c>
      <c r="R159" s="649"/>
      <c r="S159" s="584"/>
      <c r="T159" s="584"/>
      <c r="U159" s="584"/>
      <c r="V159" s="584"/>
      <c r="W159" s="584"/>
      <c r="X159" s="584"/>
      <c r="Y159" s="584"/>
      <c r="Z159" s="584"/>
      <c r="AA159" s="584"/>
      <c r="AB159" s="585"/>
      <c r="AC159" s="585"/>
      <c r="AD159" s="585"/>
      <c r="AE159" s="588" t="s">
        <v>3245</v>
      </c>
      <c r="AF159" s="663" t="str">
        <f t="shared" si="56"/>
        <v>ADC-26.09-001952</v>
      </c>
      <c r="AG159" s="585" t="str">
        <f t="shared" si="56"/>
        <v>B34X26090326VY</v>
      </c>
      <c r="AH159" s="664">
        <f t="shared" si="58"/>
        <v>46273</v>
      </c>
      <c r="AI159" s="585"/>
      <c r="AJ159" s="585"/>
      <c r="AK159" s="585"/>
      <c r="AL159" s="585">
        <f t="shared" si="52"/>
        <v>389500</v>
      </c>
      <c r="AM159" s="585"/>
      <c r="AN159" s="585"/>
      <c r="AO159" s="585"/>
      <c r="AP159" s="585"/>
      <c r="AQ159" s="585"/>
      <c r="AR159" s="585"/>
      <c r="AS159" s="585"/>
      <c r="AT159" s="585"/>
      <c r="AU159" s="585"/>
      <c r="AV159" s="585">
        <f t="shared" si="53"/>
        <v>31160</v>
      </c>
      <c r="AW159" s="585">
        <f t="shared" si="54"/>
        <v>420660</v>
      </c>
      <c r="AX159" s="585">
        <f t="shared" si="55"/>
        <v>420660</v>
      </c>
      <c r="AY159" s="665" t="str">
        <f t="shared" si="57"/>
        <v>Local</v>
      </c>
      <c r="AZ159" s="666"/>
      <c r="BA159" s="667"/>
      <c r="BB159" s="667"/>
      <c r="BD159" s="669"/>
    </row>
    <row r="160" spans="1:56" s="668" customFormat="1" ht="66" customHeight="1">
      <c r="A160" s="671" t="s">
        <v>6970</v>
      </c>
      <c r="B160" s="621" t="s">
        <v>7116</v>
      </c>
      <c r="C160" s="627" t="s">
        <v>3245</v>
      </c>
      <c r="D160" s="622">
        <v>108602168030</v>
      </c>
      <c r="E160" s="623">
        <v>46273</v>
      </c>
      <c r="F160" s="628">
        <v>1</v>
      </c>
      <c r="G160" s="624"/>
      <c r="H160" s="624"/>
      <c r="I160" s="625"/>
      <c r="J160" s="625"/>
      <c r="K160" s="625"/>
      <c r="L160" s="625"/>
      <c r="M160" s="625"/>
      <c r="N160" s="670"/>
      <c r="O160" s="585"/>
      <c r="P160" s="584"/>
      <c r="Q160" s="236">
        <v>389500</v>
      </c>
      <c r="R160" s="649"/>
      <c r="S160" s="584"/>
      <c r="T160" s="584"/>
      <c r="U160" s="584"/>
      <c r="V160" s="584"/>
      <c r="W160" s="584"/>
      <c r="X160" s="584"/>
      <c r="Y160" s="584"/>
      <c r="Z160" s="584"/>
      <c r="AA160" s="584"/>
      <c r="AB160" s="585"/>
      <c r="AC160" s="585"/>
      <c r="AD160" s="585"/>
      <c r="AE160" s="588" t="s">
        <v>3245</v>
      </c>
      <c r="AF160" s="663" t="str">
        <f t="shared" si="56"/>
        <v>ADC-26.09-001953</v>
      </c>
      <c r="AG160" s="585" t="str">
        <f t="shared" si="56"/>
        <v>B34X26090405VY</v>
      </c>
      <c r="AH160" s="664">
        <f t="shared" si="58"/>
        <v>46273</v>
      </c>
      <c r="AI160" s="585"/>
      <c r="AJ160" s="585"/>
      <c r="AK160" s="585"/>
      <c r="AL160" s="585">
        <f t="shared" si="52"/>
        <v>389500</v>
      </c>
      <c r="AM160" s="585"/>
      <c r="AN160" s="585"/>
      <c r="AO160" s="585"/>
      <c r="AP160" s="585"/>
      <c r="AQ160" s="585"/>
      <c r="AR160" s="585"/>
      <c r="AS160" s="585"/>
      <c r="AT160" s="585"/>
      <c r="AU160" s="585"/>
      <c r="AV160" s="585">
        <f t="shared" si="53"/>
        <v>31160</v>
      </c>
      <c r="AW160" s="585">
        <f t="shared" si="54"/>
        <v>420660</v>
      </c>
      <c r="AX160" s="585">
        <f t="shared" si="55"/>
        <v>420660</v>
      </c>
      <c r="AY160" s="665" t="str">
        <f t="shared" si="57"/>
        <v>Local</v>
      </c>
      <c r="AZ160" s="666"/>
      <c r="BA160" s="667"/>
      <c r="BB160" s="667"/>
      <c r="BD160" s="669"/>
    </row>
    <row r="161" spans="1:56" s="668" customFormat="1" ht="66" customHeight="1">
      <c r="A161" s="671" t="s">
        <v>6971</v>
      </c>
      <c r="B161" s="621" t="s">
        <v>7117</v>
      </c>
      <c r="C161" s="627" t="s">
        <v>3245</v>
      </c>
      <c r="D161" s="622">
        <v>108602182140</v>
      </c>
      <c r="E161" s="623">
        <v>46273</v>
      </c>
      <c r="F161" s="628">
        <v>1</v>
      </c>
      <c r="G161" s="624"/>
      <c r="H161" s="624"/>
      <c r="I161" s="625"/>
      <c r="J161" s="625"/>
      <c r="K161" s="625"/>
      <c r="L161" s="625"/>
      <c r="M161" s="625"/>
      <c r="N161" s="670"/>
      <c r="O161" s="585"/>
      <c r="P161" s="584"/>
      <c r="Q161" s="236">
        <v>389500</v>
      </c>
      <c r="R161" s="649"/>
      <c r="S161" s="584"/>
      <c r="T161" s="584"/>
      <c r="U161" s="584"/>
      <c r="V161" s="584"/>
      <c r="W161" s="584"/>
      <c r="X161" s="584"/>
      <c r="Y161" s="584"/>
      <c r="Z161" s="584"/>
      <c r="AA161" s="584"/>
      <c r="AB161" s="585"/>
      <c r="AC161" s="585"/>
      <c r="AD161" s="585"/>
      <c r="AE161" s="588" t="s">
        <v>3245</v>
      </c>
      <c r="AF161" s="663" t="str">
        <f t="shared" si="56"/>
        <v>ADC-26.09-001954</v>
      </c>
      <c r="AG161" s="585" t="str">
        <f t="shared" si="56"/>
        <v>B34X26090406VY</v>
      </c>
      <c r="AH161" s="664">
        <f t="shared" si="58"/>
        <v>46273</v>
      </c>
      <c r="AI161" s="585"/>
      <c r="AJ161" s="585"/>
      <c r="AK161" s="585"/>
      <c r="AL161" s="585">
        <f t="shared" si="52"/>
        <v>389500</v>
      </c>
      <c r="AM161" s="585"/>
      <c r="AN161" s="585"/>
      <c r="AO161" s="585"/>
      <c r="AP161" s="585"/>
      <c r="AQ161" s="585"/>
      <c r="AR161" s="585"/>
      <c r="AS161" s="585"/>
      <c r="AT161" s="585"/>
      <c r="AU161" s="585"/>
      <c r="AV161" s="585">
        <f t="shared" si="53"/>
        <v>31160</v>
      </c>
      <c r="AW161" s="585">
        <f t="shared" si="54"/>
        <v>420660</v>
      </c>
      <c r="AX161" s="585">
        <f t="shared" si="55"/>
        <v>420660</v>
      </c>
      <c r="AY161" s="665" t="str">
        <f t="shared" si="57"/>
        <v>Local</v>
      </c>
      <c r="AZ161" s="666"/>
      <c r="BA161" s="667"/>
      <c r="BB161" s="667"/>
      <c r="BD161" s="669"/>
    </row>
    <row r="162" spans="1:56" s="668" customFormat="1" ht="66" customHeight="1">
      <c r="A162" s="671" t="s">
        <v>6972</v>
      </c>
      <c r="B162" s="621" t="s">
        <v>7118</v>
      </c>
      <c r="C162" s="627" t="s">
        <v>3245</v>
      </c>
      <c r="D162" s="622">
        <v>108602077620</v>
      </c>
      <c r="E162" s="623">
        <v>46273</v>
      </c>
      <c r="F162" s="628">
        <v>1</v>
      </c>
      <c r="G162" s="624"/>
      <c r="H162" s="624"/>
      <c r="I162" s="625"/>
      <c r="J162" s="625"/>
      <c r="K162" s="625"/>
      <c r="L162" s="625"/>
      <c r="M162" s="625"/>
      <c r="N162" s="670"/>
      <c r="O162" s="585"/>
      <c r="P162" s="584"/>
      <c r="Q162" s="236">
        <v>389500</v>
      </c>
      <c r="R162" s="649"/>
      <c r="S162" s="584"/>
      <c r="T162" s="584"/>
      <c r="U162" s="584"/>
      <c r="V162" s="584"/>
      <c r="W162" s="584"/>
      <c r="X162" s="584"/>
      <c r="Y162" s="584"/>
      <c r="Z162" s="584"/>
      <c r="AA162" s="584"/>
      <c r="AB162" s="585"/>
      <c r="AC162" s="585"/>
      <c r="AD162" s="585"/>
      <c r="AE162" s="588" t="s">
        <v>3245</v>
      </c>
      <c r="AF162" s="663" t="str">
        <f t="shared" si="56"/>
        <v>ADC-26.09-001955</v>
      </c>
      <c r="AG162" s="585" t="str">
        <f t="shared" si="56"/>
        <v>2609PS-08</v>
      </c>
      <c r="AH162" s="664">
        <f t="shared" si="58"/>
        <v>46273</v>
      </c>
      <c r="AI162" s="585"/>
      <c r="AJ162" s="585"/>
      <c r="AK162" s="585"/>
      <c r="AL162" s="585">
        <f t="shared" si="52"/>
        <v>389500</v>
      </c>
      <c r="AM162" s="585"/>
      <c r="AN162" s="585"/>
      <c r="AO162" s="585"/>
      <c r="AP162" s="585"/>
      <c r="AQ162" s="585"/>
      <c r="AR162" s="585"/>
      <c r="AS162" s="585"/>
      <c r="AT162" s="585"/>
      <c r="AU162" s="585"/>
      <c r="AV162" s="585">
        <f t="shared" si="53"/>
        <v>31160</v>
      </c>
      <c r="AW162" s="585">
        <f t="shared" si="54"/>
        <v>420660</v>
      </c>
      <c r="AX162" s="585">
        <f t="shared" si="55"/>
        <v>420660</v>
      </c>
      <c r="AY162" s="665" t="str">
        <f t="shared" si="57"/>
        <v>Local</v>
      </c>
      <c r="AZ162" s="666"/>
      <c r="BA162" s="667"/>
      <c r="BB162" s="667"/>
      <c r="BD162" s="669"/>
    </row>
    <row r="163" spans="1:56" s="668" customFormat="1" ht="66" customHeight="1">
      <c r="A163" s="671" t="s">
        <v>6973</v>
      </c>
      <c r="B163" s="621" t="s">
        <v>7119</v>
      </c>
      <c r="C163" s="627" t="s">
        <v>3245</v>
      </c>
      <c r="D163" s="622">
        <v>108602134210</v>
      </c>
      <c r="E163" s="623">
        <v>46273</v>
      </c>
      <c r="F163" s="628">
        <v>1</v>
      </c>
      <c r="G163" s="624"/>
      <c r="H163" s="624"/>
      <c r="I163" s="625"/>
      <c r="J163" s="625"/>
      <c r="K163" s="625"/>
      <c r="L163" s="625"/>
      <c r="M163" s="625"/>
      <c r="N163" s="670"/>
      <c r="O163" s="585"/>
      <c r="P163" s="584"/>
      <c r="Q163" s="236">
        <v>389500</v>
      </c>
      <c r="R163" s="649"/>
      <c r="S163" s="584"/>
      <c r="T163" s="584"/>
      <c r="U163" s="584"/>
      <c r="V163" s="584"/>
      <c r="W163" s="584"/>
      <c r="X163" s="584"/>
      <c r="Y163" s="584"/>
      <c r="Z163" s="584"/>
      <c r="AA163" s="584"/>
      <c r="AB163" s="585"/>
      <c r="AC163" s="585"/>
      <c r="AD163" s="585"/>
      <c r="AE163" s="588" t="s">
        <v>3245</v>
      </c>
      <c r="AF163" s="663" t="str">
        <f t="shared" si="56"/>
        <v>ADC-26.09-001956</v>
      </c>
      <c r="AG163" s="585" t="str">
        <f t="shared" si="56"/>
        <v>5729208</v>
      </c>
      <c r="AH163" s="664">
        <f t="shared" si="58"/>
        <v>46273</v>
      </c>
      <c r="AI163" s="585"/>
      <c r="AJ163" s="585"/>
      <c r="AK163" s="585"/>
      <c r="AL163" s="585">
        <f t="shared" si="52"/>
        <v>389500</v>
      </c>
      <c r="AM163" s="585"/>
      <c r="AN163" s="585"/>
      <c r="AO163" s="585"/>
      <c r="AP163" s="585"/>
      <c r="AQ163" s="585"/>
      <c r="AR163" s="585"/>
      <c r="AS163" s="585"/>
      <c r="AT163" s="585"/>
      <c r="AU163" s="585"/>
      <c r="AV163" s="585">
        <f t="shared" si="53"/>
        <v>31160</v>
      </c>
      <c r="AW163" s="585">
        <f t="shared" si="54"/>
        <v>420660</v>
      </c>
      <c r="AX163" s="585">
        <f t="shared" si="55"/>
        <v>420660</v>
      </c>
      <c r="AY163" s="665" t="str">
        <f t="shared" si="57"/>
        <v>Local</v>
      </c>
      <c r="AZ163" s="666"/>
      <c r="BA163" s="667"/>
      <c r="BB163" s="667"/>
      <c r="BD163" s="669"/>
    </row>
    <row r="164" spans="1:56" s="668" customFormat="1" ht="66" customHeight="1">
      <c r="A164" s="671" t="s">
        <v>6974</v>
      </c>
      <c r="B164" s="621" t="s">
        <v>7120</v>
      </c>
      <c r="C164" s="627" t="s">
        <v>3245</v>
      </c>
      <c r="D164" s="622">
        <v>108602181440</v>
      </c>
      <c r="E164" s="623">
        <v>46273</v>
      </c>
      <c r="F164" s="628">
        <v>1</v>
      </c>
      <c r="G164" s="624"/>
      <c r="H164" s="624"/>
      <c r="I164" s="625"/>
      <c r="J164" s="625"/>
      <c r="K164" s="625"/>
      <c r="L164" s="625"/>
      <c r="M164" s="625"/>
      <c r="N164" s="670"/>
      <c r="O164" s="585"/>
      <c r="P164" s="584"/>
      <c r="Q164" s="236">
        <v>389500</v>
      </c>
      <c r="R164" s="649"/>
      <c r="S164" s="584"/>
      <c r="T164" s="584"/>
      <c r="U164" s="584"/>
      <c r="V164" s="584"/>
      <c r="W164" s="584"/>
      <c r="X164" s="584"/>
      <c r="Y164" s="584"/>
      <c r="Z164" s="584"/>
      <c r="AA164" s="584"/>
      <c r="AB164" s="585"/>
      <c r="AC164" s="585"/>
      <c r="AD164" s="585"/>
      <c r="AE164" s="588" t="s">
        <v>3245</v>
      </c>
      <c r="AF164" s="663" t="str">
        <f t="shared" si="56"/>
        <v>ADC-26.09-001957</v>
      </c>
      <c r="AG164" s="585" t="str">
        <f t="shared" si="56"/>
        <v>5729220</v>
      </c>
      <c r="AH164" s="664">
        <f t="shared" si="58"/>
        <v>46273</v>
      </c>
      <c r="AI164" s="585"/>
      <c r="AJ164" s="585"/>
      <c r="AK164" s="585"/>
      <c r="AL164" s="585">
        <f t="shared" si="52"/>
        <v>389500</v>
      </c>
      <c r="AM164" s="585"/>
      <c r="AN164" s="585"/>
      <c r="AO164" s="585"/>
      <c r="AP164" s="585"/>
      <c r="AQ164" s="585"/>
      <c r="AR164" s="585"/>
      <c r="AS164" s="585"/>
      <c r="AT164" s="585"/>
      <c r="AU164" s="585"/>
      <c r="AV164" s="585">
        <f t="shared" si="53"/>
        <v>31160</v>
      </c>
      <c r="AW164" s="585">
        <f t="shared" si="54"/>
        <v>420660</v>
      </c>
      <c r="AX164" s="585">
        <f t="shared" si="55"/>
        <v>420660</v>
      </c>
      <c r="AY164" s="665" t="str">
        <f t="shared" si="57"/>
        <v>Local</v>
      </c>
      <c r="AZ164" s="666"/>
      <c r="BA164" s="667"/>
      <c r="BB164" s="667"/>
      <c r="BD164" s="669"/>
    </row>
    <row r="165" spans="1:56" s="668" customFormat="1" ht="66" customHeight="1">
      <c r="A165" s="671" t="s">
        <v>6975</v>
      </c>
      <c r="B165" s="621" t="s">
        <v>7121</v>
      </c>
      <c r="C165" s="627" t="s">
        <v>3245</v>
      </c>
      <c r="D165" s="622">
        <v>108602208740</v>
      </c>
      <c r="E165" s="623">
        <v>46273</v>
      </c>
      <c r="F165" s="628">
        <v>1</v>
      </c>
      <c r="G165" s="624"/>
      <c r="H165" s="624"/>
      <c r="I165" s="625"/>
      <c r="J165" s="625"/>
      <c r="K165" s="625"/>
      <c r="L165" s="625"/>
      <c r="M165" s="625"/>
      <c r="N165" s="670"/>
      <c r="O165" s="585"/>
      <c r="P165" s="584"/>
      <c r="Q165" s="236">
        <v>389500</v>
      </c>
      <c r="R165" s="649"/>
      <c r="S165" s="584"/>
      <c r="T165" s="584"/>
      <c r="U165" s="584"/>
      <c r="V165" s="584"/>
      <c r="W165" s="584"/>
      <c r="X165" s="584"/>
      <c r="Y165" s="584"/>
      <c r="Z165" s="584"/>
      <c r="AA165" s="584"/>
      <c r="AB165" s="585"/>
      <c r="AC165" s="585"/>
      <c r="AD165" s="585"/>
      <c r="AE165" s="588" t="s">
        <v>3245</v>
      </c>
      <c r="AF165" s="663" t="str">
        <f t="shared" si="56"/>
        <v>ADC-26.09-001958</v>
      </c>
      <c r="AG165" s="585" t="str">
        <f t="shared" si="56"/>
        <v>B34X26090407VY</v>
      </c>
      <c r="AH165" s="664">
        <f t="shared" si="58"/>
        <v>46273</v>
      </c>
      <c r="AI165" s="585"/>
      <c r="AJ165" s="585"/>
      <c r="AK165" s="585"/>
      <c r="AL165" s="585">
        <f t="shared" si="52"/>
        <v>389500</v>
      </c>
      <c r="AM165" s="585"/>
      <c r="AN165" s="585"/>
      <c r="AO165" s="585"/>
      <c r="AP165" s="585"/>
      <c r="AQ165" s="585"/>
      <c r="AR165" s="585"/>
      <c r="AS165" s="585"/>
      <c r="AT165" s="585"/>
      <c r="AU165" s="585"/>
      <c r="AV165" s="585">
        <f t="shared" si="53"/>
        <v>31160</v>
      </c>
      <c r="AW165" s="585">
        <f t="shared" si="54"/>
        <v>420660</v>
      </c>
      <c r="AX165" s="585">
        <f t="shared" si="55"/>
        <v>420660</v>
      </c>
      <c r="AY165" s="665" t="str">
        <f t="shared" si="57"/>
        <v>Local</v>
      </c>
      <c r="AZ165" s="666"/>
      <c r="BA165" s="667"/>
      <c r="BB165" s="667"/>
      <c r="BD165" s="669"/>
    </row>
    <row r="166" spans="1:56" s="668" customFormat="1" ht="66" customHeight="1">
      <c r="A166" s="671" t="s">
        <v>6976</v>
      </c>
      <c r="B166" s="621" t="s">
        <v>7122</v>
      </c>
      <c r="C166" s="627" t="s">
        <v>3245</v>
      </c>
      <c r="D166" s="622">
        <v>108602237220</v>
      </c>
      <c r="E166" s="623">
        <v>46273</v>
      </c>
      <c r="F166" s="628">
        <v>1</v>
      </c>
      <c r="G166" s="624"/>
      <c r="H166" s="624"/>
      <c r="I166" s="625"/>
      <c r="J166" s="625"/>
      <c r="K166" s="625"/>
      <c r="L166" s="625"/>
      <c r="M166" s="625"/>
      <c r="N166" s="670"/>
      <c r="O166" s="585"/>
      <c r="P166" s="584"/>
      <c r="Q166" s="236">
        <v>389500</v>
      </c>
      <c r="R166" s="649"/>
      <c r="S166" s="584"/>
      <c r="T166" s="584"/>
      <c r="U166" s="584"/>
      <c r="V166" s="584"/>
      <c r="W166" s="584"/>
      <c r="X166" s="584"/>
      <c r="Y166" s="584"/>
      <c r="Z166" s="584"/>
      <c r="AA166" s="584"/>
      <c r="AB166" s="585"/>
      <c r="AC166" s="585"/>
      <c r="AD166" s="585"/>
      <c r="AE166" s="588" t="s">
        <v>3245</v>
      </c>
      <c r="AF166" s="663" t="str">
        <f t="shared" si="56"/>
        <v>ADC-26.09-001959</v>
      </c>
      <c r="AG166" s="585" t="str">
        <f t="shared" si="56"/>
        <v>B34X26090408VY</v>
      </c>
      <c r="AH166" s="664">
        <f t="shared" si="58"/>
        <v>46273</v>
      </c>
      <c r="AI166" s="585"/>
      <c r="AJ166" s="585"/>
      <c r="AK166" s="585"/>
      <c r="AL166" s="585">
        <f t="shared" si="52"/>
        <v>389500</v>
      </c>
      <c r="AM166" s="585"/>
      <c r="AN166" s="585"/>
      <c r="AO166" s="585"/>
      <c r="AP166" s="585"/>
      <c r="AQ166" s="585"/>
      <c r="AR166" s="585"/>
      <c r="AS166" s="585"/>
      <c r="AT166" s="585"/>
      <c r="AU166" s="585"/>
      <c r="AV166" s="585">
        <f t="shared" si="53"/>
        <v>31160</v>
      </c>
      <c r="AW166" s="585">
        <f t="shared" si="54"/>
        <v>420660</v>
      </c>
      <c r="AX166" s="585">
        <f t="shared" si="55"/>
        <v>420660</v>
      </c>
      <c r="AY166" s="665" t="str">
        <f t="shared" si="57"/>
        <v>Local</v>
      </c>
      <c r="AZ166" s="666"/>
      <c r="BA166" s="667"/>
      <c r="BB166" s="667"/>
      <c r="BD166" s="669"/>
    </row>
    <row r="167" spans="1:56" s="668" customFormat="1" ht="66" customHeight="1">
      <c r="A167" s="671" t="s">
        <v>6977</v>
      </c>
      <c r="B167" s="621" t="s">
        <v>7123</v>
      </c>
      <c r="C167" s="627" t="s">
        <v>3245</v>
      </c>
      <c r="D167" s="622">
        <v>108602259730</v>
      </c>
      <c r="E167" s="623">
        <v>46273</v>
      </c>
      <c r="F167" s="628">
        <v>1</v>
      </c>
      <c r="G167" s="624"/>
      <c r="H167" s="624"/>
      <c r="I167" s="625"/>
      <c r="J167" s="625"/>
      <c r="K167" s="625"/>
      <c r="L167" s="625"/>
      <c r="M167" s="625"/>
      <c r="N167" s="670"/>
      <c r="O167" s="585"/>
      <c r="P167" s="584"/>
      <c r="Q167" s="236">
        <v>389500</v>
      </c>
      <c r="R167" s="649"/>
      <c r="S167" s="584"/>
      <c r="T167" s="584"/>
      <c r="U167" s="584"/>
      <c r="V167" s="584"/>
      <c r="W167" s="584"/>
      <c r="X167" s="584"/>
      <c r="Y167" s="584"/>
      <c r="Z167" s="584"/>
      <c r="AA167" s="584"/>
      <c r="AB167" s="585"/>
      <c r="AC167" s="585"/>
      <c r="AD167" s="585"/>
      <c r="AE167" s="588" t="s">
        <v>3245</v>
      </c>
      <c r="AF167" s="663" t="str">
        <f t="shared" si="56"/>
        <v>ADC-26.09-001960</v>
      </c>
      <c r="AG167" s="585" t="str">
        <f t="shared" si="56"/>
        <v>B34X26090411VY</v>
      </c>
      <c r="AH167" s="664">
        <f t="shared" si="58"/>
        <v>46273</v>
      </c>
      <c r="AI167" s="585"/>
      <c r="AJ167" s="585"/>
      <c r="AK167" s="585"/>
      <c r="AL167" s="585">
        <f t="shared" si="52"/>
        <v>389500</v>
      </c>
      <c r="AM167" s="585"/>
      <c r="AN167" s="585"/>
      <c r="AO167" s="585"/>
      <c r="AP167" s="585"/>
      <c r="AQ167" s="585"/>
      <c r="AR167" s="585"/>
      <c r="AS167" s="585"/>
      <c r="AT167" s="585"/>
      <c r="AU167" s="585"/>
      <c r="AV167" s="585">
        <f t="shared" si="53"/>
        <v>31160</v>
      </c>
      <c r="AW167" s="585">
        <f t="shared" si="54"/>
        <v>420660</v>
      </c>
      <c r="AX167" s="585">
        <f t="shared" si="55"/>
        <v>420660</v>
      </c>
      <c r="AY167" s="665" t="str">
        <f t="shared" si="57"/>
        <v>Local</v>
      </c>
      <c r="AZ167" s="666"/>
      <c r="BA167" s="667"/>
      <c r="BB167" s="667"/>
      <c r="BD167" s="669"/>
    </row>
    <row r="168" spans="1:56" s="668" customFormat="1" ht="66" customHeight="1">
      <c r="A168" s="671" t="s">
        <v>6978</v>
      </c>
      <c r="B168" s="621" t="s">
        <v>7124</v>
      </c>
      <c r="C168" s="627" t="s">
        <v>3245</v>
      </c>
      <c r="D168" s="622">
        <v>108602526210</v>
      </c>
      <c r="E168" s="623">
        <v>46273</v>
      </c>
      <c r="F168" s="628">
        <v>1</v>
      </c>
      <c r="G168" s="624"/>
      <c r="H168" s="624"/>
      <c r="I168" s="625"/>
      <c r="J168" s="625"/>
      <c r="K168" s="625"/>
      <c r="L168" s="625"/>
      <c r="M168" s="625"/>
      <c r="N168" s="670"/>
      <c r="O168" s="585"/>
      <c r="P168" s="584"/>
      <c r="Q168" s="236">
        <v>389500</v>
      </c>
      <c r="R168" s="649"/>
      <c r="S168" s="584"/>
      <c r="T168" s="584"/>
      <c r="U168" s="584"/>
      <c r="V168" s="584"/>
      <c r="W168" s="584"/>
      <c r="X168" s="584"/>
      <c r="Y168" s="584"/>
      <c r="Z168" s="584"/>
      <c r="AA168" s="584"/>
      <c r="AB168" s="585"/>
      <c r="AC168" s="585"/>
      <c r="AD168" s="585"/>
      <c r="AE168" s="588" t="s">
        <v>3245</v>
      </c>
      <c r="AF168" s="663" t="str">
        <f t="shared" si="56"/>
        <v>ADC-26.09-001961</v>
      </c>
      <c r="AG168" s="585" t="str">
        <f t="shared" si="56"/>
        <v>5725023</v>
      </c>
      <c r="AH168" s="664">
        <f t="shared" si="58"/>
        <v>46273</v>
      </c>
      <c r="AI168" s="585"/>
      <c r="AJ168" s="585"/>
      <c r="AK168" s="585"/>
      <c r="AL168" s="585">
        <f t="shared" si="52"/>
        <v>389500</v>
      </c>
      <c r="AM168" s="585"/>
      <c r="AN168" s="585"/>
      <c r="AO168" s="585"/>
      <c r="AP168" s="585"/>
      <c r="AQ168" s="585"/>
      <c r="AR168" s="585"/>
      <c r="AS168" s="585"/>
      <c r="AT168" s="585"/>
      <c r="AU168" s="585"/>
      <c r="AV168" s="585">
        <f t="shared" si="53"/>
        <v>31160</v>
      </c>
      <c r="AW168" s="585">
        <f t="shared" si="54"/>
        <v>420660</v>
      </c>
      <c r="AX168" s="585">
        <f t="shared" si="55"/>
        <v>420660</v>
      </c>
      <c r="AY168" s="665" t="str">
        <f t="shared" si="57"/>
        <v>Local</v>
      </c>
      <c r="AZ168" s="666"/>
      <c r="BA168" s="667"/>
      <c r="BB168" s="667"/>
      <c r="BD168" s="669"/>
    </row>
    <row r="169" spans="1:56" s="668" customFormat="1" ht="66" customHeight="1">
      <c r="A169" s="671" t="s">
        <v>6979</v>
      </c>
      <c r="B169" s="621" t="s">
        <v>7125</v>
      </c>
      <c r="C169" s="627" t="s">
        <v>3245</v>
      </c>
      <c r="D169" s="622">
        <v>108602519320</v>
      </c>
      <c r="E169" s="623">
        <v>46273</v>
      </c>
      <c r="F169" s="628">
        <v>1</v>
      </c>
      <c r="G169" s="624"/>
      <c r="H169" s="624"/>
      <c r="I169" s="625"/>
      <c r="J169" s="625"/>
      <c r="K169" s="625"/>
      <c r="L169" s="625"/>
      <c r="M169" s="625"/>
      <c r="N169" s="670"/>
      <c r="O169" s="585"/>
      <c r="P169" s="584"/>
      <c r="Q169" s="236">
        <v>389500</v>
      </c>
      <c r="R169" s="649"/>
      <c r="S169" s="584"/>
      <c r="T169" s="584"/>
      <c r="U169" s="584"/>
      <c r="V169" s="584"/>
      <c r="W169" s="584"/>
      <c r="X169" s="584"/>
      <c r="Y169" s="584"/>
      <c r="Z169" s="584"/>
      <c r="AA169" s="584"/>
      <c r="AB169" s="585"/>
      <c r="AC169" s="585"/>
      <c r="AD169" s="585"/>
      <c r="AE169" s="588" t="s">
        <v>3245</v>
      </c>
      <c r="AF169" s="663" t="str">
        <f t="shared" si="56"/>
        <v>ADC-26.09-001962</v>
      </c>
      <c r="AG169" s="585" t="str">
        <f t="shared" si="56"/>
        <v>5725792</v>
      </c>
      <c r="AH169" s="664">
        <f t="shared" si="58"/>
        <v>46273</v>
      </c>
      <c r="AI169" s="585"/>
      <c r="AJ169" s="585"/>
      <c r="AK169" s="585"/>
      <c r="AL169" s="585">
        <f t="shared" si="52"/>
        <v>389500</v>
      </c>
      <c r="AM169" s="585"/>
      <c r="AN169" s="585"/>
      <c r="AO169" s="585"/>
      <c r="AP169" s="585"/>
      <c r="AQ169" s="585"/>
      <c r="AR169" s="585"/>
      <c r="AS169" s="585"/>
      <c r="AT169" s="585"/>
      <c r="AU169" s="585"/>
      <c r="AV169" s="585">
        <f t="shared" si="53"/>
        <v>31160</v>
      </c>
      <c r="AW169" s="585">
        <f t="shared" si="54"/>
        <v>420660</v>
      </c>
      <c r="AX169" s="585">
        <f t="shared" si="55"/>
        <v>420660</v>
      </c>
      <c r="AY169" s="665" t="str">
        <f t="shared" si="57"/>
        <v>Local</v>
      </c>
      <c r="AZ169" s="666"/>
      <c r="BA169" s="667"/>
      <c r="BB169" s="667"/>
      <c r="BD169" s="669"/>
    </row>
    <row r="170" spans="1:56" s="668" customFormat="1" ht="66" customHeight="1">
      <c r="A170" s="671" t="s">
        <v>6980</v>
      </c>
      <c r="B170" s="621" t="s">
        <v>7126</v>
      </c>
      <c r="C170" s="627" t="s">
        <v>3245</v>
      </c>
      <c r="D170" s="622">
        <v>108602282350</v>
      </c>
      <c r="E170" s="623">
        <v>46273</v>
      </c>
      <c r="F170" s="628">
        <v>1</v>
      </c>
      <c r="G170" s="624"/>
      <c r="H170" s="624"/>
      <c r="I170" s="625"/>
      <c r="J170" s="625"/>
      <c r="K170" s="625"/>
      <c r="L170" s="625"/>
      <c r="M170" s="625"/>
      <c r="N170" s="670"/>
      <c r="O170" s="585"/>
      <c r="P170" s="584"/>
      <c r="Q170" s="236">
        <v>389500</v>
      </c>
      <c r="R170" s="649"/>
      <c r="S170" s="584"/>
      <c r="T170" s="584"/>
      <c r="U170" s="584"/>
      <c r="V170" s="584"/>
      <c r="W170" s="584"/>
      <c r="X170" s="584"/>
      <c r="Y170" s="584"/>
      <c r="Z170" s="584"/>
      <c r="AA170" s="584"/>
      <c r="AB170" s="585"/>
      <c r="AC170" s="585"/>
      <c r="AD170" s="585"/>
      <c r="AE170" s="588" t="s">
        <v>3245</v>
      </c>
      <c r="AF170" s="663" t="str">
        <f t="shared" si="56"/>
        <v>ADC-26.09-001963</v>
      </c>
      <c r="AG170" s="585" t="str">
        <f t="shared" si="56"/>
        <v>BKPS20260905</v>
      </c>
      <c r="AH170" s="664">
        <f t="shared" si="58"/>
        <v>46273</v>
      </c>
      <c r="AI170" s="585"/>
      <c r="AJ170" s="585"/>
      <c r="AK170" s="585"/>
      <c r="AL170" s="585">
        <f t="shared" si="52"/>
        <v>389500</v>
      </c>
      <c r="AM170" s="585"/>
      <c r="AN170" s="585"/>
      <c r="AO170" s="585"/>
      <c r="AP170" s="585"/>
      <c r="AQ170" s="585"/>
      <c r="AR170" s="585"/>
      <c r="AS170" s="585"/>
      <c r="AT170" s="585"/>
      <c r="AU170" s="585"/>
      <c r="AV170" s="585">
        <f t="shared" si="53"/>
        <v>31160</v>
      </c>
      <c r="AW170" s="585">
        <f t="shared" si="54"/>
        <v>420660</v>
      </c>
      <c r="AX170" s="585">
        <f t="shared" si="55"/>
        <v>420660</v>
      </c>
      <c r="AY170" s="665" t="str">
        <f t="shared" si="57"/>
        <v>Local</v>
      </c>
      <c r="AZ170" s="666"/>
      <c r="BA170" s="667"/>
      <c r="BB170" s="667"/>
      <c r="BD170" s="669"/>
    </row>
    <row r="171" spans="1:56" s="668" customFormat="1" ht="66" customHeight="1">
      <c r="A171" s="671" t="s">
        <v>6981</v>
      </c>
      <c r="B171" s="621" t="s">
        <v>7127</v>
      </c>
      <c r="C171" s="627" t="s">
        <v>3245</v>
      </c>
      <c r="D171" s="622">
        <v>108602514900</v>
      </c>
      <c r="E171" s="623">
        <v>46273</v>
      </c>
      <c r="F171" s="628">
        <v>1</v>
      </c>
      <c r="G171" s="624"/>
      <c r="H171" s="624"/>
      <c r="I171" s="625"/>
      <c r="J171" s="625"/>
      <c r="K171" s="625"/>
      <c r="L171" s="625"/>
      <c r="M171" s="625"/>
      <c r="N171" s="670"/>
      <c r="O171" s="585"/>
      <c r="P171" s="584"/>
      <c r="Q171" s="236">
        <v>389500</v>
      </c>
      <c r="R171" s="649"/>
      <c r="S171" s="584"/>
      <c r="T171" s="584"/>
      <c r="U171" s="584"/>
      <c r="V171" s="584"/>
      <c r="W171" s="584"/>
      <c r="X171" s="584"/>
      <c r="Y171" s="584"/>
      <c r="Z171" s="584"/>
      <c r="AA171" s="584"/>
      <c r="AB171" s="585"/>
      <c r="AC171" s="585"/>
      <c r="AD171" s="585"/>
      <c r="AE171" s="588" t="s">
        <v>3245</v>
      </c>
      <c r="AF171" s="663" t="str">
        <f t="shared" si="56"/>
        <v>ADC-26.09-001964</v>
      </c>
      <c r="AG171" s="585" t="str">
        <f t="shared" si="56"/>
        <v>5705586</v>
      </c>
      <c r="AH171" s="664">
        <f t="shared" si="58"/>
        <v>46273</v>
      </c>
      <c r="AI171" s="585"/>
      <c r="AJ171" s="585"/>
      <c r="AK171" s="585"/>
      <c r="AL171" s="585">
        <f t="shared" si="52"/>
        <v>389500</v>
      </c>
      <c r="AM171" s="585"/>
      <c r="AN171" s="585"/>
      <c r="AO171" s="585"/>
      <c r="AP171" s="585"/>
      <c r="AQ171" s="585"/>
      <c r="AR171" s="585"/>
      <c r="AS171" s="585"/>
      <c r="AT171" s="585"/>
      <c r="AU171" s="585"/>
      <c r="AV171" s="585">
        <f t="shared" si="53"/>
        <v>31160</v>
      </c>
      <c r="AW171" s="585">
        <f t="shared" si="54"/>
        <v>420660</v>
      </c>
      <c r="AX171" s="585">
        <f t="shared" si="55"/>
        <v>420660</v>
      </c>
      <c r="AY171" s="665" t="str">
        <f t="shared" si="57"/>
        <v>Local</v>
      </c>
      <c r="AZ171" s="666"/>
      <c r="BA171" s="667"/>
      <c r="BB171" s="667"/>
      <c r="BD171" s="669"/>
    </row>
    <row r="172" spans="1:56" s="668" customFormat="1" ht="66" customHeight="1">
      <c r="A172" s="671" t="s">
        <v>6982</v>
      </c>
      <c r="B172" s="621" t="s">
        <v>7128</v>
      </c>
      <c r="C172" s="627" t="s">
        <v>3245</v>
      </c>
      <c r="D172" s="622">
        <v>108602508340</v>
      </c>
      <c r="E172" s="623">
        <v>46273</v>
      </c>
      <c r="F172" s="628">
        <v>1</v>
      </c>
      <c r="G172" s="624"/>
      <c r="H172" s="624"/>
      <c r="I172" s="625"/>
      <c r="J172" s="625"/>
      <c r="K172" s="625"/>
      <c r="L172" s="625"/>
      <c r="M172" s="625"/>
      <c r="N172" s="670"/>
      <c r="O172" s="585"/>
      <c r="P172" s="584"/>
      <c r="Q172" s="236">
        <v>389500</v>
      </c>
      <c r="R172" s="649"/>
      <c r="S172" s="584"/>
      <c r="T172" s="584"/>
      <c r="U172" s="584"/>
      <c r="V172" s="584"/>
      <c r="W172" s="584"/>
      <c r="X172" s="584"/>
      <c r="Y172" s="584"/>
      <c r="Z172" s="584"/>
      <c r="AA172" s="584"/>
      <c r="AB172" s="585"/>
      <c r="AC172" s="585"/>
      <c r="AD172" s="585"/>
      <c r="AE172" s="588" t="s">
        <v>3245</v>
      </c>
      <c r="AF172" s="663" t="str">
        <f t="shared" si="56"/>
        <v>ADC-26.09-001965</v>
      </c>
      <c r="AG172" s="585" t="str">
        <f t="shared" si="56"/>
        <v>5705589</v>
      </c>
      <c r="AH172" s="664">
        <f t="shared" si="58"/>
        <v>46273</v>
      </c>
      <c r="AI172" s="585"/>
      <c r="AJ172" s="585"/>
      <c r="AK172" s="585"/>
      <c r="AL172" s="585">
        <f t="shared" si="52"/>
        <v>389500</v>
      </c>
      <c r="AM172" s="585"/>
      <c r="AN172" s="585"/>
      <c r="AO172" s="585"/>
      <c r="AP172" s="585"/>
      <c r="AQ172" s="585"/>
      <c r="AR172" s="585"/>
      <c r="AS172" s="585"/>
      <c r="AT172" s="585"/>
      <c r="AU172" s="585"/>
      <c r="AV172" s="585">
        <f t="shared" si="53"/>
        <v>31160</v>
      </c>
      <c r="AW172" s="585">
        <f t="shared" si="54"/>
        <v>420660</v>
      </c>
      <c r="AX172" s="585">
        <f t="shared" si="55"/>
        <v>420660</v>
      </c>
      <c r="AY172" s="665" t="str">
        <f t="shared" si="57"/>
        <v>Local</v>
      </c>
      <c r="AZ172" s="666"/>
      <c r="BA172" s="667"/>
      <c r="BB172" s="667"/>
      <c r="BD172" s="669"/>
    </row>
    <row r="173" spans="1:56" s="668" customFormat="1" ht="66" customHeight="1">
      <c r="A173" s="671" t="s">
        <v>6983</v>
      </c>
      <c r="B173" s="621" t="s">
        <v>7129</v>
      </c>
      <c r="C173" s="627" t="s">
        <v>3245</v>
      </c>
      <c r="D173" s="622">
        <v>108602501710</v>
      </c>
      <c r="E173" s="623">
        <v>46273</v>
      </c>
      <c r="F173" s="628">
        <v>1</v>
      </c>
      <c r="G173" s="624"/>
      <c r="H173" s="624"/>
      <c r="I173" s="625"/>
      <c r="J173" s="625"/>
      <c r="K173" s="625"/>
      <c r="L173" s="625"/>
      <c r="M173" s="625"/>
      <c r="N173" s="670"/>
      <c r="O173" s="585"/>
      <c r="P173" s="584"/>
      <c r="Q173" s="236">
        <v>389500</v>
      </c>
      <c r="R173" s="649"/>
      <c r="S173" s="584"/>
      <c r="T173" s="584"/>
      <c r="U173" s="584"/>
      <c r="V173" s="584"/>
      <c r="W173" s="584"/>
      <c r="X173" s="584"/>
      <c r="Y173" s="584"/>
      <c r="Z173" s="584"/>
      <c r="AA173" s="584"/>
      <c r="AB173" s="585"/>
      <c r="AC173" s="585"/>
      <c r="AD173" s="585"/>
      <c r="AE173" s="588" t="s">
        <v>3245</v>
      </c>
      <c r="AF173" s="663" t="str">
        <f t="shared" si="56"/>
        <v>ADC-26.09-001966</v>
      </c>
      <c r="AG173" s="585" t="str">
        <f t="shared" si="56"/>
        <v>5724378</v>
      </c>
      <c r="AH173" s="664">
        <f t="shared" si="58"/>
        <v>46273</v>
      </c>
      <c r="AI173" s="585"/>
      <c r="AJ173" s="585"/>
      <c r="AK173" s="585"/>
      <c r="AL173" s="585">
        <f t="shared" ref="AL173:AL236" si="59">+Q173</f>
        <v>389500</v>
      </c>
      <c r="AM173" s="585"/>
      <c r="AN173" s="585"/>
      <c r="AO173" s="585"/>
      <c r="AP173" s="585"/>
      <c r="AQ173" s="585"/>
      <c r="AR173" s="585"/>
      <c r="AS173" s="585"/>
      <c r="AT173" s="585"/>
      <c r="AU173" s="585"/>
      <c r="AV173" s="585">
        <f t="shared" ref="AV173:AV236" si="60">SUM(AK173:AU173)*0.08</f>
        <v>31160</v>
      </c>
      <c r="AW173" s="585">
        <f t="shared" ref="AW173:AW236" si="61">SUM(AK173:AV173)</f>
        <v>420660</v>
      </c>
      <c r="AX173" s="585">
        <f t="shared" ref="AX173:AX236" si="62">AW173</f>
        <v>420660</v>
      </c>
      <c r="AY173" s="665" t="str">
        <f t="shared" si="57"/>
        <v>Local</v>
      </c>
      <c r="AZ173" s="666"/>
      <c r="BA173" s="667"/>
      <c r="BB173" s="667"/>
      <c r="BD173" s="669"/>
    </row>
    <row r="174" spans="1:56" s="668" customFormat="1" ht="66" customHeight="1">
      <c r="A174" s="671" t="s">
        <v>6984</v>
      </c>
      <c r="B174" s="621" t="s">
        <v>7130</v>
      </c>
      <c r="C174" s="627" t="s">
        <v>3245</v>
      </c>
      <c r="D174" s="622">
        <v>108602368120</v>
      </c>
      <c r="E174" s="623">
        <v>46273</v>
      </c>
      <c r="F174" s="628">
        <v>1</v>
      </c>
      <c r="G174" s="624"/>
      <c r="H174" s="624"/>
      <c r="I174" s="625"/>
      <c r="J174" s="625"/>
      <c r="K174" s="625"/>
      <c r="L174" s="625"/>
      <c r="M174" s="625"/>
      <c r="N174" s="670"/>
      <c r="O174" s="585"/>
      <c r="P174" s="584"/>
      <c r="Q174" s="236">
        <v>389500</v>
      </c>
      <c r="R174" s="649"/>
      <c r="S174" s="584"/>
      <c r="T174" s="584"/>
      <c r="U174" s="584"/>
      <c r="V174" s="584"/>
      <c r="W174" s="584"/>
      <c r="X174" s="584"/>
      <c r="Y174" s="584"/>
      <c r="Z174" s="584"/>
      <c r="AA174" s="584"/>
      <c r="AB174" s="585"/>
      <c r="AC174" s="585"/>
      <c r="AD174" s="585"/>
      <c r="AE174" s="588" t="s">
        <v>3245</v>
      </c>
      <c r="AF174" s="663" t="str">
        <f t="shared" si="56"/>
        <v>ADC-26.09-001967</v>
      </c>
      <c r="AG174" s="585" t="str">
        <f t="shared" si="56"/>
        <v>B34X26090513VY</v>
      </c>
      <c r="AH174" s="664">
        <f t="shared" si="58"/>
        <v>46273</v>
      </c>
      <c r="AI174" s="585"/>
      <c r="AJ174" s="585"/>
      <c r="AK174" s="585"/>
      <c r="AL174" s="585">
        <f t="shared" si="59"/>
        <v>389500</v>
      </c>
      <c r="AM174" s="585"/>
      <c r="AN174" s="585"/>
      <c r="AO174" s="585"/>
      <c r="AP174" s="585"/>
      <c r="AQ174" s="585"/>
      <c r="AR174" s="585"/>
      <c r="AS174" s="585"/>
      <c r="AT174" s="585"/>
      <c r="AU174" s="585"/>
      <c r="AV174" s="585">
        <f t="shared" si="60"/>
        <v>31160</v>
      </c>
      <c r="AW174" s="585">
        <f t="shared" si="61"/>
        <v>420660</v>
      </c>
      <c r="AX174" s="585">
        <f t="shared" si="62"/>
        <v>420660</v>
      </c>
      <c r="AY174" s="665" t="str">
        <f t="shared" si="57"/>
        <v>Local</v>
      </c>
      <c r="AZ174" s="666"/>
      <c r="BA174" s="667"/>
      <c r="BB174" s="667"/>
      <c r="BD174" s="669"/>
    </row>
    <row r="175" spans="1:56" s="668" customFormat="1" ht="66" customHeight="1">
      <c r="A175" s="671" t="s">
        <v>6985</v>
      </c>
      <c r="B175" s="621" t="s">
        <v>7131</v>
      </c>
      <c r="C175" s="627" t="s">
        <v>3245</v>
      </c>
      <c r="D175" s="622">
        <v>108602381200</v>
      </c>
      <c r="E175" s="623">
        <v>46273</v>
      </c>
      <c r="F175" s="628">
        <v>1</v>
      </c>
      <c r="G175" s="624"/>
      <c r="H175" s="624"/>
      <c r="I175" s="625"/>
      <c r="J175" s="625"/>
      <c r="K175" s="625"/>
      <c r="L175" s="625"/>
      <c r="M175" s="625"/>
      <c r="N175" s="670"/>
      <c r="O175" s="585"/>
      <c r="P175" s="584"/>
      <c r="Q175" s="236">
        <v>389500</v>
      </c>
      <c r="R175" s="649"/>
      <c r="S175" s="584"/>
      <c r="T175" s="584"/>
      <c r="U175" s="584"/>
      <c r="V175" s="584"/>
      <c r="W175" s="584"/>
      <c r="X175" s="584"/>
      <c r="Y175" s="584"/>
      <c r="Z175" s="584"/>
      <c r="AA175" s="584"/>
      <c r="AB175" s="585"/>
      <c r="AC175" s="585"/>
      <c r="AD175" s="585"/>
      <c r="AE175" s="588" t="s">
        <v>3245</v>
      </c>
      <c r="AF175" s="663" t="str">
        <f t="shared" si="56"/>
        <v>ADC-26.09-001968</v>
      </c>
      <c r="AG175" s="585" t="str">
        <f t="shared" si="56"/>
        <v>BKPS20260903</v>
      </c>
      <c r="AH175" s="664">
        <f t="shared" si="58"/>
        <v>46273</v>
      </c>
      <c r="AI175" s="585"/>
      <c r="AJ175" s="585"/>
      <c r="AK175" s="585"/>
      <c r="AL175" s="585">
        <f t="shared" si="59"/>
        <v>389500</v>
      </c>
      <c r="AM175" s="585"/>
      <c r="AN175" s="585"/>
      <c r="AO175" s="585"/>
      <c r="AP175" s="585"/>
      <c r="AQ175" s="585"/>
      <c r="AR175" s="585"/>
      <c r="AS175" s="585"/>
      <c r="AT175" s="585"/>
      <c r="AU175" s="585"/>
      <c r="AV175" s="585">
        <f t="shared" si="60"/>
        <v>31160</v>
      </c>
      <c r="AW175" s="585">
        <f t="shared" si="61"/>
        <v>420660</v>
      </c>
      <c r="AX175" s="585">
        <f t="shared" si="62"/>
        <v>420660</v>
      </c>
      <c r="AY175" s="665" t="str">
        <f t="shared" si="57"/>
        <v>Local</v>
      </c>
      <c r="AZ175" s="666"/>
      <c r="BA175" s="667"/>
      <c r="BB175" s="667"/>
      <c r="BD175" s="669"/>
    </row>
    <row r="176" spans="1:56" s="668" customFormat="1" ht="66" customHeight="1">
      <c r="A176" s="671" t="s">
        <v>6986</v>
      </c>
      <c r="B176" s="621" t="s">
        <v>7132</v>
      </c>
      <c r="C176" s="627" t="s">
        <v>3245</v>
      </c>
      <c r="D176" s="622">
        <v>108602395200</v>
      </c>
      <c r="E176" s="623">
        <v>46273</v>
      </c>
      <c r="F176" s="628">
        <v>1</v>
      </c>
      <c r="G176" s="624"/>
      <c r="H176" s="624"/>
      <c r="I176" s="625"/>
      <c r="J176" s="625"/>
      <c r="K176" s="625"/>
      <c r="L176" s="625"/>
      <c r="M176" s="625"/>
      <c r="N176" s="670"/>
      <c r="O176" s="585"/>
      <c r="P176" s="584"/>
      <c r="Q176" s="236">
        <v>389500</v>
      </c>
      <c r="R176" s="649"/>
      <c r="S176" s="584"/>
      <c r="T176" s="584"/>
      <c r="U176" s="584"/>
      <c r="V176" s="584"/>
      <c r="W176" s="584"/>
      <c r="X176" s="584"/>
      <c r="Y176" s="584"/>
      <c r="Z176" s="584"/>
      <c r="AA176" s="584"/>
      <c r="AB176" s="585"/>
      <c r="AC176" s="585"/>
      <c r="AD176" s="585"/>
      <c r="AE176" s="588" t="s">
        <v>3245</v>
      </c>
      <c r="AF176" s="663" t="str">
        <f t="shared" si="56"/>
        <v>ADC-26.09-001969</v>
      </c>
      <c r="AG176" s="585" t="str">
        <f t="shared" si="56"/>
        <v>B34X26090514VY</v>
      </c>
      <c r="AH176" s="664">
        <f t="shared" si="58"/>
        <v>46273</v>
      </c>
      <c r="AI176" s="585"/>
      <c r="AJ176" s="585"/>
      <c r="AK176" s="585"/>
      <c r="AL176" s="585">
        <f t="shared" si="59"/>
        <v>389500</v>
      </c>
      <c r="AM176" s="585"/>
      <c r="AN176" s="585"/>
      <c r="AO176" s="585"/>
      <c r="AP176" s="585"/>
      <c r="AQ176" s="585"/>
      <c r="AR176" s="585"/>
      <c r="AS176" s="585"/>
      <c r="AT176" s="585"/>
      <c r="AU176" s="585"/>
      <c r="AV176" s="585">
        <f t="shared" si="60"/>
        <v>31160</v>
      </c>
      <c r="AW176" s="585">
        <f t="shared" si="61"/>
        <v>420660</v>
      </c>
      <c r="AX176" s="585">
        <f t="shared" si="62"/>
        <v>420660</v>
      </c>
      <c r="AY176" s="665" t="str">
        <f t="shared" si="57"/>
        <v>Local</v>
      </c>
      <c r="AZ176" s="666"/>
      <c r="BA176" s="667"/>
      <c r="BB176" s="667"/>
      <c r="BD176" s="669"/>
    </row>
    <row r="177" spans="1:56" s="668" customFormat="1" ht="66" customHeight="1">
      <c r="A177" s="671" t="s">
        <v>6987</v>
      </c>
      <c r="B177" s="621" t="s">
        <v>7133</v>
      </c>
      <c r="C177" s="627" t="s">
        <v>3245</v>
      </c>
      <c r="D177" s="622">
        <v>108602491650</v>
      </c>
      <c r="E177" s="623">
        <v>46273</v>
      </c>
      <c r="F177" s="628">
        <v>1</v>
      </c>
      <c r="G177" s="624"/>
      <c r="H177" s="624"/>
      <c r="I177" s="625"/>
      <c r="J177" s="625"/>
      <c r="K177" s="625"/>
      <c r="L177" s="625"/>
      <c r="M177" s="625"/>
      <c r="N177" s="670"/>
      <c r="O177" s="585"/>
      <c r="P177" s="584"/>
      <c r="Q177" s="236">
        <v>389500</v>
      </c>
      <c r="R177" s="649"/>
      <c r="S177" s="584"/>
      <c r="T177" s="584"/>
      <c r="U177" s="584"/>
      <c r="V177" s="584"/>
      <c r="W177" s="584"/>
      <c r="X177" s="584"/>
      <c r="Y177" s="584"/>
      <c r="Z177" s="584"/>
      <c r="AA177" s="584"/>
      <c r="AB177" s="585"/>
      <c r="AC177" s="585"/>
      <c r="AD177" s="585"/>
      <c r="AE177" s="588" t="s">
        <v>3245</v>
      </c>
      <c r="AF177" s="663" t="str">
        <f t="shared" si="56"/>
        <v>ADC-26.09-001970</v>
      </c>
      <c r="AG177" s="585" t="str">
        <f t="shared" si="56"/>
        <v>THVN-MIN2609008</v>
      </c>
      <c r="AH177" s="664">
        <f t="shared" si="58"/>
        <v>46273</v>
      </c>
      <c r="AI177" s="585"/>
      <c r="AJ177" s="585"/>
      <c r="AK177" s="585"/>
      <c r="AL177" s="585">
        <f t="shared" si="59"/>
        <v>389500</v>
      </c>
      <c r="AM177" s="585"/>
      <c r="AN177" s="585"/>
      <c r="AO177" s="585"/>
      <c r="AP177" s="585"/>
      <c r="AQ177" s="585"/>
      <c r="AR177" s="585"/>
      <c r="AS177" s="585"/>
      <c r="AT177" s="585"/>
      <c r="AU177" s="585"/>
      <c r="AV177" s="585">
        <f t="shared" si="60"/>
        <v>31160</v>
      </c>
      <c r="AW177" s="585">
        <f t="shared" si="61"/>
        <v>420660</v>
      </c>
      <c r="AX177" s="585">
        <f t="shared" si="62"/>
        <v>420660</v>
      </c>
      <c r="AY177" s="665" t="str">
        <f t="shared" si="57"/>
        <v>Local</v>
      </c>
      <c r="AZ177" s="666"/>
      <c r="BA177" s="667"/>
      <c r="BB177" s="667"/>
      <c r="BD177" s="669"/>
    </row>
    <row r="178" spans="1:56" s="668" customFormat="1" ht="66" customHeight="1">
      <c r="A178" s="671" t="s">
        <v>6988</v>
      </c>
      <c r="B178" s="621" t="s">
        <v>7134</v>
      </c>
      <c r="C178" s="627" t="s">
        <v>3245</v>
      </c>
      <c r="D178" s="622">
        <v>108602487930</v>
      </c>
      <c r="E178" s="623">
        <v>46273</v>
      </c>
      <c r="F178" s="628">
        <v>1</v>
      </c>
      <c r="G178" s="624"/>
      <c r="H178" s="624"/>
      <c r="I178" s="625"/>
      <c r="J178" s="625"/>
      <c r="K178" s="625"/>
      <c r="L178" s="625"/>
      <c r="M178" s="625"/>
      <c r="N178" s="670"/>
      <c r="O178" s="585"/>
      <c r="P178" s="584"/>
      <c r="Q178" s="236">
        <v>389500</v>
      </c>
      <c r="R178" s="649"/>
      <c r="S178" s="584"/>
      <c r="T178" s="584"/>
      <c r="U178" s="584"/>
      <c r="V178" s="584"/>
      <c r="W178" s="584"/>
      <c r="X178" s="584"/>
      <c r="Y178" s="584"/>
      <c r="Z178" s="584"/>
      <c r="AA178" s="584"/>
      <c r="AB178" s="585"/>
      <c r="AC178" s="585"/>
      <c r="AD178" s="585"/>
      <c r="AE178" s="588" t="s">
        <v>3245</v>
      </c>
      <c r="AF178" s="663" t="str">
        <f t="shared" si="56"/>
        <v>ADC-26.09-001971</v>
      </c>
      <c r="AG178" s="585" t="str">
        <f t="shared" si="56"/>
        <v>THVN-MIN2609003</v>
      </c>
      <c r="AH178" s="664">
        <f t="shared" si="58"/>
        <v>46273</v>
      </c>
      <c r="AI178" s="585"/>
      <c r="AJ178" s="585"/>
      <c r="AK178" s="585"/>
      <c r="AL178" s="585">
        <f t="shared" si="59"/>
        <v>389500</v>
      </c>
      <c r="AM178" s="585"/>
      <c r="AN178" s="585"/>
      <c r="AO178" s="585"/>
      <c r="AP178" s="585"/>
      <c r="AQ178" s="585"/>
      <c r="AR178" s="585"/>
      <c r="AS178" s="585"/>
      <c r="AT178" s="585"/>
      <c r="AU178" s="585"/>
      <c r="AV178" s="585">
        <f t="shared" si="60"/>
        <v>31160</v>
      </c>
      <c r="AW178" s="585">
        <f t="shared" si="61"/>
        <v>420660</v>
      </c>
      <c r="AX178" s="585">
        <f t="shared" si="62"/>
        <v>420660</v>
      </c>
      <c r="AY178" s="665" t="str">
        <f t="shared" si="57"/>
        <v>Local</v>
      </c>
      <c r="AZ178" s="666"/>
      <c r="BA178" s="667"/>
      <c r="BB178" s="667"/>
      <c r="BD178" s="669"/>
    </row>
    <row r="179" spans="1:56" s="668" customFormat="1" ht="66" customHeight="1">
      <c r="A179" s="671" t="s">
        <v>6989</v>
      </c>
      <c r="B179" s="621" t="s">
        <v>7135</v>
      </c>
      <c r="C179" s="627" t="s">
        <v>3245</v>
      </c>
      <c r="D179" s="622">
        <v>108602483360</v>
      </c>
      <c r="E179" s="623">
        <v>46273</v>
      </c>
      <c r="F179" s="628">
        <v>1</v>
      </c>
      <c r="G179" s="624"/>
      <c r="H179" s="624"/>
      <c r="I179" s="625"/>
      <c r="J179" s="625"/>
      <c r="K179" s="625"/>
      <c r="L179" s="625"/>
      <c r="M179" s="625"/>
      <c r="N179" s="670"/>
      <c r="O179" s="585"/>
      <c r="P179" s="584"/>
      <c r="Q179" s="236">
        <v>389500</v>
      </c>
      <c r="R179" s="649"/>
      <c r="S179" s="584"/>
      <c r="T179" s="584"/>
      <c r="U179" s="584"/>
      <c r="V179" s="584"/>
      <c r="W179" s="584"/>
      <c r="X179" s="584"/>
      <c r="Y179" s="584"/>
      <c r="Z179" s="584"/>
      <c r="AA179" s="584"/>
      <c r="AB179" s="585"/>
      <c r="AC179" s="585"/>
      <c r="AD179" s="585"/>
      <c r="AE179" s="588" t="s">
        <v>3245</v>
      </c>
      <c r="AF179" s="663" t="str">
        <f t="shared" si="56"/>
        <v>ADC-26.09-001972</v>
      </c>
      <c r="AG179" s="585" t="str">
        <f t="shared" si="56"/>
        <v>59/BG-PS-35</v>
      </c>
      <c r="AH179" s="664">
        <f t="shared" si="58"/>
        <v>46273</v>
      </c>
      <c r="AI179" s="585"/>
      <c r="AJ179" s="585"/>
      <c r="AK179" s="585"/>
      <c r="AL179" s="585">
        <f t="shared" si="59"/>
        <v>389500</v>
      </c>
      <c r="AM179" s="585"/>
      <c r="AN179" s="585"/>
      <c r="AO179" s="585"/>
      <c r="AP179" s="585"/>
      <c r="AQ179" s="585"/>
      <c r="AR179" s="585"/>
      <c r="AS179" s="585"/>
      <c r="AT179" s="585"/>
      <c r="AU179" s="585"/>
      <c r="AV179" s="585">
        <f t="shared" si="60"/>
        <v>31160</v>
      </c>
      <c r="AW179" s="585">
        <f t="shared" si="61"/>
        <v>420660</v>
      </c>
      <c r="AX179" s="585">
        <f t="shared" si="62"/>
        <v>420660</v>
      </c>
      <c r="AY179" s="665" t="str">
        <f t="shared" si="57"/>
        <v>Local</v>
      </c>
      <c r="AZ179" s="666"/>
      <c r="BA179" s="667"/>
      <c r="BB179" s="667"/>
      <c r="BD179" s="669"/>
    </row>
    <row r="180" spans="1:56" s="668" customFormat="1" ht="66" customHeight="1">
      <c r="A180" s="671" t="s">
        <v>6990</v>
      </c>
      <c r="B180" s="621" t="s">
        <v>7136</v>
      </c>
      <c r="C180" s="627" t="s">
        <v>3245</v>
      </c>
      <c r="D180" s="622">
        <v>108602536560</v>
      </c>
      <c r="E180" s="623">
        <v>46273</v>
      </c>
      <c r="F180" s="628">
        <v>1</v>
      </c>
      <c r="G180" s="624"/>
      <c r="H180" s="624"/>
      <c r="I180" s="625"/>
      <c r="J180" s="625"/>
      <c r="K180" s="625"/>
      <c r="L180" s="625"/>
      <c r="M180" s="625"/>
      <c r="N180" s="670"/>
      <c r="O180" s="585"/>
      <c r="P180" s="584"/>
      <c r="Q180" s="236">
        <v>389500</v>
      </c>
      <c r="R180" s="649"/>
      <c r="S180" s="584"/>
      <c r="T180" s="584"/>
      <c r="U180" s="584"/>
      <c r="V180" s="584"/>
      <c r="W180" s="584"/>
      <c r="X180" s="584"/>
      <c r="Y180" s="584"/>
      <c r="Z180" s="584"/>
      <c r="AA180" s="584"/>
      <c r="AB180" s="585"/>
      <c r="AC180" s="585"/>
      <c r="AD180" s="585"/>
      <c r="AE180" s="588" t="s">
        <v>3245</v>
      </c>
      <c r="AF180" s="663" t="str">
        <f t="shared" si="56"/>
        <v>ADC-26.09-001973</v>
      </c>
      <c r="AG180" s="585" t="str">
        <f t="shared" si="56"/>
        <v>B34X26090511VY</v>
      </c>
      <c r="AH180" s="664">
        <f t="shared" si="58"/>
        <v>46273</v>
      </c>
      <c r="AI180" s="585"/>
      <c r="AJ180" s="585"/>
      <c r="AK180" s="585"/>
      <c r="AL180" s="585">
        <f t="shared" si="59"/>
        <v>389500</v>
      </c>
      <c r="AM180" s="585"/>
      <c r="AN180" s="585"/>
      <c r="AO180" s="585"/>
      <c r="AP180" s="585"/>
      <c r="AQ180" s="585"/>
      <c r="AR180" s="585"/>
      <c r="AS180" s="585"/>
      <c r="AT180" s="585"/>
      <c r="AU180" s="585"/>
      <c r="AV180" s="585">
        <f t="shared" si="60"/>
        <v>31160</v>
      </c>
      <c r="AW180" s="585">
        <f t="shared" si="61"/>
        <v>420660</v>
      </c>
      <c r="AX180" s="585">
        <f t="shared" si="62"/>
        <v>420660</v>
      </c>
      <c r="AY180" s="665" t="str">
        <f t="shared" si="57"/>
        <v>Local</v>
      </c>
      <c r="AZ180" s="666"/>
      <c r="BA180" s="667"/>
      <c r="BB180" s="667"/>
      <c r="BD180" s="669"/>
    </row>
    <row r="181" spans="1:56" s="668" customFormat="1" ht="66" customHeight="1">
      <c r="A181" s="671" t="s">
        <v>6991</v>
      </c>
      <c r="B181" s="621" t="s">
        <v>7137</v>
      </c>
      <c r="C181" s="627" t="s">
        <v>3245</v>
      </c>
      <c r="D181" s="622">
        <v>108602552110</v>
      </c>
      <c r="E181" s="623">
        <v>46273</v>
      </c>
      <c r="F181" s="628">
        <v>1</v>
      </c>
      <c r="G181" s="624"/>
      <c r="H181" s="624"/>
      <c r="I181" s="625"/>
      <c r="J181" s="625"/>
      <c r="K181" s="625"/>
      <c r="L181" s="625"/>
      <c r="M181" s="625"/>
      <c r="N181" s="670"/>
      <c r="O181" s="585"/>
      <c r="P181" s="584"/>
      <c r="Q181" s="236">
        <v>389500</v>
      </c>
      <c r="R181" s="649"/>
      <c r="S181" s="584"/>
      <c r="T181" s="584"/>
      <c r="U181" s="584"/>
      <c r="V181" s="584"/>
      <c r="W181" s="584"/>
      <c r="X181" s="584"/>
      <c r="Y181" s="584"/>
      <c r="Z181" s="584"/>
      <c r="AA181" s="584"/>
      <c r="AB181" s="585"/>
      <c r="AC181" s="585"/>
      <c r="AD181" s="585"/>
      <c r="AE181" s="588" t="s">
        <v>3245</v>
      </c>
      <c r="AF181" s="663" t="str">
        <f t="shared" si="56"/>
        <v>ADC-26.09-001974</v>
      </c>
      <c r="AG181" s="585" t="str">
        <f t="shared" si="56"/>
        <v>2300010372</v>
      </c>
      <c r="AH181" s="664">
        <f t="shared" si="58"/>
        <v>46273</v>
      </c>
      <c r="AI181" s="585"/>
      <c r="AJ181" s="585"/>
      <c r="AK181" s="585"/>
      <c r="AL181" s="585">
        <f t="shared" si="59"/>
        <v>389500</v>
      </c>
      <c r="AM181" s="585"/>
      <c r="AN181" s="585"/>
      <c r="AO181" s="585"/>
      <c r="AP181" s="585"/>
      <c r="AQ181" s="585"/>
      <c r="AR181" s="585"/>
      <c r="AS181" s="585"/>
      <c r="AT181" s="585"/>
      <c r="AU181" s="585"/>
      <c r="AV181" s="585">
        <f t="shared" si="60"/>
        <v>31160</v>
      </c>
      <c r="AW181" s="585">
        <f t="shared" si="61"/>
        <v>420660</v>
      </c>
      <c r="AX181" s="585">
        <f t="shared" si="62"/>
        <v>420660</v>
      </c>
      <c r="AY181" s="665" t="str">
        <f t="shared" si="57"/>
        <v>Local</v>
      </c>
      <c r="AZ181" s="666"/>
      <c r="BA181" s="667"/>
      <c r="BB181" s="667"/>
      <c r="BD181" s="669"/>
    </row>
    <row r="182" spans="1:56" s="668" customFormat="1" ht="66" customHeight="1">
      <c r="A182" s="671" t="s">
        <v>6992</v>
      </c>
      <c r="B182" s="621" t="s">
        <v>7138</v>
      </c>
      <c r="C182" s="627" t="s">
        <v>3245</v>
      </c>
      <c r="D182" s="622">
        <v>108602708800</v>
      </c>
      <c r="E182" s="623">
        <v>46273</v>
      </c>
      <c r="F182" s="628">
        <v>1</v>
      </c>
      <c r="G182" s="624"/>
      <c r="H182" s="624"/>
      <c r="I182" s="625"/>
      <c r="J182" s="625"/>
      <c r="K182" s="625"/>
      <c r="L182" s="625"/>
      <c r="M182" s="625"/>
      <c r="N182" s="670"/>
      <c r="O182" s="585"/>
      <c r="P182" s="584"/>
      <c r="Q182" s="236">
        <v>389500</v>
      </c>
      <c r="R182" s="649"/>
      <c r="S182" s="584"/>
      <c r="T182" s="584"/>
      <c r="U182" s="584"/>
      <c r="V182" s="584"/>
      <c r="W182" s="584"/>
      <c r="X182" s="584"/>
      <c r="Y182" s="584"/>
      <c r="Z182" s="584"/>
      <c r="AA182" s="584"/>
      <c r="AB182" s="585"/>
      <c r="AC182" s="585"/>
      <c r="AD182" s="585"/>
      <c r="AE182" s="588" t="s">
        <v>3245</v>
      </c>
      <c r="AF182" s="663" t="str">
        <f t="shared" ref="AF182:AG245" si="63">A182</f>
        <v>ADC-26.09-001975</v>
      </c>
      <c r="AG182" s="585" t="str">
        <f t="shared" si="63"/>
        <v>BSV260905-235692</v>
      </c>
      <c r="AH182" s="664">
        <f t="shared" si="58"/>
        <v>46273</v>
      </c>
      <c r="AI182" s="585"/>
      <c r="AJ182" s="585"/>
      <c r="AK182" s="585"/>
      <c r="AL182" s="585">
        <f t="shared" si="59"/>
        <v>389500</v>
      </c>
      <c r="AM182" s="585"/>
      <c r="AN182" s="585"/>
      <c r="AO182" s="585"/>
      <c r="AP182" s="585"/>
      <c r="AQ182" s="585"/>
      <c r="AR182" s="585"/>
      <c r="AS182" s="585"/>
      <c r="AT182" s="585"/>
      <c r="AU182" s="585"/>
      <c r="AV182" s="585">
        <f t="shared" si="60"/>
        <v>31160</v>
      </c>
      <c r="AW182" s="585">
        <f t="shared" si="61"/>
        <v>420660</v>
      </c>
      <c r="AX182" s="585">
        <f t="shared" si="62"/>
        <v>420660</v>
      </c>
      <c r="AY182" s="665" t="str">
        <f t="shared" si="57"/>
        <v>Local</v>
      </c>
      <c r="AZ182" s="666"/>
      <c r="BA182" s="667"/>
      <c r="BB182" s="667"/>
      <c r="BD182" s="669"/>
    </row>
    <row r="183" spans="1:56" s="668" customFormat="1" ht="66" customHeight="1">
      <c r="A183" s="671" t="s">
        <v>6993</v>
      </c>
      <c r="B183" s="621" t="s">
        <v>7139</v>
      </c>
      <c r="C183" s="627" t="s">
        <v>3245</v>
      </c>
      <c r="D183" s="622">
        <v>108603736510</v>
      </c>
      <c r="E183" s="623">
        <v>46273</v>
      </c>
      <c r="F183" s="628">
        <v>1</v>
      </c>
      <c r="G183" s="624"/>
      <c r="H183" s="624"/>
      <c r="I183" s="625"/>
      <c r="J183" s="625"/>
      <c r="K183" s="625"/>
      <c r="L183" s="625"/>
      <c r="M183" s="625"/>
      <c r="N183" s="670"/>
      <c r="O183" s="585"/>
      <c r="P183" s="584"/>
      <c r="Q183" s="236">
        <v>389500</v>
      </c>
      <c r="R183" s="649"/>
      <c r="S183" s="584"/>
      <c r="T183" s="584"/>
      <c r="U183" s="584"/>
      <c r="V183" s="584"/>
      <c r="W183" s="584"/>
      <c r="X183" s="584"/>
      <c r="Y183" s="584"/>
      <c r="Z183" s="584"/>
      <c r="AA183" s="584"/>
      <c r="AB183" s="585"/>
      <c r="AC183" s="585"/>
      <c r="AD183" s="585"/>
      <c r="AE183" s="588" t="s">
        <v>3245</v>
      </c>
      <c r="AF183" s="663" t="str">
        <f t="shared" si="63"/>
        <v>ADC-26.09-001976</v>
      </c>
      <c r="AG183" s="585" t="str">
        <f t="shared" si="63"/>
        <v>MTCVY-R2609-002</v>
      </c>
      <c r="AH183" s="664">
        <f t="shared" si="58"/>
        <v>46273</v>
      </c>
      <c r="AI183" s="585"/>
      <c r="AJ183" s="585"/>
      <c r="AK183" s="585"/>
      <c r="AL183" s="585">
        <f t="shared" si="59"/>
        <v>389500</v>
      </c>
      <c r="AM183" s="585"/>
      <c r="AN183" s="585"/>
      <c r="AO183" s="585"/>
      <c r="AP183" s="585"/>
      <c r="AQ183" s="585"/>
      <c r="AR183" s="585"/>
      <c r="AS183" s="585"/>
      <c r="AT183" s="585"/>
      <c r="AU183" s="585"/>
      <c r="AV183" s="585">
        <f t="shared" si="60"/>
        <v>31160</v>
      </c>
      <c r="AW183" s="585">
        <f t="shared" si="61"/>
        <v>420660</v>
      </c>
      <c r="AX183" s="585">
        <f t="shared" si="62"/>
        <v>420660</v>
      </c>
      <c r="AY183" s="665" t="str">
        <f t="shared" si="57"/>
        <v>Local</v>
      </c>
      <c r="AZ183" s="666"/>
      <c r="BA183" s="667"/>
      <c r="BB183" s="667"/>
      <c r="BD183" s="669"/>
    </row>
    <row r="184" spans="1:56" s="668" customFormat="1" ht="66" customHeight="1">
      <c r="A184" s="671" t="s">
        <v>6994</v>
      </c>
      <c r="B184" s="621" t="s">
        <v>7140</v>
      </c>
      <c r="C184" s="627" t="s">
        <v>3245</v>
      </c>
      <c r="D184" s="622">
        <v>108603422910</v>
      </c>
      <c r="E184" s="623">
        <v>46274</v>
      </c>
      <c r="F184" s="945">
        <v>2</v>
      </c>
      <c r="G184" s="624"/>
      <c r="H184" s="624"/>
      <c r="I184" s="625"/>
      <c r="J184" s="625"/>
      <c r="K184" s="625"/>
      <c r="L184" s="625"/>
      <c r="M184" s="625"/>
      <c r="N184" s="670"/>
      <c r="O184" s="585"/>
      <c r="P184" s="584"/>
      <c r="Q184" s="236">
        <v>389500</v>
      </c>
      <c r="R184" s="649"/>
      <c r="S184" s="584"/>
      <c r="T184" s="584"/>
      <c r="U184" s="584"/>
      <c r="V184" s="584"/>
      <c r="W184" s="584"/>
      <c r="X184" s="584"/>
      <c r="Y184" s="584"/>
      <c r="Z184" s="584"/>
      <c r="AA184" s="584"/>
      <c r="AB184" s="585"/>
      <c r="AC184" s="585"/>
      <c r="AD184" s="585"/>
      <c r="AE184" s="588" t="s">
        <v>3245</v>
      </c>
      <c r="AF184" s="663" t="str">
        <f t="shared" si="63"/>
        <v>ADC-26.09-001977</v>
      </c>
      <c r="AG184" s="585" t="str">
        <f t="shared" si="63"/>
        <v>VY/147-2026</v>
      </c>
      <c r="AH184" s="664">
        <f t="shared" si="58"/>
        <v>46274</v>
      </c>
      <c r="AI184" s="585"/>
      <c r="AJ184" s="585"/>
      <c r="AK184" s="585"/>
      <c r="AL184" s="585">
        <f t="shared" si="59"/>
        <v>389500</v>
      </c>
      <c r="AM184" s="585"/>
      <c r="AN184" s="585"/>
      <c r="AO184" s="585"/>
      <c r="AP184" s="585"/>
      <c r="AQ184" s="585"/>
      <c r="AR184" s="585"/>
      <c r="AS184" s="585"/>
      <c r="AT184" s="585"/>
      <c r="AU184" s="585"/>
      <c r="AV184" s="585">
        <f t="shared" si="60"/>
        <v>31160</v>
      </c>
      <c r="AW184" s="585">
        <f t="shared" si="61"/>
        <v>420660</v>
      </c>
      <c r="AX184" s="585">
        <f t="shared" si="62"/>
        <v>420660</v>
      </c>
      <c r="AY184" s="665" t="str">
        <f t="shared" si="57"/>
        <v>Local</v>
      </c>
      <c r="AZ184" s="666"/>
      <c r="BA184" s="667"/>
      <c r="BB184" s="667"/>
      <c r="BD184" s="669"/>
    </row>
    <row r="185" spans="1:56" s="668" customFormat="1" ht="66" customHeight="1">
      <c r="A185" s="671" t="s">
        <v>6994</v>
      </c>
      <c r="B185" s="621" t="s">
        <v>7140</v>
      </c>
      <c r="C185" s="627" t="s">
        <v>3245</v>
      </c>
      <c r="D185" s="622">
        <v>108603451940</v>
      </c>
      <c r="E185" s="623">
        <v>46274</v>
      </c>
      <c r="F185" s="946"/>
      <c r="G185" s="624"/>
      <c r="H185" s="624"/>
      <c r="I185" s="625"/>
      <c r="J185" s="625"/>
      <c r="K185" s="625"/>
      <c r="L185" s="625"/>
      <c r="M185" s="625"/>
      <c r="N185" s="670"/>
      <c r="O185" s="585"/>
      <c r="P185" s="584"/>
      <c r="Q185" s="236">
        <v>70000</v>
      </c>
      <c r="R185" s="649"/>
      <c r="S185" s="584"/>
      <c r="T185" s="584"/>
      <c r="U185" s="584"/>
      <c r="V185" s="584"/>
      <c r="W185" s="584"/>
      <c r="X185" s="584"/>
      <c r="Y185" s="584"/>
      <c r="Z185" s="584"/>
      <c r="AA185" s="584"/>
      <c r="AB185" s="585"/>
      <c r="AC185" s="585"/>
      <c r="AD185" s="585"/>
      <c r="AE185" s="588" t="s">
        <v>3245</v>
      </c>
      <c r="AF185" s="663" t="str">
        <f t="shared" si="63"/>
        <v>ADC-26.09-001977</v>
      </c>
      <c r="AG185" s="585" t="str">
        <f t="shared" si="63"/>
        <v>VY/147-2026</v>
      </c>
      <c r="AH185" s="664">
        <f t="shared" si="58"/>
        <v>46274</v>
      </c>
      <c r="AI185" s="585"/>
      <c r="AJ185" s="585"/>
      <c r="AK185" s="585"/>
      <c r="AL185" s="585">
        <f t="shared" si="59"/>
        <v>70000</v>
      </c>
      <c r="AM185" s="585"/>
      <c r="AN185" s="585"/>
      <c r="AO185" s="585"/>
      <c r="AP185" s="585"/>
      <c r="AQ185" s="585"/>
      <c r="AR185" s="585"/>
      <c r="AS185" s="585"/>
      <c r="AT185" s="585"/>
      <c r="AU185" s="585"/>
      <c r="AV185" s="585">
        <f t="shared" si="60"/>
        <v>5600</v>
      </c>
      <c r="AW185" s="585">
        <f t="shared" si="61"/>
        <v>75600</v>
      </c>
      <c r="AX185" s="585">
        <f t="shared" si="62"/>
        <v>75600</v>
      </c>
      <c r="AY185" s="665" t="str">
        <f t="shared" si="57"/>
        <v>Local</v>
      </c>
      <c r="AZ185" s="666"/>
      <c r="BA185" s="667"/>
      <c r="BB185" s="667"/>
      <c r="BD185" s="669"/>
    </row>
    <row r="186" spans="1:56" s="668" customFormat="1" ht="66" customHeight="1">
      <c r="A186" s="671" t="s">
        <v>6995</v>
      </c>
      <c r="B186" s="621" t="s">
        <v>7141</v>
      </c>
      <c r="C186" s="627" t="s">
        <v>3245</v>
      </c>
      <c r="D186" s="622">
        <v>108603605350</v>
      </c>
      <c r="E186" s="623">
        <v>46274</v>
      </c>
      <c r="F186" s="628">
        <v>1</v>
      </c>
      <c r="G186" s="624"/>
      <c r="H186" s="624"/>
      <c r="I186" s="625"/>
      <c r="J186" s="625"/>
      <c r="K186" s="625"/>
      <c r="L186" s="625"/>
      <c r="M186" s="625"/>
      <c r="N186" s="670"/>
      <c r="O186" s="585"/>
      <c r="P186" s="584"/>
      <c r="Q186" s="236">
        <v>389500</v>
      </c>
      <c r="R186" s="649"/>
      <c r="S186" s="584"/>
      <c r="T186" s="584"/>
      <c r="U186" s="584"/>
      <c r="V186" s="584"/>
      <c r="W186" s="584"/>
      <c r="X186" s="584"/>
      <c r="Y186" s="584"/>
      <c r="Z186" s="584"/>
      <c r="AA186" s="584"/>
      <c r="AB186" s="585"/>
      <c r="AC186" s="585"/>
      <c r="AD186" s="585"/>
      <c r="AE186" s="588" t="s">
        <v>3245</v>
      </c>
      <c r="AF186" s="663" t="str">
        <f t="shared" si="63"/>
        <v>ADC-26.09-001978</v>
      </c>
      <c r="AG186" s="585" t="str">
        <f t="shared" si="63"/>
        <v>EBD-PSTPU260907</v>
      </c>
      <c r="AH186" s="664">
        <f t="shared" si="58"/>
        <v>46274</v>
      </c>
      <c r="AI186" s="585"/>
      <c r="AJ186" s="585"/>
      <c r="AK186" s="585"/>
      <c r="AL186" s="585">
        <f t="shared" si="59"/>
        <v>389500</v>
      </c>
      <c r="AM186" s="585"/>
      <c r="AN186" s="585"/>
      <c r="AO186" s="585"/>
      <c r="AP186" s="585"/>
      <c r="AQ186" s="585"/>
      <c r="AR186" s="585"/>
      <c r="AS186" s="585"/>
      <c r="AT186" s="585"/>
      <c r="AU186" s="585"/>
      <c r="AV186" s="585">
        <f t="shared" si="60"/>
        <v>31160</v>
      </c>
      <c r="AW186" s="585">
        <f t="shared" si="61"/>
        <v>420660</v>
      </c>
      <c r="AX186" s="585">
        <f t="shared" si="62"/>
        <v>420660</v>
      </c>
      <c r="AY186" s="665" t="str">
        <f t="shared" si="57"/>
        <v>Local</v>
      </c>
      <c r="AZ186" s="666"/>
      <c r="BA186" s="667"/>
      <c r="BB186" s="667"/>
      <c r="BD186" s="669"/>
    </row>
    <row r="187" spans="1:56" s="668" customFormat="1" ht="66" customHeight="1">
      <c r="A187" s="671" t="s">
        <v>6996</v>
      </c>
      <c r="B187" s="621" t="s">
        <v>7142</v>
      </c>
      <c r="C187" s="627" t="s">
        <v>3245</v>
      </c>
      <c r="D187" s="622">
        <v>108603725160</v>
      </c>
      <c r="E187" s="623">
        <v>46274</v>
      </c>
      <c r="F187" s="628">
        <v>1</v>
      </c>
      <c r="G187" s="624"/>
      <c r="H187" s="624"/>
      <c r="I187" s="625"/>
      <c r="J187" s="625"/>
      <c r="K187" s="625"/>
      <c r="L187" s="625"/>
      <c r="M187" s="625"/>
      <c r="N187" s="670"/>
      <c r="O187" s="585"/>
      <c r="P187" s="584"/>
      <c r="Q187" s="236">
        <v>389500</v>
      </c>
      <c r="R187" s="649"/>
      <c r="S187" s="584"/>
      <c r="T187" s="584"/>
      <c r="U187" s="584"/>
      <c r="V187" s="584"/>
      <c r="W187" s="584"/>
      <c r="X187" s="584"/>
      <c r="Y187" s="584"/>
      <c r="Z187" s="584"/>
      <c r="AA187" s="584"/>
      <c r="AB187" s="585"/>
      <c r="AC187" s="585"/>
      <c r="AD187" s="585"/>
      <c r="AE187" s="588" t="s">
        <v>3245</v>
      </c>
      <c r="AF187" s="663" t="str">
        <f t="shared" si="63"/>
        <v>ADC-26.09-001979</v>
      </c>
      <c r="AG187" s="585" t="str">
        <f t="shared" si="63"/>
        <v>5607228</v>
      </c>
      <c r="AH187" s="664">
        <f t="shared" si="58"/>
        <v>46274</v>
      </c>
      <c r="AI187" s="585"/>
      <c r="AJ187" s="585"/>
      <c r="AK187" s="585"/>
      <c r="AL187" s="585">
        <f t="shared" si="59"/>
        <v>389500</v>
      </c>
      <c r="AM187" s="585"/>
      <c r="AN187" s="585"/>
      <c r="AO187" s="585"/>
      <c r="AP187" s="585"/>
      <c r="AQ187" s="585"/>
      <c r="AR187" s="585"/>
      <c r="AS187" s="585"/>
      <c r="AT187" s="585"/>
      <c r="AU187" s="585"/>
      <c r="AV187" s="585">
        <f t="shared" si="60"/>
        <v>31160</v>
      </c>
      <c r="AW187" s="585">
        <f t="shared" si="61"/>
        <v>420660</v>
      </c>
      <c r="AX187" s="585">
        <f t="shared" si="62"/>
        <v>420660</v>
      </c>
      <c r="AY187" s="665" t="str">
        <f t="shared" si="57"/>
        <v>Local</v>
      </c>
      <c r="AZ187" s="666"/>
      <c r="BA187" s="667"/>
      <c r="BB187" s="667"/>
      <c r="BD187" s="669"/>
    </row>
    <row r="188" spans="1:56" s="668" customFormat="1" ht="66" customHeight="1">
      <c r="A188" s="671" t="s">
        <v>6997</v>
      </c>
      <c r="B188" s="621" t="s">
        <v>7143</v>
      </c>
      <c r="C188" s="627" t="s">
        <v>3245</v>
      </c>
      <c r="D188" s="622">
        <v>108603840000</v>
      </c>
      <c r="E188" s="623">
        <v>46274</v>
      </c>
      <c r="F188" s="628">
        <v>1</v>
      </c>
      <c r="G188" s="624"/>
      <c r="H188" s="624"/>
      <c r="I188" s="625"/>
      <c r="J188" s="625"/>
      <c r="K188" s="625"/>
      <c r="L188" s="625"/>
      <c r="M188" s="625"/>
      <c r="N188" s="670"/>
      <c r="O188" s="585"/>
      <c r="P188" s="584"/>
      <c r="Q188" s="236">
        <v>389500</v>
      </c>
      <c r="R188" s="649"/>
      <c r="S188" s="584"/>
      <c r="T188" s="584"/>
      <c r="U188" s="584"/>
      <c r="V188" s="584"/>
      <c r="W188" s="584"/>
      <c r="X188" s="584"/>
      <c r="Y188" s="584"/>
      <c r="Z188" s="584"/>
      <c r="AA188" s="584"/>
      <c r="AB188" s="585"/>
      <c r="AC188" s="585"/>
      <c r="AD188" s="585"/>
      <c r="AE188" s="588" t="s">
        <v>3245</v>
      </c>
      <c r="AF188" s="663" t="str">
        <f t="shared" si="63"/>
        <v>ADC-26.09-001980</v>
      </c>
      <c r="AG188" s="585" t="str">
        <f t="shared" si="63"/>
        <v>5728964</v>
      </c>
      <c r="AH188" s="664">
        <f t="shared" si="58"/>
        <v>46274</v>
      </c>
      <c r="AI188" s="585"/>
      <c r="AJ188" s="585"/>
      <c r="AK188" s="585"/>
      <c r="AL188" s="585">
        <f t="shared" si="59"/>
        <v>389500</v>
      </c>
      <c r="AM188" s="585"/>
      <c r="AN188" s="585"/>
      <c r="AO188" s="585"/>
      <c r="AP188" s="585"/>
      <c r="AQ188" s="585"/>
      <c r="AR188" s="585"/>
      <c r="AS188" s="585"/>
      <c r="AT188" s="585"/>
      <c r="AU188" s="585"/>
      <c r="AV188" s="585">
        <f t="shared" si="60"/>
        <v>31160</v>
      </c>
      <c r="AW188" s="585">
        <f t="shared" si="61"/>
        <v>420660</v>
      </c>
      <c r="AX188" s="585">
        <f t="shared" si="62"/>
        <v>420660</v>
      </c>
      <c r="AY188" s="665" t="str">
        <f t="shared" si="57"/>
        <v>Local</v>
      </c>
      <c r="AZ188" s="666"/>
      <c r="BA188" s="667"/>
      <c r="BB188" s="667"/>
      <c r="BD188" s="669"/>
    </row>
    <row r="189" spans="1:56" s="668" customFormat="1" ht="66" customHeight="1">
      <c r="A189" s="671" t="s">
        <v>6998</v>
      </c>
      <c r="B189" s="621" t="s">
        <v>7144</v>
      </c>
      <c r="C189" s="627" t="s">
        <v>3245</v>
      </c>
      <c r="D189" s="622">
        <v>108604242940</v>
      </c>
      <c r="E189" s="623">
        <v>46274</v>
      </c>
      <c r="F189" s="628">
        <v>1</v>
      </c>
      <c r="G189" s="624"/>
      <c r="H189" s="624"/>
      <c r="I189" s="625"/>
      <c r="J189" s="625"/>
      <c r="K189" s="625"/>
      <c r="L189" s="625"/>
      <c r="M189" s="625"/>
      <c r="N189" s="670"/>
      <c r="O189" s="585"/>
      <c r="P189" s="584"/>
      <c r="Q189" s="236">
        <v>389500</v>
      </c>
      <c r="R189" s="649"/>
      <c r="S189" s="584"/>
      <c r="T189" s="584"/>
      <c r="U189" s="584"/>
      <c r="V189" s="584"/>
      <c r="W189" s="584"/>
      <c r="X189" s="584"/>
      <c r="Y189" s="584"/>
      <c r="Z189" s="584"/>
      <c r="AA189" s="584"/>
      <c r="AB189" s="585"/>
      <c r="AC189" s="585"/>
      <c r="AD189" s="585"/>
      <c r="AE189" s="588" t="s">
        <v>3245</v>
      </c>
      <c r="AF189" s="663" t="str">
        <f t="shared" si="63"/>
        <v>ADC-26.09-001981</v>
      </c>
      <c r="AG189" s="585" t="str">
        <f t="shared" si="63"/>
        <v>5728718</v>
      </c>
      <c r="AH189" s="664">
        <f t="shared" si="58"/>
        <v>46274</v>
      </c>
      <c r="AI189" s="585"/>
      <c r="AJ189" s="585"/>
      <c r="AK189" s="585"/>
      <c r="AL189" s="585">
        <f t="shared" si="59"/>
        <v>389500</v>
      </c>
      <c r="AM189" s="585"/>
      <c r="AN189" s="585"/>
      <c r="AO189" s="585"/>
      <c r="AP189" s="585"/>
      <c r="AQ189" s="585"/>
      <c r="AR189" s="585"/>
      <c r="AS189" s="585"/>
      <c r="AT189" s="585"/>
      <c r="AU189" s="585"/>
      <c r="AV189" s="585">
        <f t="shared" si="60"/>
        <v>31160</v>
      </c>
      <c r="AW189" s="585">
        <f t="shared" si="61"/>
        <v>420660</v>
      </c>
      <c r="AX189" s="585">
        <f t="shared" si="62"/>
        <v>420660</v>
      </c>
      <c r="AY189" s="665" t="str">
        <f t="shared" si="57"/>
        <v>Local</v>
      </c>
      <c r="AZ189" s="666"/>
      <c r="BA189" s="667"/>
      <c r="BB189" s="667"/>
      <c r="BD189" s="669"/>
    </row>
    <row r="190" spans="1:56" s="668" customFormat="1" ht="66" customHeight="1">
      <c r="A190" s="671" t="s">
        <v>6999</v>
      </c>
      <c r="B190" s="621" t="s">
        <v>7145</v>
      </c>
      <c r="C190" s="627" t="s">
        <v>3245</v>
      </c>
      <c r="D190" s="622">
        <v>108604369750</v>
      </c>
      <c r="E190" s="623">
        <v>46274</v>
      </c>
      <c r="F190" s="628">
        <v>1</v>
      </c>
      <c r="G190" s="624"/>
      <c r="H190" s="624"/>
      <c r="I190" s="625"/>
      <c r="J190" s="625"/>
      <c r="K190" s="625"/>
      <c r="L190" s="625"/>
      <c r="M190" s="625"/>
      <c r="N190" s="670"/>
      <c r="O190" s="585"/>
      <c r="P190" s="584"/>
      <c r="Q190" s="236">
        <v>389500</v>
      </c>
      <c r="R190" s="649"/>
      <c r="S190" s="584"/>
      <c r="T190" s="584"/>
      <c r="U190" s="584"/>
      <c r="V190" s="584"/>
      <c r="W190" s="584"/>
      <c r="X190" s="584"/>
      <c r="Y190" s="584"/>
      <c r="Z190" s="584"/>
      <c r="AA190" s="584"/>
      <c r="AB190" s="585"/>
      <c r="AC190" s="585"/>
      <c r="AD190" s="585"/>
      <c r="AE190" s="588" t="s">
        <v>3245</v>
      </c>
      <c r="AF190" s="663" t="str">
        <f t="shared" si="63"/>
        <v>ADC-26.09-001982</v>
      </c>
      <c r="AG190" s="585" t="str">
        <f t="shared" si="63"/>
        <v>850C260900325</v>
      </c>
      <c r="AH190" s="664">
        <f t="shared" si="58"/>
        <v>46274</v>
      </c>
      <c r="AI190" s="585"/>
      <c r="AJ190" s="585"/>
      <c r="AK190" s="585"/>
      <c r="AL190" s="585">
        <f t="shared" si="59"/>
        <v>389500</v>
      </c>
      <c r="AM190" s="585"/>
      <c r="AN190" s="585"/>
      <c r="AO190" s="585"/>
      <c r="AP190" s="585"/>
      <c r="AQ190" s="585"/>
      <c r="AR190" s="585"/>
      <c r="AS190" s="585"/>
      <c r="AT190" s="585"/>
      <c r="AU190" s="585"/>
      <c r="AV190" s="585">
        <f t="shared" si="60"/>
        <v>31160</v>
      </c>
      <c r="AW190" s="585">
        <f t="shared" si="61"/>
        <v>420660</v>
      </c>
      <c r="AX190" s="585">
        <f t="shared" si="62"/>
        <v>420660</v>
      </c>
      <c r="AY190" s="665" t="str">
        <f t="shared" si="57"/>
        <v>Local</v>
      </c>
      <c r="AZ190" s="666"/>
      <c r="BA190" s="667"/>
      <c r="BB190" s="667"/>
      <c r="BD190" s="669"/>
    </row>
    <row r="191" spans="1:56" s="668" customFormat="1" ht="66" customHeight="1">
      <c r="A191" s="671" t="s">
        <v>7000</v>
      </c>
      <c r="B191" s="621" t="s">
        <v>7146</v>
      </c>
      <c r="C191" s="627" t="s">
        <v>3245</v>
      </c>
      <c r="D191" s="622">
        <v>108604530750</v>
      </c>
      <c r="E191" s="623">
        <v>46274</v>
      </c>
      <c r="F191" s="628">
        <v>1</v>
      </c>
      <c r="G191" s="624"/>
      <c r="H191" s="624"/>
      <c r="I191" s="625"/>
      <c r="J191" s="625"/>
      <c r="K191" s="625"/>
      <c r="L191" s="625"/>
      <c r="M191" s="625"/>
      <c r="N191" s="670"/>
      <c r="O191" s="585"/>
      <c r="P191" s="584"/>
      <c r="Q191" s="236">
        <v>389500</v>
      </c>
      <c r="R191" s="649"/>
      <c r="S191" s="584"/>
      <c r="T191" s="584"/>
      <c r="U191" s="584"/>
      <c r="V191" s="584"/>
      <c r="W191" s="584"/>
      <c r="X191" s="584"/>
      <c r="Y191" s="584"/>
      <c r="Z191" s="584"/>
      <c r="AA191" s="584"/>
      <c r="AB191" s="585"/>
      <c r="AC191" s="585"/>
      <c r="AD191" s="585"/>
      <c r="AE191" s="588" t="s">
        <v>3245</v>
      </c>
      <c r="AF191" s="663" t="str">
        <f t="shared" si="63"/>
        <v>ADC-26.09-001983</v>
      </c>
      <c r="AG191" s="585" t="str">
        <f t="shared" si="63"/>
        <v>5731019-1283</v>
      </c>
      <c r="AH191" s="664">
        <f t="shared" si="58"/>
        <v>46274</v>
      </c>
      <c r="AI191" s="585"/>
      <c r="AJ191" s="585"/>
      <c r="AK191" s="585"/>
      <c r="AL191" s="585">
        <f t="shared" si="59"/>
        <v>389500</v>
      </c>
      <c r="AM191" s="585"/>
      <c r="AN191" s="585"/>
      <c r="AO191" s="585"/>
      <c r="AP191" s="585"/>
      <c r="AQ191" s="585"/>
      <c r="AR191" s="585"/>
      <c r="AS191" s="585"/>
      <c r="AT191" s="585"/>
      <c r="AU191" s="585"/>
      <c r="AV191" s="585">
        <f t="shared" si="60"/>
        <v>31160</v>
      </c>
      <c r="AW191" s="585">
        <f t="shared" si="61"/>
        <v>420660</v>
      </c>
      <c r="AX191" s="585">
        <f t="shared" si="62"/>
        <v>420660</v>
      </c>
      <c r="AY191" s="665" t="str">
        <f t="shared" si="57"/>
        <v>Local</v>
      </c>
      <c r="AZ191" s="666"/>
      <c r="BA191" s="667"/>
      <c r="BB191" s="667"/>
      <c r="BD191" s="669"/>
    </row>
    <row r="192" spans="1:56" s="668" customFormat="1" ht="66" customHeight="1">
      <c r="A192" s="671" t="s">
        <v>7001</v>
      </c>
      <c r="B192" s="621" t="s">
        <v>7147</v>
      </c>
      <c r="C192" s="627" t="s">
        <v>3245</v>
      </c>
      <c r="D192" s="622">
        <v>108604746130</v>
      </c>
      <c r="E192" s="623">
        <v>46274</v>
      </c>
      <c r="F192" s="628">
        <v>1</v>
      </c>
      <c r="G192" s="624"/>
      <c r="H192" s="624"/>
      <c r="I192" s="625"/>
      <c r="J192" s="625"/>
      <c r="K192" s="625"/>
      <c r="L192" s="625"/>
      <c r="M192" s="625"/>
      <c r="N192" s="670"/>
      <c r="O192" s="585"/>
      <c r="P192" s="584"/>
      <c r="Q192" s="236">
        <v>389500</v>
      </c>
      <c r="R192" s="649"/>
      <c r="S192" s="584"/>
      <c r="T192" s="584"/>
      <c r="U192" s="584"/>
      <c r="V192" s="584"/>
      <c r="W192" s="584"/>
      <c r="X192" s="584"/>
      <c r="Y192" s="584"/>
      <c r="Z192" s="584"/>
      <c r="AA192" s="584"/>
      <c r="AB192" s="585"/>
      <c r="AC192" s="585"/>
      <c r="AD192" s="585"/>
      <c r="AE192" s="588" t="s">
        <v>3245</v>
      </c>
      <c r="AF192" s="663" t="str">
        <f t="shared" si="63"/>
        <v>ADC-26.09-001984</v>
      </c>
      <c r="AG192" s="585" t="str">
        <f t="shared" si="63"/>
        <v>EBD-PSINJ260905</v>
      </c>
      <c r="AH192" s="664">
        <f t="shared" si="58"/>
        <v>46274</v>
      </c>
      <c r="AI192" s="585"/>
      <c r="AJ192" s="585"/>
      <c r="AK192" s="585"/>
      <c r="AL192" s="585">
        <f t="shared" si="59"/>
        <v>389500</v>
      </c>
      <c r="AM192" s="585"/>
      <c r="AN192" s="585"/>
      <c r="AO192" s="585"/>
      <c r="AP192" s="585"/>
      <c r="AQ192" s="585"/>
      <c r="AR192" s="585"/>
      <c r="AS192" s="585"/>
      <c r="AT192" s="585"/>
      <c r="AU192" s="585"/>
      <c r="AV192" s="585">
        <f t="shared" si="60"/>
        <v>31160</v>
      </c>
      <c r="AW192" s="585">
        <f t="shared" si="61"/>
        <v>420660</v>
      </c>
      <c r="AX192" s="585">
        <f t="shared" si="62"/>
        <v>420660</v>
      </c>
      <c r="AY192" s="665" t="str">
        <f t="shared" si="57"/>
        <v>Local</v>
      </c>
      <c r="AZ192" s="666"/>
      <c r="BA192" s="667"/>
      <c r="BB192" s="667"/>
      <c r="BD192" s="669"/>
    </row>
    <row r="193" spans="1:56" s="668" customFormat="1" ht="66" customHeight="1">
      <c r="A193" s="671" t="s">
        <v>7002</v>
      </c>
      <c r="B193" s="621" t="s">
        <v>7148</v>
      </c>
      <c r="C193" s="627" t="s">
        <v>3245</v>
      </c>
      <c r="D193" s="622">
        <v>108604859160</v>
      </c>
      <c r="E193" s="623">
        <v>46274</v>
      </c>
      <c r="F193" s="628">
        <v>1</v>
      </c>
      <c r="G193" s="624"/>
      <c r="H193" s="624"/>
      <c r="I193" s="625"/>
      <c r="J193" s="625"/>
      <c r="K193" s="625"/>
      <c r="L193" s="625"/>
      <c r="M193" s="625"/>
      <c r="N193" s="670"/>
      <c r="O193" s="585"/>
      <c r="P193" s="584"/>
      <c r="Q193" s="236">
        <v>389500</v>
      </c>
      <c r="R193" s="649"/>
      <c r="S193" s="584"/>
      <c r="T193" s="584"/>
      <c r="U193" s="584"/>
      <c r="V193" s="584"/>
      <c r="W193" s="584"/>
      <c r="X193" s="584"/>
      <c r="Y193" s="584"/>
      <c r="Z193" s="584"/>
      <c r="AA193" s="584"/>
      <c r="AB193" s="585"/>
      <c r="AC193" s="585"/>
      <c r="AD193" s="585"/>
      <c r="AE193" s="588" t="s">
        <v>3245</v>
      </c>
      <c r="AF193" s="663" t="str">
        <f t="shared" si="63"/>
        <v>ADC-26.09-001985</v>
      </c>
      <c r="AG193" s="585" t="str">
        <f t="shared" si="63"/>
        <v>199/PSHK/26</v>
      </c>
      <c r="AH193" s="664">
        <f t="shared" si="58"/>
        <v>46274</v>
      </c>
      <c r="AI193" s="585"/>
      <c r="AJ193" s="585"/>
      <c r="AK193" s="585"/>
      <c r="AL193" s="585">
        <f t="shared" si="59"/>
        <v>389500</v>
      </c>
      <c r="AM193" s="585"/>
      <c r="AN193" s="585"/>
      <c r="AO193" s="585"/>
      <c r="AP193" s="585"/>
      <c r="AQ193" s="585"/>
      <c r="AR193" s="585"/>
      <c r="AS193" s="585"/>
      <c r="AT193" s="585"/>
      <c r="AU193" s="585"/>
      <c r="AV193" s="585">
        <f t="shared" si="60"/>
        <v>31160</v>
      </c>
      <c r="AW193" s="585">
        <f t="shared" si="61"/>
        <v>420660</v>
      </c>
      <c r="AX193" s="585">
        <f t="shared" si="62"/>
        <v>420660</v>
      </c>
      <c r="AY193" s="665" t="str">
        <f t="shared" si="57"/>
        <v>Local</v>
      </c>
      <c r="AZ193" s="666"/>
      <c r="BA193" s="667"/>
      <c r="BB193" s="667"/>
      <c r="BD193" s="669"/>
    </row>
    <row r="194" spans="1:56" s="668" customFormat="1" ht="66" customHeight="1">
      <c r="A194" s="671" t="s">
        <v>7003</v>
      </c>
      <c r="B194" s="621" t="s">
        <v>7149</v>
      </c>
      <c r="C194" s="627" t="s">
        <v>3245</v>
      </c>
      <c r="D194" s="622">
        <v>108604997910</v>
      </c>
      <c r="E194" s="623">
        <v>46274</v>
      </c>
      <c r="F194" s="628">
        <v>1</v>
      </c>
      <c r="G194" s="624"/>
      <c r="H194" s="624"/>
      <c r="I194" s="625"/>
      <c r="J194" s="625"/>
      <c r="K194" s="625"/>
      <c r="L194" s="625"/>
      <c r="M194" s="625"/>
      <c r="N194" s="670"/>
      <c r="O194" s="585"/>
      <c r="P194" s="584"/>
      <c r="Q194" s="236">
        <v>389500</v>
      </c>
      <c r="R194" s="649"/>
      <c r="S194" s="584"/>
      <c r="T194" s="584"/>
      <c r="U194" s="584"/>
      <c r="V194" s="584"/>
      <c r="W194" s="584"/>
      <c r="X194" s="584"/>
      <c r="Y194" s="584"/>
      <c r="Z194" s="584"/>
      <c r="AA194" s="584"/>
      <c r="AB194" s="585"/>
      <c r="AC194" s="585"/>
      <c r="AD194" s="585"/>
      <c r="AE194" s="588" t="s">
        <v>3245</v>
      </c>
      <c r="AF194" s="663" t="str">
        <f t="shared" si="63"/>
        <v>ADC-26.09-001986</v>
      </c>
      <c r="AG194" s="585" t="str">
        <f t="shared" si="63"/>
        <v>2609PS-09</v>
      </c>
      <c r="AH194" s="664">
        <f t="shared" si="58"/>
        <v>46274</v>
      </c>
      <c r="AI194" s="585"/>
      <c r="AJ194" s="585"/>
      <c r="AK194" s="585"/>
      <c r="AL194" s="585">
        <f t="shared" si="59"/>
        <v>389500</v>
      </c>
      <c r="AM194" s="585"/>
      <c r="AN194" s="585"/>
      <c r="AO194" s="585"/>
      <c r="AP194" s="585"/>
      <c r="AQ194" s="585"/>
      <c r="AR194" s="585"/>
      <c r="AS194" s="585"/>
      <c r="AT194" s="585"/>
      <c r="AU194" s="585"/>
      <c r="AV194" s="585">
        <f t="shared" si="60"/>
        <v>31160</v>
      </c>
      <c r="AW194" s="585">
        <f t="shared" si="61"/>
        <v>420660</v>
      </c>
      <c r="AX194" s="585">
        <f t="shared" si="62"/>
        <v>420660</v>
      </c>
      <c r="AY194" s="665" t="str">
        <f t="shared" si="57"/>
        <v>Local</v>
      </c>
      <c r="AZ194" s="666"/>
      <c r="BA194" s="667"/>
      <c r="BB194" s="667"/>
      <c r="BD194" s="669"/>
    </row>
    <row r="195" spans="1:56" s="668" customFormat="1" ht="66" customHeight="1">
      <c r="A195" s="671" t="s">
        <v>7004</v>
      </c>
      <c r="B195" s="621" t="s">
        <v>7150</v>
      </c>
      <c r="C195" s="627" t="s">
        <v>3245</v>
      </c>
      <c r="D195" s="622">
        <v>108605059250</v>
      </c>
      <c r="E195" s="623">
        <v>46274</v>
      </c>
      <c r="F195" s="628">
        <v>1</v>
      </c>
      <c r="G195" s="624"/>
      <c r="H195" s="624"/>
      <c r="I195" s="625"/>
      <c r="J195" s="625"/>
      <c r="K195" s="625"/>
      <c r="L195" s="625"/>
      <c r="M195" s="625"/>
      <c r="N195" s="670"/>
      <c r="O195" s="585"/>
      <c r="P195" s="584"/>
      <c r="Q195" s="236">
        <v>389500</v>
      </c>
      <c r="R195" s="649"/>
      <c r="S195" s="584"/>
      <c r="T195" s="584"/>
      <c r="U195" s="584"/>
      <c r="V195" s="584"/>
      <c r="W195" s="584"/>
      <c r="X195" s="584"/>
      <c r="Y195" s="584"/>
      <c r="Z195" s="584"/>
      <c r="AA195" s="584"/>
      <c r="AB195" s="585"/>
      <c r="AC195" s="585"/>
      <c r="AD195" s="585"/>
      <c r="AE195" s="588" t="s">
        <v>3245</v>
      </c>
      <c r="AF195" s="663" t="str">
        <f t="shared" si="63"/>
        <v>ADC-26.09-001987</v>
      </c>
      <c r="AG195" s="585" t="str">
        <f t="shared" si="63"/>
        <v>2609PS-10</v>
      </c>
      <c r="AH195" s="664">
        <f t="shared" si="58"/>
        <v>46274</v>
      </c>
      <c r="AI195" s="585"/>
      <c r="AJ195" s="585"/>
      <c r="AK195" s="585"/>
      <c r="AL195" s="585">
        <f t="shared" si="59"/>
        <v>389500</v>
      </c>
      <c r="AM195" s="585"/>
      <c r="AN195" s="585"/>
      <c r="AO195" s="585"/>
      <c r="AP195" s="585"/>
      <c r="AQ195" s="585"/>
      <c r="AR195" s="585"/>
      <c r="AS195" s="585"/>
      <c r="AT195" s="585"/>
      <c r="AU195" s="585"/>
      <c r="AV195" s="585">
        <f t="shared" si="60"/>
        <v>31160</v>
      </c>
      <c r="AW195" s="585">
        <f t="shared" si="61"/>
        <v>420660</v>
      </c>
      <c r="AX195" s="585">
        <f t="shared" si="62"/>
        <v>420660</v>
      </c>
      <c r="AY195" s="665" t="str">
        <f t="shared" ref="AY195:AY258" si="64">AE195</f>
        <v>Local</v>
      </c>
      <c r="AZ195" s="666"/>
      <c r="BA195" s="667"/>
      <c r="BB195" s="667"/>
      <c r="BD195" s="669"/>
    </row>
    <row r="196" spans="1:56" s="668" customFormat="1" ht="66" customHeight="1">
      <c r="A196" s="671" t="s">
        <v>7005</v>
      </c>
      <c r="B196" s="621" t="s">
        <v>7151</v>
      </c>
      <c r="C196" s="627" t="s">
        <v>3245</v>
      </c>
      <c r="D196" s="622">
        <v>108605157030</v>
      </c>
      <c r="E196" s="623">
        <v>46274</v>
      </c>
      <c r="F196" s="628">
        <v>1</v>
      </c>
      <c r="G196" s="624"/>
      <c r="H196" s="624"/>
      <c r="I196" s="625"/>
      <c r="J196" s="625"/>
      <c r="K196" s="625"/>
      <c r="L196" s="625"/>
      <c r="M196" s="625"/>
      <c r="N196" s="670"/>
      <c r="O196" s="585"/>
      <c r="P196" s="584"/>
      <c r="Q196" s="236">
        <v>389500</v>
      </c>
      <c r="R196" s="649"/>
      <c r="S196" s="584"/>
      <c r="T196" s="584"/>
      <c r="U196" s="584"/>
      <c r="V196" s="584"/>
      <c r="W196" s="584"/>
      <c r="X196" s="584"/>
      <c r="Y196" s="584"/>
      <c r="Z196" s="584"/>
      <c r="AA196" s="584"/>
      <c r="AB196" s="585"/>
      <c r="AC196" s="585"/>
      <c r="AD196" s="585"/>
      <c r="AE196" s="588" t="s">
        <v>3245</v>
      </c>
      <c r="AF196" s="663" t="str">
        <f t="shared" si="63"/>
        <v>ADC-26.09-001988</v>
      </c>
      <c r="AG196" s="585" t="str">
        <f t="shared" si="63"/>
        <v>VY-HX20260907</v>
      </c>
      <c r="AH196" s="664">
        <f t="shared" ref="AH196:AH259" si="65">E196</f>
        <v>46274</v>
      </c>
      <c r="AI196" s="585"/>
      <c r="AJ196" s="585"/>
      <c r="AK196" s="585"/>
      <c r="AL196" s="585">
        <f t="shared" si="59"/>
        <v>389500</v>
      </c>
      <c r="AM196" s="585"/>
      <c r="AN196" s="585"/>
      <c r="AO196" s="585"/>
      <c r="AP196" s="585"/>
      <c r="AQ196" s="585"/>
      <c r="AR196" s="585"/>
      <c r="AS196" s="585"/>
      <c r="AT196" s="585"/>
      <c r="AU196" s="585"/>
      <c r="AV196" s="585">
        <f t="shared" si="60"/>
        <v>31160</v>
      </c>
      <c r="AW196" s="585">
        <f t="shared" si="61"/>
        <v>420660</v>
      </c>
      <c r="AX196" s="585">
        <f t="shared" si="62"/>
        <v>420660</v>
      </c>
      <c r="AY196" s="665" t="str">
        <f t="shared" si="64"/>
        <v>Local</v>
      </c>
      <c r="AZ196" s="666"/>
      <c r="BA196" s="667"/>
      <c r="BB196" s="667"/>
      <c r="BD196" s="669"/>
    </row>
    <row r="197" spans="1:56" s="668" customFormat="1" ht="66" customHeight="1">
      <c r="A197" s="671" t="s">
        <v>7006</v>
      </c>
      <c r="B197" s="621" t="s">
        <v>7152</v>
      </c>
      <c r="C197" s="627" t="s">
        <v>3245</v>
      </c>
      <c r="D197" s="622">
        <v>108605243830</v>
      </c>
      <c r="E197" s="623">
        <v>46274</v>
      </c>
      <c r="F197" s="628">
        <v>1</v>
      </c>
      <c r="G197" s="624"/>
      <c r="H197" s="624"/>
      <c r="I197" s="625"/>
      <c r="J197" s="625"/>
      <c r="K197" s="625"/>
      <c r="L197" s="625"/>
      <c r="M197" s="625"/>
      <c r="N197" s="670"/>
      <c r="O197" s="585"/>
      <c r="P197" s="584"/>
      <c r="Q197" s="236">
        <v>389500</v>
      </c>
      <c r="R197" s="649"/>
      <c r="S197" s="584"/>
      <c r="T197" s="584"/>
      <c r="U197" s="584"/>
      <c r="V197" s="584"/>
      <c r="W197" s="584"/>
      <c r="X197" s="584"/>
      <c r="Y197" s="584"/>
      <c r="Z197" s="584"/>
      <c r="AA197" s="584"/>
      <c r="AB197" s="585"/>
      <c r="AC197" s="585"/>
      <c r="AD197" s="585"/>
      <c r="AE197" s="588" t="s">
        <v>3245</v>
      </c>
      <c r="AF197" s="663" t="str">
        <f t="shared" si="63"/>
        <v>ADC-26.09-001989</v>
      </c>
      <c r="AG197" s="585" t="str">
        <f t="shared" si="63"/>
        <v>LH-PS150</v>
      </c>
      <c r="AH197" s="664">
        <f t="shared" si="65"/>
        <v>46274</v>
      </c>
      <c r="AI197" s="585"/>
      <c r="AJ197" s="585"/>
      <c r="AK197" s="585"/>
      <c r="AL197" s="585">
        <f t="shared" si="59"/>
        <v>389500</v>
      </c>
      <c r="AM197" s="585"/>
      <c r="AN197" s="585"/>
      <c r="AO197" s="585"/>
      <c r="AP197" s="585"/>
      <c r="AQ197" s="585"/>
      <c r="AR197" s="585"/>
      <c r="AS197" s="585"/>
      <c r="AT197" s="585"/>
      <c r="AU197" s="585"/>
      <c r="AV197" s="585">
        <f t="shared" si="60"/>
        <v>31160</v>
      </c>
      <c r="AW197" s="585">
        <f t="shared" si="61"/>
        <v>420660</v>
      </c>
      <c r="AX197" s="585">
        <f t="shared" si="62"/>
        <v>420660</v>
      </c>
      <c r="AY197" s="665" t="str">
        <f t="shared" si="64"/>
        <v>Local</v>
      </c>
      <c r="AZ197" s="666"/>
      <c r="BA197" s="667"/>
      <c r="BB197" s="667"/>
      <c r="BD197" s="669"/>
    </row>
    <row r="198" spans="1:56" s="668" customFormat="1" ht="66" customHeight="1">
      <c r="A198" s="671" t="s">
        <v>7007</v>
      </c>
      <c r="B198" s="621" t="s">
        <v>7153</v>
      </c>
      <c r="C198" s="627" t="s">
        <v>3245</v>
      </c>
      <c r="D198" s="622">
        <v>108605449520</v>
      </c>
      <c r="E198" s="623">
        <v>46274</v>
      </c>
      <c r="F198" s="628">
        <v>1</v>
      </c>
      <c r="G198" s="624"/>
      <c r="H198" s="624"/>
      <c r="I198" s="625"/>
      <c r="J198" s="625"/>
      <c r="K198" s="625"/>
      <c r="L198" s="625"/>
      <c r="M198" s="625"/>
      <c r="N198" s="670"/>
      <c r="O198" s="585"/>
      <c r="P198" s="584"/>
      <c r="Q198" s="236">
        <v>389500</v>
      </c>
      <c r="R198" s="649"/>
      <c r="S198" s="584"/>
      <c r="T198" s="584"/>
      <c r="U198" s="584"/>
      <c r="V198" s="584"/>
      <c r="W198" s="584"/>
      <c r="X198" s="584"/>
      <c r="Y198" s="584"/>
      <c r="Z198" s="584"/>
      <c r="AA198" s="584"/>
      <c r="AB198" s="585"/>
      <c r="AC198" s="585"/>
      <c r="AD198" s="585"/>
      <c r="AE198" s="588" t="s">
        <v>3245</v>
      </c>
      <c r="AF198" s="663" t="str">
        <f t="shared" si="63"/>
        <v>ADC-26.09-001990</v>
      </c>
      <c r="AG198" s="585" t="str">
        <f t="shared" si="63"/>
        <v>5733619</v>
      </c>
      <c r="AH198" s="664">
        <f t="shared" si="65"/>
        <v>46274</v>
      </c>
      <c r="AI198" s="585"/>
      <c r="AJ198" s="585"/>
      <c r="AK198" s="585"/>
      <c r="AL198" s="585">
        <f t="shared" si="59"/>
        <v>389500</v>
      </c>
      <c r="AM198" s="585"/>
      <c r="AN198" s="585"/>
      <c r="AO198" s="585"/>
      <c r="AP198" s="585"/>
      <c r="AQ198" s="585"/>
      <c r="AR198" s="585"/>
      <c r="AS198" s="585"/>
      <c r="AT198" s="585"/>
      <c r="AU198" s="585"/>
      <c r="AV198" s="585">
        <f t="shared" si="60"/>
        <v>31160</v>
      </c>
      <c r="AW198" s="585">
        <f t="shared" si="61"/>
        <v>420660</v>
      </c>
      <c r="AX198" s="585">
        <f t="shared" si="62"/>
        <v>420660</v>
      </c>
      <c r="AY198" s="665" t="str">
        <f t="shared" si="64"/>
        <v>Local</v>
      </c>
      <c r="AZ198" s="666"/>
      <c r="BA198" s="667"/>
      <c r="BB198" s="667"/>
      <c r="BD198" s="669"/>
    </row>
    <row r="199" spans="1:56" s="668" customFormat="1" ht="66" customHeight="1">
      <c r="A199" s="671" t="s">
        <v>7008</v>
      </c>
      <c r="B199" s="621" t="s">
        <v>7154</v>
      </c>
      <c r="C199" s="627" t="s">
        <v>3245</v>
      </c>
      <c r="D199" s="622">
        <v>108605665340</v>
      </c>
      <c r="E199" s="623">
        <v>46274</v>
      </c>
      <c r="F199" s="945">
        <v>3</v>
      </c>
      <c r="G199" s="624"/>
      <c r="H199" s="624"/>
      <c r="I199" s="625"/>
      <c r="J199" s="625"/>
      <c r="K199" s="625"/>
      <c r="L199" s="625"/>
      <c r="M199" s="625"/>
      <c r="N199" s="670"/>
      <c r="O199" s="585"/>
      <c r="P199" s="584"/>
      <c r="Q199" s="236">
        <v>389500</v>
      </c>
      <c r="R199" s="649"/>
      <c r="S199" s="584"/>
      <c r="T199" s="584"/>
      <c r="U199" s="584"/>
      <c r="V199" s="584"/>
      <c r="W199" s="584"/>
      <c r="X199" s="584"/>
      <c r="Y199" s="584"/>
      <c r="Z199" s="584"/>
      <c r="AA199" s="584"/>
      <c r="AB199" s="585"/>
      <c r="AC199" s="585"/>
      <c r="AD199" s="585"/>
      <c r="AE199" s="588" t="s">
        <v>3245</v>
      </c>
      <c r="AF199" s="663" t="str">
        <f t="shared" si="63"/>
        <v>ADC-26.09-001991</v>
      </c>
      <c r="AG199" s="585" t="str">
        <f t="shared" si="63"/>
        <v>VY/148-2026</v>
      </c>
      <c r="AH199" s="664">
        <f t="shared" si="65"/>
        <v>46274</v>
      </c>
      <c r="AI199" s="585"/>
      <c r="AJ199" s="585"/>
      <c r="AK199" s="585"/>
      <c r="AL199" s="585">
        <f t="shared" si="59"/>
        <v>389500</v>
      </c>
      <c r="AM199" s="585"/>
      <c r="AN199" s="585"/>
      <c r="AO199" s="585"/>
      <c r="AP199" s="585"/>
      <c r="AQ199" s="585"/>
      <c r="AR199" s="585"/>
      <c r="AS199" s="585"/>
      <c r="AT199" s="585"/>
      <c r="AU199" s="585"/>
      <c r="AV199" s="585">
        <f t="shared" si="60"/>
        <v>31160</v>
      </c>
      <c r="AW199" s="585">
        <f t="shared" si="61"/>
        <v>420660</v>
      </c>
      <c r="AX199" s="585">
        <f t="shared" si="62"/>
        <v>420660</v>
      </c>
      <c r="AY199" s="665" t="str">
        <f t="shared" si="64"/>
        <v>Local</v>
      </c>
      <c r="AZ199" s="666"/>
      <c r="BA199" s="667"/>
      <c r="BB199" s="667"/>
      <c r="BD199" s="669"/>
    </row>
    <row r="200" spans="1:56" s="668" customFormat="1" ht="66" customHeight="1">
      <c r="A200" s="671" t="s">
        <v>7008</v>
      </c>
      <c r="B200" s="621" t="s">
        <v>7154</v>
      </c>
      <c r="C200" s="627" t="s">
        <v>3245</v>
      </c>
      <c r="D200" s="622">
        <v>108605694960</v>
      </c>
      <c r="E200" s="623">
        <v>46274</v>
      </c>
      <c r="F200" s="947"/>
      <c r="G200" s="624"/>
      <c r="H200" s="624"/>
      <c r="I200" s="625"/>
      <c r="J200" s="625"/>
      <c r="K200" s="625"/>
      <c r="L200" s="625"/>
      <c r="M200" s="625"/>
      <c r="N200" s="670"/>
      <c r="O200" s="585"/>
      <c r="P200" s="584"/>
      <c r="Q200" s="236">
        <v>70000</v>
      </c>
      <c r="R200" s="649"/>
      <c r="S200" s="584"/>
      <c r="T200" s="584"/>
      <c r="U200" s="584"/>
      <c r="V200" s="584"/>
      <c r="W200" s="584"/>
      <c r="X200" s="584"/>
      <c r="Y200" s="584"/>
      <c r="Z200" s="584"/>
      <c r="AA200" s="584"/>
      <c r="AB200" s="585"/>
      <c r="AC200" s="585"/>
      <c r="AD200" s="585"/>
      <c r="AE200" s="588" t="s">
        <v>3245</v>
      </c>
      <c r="AF200" s="663" t="str">
        <f t="shared" si="63"/>
        <v>ADC-26.09-001991</v>
      </c>
      <c r="AG200" s="585" t="str">
        <f t="shared" si="63"/>
        <v>VY/148-2026</v>
      </c>
      <c r="AH200" s="664">
        <f t="shared" si="65"/>
        <v>46274</v>
      </c>
      <c r="AI200" s="585"/>
      <c r="AJ200" s="585"/>
      <c r="AK200" s="585"/>
      <c r="AL200" s="585">
        <f t="shared" si="59"/>
        <v>70000</v>
      </c>
      <c r="AM200" s="585"/>
      <c r="AN200" s="585"/>
      <c r="AO200" s="585"/>
      <c r="AP200" s="585"/>
      <c r="AQ200" s="585"/>
      <c r="AR200" s="585"/>
      <c r="AS200" s="585"/>
      <c r="AT200" s="585"/>
      <c r="AU200" s="585"/>
      <c r="AV200" s="585">
        <f t="shared" si="60"/>
        <v>5600</v>
      </c>
      <c r="AW200" s="585">
        <f t="shared" si="61"/>
        <v>75600</v>
      </c>
      <c r="AX200" s="585">
        <f t="shared" si="62"/>
        <v>75600</v>
      </c>
      <c r="AY200" s="665" t="str">
        <f t="shared" si="64"/>
        <v>Local</v>
      </c>
      <c r="AZ200" s="666"/>
      <c r="BA200" s="667"/>
      <c r="BB200" s="667"/>
      <c r="BD200" s="669"/>
    </row>
    <row r="201" spans="1:56" s="668" customFormat="1" ht="66" customHeight="1">
      <c r="A201" s="671" t="s">
        <v>7008</v>
      </c>
      <c r="B201" s="621" t="s">
        <v>7154</v>
      </c>
      <c r="C201" s="627" t="s">
        <v>3245</v>
      </c>
      <c r="D201" s="622">
        <v>108605705940</v>
      </c>
      <c r="E201" s="623">
        <v>46274</v>
      </c>
      <c r="F201" s="946"/>
      <c r="G201" s="624"/>
      <c r="H201" s="624"/>
      <c r="I201" s="625"/>
      <c r="J201" s="625"/>
      <c r="K201" s="625"/>
      <c r="L201" s="625"/>
      <c r="M201" s="625"/>
      <c r="N201" s="670"/>
      <c r="O201" s="585"/>
      <c r="P201" s="584"/>
      <c r="Q201" s="236">
        <v>70000</v>
      </c>
      <c r="R201" s="649"/>
      <c r="S201" s="584"/>
      <c r="T201" s="584"/>
      <c r="U201" s="584"/>
      <c r="V201" s="584"/>
      <c r="W201" s="584"/>
      <c r="X201" s="584"/>
      <c r="Y201" s="584"/>
      <c r="Z201" s="584"/>
      <c r="AA201" s="584"/>
      <c r="AB201" s="585"/>
      <c r="AC201" s="585"/>
      <c r="AD201" s="585"/>
      <c r="AE201" s="588" t="s">
        <v>3245</v>
      </c>
      <c r="AF201" s="663" t="str">
        <f t="shared" si="63"/>
        <v>ADC-26.09-001991</v>
      </c>
      <c r="AG201" s="585" t="str">
        <f t="shared" si="63"/>
        <v>VY/148-2026</v>
      </c>
      <c r="AH201" s="664">
        <f t="shared" si="65"/>
        <v>46274</v>
      </c>
      <c r="AI201" s="585"/>
      <c r="AJ201" s="585"/>
      <c r="AK201" s="585"/>
      <c r="AL201" s="585">
        <f t="shared" si="59"/>
        <v>70000</v>
      </c>
      <c r="AM201" s="585"/>
      <c r="AN201" s="585"/>
      <c r="AO201" s="585"/>
      <c r="AP201" s="585"/>
      <c r="AQ201" s="585"/>
      <c r="AR201" s="585"/>
      <c r="AS201" s="585"/>
      <c r="AT201" s="585"/>
      <c r="AU201" s="585"/>
      <c r="AV201" s="585">
        <f t="shared" si="60"/>
        <v>5600</v>
      </c>
      <c r="AW201" s="585">
        <f t="shared" si="61"/>
        <v>75600</v>
      </c>
      <c r="AX201" s="585">
        <f t="shared" si="62"/>
        <v>75600</v>
      </c>
      <c r="AY201" s="665" t="str">
        <f t="shared" si="64"/>
        <v>Local</v>
      </c>
      <c r="AZ201" s="666"/>
      <c r="BA201" s="667"/>
      <c r="BB201" s="667"/>
      <c r="BD201" s="669"/>
    </row>
    <row r="202" spans="1:56" s="668" customFormat="1" ht="66" customHeight="1">
      <c r="A202" s="671" t="s">
        <v>7009</v>
      </c>
      <c r="B202" s="621" t="s">
        <v>7155</v>
      </c>
      <c r="C202" s="627" t="s">
        <v>3245</v>
      </c>
      <c r="D202" s="622">
        <v>108606596710</v>
      </c>
      <c r="E202" s="623">
        <v>46274</v>
      </c>
      <c r="F202" s="628">
        <v>1</v>
      </c>
      <c r="G202" s="624"/>
      <c r="H202" s="624"/>
      <c r="I202" s="625"/>
      <c r="J202" s="625"/>
      <c r="K202" s="625"/>
      <c r="L202" s="625"/>
      <c r="M202" s="625"/>
      <c r="N202" s="670"/>
      <c r="O202" s="585"/>
      <c r="P202" s="584"/>
      <c r="Q202" s="236">
        <v>389500</v>
      </c>
      <c r="R202" s="649"/>
      <c r="S202" s="584"/>
      <c r="T202" s="584"/>
      <c r="U202" s="584"/>
      <c r="V202" s="584"/>
      <c r="W202" s="584"/>
      <c r="X202" s="584"/>
      <c r="Y202" s="584"/>
      <c r="Z202" s="584"/>
      <c r="AA202" s="584"/>
      <c r="AB202" s="585"/>
      <c r="AC202" s="585"/>
      <c r="AD202" s="585"/>
      <c r="AE202" s="588" t="s">
        <v>3245</v>
      </c>
      <c r="AF202" s="663" t="str">
        <f t="shared" si="63"/>
        <v>ADC-26.09-001992</v>
      </c>
      <c r="AG202" s="585" t="str">
        <f t="shared" si="63"/>
        <v>B33X26090401</v>
      </c>
      <c r="AH202" s="664">
        <f t="shared" si="65"/>
        <v>46274</v>
      </c>
      <c r="AI202" s="585"/>
      <c r="AJ202" s="585"/>
      <c r="AK202" s="585"/>
      <c r="AL202" s="585">
        <f t="shared" si="59"/>
        <v>389500</v>
      </c>
      <c r="AM202" s="585"/>
      <c r="AN202" s="585"/>
      <c r="AO202" s="585"/>
      <c r="AP202" s="585"/>
      <c r="AQ202" s="585"/>
      <c r="AR202" s="585"/>
      <c r="AS202" s="585"/>
      <c r="AT202" s="585"/>
      <c r="AU202" s="585"/>
      <c r="AV202" s="585">
        <f t="shared" si="60"/>
        <v>31160</v>
      </c>
      <c r="AW202" s="585">
        <f t="shared" si="61"/>
        <v>420660</v>
      </c>
      <c r="AX202" s="585">
        <f t="shared" si="62"/>
        <v>420660</v>
      </c>
      <c r="AY202" s="665" t="str">
        <f t="shared" si="64"/>
        <v>Local</v>
      </c>
      <c r="AZ202" s="666"/>
      <c r="BA202" s="667"/>
      <c r="BB202" s="667"/>
      <c r="BD202" s="669"/>
    </row>
    <row r="203" spans="1:56" s="668" customFormat="1" ht="66" customHeight="1">
      <c r="A203" s="671" t="s">
        <v>7010</v>
      </c>
      <c r="B203" s="621" t="s">
        <v>7156</v>
      </c>
      <c r="C203" s="627" t="s">
        <v>3245</v>
      </c>
      <c r="D203" s="622">
        <v>108606600430</v>
      </c>
      <c r="E203" s="623">
        <v>46274</v>
      </c>
      <c r="F203" s="628">
        <v>1</v>
      </c>
      <c r="G203" s="624"/>
      <c r="H203" s="624"/>
      <c r="I203" s="625"/>
      <c r="J203" s="625"/>
      <c r="K203" s="625"/>
      <c r="L203" s="625"/>
      <c r="M203" s="625"/>
      <c r="N203" s="670"/>
      <c r="O203" s="585"/>
      <c r="P203" s="584"/>
      <c r="Q203" s="236">
        <v>389500</v>
      </c>
      <c r="R203" s="649"/>
      <c r="S203" s="584"/>
      <c r="T203" s="584"/>
      <c r="U203" s="584"/>
      <c r="V203" s="584"/>
      <c r="W203" s="584"/>
      <c r="X203" s="584"/>
      <c r="Y203" s="584"/>
      <c r="Z203" s="584"/>
      <c r="AA203" s="584"/>
      <c r="AB203" s="585"/>
      <c r="AC203" s="585"/>
      <c r="AD203" s="585"/>
      <c r="AE203" s="588" t="s">
        <v>3245</v>
      </c>
      <c r="AF203" s="663" t="str">
        <f t="shared" si="63"/>
        <v>ADC-26.09-001993</v>
      </c>
      <c r="AG203" s="585" t="str">
        <f t="shared" si="63"/>
        <v>B33X26090402</v>
      </c>
      <c r="AH203" s="664">
        <f t="shared" si="65"/>
        <v>46274</v>
      </c>
      <c r="AI203" s="585"/>
      <c r="AJ203" s="585"/>
      <c r="AK203" s="585"/>
      <c r="AL203" s="585">
        <f t="shared" si="59"/>
        <v>389500</v>
      </c>
      <c r="AM203" s="585"/>
      <c r="AN203" s="585"/>
      <c r="AO203" s="585"/>
      <c r="AP203" s="585"/>
      <c r="AQ203" s="585"/>
      <c r="AR203" s="585"/>
      <c r="AS203" s="585"/>
      <c r="AT203" s="585"/>
      <c r="AU203" s="585"/>
      <c r="AV203" s="585">
        <f t="shared" si="60"/>
        <v>31160</v>
      </c>
      <c r="AW203" s="585">
        <f t="shared" si="61"/>
        <v>420660</v>
      </c>
      <c r="AX203" s="585">
        <f t="shared" si="62"/>
        <v>420660</v>
      </c>
      <c r="AY203" s="665" t="str">
        <f t="shared" si="64"/>
        <v>Local</v>
      </c>
      <c r="AZ203" s="666"/>
      <c r="BA203" s="667"/>
      <c r="BB203" s="667"/>
      <c r="BD203" s="669"/>
    </row>
    <row r="204" spans="1:56" s="668" customFormat="1" ht="66" customHeight="1">
      <c r="A204" s="671" t="s">
        <v>7011</v>
      </c>
      <c r="B204" s="621" t="s">
        <v>7157</v>
      </c>
      <c r="C204" s="627" t="s">
        <v>3245</v>
      </c>
      <c r="D204" s="622">
        <v>108606614760</v>
      </c>
      <c r="E204" s="623">
        <v>46274</v>
      </c>
      <c r="F204" s="628">
        <v>1</v>
      </c>
      <c r="G204" s="624"/>
      <c r="H204" s="624"/>
      <c r="I204" s="625"/>
      <c r="J204" s="625"/>
      <c r="K204" s="625"/>
      <c r="L204" s="625"/>
      <c r="M204" s="625"/>
      <c r="N204" s="670"/>
      <c r="O204" s="585"/>
      <c r="P204" s="584"/>
      <c r="Q204" s="236">
        <v>389500</v>
      </c>
      <c r="R204" s="649"/>
      <c r="S204" s="584"/>
      <c r="T204" s="584"/>
      <c r="U204" s="584"/>
      <c r="V204" s="584"/>
      <c r="W204" s="584"/>
      <c r="X204" s="584"/>
      <c r="Y204" s="584"/>
      <c r="Z204" s="584"/>
      <c r="AA204" s="584"/>
      <c r="AB204" s="585"/>
      <c r="AC204" s="585"/>
      <c r="AD204" s="585"/>
      <c r="AE204" s="588" t="s">
        <v>3245</v>
      </c>
      <c r="AF204" s="663" t="str">
        <f t="shared" si="63"/>
        <v>ADC-26.09-001994</v>
      </c>
      <c r="AG204" s="585" t="str">
        <f t="shared" si="63"/>
        <v>B33X26090701</v>
      </c>
      <c r="AH204" s="664">
        <f t="shared" si="65"/>
        <v>46274</v>
      </c>
      <c r="AI204" s="585"/>
      <c r="AJ204" s="585"/>
      <c r="AK204" s="585"/>
      <c r="AL204" s="585">
        <f t="shared" si="59"/>
        <v>389500</v>
      </c>
      <c r="AM204" s="585"/>
      <c r="AN204" s="585"/>
      <c r="AO204" s="585"/>
      <c r="AP204" s="585"/>
      <c r="AQ204" s="585"/>
      <c r="AR204" s="585"/>
      <c r="AS204" s="585"/>
      <c r="AT204" s="585"/>
      <c r="AU204" s="585"/>
      <c r="AV204" s="585">
        <f t="shared" si="60"/>
        <v>31160</v>
      </c>
      <c r="AW204" s="585">
        <f t="shared" si="61"/>
        <v>420660</v>
      </c>
      <c r="AX204" s="585">
        <f t="shared" si="62"/>
        <v>420660</v>
      </c>
      <c r="AY204" s="665" t="str">
        <f t="shared" si="64"/>
        <v>Local</v>
      </c>
      <c r="AZ204" s="666"/>
      <c r="BA204" s="667"/>
      <c r="BB204" s="667"/>
      <c r="BD204" s="669"/>
    </row>
    <row r="205" spans="1:56" s="668" customFormat="1" ht="66" customHeight="1">
      <c r="A205" s="671" t="s">
        <v>7012</v>
      </c>
      <c r="B205" s="621" t="s">
        <v>7158</v>
      </c>
      <c r="C205" s="627" t="s">
        <v>3245</v>
      </c>
      <c r="D205" s="622">
        <v>108607015200</v>
      </c>
      <c r="E205" s="623">
        <v>46274</v>
      </c>
      <c r="F205" s="628">
        <v>1</v>
      </c>
      <c r="G205" s="624"/>
      <c r="H205" s="624"/>
      <c r="I205" s="625"/>
      <c r="J205" s="625"/>
      <c r="K205" s="625"/>
      <c r="L205" s="625"/>
      <c r="M205" s="625"/>
      <c r="N205" s="670"/>
      <c r="O205" s="585"/>
      <c r="P205" s="584"/>
      <c r="Q205" s="236">
        <v>389500</v>
      </c>
      <c r="R205" s="649"/>
      <c r="S205" s="584"/>
      <c r="T205" s="584"/>
      <c r="U205" s="584"/>
      <c r="V205" s="584"/>
      <c r="W205" s="584"/>
      <c r="X205" s="584"/>
      <c r="Y205" s="584"/>
      <c r="Z205" s="584"/>
      <c r="AA205" s="584"/>
      <c r="AB205" s="585"/>
      <c r="AC205" s="585"/>
      <c r="AD205" s="585"/>
      <c r="AE205" s="588" t="s">
        <v>3245</v>
      </c>
      <c r="AF205" s="663" t="str">
        <f t="shared" si="63"/>
        <v>ADC-26.09-001995</v>
      </c>
      <c r="AG205" s="585" t="str">
        <f t="shared" si="63"/>
        <v>5723944</v>
      </c>
      <c r="AH205" s="664">
        <f t="shared" si="65"/>
        <v>46274</v>
      </c>
      <c r="AI205" s="585"/>
      <c r="AJ205" s="585"/>
      <c r="AK205" s="585"/>
      <c r="AL205" s="585">
        <f t="shared" si="59"/>
        <v>389500</v>
      </c>
      <c r="AM205" s="585"/>
      <c r="AN205" s="585"/>
      <c r="AO205" s="585"/>
      <c r="AP205" s="585"/>
      <c r="AQ205" s="585"/>
      <c r="AR205" s="585"/>
      <c r="AS205" s="585"/>
      <c r="AT205" s="585"/>
      <c r="AU205" s="585"/>
      <c r="AV205" s="585">
        <f t="shared" si="60"/>
        <v>31160</v>
      </c>
      <c r="AW205" s="585">
        <f t="shared" si="61"/>
        <v>420660</v>
      </c>
      <c r="AX205" s="585">
        <f t="shared" si="62"/>
        <v>420660</v>
      </c>
      <c r="AY205" s="665" t="str">
        <f t="shared" si="64"/>
        <v>Local</v>
      </c>
      <c r="AZ205" s="666"/>
      <c r="BA205" s="667"/>
      <c r="BB205" s="667"/>
      <c r="BD205" s="669"/>
    </row>
    <row r="206" spans="1:56" s="668" customFormat="1" ht="66" customHeight="1">
      <c r="A206" s="671" t="s">
        <v>7013</v>
      </c>
      <c r="B206" s="621" t="s">
        <v>7159</v>
      </c>
      <c r="C206" s="627" t="s">
        <v>3245</v>
      </c>
      <c r="D206" s="622">
        <v>108607150410</v>
      </c>
      <c r="E206" s="623">
        <v>46274</v>
      </c>
      <c r="F206" s="628">
        <v>1</v>
      </c>
      <c r="G206" s="624"/>
      <c r="H206" s="624"/>
      <c r="I206" s="625"/>
      <c r="J206" s="625"/>
      <c r="K206" s="625"/>
      <c r="L206" s="625"/>
      <c r="M206" s="625"/>
      <c r="N206" s="670"/>
      <c r="O206" s="585"/>
      <c r="P206" s="584"/>
      <c r="Q206" s="236">
        <v>389500</v>
      </c>
      <c r="R206" s="649"/>
      <c r="S206" s="584"/>
      <c r="T206" s="584"/>
      <c r="U206" s="584"/>
      <c r="V206" s="584"/>
      <c r="W206" s="584"/>
      <c r="X206" s="584"/>
      <c r="Y206" s="584"/>
      <c r="Z206" s="584"/>
      <c r="AA206" s="584"/>
      <c r="AB206" s="585"/>
      <c r="AC206" s="585"/>
      <c r="AD206" s="585"/>
      <c r="AE206" s="588" t="s">
        <v>3245</v>
      </c>
      <c r="AF206" s="663" t="str">
        <f t="shared" si="63"/>
        <v>ADC-26.09-001996</v>
      </c>
      <c r="AG206" s="585" t="str">
        <f t="shared" si="63"/>
        <v>VT26080136</v>
      </c>
      <c r="AH206" s="664">
        <f t="shared" si="65"/>
        <v>46274</v>
      </c>
      <c r="AI206" s="585"/>
      <c r="AJ206" s="585"/>
      <c r="AK206" s="585"/>
      <c r="AL206" s="585">
        <f t="shared" si="59"/>
        <v>389500</v>
      </c>
      <c r="AM206" s="585"/>
      <c r="AN206" s="585"/>
      <c r="AO206" s="585"/>
      <c r="AP206" s="585"/>
      <c r="AQ206" s="585"/>
      <c r="AR206" s="585"/>
      <c r="AS206" s="585"/>
      <c r="AT206" s="585"/>
      <c r="AU206" s="585"/>
      <c r="AV206" s="585">
        <f t="shared" si="60"/>
        <v>31160</v>
      </c>
      <c r="AW206" s="585">
        <f t="shared" si="61"/>
        <v>420660</v>
      </c>
      <c r="AX206" s="585">
        <f t="shared" si="62"/>
        <v>420660</v>
      </c>
      <c r="AY206" s="665" t="str">
        <f t="shared" si="64"/>
        <v>Local</v>
      </c>
      <c r="AZ206" s="666"/>
      <c r="BA206" s="667"/>
      <c r="BB206" s="667"/>
      <c r="BD206" s="669"/>
    </row>
    <row r="207" spans="1:56" s="668" customFormat="1" ht="66" customHeight="1">
      <c r="A207" s="671" t="s">
        <v>7014</v>
      </c>
      <c r="B207" s="621" t="s">
        <v>7160</v>
      </c>
      <c r="C207" s="627" t="s">
        <v>3245</v>
      </c>
      <c r="D207" s="622">
        <v>108607154020</v>
      </c>
      <c r="E207" s="623">
        <v>46274</v>
      </c>
      <c r="F207" s="628">
        <v>1</v>
      </c>
      <c r="G207" s="624"/>
      <c r="H207" s="624"/>
      <c r="I207" s="625"/>
      <c r="J207" s="625"/>
      <c r="K207" s="625"/>
      <c r="L207" s="625"/>
      <c r="M207" s="625"/>
      <c r="N207" s="670"/>
      <c r="O207" s="585"/>
      <c r="P207" s="584"/>
      <c r="Q207" s="236">
        <v>389500</v>
      </c>
      <c r="R207" s="649"/>
      <c r="S207" s="584"/>
      <c r="T207" s="584"/>
      <c r="U207" s="584"/>
      <c r="V207" s="584"/>
      <c r="W207" s="584"/>
      <c r="X207" s="584"/>
      <c r="Y207" s="584"/>
      <c r="Z207" s="584"/>
      <c r="AA207" s="584"/>
      <c r="AB207" s="585"/>
      <c r="AC207" s="585"/>
      <c r="AD207" s="585"/>
      <c r="AE207" s="588" t="s">
        <v>3245</v>
      </c>
      <c r="AF207" s="663" t="str">
        <f t="shared" si="63"/>
        <v>ADC-26.09-001997</v>
      </c>
      <c r="AG207" s="585" t="str">
        <f t="shared" si="63"/>
        <v>5727111</v>
      </c>
      <c r="AH207" s="664">
        <f t="shared" si="65"/>
        <v>46274</v>
      </c>
      <c r="AI207" s="585"/>
      <c r="AJ207" s="585"/>
      <c r="AK207" s="585"/>
      <c r="AL207" s="585">
        <f t="shared" si="59"/>
        <v>389500</v>
      </c>
      <c r="AM207" s="585"/>
      <c r="AN207" s="585"/>
      <c r="AO207" s="585"/>
      <c r="AP207" s="585"/>
      <c r="AQ207" s="585"/>
      <c r="AR207" s="585"/>
      <c r="AS207" s="585"/>
      <c r="AT207" s="585"/>
      <c r="AU207" s="585"/>
      <c r="AV207" s="585">
        <f t="shared" si="60"/>
        <v>31160</v>
      </c>
      <c r="AW207" s="585">
        <f t="shared" si="61"/>
        <v>420660</v>
      </c>
      <c r="AX207" s="585">
        <f t="shared" si="62"/>
        <v>420660</v>
      </c>
      <c r="AY207" s="665" t="str">
        <f t="shared" si="64"/>
        <v>Local</v>
      </c>
      <c r="AZ207" s="666"/>
      <c r="BA207" s="667"/>
      <c r="BB207" s="667"/>
      <c r="BD207" s="669"/>
    </row>
    <row r="208" spans="1:56" s="668" customFormat="1" ht="66" customHeight="1">
      <c r="A208" s="671" t="s">
        <v>7015</v>
      </c>
      <c r="B208" s="621" t="s">
        <v>7161</v>
      </c>
      <c r="C208" s="627" t="s">
        <v>3245</v>
      </c>
      <c r="D208" s="622">
        <v>108607176160</v>
      </c>
      <c r="E208" s="623">
        <v>46274</v>
      </c>
      <c r="F208" s="628">
        <v>1</v>
      </c>
      <c r="G208" s="624"/>
      <c r="H208" s="624"/>
      <c r="I208" s="625"/>
      <c r="J208" s="625"/>
      <c r="K208" s="625"/>
      <c r="L208" s="625"/>
      <c r="M208" s="625"/>
      <c r="N208" s="670"/>
      <c r="O208" s="585"/>
      <c r="P208" s="584"/>
      <c r="Q208" s="236">
        <v>389500</v>
      </c>
      <c r="R208" s="649"/>
      <c r="S208" s="584"/>
      <c r="T208" s="584"/>
      <c r="U208" s="584"/>
      <c r="V208" s="584"/>
      <c r="W208" s="584"/>
      <c r="X208" s="584"/>
      <c r="Y208" s="584"/>
      <c r="Z208" s="584"/>
      <c r="AA208" s="584"/>
      <c r="AB208" s="585"/>
      <c r="AC208" s="585"/>
      <c r="AD208" s="585"/>
      <c r="AE208" s="588" t="s">
        <v>3245</v>
      </c>
      <c r="AF208" s="663" t="str">
        <f t="shared" si="63"/>
        <v>ADC-26.09-001998</v>
      </c>
      <c r="AG208" s="585" t="str">
        <f t="shared" si="63"/>
        <v>THVN-MIN2609009</v>
      </c>
      <c r="AH208" s="664">
        <f t="shared" si="65"/>
        <v>46274</v>
      </c>
      <c r="AI208" s="585"/>
      <c r="AJ208" s="585"/>
      <c r="AK208" s="585"/>
      <c r="AL208" s="585">
        <f t="shared" si="59"/>
        <v>389500</v>
      </c>
      <c r="AM208" s="585"/>
      <c r="AN208" s="585"/>
      <c r="AO208" s="585"/>
      <c r="AP208" s="585"/>
      <c r="AQ208" s="585"/>
      <c r="AR208" s="585"/>
      <c r="AS208" s="585"/>
      <c r="AT208" s="585"/>
      <c r="AU208" s="585"/>
      <c r="AV208" s="585">
        <f t="shared" si="60"/>
        <v>31160</v>
      </c>
      <c r="AW208" s="585">
        <f t="shared" si="61"/>
        <v>420660</v>
      </c>
      <c r="AX208" s="585">
        <f t="shared" si="62"/>
        <v>420660</v>
      </c>
      <c r="AY208" s="665" t="str">
        <f t="shared" si="64"/>
        <v>Local</v>
      </c>
      <c r="AZ208" s="666"/>
      <c r="BA208" s="667"/>
      <c r="BB208" s="667"/>
      <c r="BD208" s="669"/>
    </row>
    <row r="209" spans="1:56" s="668" customFormat="1" ht="66" customHeight="1">
      <c r="A209" s="671" t="s">
        <v>7016</v>
      </c>
      <c r="B209" s="621" t="s">
        <v>7162</v>
      </c>
      <c r="C209" s="627" t="s">
        <v>3245</v>
      </c>
      <c r="D209" s="622">
        <v>108607212450</v>
      </c>
      <c r="E209" s="623">
        <v>46274</v>
      </c>
      <c r="F209" s="628">
        <v>1</v>
      </c>
      <c r="G209" s="624"/>
      <c r="H209" s="624"/>
      <c r="I209" s="625"/>
      <c r="J209" s="625"/>
      <c r="K209" s="625"/>
      <c r="L209" s="625"/>
      <c r="M209" s="625"/>
      <c r="N209" s="670"/>
      <c r="O209" s="585"/>
      <c r="P209" s="584"/>
      <c r="Q209" s="236">
        <v>389500</v>
      </c>
      <c r="R209" s="649"/>
      <c r="S209" s="584"/>
      <c r="T209" s="584"/>
      <c r="U209" s="584"/>
      <c r="V209" s="584"/>
      <c r="W209" s="584"/>
      <c r="X209" s="584"/>
      <c r="Y209" s="584"/>
      <c r="Z209" s="584"/>
      <c r="AA209" s="584"/>
      <c r="AB209" s="585"/>
      <c r="AC209" s="585"/>
      <c r="AD209" s="585"/>
      <c r="AE209" s="588" t="s">
        <v>3245</v>
      </c>
      <c r="AF209" s="663" t="str">
        <f t="shared" si="63"/>
        <v>ADC-26.09-001999</v>
      </c>
      <c r="AG209" s="585" t="str">
        <f t="shared" si="63"/>
        <v>60/BG-PS-35</v>
      </c>
      <c r="AH209" s="664">
        <f t="shared" si="65"/>
        <v>46274</v>
      </c>
      <c r="AI209" s="585"/>
      <c r="AJ209" s="585"/>
      <c r="AK209" s="585"/>
      <c r="AL209" s="585">
        <f t="shared" si="59"/>
        <v>389500</v>
      </c>
      <c r="AM209" s="585"/>
      <c r="AN209" s="585"/>
      <c r="AO209" s="585"/>
      <c r="AP209" s="585"/>
      <c r="AQ209" s="585"/>
      <c r="AR209" s="585"/>
      <c r="AS209" s="585"/>
      <c r="AT209" s="585"/>
      <c r="AU209" s="585"/>
      <c r="AV209" s="585">
        <f t="shared" si="60"/>
        <v>31160</v>
      </c>
      <c r="AW209" s="585">
        <f t="shared" si="61"/>
        <v>420660</v>
      </c>
      <c r="AX209" s="585">
        <f t="shared" si="62"/>
        <v>420660</v>
      </c>
      <c r="AY209" s="665" t="str">
        <f t="shared" si="64"/>
        <v>Local</v>
      </c>
      <c r="AZ209" s="666"/>
      <c r="BA209" s="667"/>
      <c r="BB209" s="667"/>
      <c r="BD209" s="669"/>
    </row>
    <row r="210" spans="1:56" s="668" customFormat="1" ht="66" customHeight="1">
      <c r="A210" s="671" t="s">
        <v>7017</v>
      </c>
      <c r="B210" s="621" t="s">
        <v>7163</v>
      </c>
      <c r="C210" s="627" t="s">
        <v>3245</v>
      </c>
      <c r="D210" s="622">
        <v>108609561430</v>
      </c>
      <c r="E210" s="623">
        <v>46274</v>
      </c>
      <c r="F210" s="628">
        <v>1</v>
      </c>
      <c r="G210" s="624"/>
      <c r="H210" s="624"/>
      <c r="I210" s="625"/>
      <c r="J210" s="625"/>
      <c r="K210" s="625"/>
      <c r="L210" s="625"/>
      <c r="M210" s="625"/>
      <c r="N210" s="670"/>
      <c r="O210" s="585"/>
      <c r="P210" s="584"/>
      <c r="Q210" s="236">
        <v>389500</v>
      </c>
      <c r="R210" s="649"/>
      <c r="S210" s="584"/>
      <c r="T210" s="584"/>
      <c r="U210" s="584"/>
      <c r="V210" s="584"/>
      <c r="W210" s="584"/>
      <c r="X210" s="584"/>
      <c r="Y210" s="584"/>
      <c r="Z210" s="584"/>
      <c r="AA210" s="584"/>
      <c r="AB210" s="585"/>
      <c r="AC210" s="585"/>
      <c r="AD210" s="585"/>
      <c r="AE210" s="588" t="s">
        <v>3245</v>
      </c>
      <c r="AF210" s="663" t="str">
        <f t="shared" si="63"/>
        <v>ADC-26.09-002000</v>
      </c>
      <c r="AG210" s="585" t="str">
        <f t="shared" si="63"/>
        <v>20377654</v>
      </c>
      <c r="AH210" s="664">
        <f t="shared" si="65"/>
        <v>46274</v>
      </c>
      <c r="AI210" s="585"/>
      <c r="AJ210" s="585"/>
      <c r="AK210" s="585"/>
      <c r="AL210" s="585">
        <f t="shared" si="59"/>
        <v>389500</v>
      </c>
      <c r="AM210" s="585"/>
      <c r="AN210" s="585"/>
      <c r="AO210" s="585"/>
      <c r="AP210" s="585"/>
      <c r="AQ210" s="585"/>
      <c r="AR210" s="585"/>
      <c r="AS210" s="585"/>
      <c r="AT210" s="585"/>
      <c r="AU210" s="585"/>
      <c r="AV210" s="585">
        <f t="shared" si="60"/>
        <v>31160</v>
      </c>
      <c r="AW210" s="585">
        <f t="shared" si="61"/>
        <v>420660</v>
      </c>
      <c r="AX210" s="585">
        <f t="shared" si="62"/>
        <v>420660</v>
      </c>
      <c r="AY210" s="665" t="str">
        <f t="shared" si="64"/>
        <v>Local</v>
      </c>
      <c r="AZ210" s="666"/>
      <c r="BA210" s="667"/>
      <c r="BB210" s="667"/>
      <c r="BD210" s="669"/>
    </row>
    <row r="211" spans="1:56" s="668" customFormat="1" ht="66" customHeight="1">
      <c r="A211" s="671" t="s">
        <v>7018</v>
      </c>
      <c r="B211" s="621" t="s">
        <v>7164</v>
      </c>
      <c r="C211" s="627" t="s">
        <v>3245</v>
      </c>
      <c r="D211" s="622">
        <v>108607219120</v>
      </c>
      <c r="E211" s="623">
        <v>46275</v>
      </c>
      <c r="F211" s="628">
        <v>1</v>
      </c>
      <c r="G211" s="624"/>
      <c r="H211" s="624"/>
      <c r="I211" s="625"/>
      <c r="J211" s="625"/>
      <c r="K211" s="625"/>
      <c r="L211" s="625"/>
      <c r="M211" s="625"/>
      <c r="N211" s="670"/>
      <c r="O211" s="585"/>
      <c r="P211" s="584"/>
      <c r="Q211" s="236">
        <v>389500</v>
      </c>
      <c r="R211" s="649"/>
      <c r="S211" s="584"/>
      <c r="T211" s="584"/>
      <c r="U211" s="584"/>
      <c r="V211" s="584"/>
      <c r="W211" s="584"/>
      <c r="X211" s="584"/>
      <c r="Y211" s="584"/>
      <c r="Z211" s="584"/>
      <c r="AA211" s="584"/>
      <c r="AB211" s="585"/>
      <c r="AC211" s="585"/>
      <c r="AD211" s="585"/>
      <c r="AE211" s="588" t="s">
        <v>3245</v>
      </c>
      <c r="AF211" s="663" t="str">
        <f t="shared" si="63"/>
        <v>ADC-26.09-002001</v>
      </c>
      <c r="AG211" s="585" t="str">
        <f t="shared" si="63"/>
        <v>5735275</v>
      </c>
      <c r="AH211" s="664">
        <f t="shared" si="65"/>
        <v>46275</v>
      </c>
      <c r="AI211" s="585"/>
      <c r="AJ211" s="585"/>
      <c r="AK211" s="585"/>
      <c r="AL211" s="585">
        <f t="shared" si="59"/>
        <v>389500</v>
      </c>
      <c r="AM211" s="585"/>
      <c r="AN211" s="585"/>
      <c r="AO211" s="585"/>
      <c r="AP211" s="585"/>
      <c r="AQ211" s="585"/>
      <c r="AR211" s="585"/>
      <c r="AS211" s="585"/>
      <c r="AT211" s="585"/>
      <c r="AU211" s="585"/>
      <c r="AV211" s="585">
        <f t="shared" si="60"/>
        <v>31160</v>
      </c>
      <c r="AW211" s="585">
        <f t="shared" si="61"/>
        <v>420660</v>
      </c>
      <c r="AX211" s="585">
        <f t="shared" si="62"/>
        <v>420660</v>
      </c>
      <c r="AY211" s="665" t="str">
        <f t="shared" si="64"/>
        <v>Local</v>
      </c>
      <c r="AZ211" s="666"/>
      <c r="BA211" s="667"/>
      <c r="BB211" s="667"/>
      <c r="BD211" s="669"/>
    </row>
    <row r="212" spans="1:56" s="668" customFormat="1" ht="66" customHeight="1">
      <c r="A212" s="671" t="s">
        <v>7019</v>
      </c>
      <c r="B212" s="621" t="s">
        <v>7165</v>
      </c>
      <c r="C212" s="627" t="s">
        <v>3245</v>
      </c>
      <c r="D212" s="622">
        <v>108607321320</v>
      </c>
      <c r="E212" s="623">
        <v>46275</v>
      </c>
      <c r="F212" s="628">
        <v>1</v>
      </c>
      <c r="G212" s="624"/>
      <c r="H212" s="624"/>
      <c r="I212" s="625"/>
      <c r="J212" s="625"/>
      <c r="K212" s="625"/>
      <c r="L212" s="625"/>
      <c r="M212" s="625"/>
      <c r="N212" s="670"/>
      <c r="O212" s="585"/>
      <c r="P212" s="584"/>
      <c r="Q212" s="236">
        <v>389500</v>
      </c>
      <c r="R212" s="649"/>
      <c r="S212" s="584"/>
      <c r="T212" s="584"/>
      <c r="U212" s="584"/>
      <c r="V212" s="584"/>
      <c r="W212" s="584"/>
      <c r="X212" s="584"/>
      <c r="Y212" s="584"/>
      <c r="Z212" s="584"/>
      <c r="AA212" s="584"/>
      <c r="AB212" s="585"/>
      <c r="AC212" s="585"/>
      <c r="AD212" s="585"/>
      <c r="AE212" s="588" t="s">
        <v>3245</v>
      </c>
      <c r="AF212" s="663" t="str">
        <f t="shared" si="63"/>
        <v>ADC-26.09-002002</v>
      </c>
      <c r="AG212" s="585" t="str">
        <f t="shared" si="63"/>
        <v>DWVN-26-48PS</v>
      </c>
      <c r="AH212" s="664">
        <f t="shared" si="65"/>
        <v>46275</v>
      </c>
      <c r="AI212" s="585"/>
      <c r="AJ212" s="585"/>
      <c r="AK212" s="585"/>
      <c r="AL212" s="585">
        <f t="shared" si="59"/>
        <v>389500</v>
      </c>
      <c r="AM212" s="585"/>
      <c r="AN212" s="585"/>
      <c r="AO212" s="585"/>
      <c r="AP212" s="585"/>
      <c r="AQ212" s="585"/>
      <c r="AR212" s="585"/>
      <c r="AS212" s="585"/>
      <c r="AT212" s="585"/>
      <c r="AU212" s="585"/>
      <c r="AV212" s="585">
        <f t="shared" si="60"/>
        <v>31160</v>
      </c>
      <c r="AW212" s="585">
        <f t="shared" si="61"/>
        <v>420660</v>
      </c>
      <c r="AX212" s="585">
        <f t="shared" si="62"/>
        <v>420660</v>
      </c>
      <c r="AY212" s="665" t="str">
        <f t="shared" si="64"/>
        <v>Local</v>
      </c>
      <c r="AZ212" s="666"/>
      <c r="BA212" s="667"/>
      <c r="BB212" s="667"/>
      <c r="BD212" s="669"/>
    </row>
    <row r="213" spans="1:56" s="668" customFormat="1" ht="66" customHeight="1">
      <c r="A213" s="671" t="s">
        <v>7020</v>
      </c>
      <c r="B213" s="621" t="s">
        <v>7166</v>
      </c>
      <c r="C213" s="627" t="s">
        <v>3245</v>
      </c>
      <c r="D213" s="622">
        <v>108607546940</v>
      </c>
      <c r="E213" s="623">
        <v>46275</v>
      </c>
      <c r="F213" s="628">
        <v>1</v>
      </c>
      <c r="G213" s="624"/>
      <c r="H213" s="624"/>
      <c r="I213" s="625"/>
      <c r="J213" s="625"/>
      <c r="K213" s="625"/>
      <c r="L213" s="625"/>
      <c r="M213" s="625"/>
      <c r="N213" s="670"/>
      <c r="O213" s="585"/>
      <c r="P213" s="584"/>
      <c r="Q213" s="236">
        <v>389500</v>
      </c>
      <c r="R213" s="649"/>
      <c r="S213" s="584"/>
      <c r="T213" s="584"/>
      <c r="U213" s="584"/>
      <c r="V213" s="584"/>
      <c r="W213" s="584"/>
      <c r="X213" s="584"/>
      <c r="Y213" s="584"/>
      <c r="Z213" s="584"/>
      <c r="AA213" s="584"/>
      <c r="AB213" s="585"/>
      <c r="AC213" s="585"/>
      <c r="AD213" s="585"/>
      <c r="AE213" s="588" t="s">
        <v>3245</v>
      </c>
      <c r="AF213" s="663" t="str">
        <f t="shared" si="63"/>
        <v>ADC-26.09-002003</v>
      </c>
      <c r="AG213" s="585" t="str">
        <f t="shared" si="63"/>
        <v>DSVN-260907-POU</v>
      </c>
      <c r="AH213" s="664">
        <f t="shared" si="65"/>
        <v>46275</v>
      </c>
      <c r="AI213" s="585"/>
      <c r="AJ213" s="585"/>
      <c r="AK213" s="585"/>
      <c r="AL213" s="585">
        <f t="shared" si="59"/>
        <v>389500</v>
      </c>
      <c r="AM213" s="585"/>
      <c r="AN213" s="585"/>
      <c r="AO213" s="585"/>
      <c r="AP213" s="585"/>
      <c r="AQ213" s="585"/>
      <c r="AR213" s="585"/>
      <c r="AS213" s="585"/>
      <c r="AT213" s="585"/>
      <c r="AU213" s="585"/>
      <c r="AV213" s="585">
        <f t="shared" si="60"/>
        <v>31160</v>
      </c>
      <c r="AW213" s="585">
        <f t="shared" si="61"/>
        <v>420660</v>
      </c>
      <c r="AX213" s="585">
        <f t="shared" si="62"/>
        <v>420660</v>
      </c>
      <c r="AY213" s="665" t="str">
        <f t="shared" si="64"/>
        <v>Local</v>
      </c>
      <c r="AZ213" s="666"/>
      <c r="BA213" s="667"/>
      <c r="BB213" s="667"/>
      <c r="BD213" s="669"/>
    </row>
    <row r="214" spans="1:56" s="668" customFormat="1" ht="66" customHeight="1">
      <c r="A214" s="671" t="s">
        <v>7021</v>
      </c>
      <c r="B214" s="621" t="s">
        <v>7167</v>
      </c>
      <c r="C214" s="627" t="s">
        <v>3245</v>
      </c>
      <c r="D214" s="622">
        <v>108607780630</v>
      </c>
      <c r="E214" s="623">
        <v>46275</v>
      </c>
      <c r="F214" s="628">
        <v>1</v>
      </c>
      <c r="G214" s="624"/>
      <c r="H214" s="624"/>
      <c r="I214" s="625"/>
      <c r="J214" s="625"/>
      <c r="K214" s="625"/>
      <c r="L214" s="625"/>
      <c r="M214" s="625"/>
      <c r="N214" s="670"/>
      <c r="O214" s="585"/>
      <c r="P214" s="584"/>
      <c r="Q214" s="236">
        <v>389500</v>
      </c>
      <c r="R214" s="649"/>
      <c r="S214" s="584"/>
      <c r="T214" s="584"/>
      <c r="U214" s="584"/>
      <c r="V214" s="584"/>
      <c r="W214" s="584"/>
      <c r="X214" s="584"/>
      <c r="Y214" s="584"/>
      <c r="Z214" s="584"/>
      <c r="AA214" s="584"/>
      <c r="AB214" s="585"/>
      <c r="AC214" s="585"/>
      <c r="AD214" s="585"/>
      <c r="AE214" s="588" t="s">
        <v>3245</v>
      </c>
      <c r="AF214" s="663" t="str">
        <f t="shared" si="63"/>
        <v>ADC-26.09-002004</v>
      </c>
      <c r="AG214" s="585" t="str">
        <f t="shared" si="63"/>
        <v>O2-2609-00190</v>
      </c>
      <c r="AH214" s="664">
        <f t="shared" si="65"/>
        <v>46275</v>
      </c>
      <c r="AI214" s="585"/>
      <c r="AJ214" s="585"/>
      <c r="AK214" s="585"/>
      <c r="AL214" s="585">
        <f t="shared" si="59"/>
        <v>389500</v>
      </c>
      <c r="AM214" s="585"/>
      <c r="AN214" s="585"/>
      <c r="AO214" s="585"/>
      <c r="AP214" s="585"/>
      <c r="AQ214" s="585"/>
      <c r="AR214" s="585"/>
      <c r="AS214" s="585"/>
      <c r="AT214" s="585"/>
      <c r="AU214" s="585"/>
      <c r="AV214" s="585">
        <f t="shared" si="60"/>
        <v>31160</v>
      </c>
      <c r="AW214" s="585">
        <f t="shared" si="61"/>
        <v>420660</v>
      </c>
      <c r="AX214" s="585">
        <f t="shared" si="62"/>
        <v>420660</v>
      </c>
      <c r="AY214" s="665" t="str">
        <f t="shared" si="64"/>
        <v>Local</v>
      </c>
      <c r="AZ214" s="666"/>
      <c r="BA214" s="667"/>
      <c r="BB214" s="667"/>
      <c r="BD214" s="669"/>
    </row>
    <row r="215" spans="1:56" s="668" customFormat="1" ht="66" customHeight="1">
      <c r="A215" s="671" t="s">
        <v>7022</v>
      </c>
      <c r="B215" s="621" t="s">
        <v>7168</v>
      </c>
      <c r="C215" s="627" t="s">
        <v>3245</v>
      </c>
      <c r="D215" s="622">
        <v>108607983410</v>
      </c>
      <c r="E215" s="623">
        <v>46275</v>
      </c>
      <c r="F215" s="628">
        <v>1</v>
      </c>
      <c r="G215" s="624"/>
      <c r="H215" s="624"/>
      <c r="I215" s="625"/>
      <c r="J215" s="625"/>
      <c r="K215" s="625"/>
      <c r="L215" s="625"/>
      <c r="M215" s="625"/>
      <c r="N215" s="670"/>
      <c r="O215" s="585"/>
      <c r="P215" s="584"/>
      <c r="Q215" s="236">
        <v>389500</v>
      </c>
      <c r="R215" s="649"/>
      <c r="S215" s="584"/>
      <c r="T215" s="584"/>
      <c r="U215" s="584"/>
      <c r="V215" s="584"/>
      <c r="W215" s="584"/>
      <c r="X215" s="584"/>
      <c r="Y215" s="584"/>
      <c r="Z215" s="584"/>
      <c r="AA215" s="584"/>
      <c r="AB215" s="585"/>
      <c r="AC215" s="585"/>
      <c r="AD215" s="585"/>
      <c r="AE215" s="588" t="s">
        <v>3245</v>
      </c>
      <c r="AF215" s="663" t="str">
        <f t="shared" si="63"/>
        <v>ADC-26.09-002005</v>
      </c>
      <c r="AG215" s="585" t="str">
        <f t="shared" si="63"/>
        <v>O2-2609-00184</v>
      </c>
      <c r="AH215" s="664">
        <f t="shared" si="65"/>
        <v>46275</v>
      </c>
      <c r="AI215" s="585"/>
      <c r="AJ215" s="585"/>
      <c r="AK215" s="585"/>
      <c r="AL215" s="585">
        <f t="shared" si="59"/>
        <v>389500</v>
      </c>
      <c r="AM215" s="585"/>
      <c r="AN215" s="585"/>
      <c r="AO215" s="585"/>
      <c r="AP215" s="585"/>
      <c r="AQ215" s="585"/>
      <c r="AR215" s="585"/>
      <c r="AS215" s="585"/>
      <c r="AT215" s="585"/>
      <c r="AU215" s="585"/>
      <c r="AV215" s="585">
        <f t="shared" si="60"/>
        <v>31160</v>
      </c>
      <c r="AW215" s="585">
        <f t="shared" si="61"/>
        <v>420660</v>
      </c>
      <c r="AX215" s="585">
        <f t="shared" si="62"/>
        <v>420660</v>
      </c>
      <c r="AY215" s="665" t="str">
        <f t="shared" si="64"/>
        <v>Local</v>
      </c>
      <c r="AZ215" s="666"/>
      <c r="BA215" s="667"/>
      <c r="BB215" s="667"/>
      <c r="BD215" s="669"/>
    </row>
    <row r="216" spans="1:56" s="668" customFormat="1" ht="66" customHeight="1">
      <c r="A216" s="671" t="s">
        <v>7023</v>
      </c>
      <c r="B216" s="621" t="s">
        <v>7169</v>
      </c>
      <c r="C216" s="627" t="s">
        <v>3245</v>
      </c>
      <c r="D216" s="622">
        <v>108608094230</v>
      </c>
      <c r="E216" s="623">
        <v>46275</v>
      </c>
      <c r="F216" s="628">
        <v>1</v>
      </c>
      <c r="G216" s="624"/>
      <c r="H216" s="624"/>
      <c r="I216" s="625"/>
      <c r="J216" s="625"/>
      <c r="K216" s="625"/>
      <c r="L216" s="625"/>
      <c r="M216" s="625"/>
      <c r="N216" s="670"/>
      <c r="O216" s="585"/>
      <c r="P216" s="584"/>
      <c r="Q216" s="236">
        <v>389500</v>
      </c>
      <c r="R216" s="649"/>
      <c r="S216" s="584"/>
      <c r="T216" s="584"/>
      <c r="U216" s="584"/>
      <c r="V216" s="584"/>
      <c r="W216" s="584"/>
      <c r="X216" s="584"/>
      <c r="Y216" s="584"/>
      <c r="Z216" s="584"/>
      <c r="AA216" s="584"/>
      <c r="AB216" s="585"/>
      <c r="AC216" s="585"/>
      <c r="AD216" s="585"/>
      <c r="AE216" s="588" t="s">
        <v>3245</v>
      </c>
      <c r="AF216" s="663" t="str">
        <f t="shared" si="63"/>
        <v>ADC-26.09-002006</v>
      </c>
      <c r="AG216" s="585" t="str">
        <f t="shared" si="63"/>
        <v>2300010426</v>
      </c>
      <c r="AH216" s="664">
        <f t="shared" si="65"/>
        <v>46275</v>
      </c>
      <c r="AI216" s="585"/>
      <c r="AJ216" s="585"/>
      <c r="AK216" s="585"/>
      <c r="AL216" s="585">
        <f t="shared" si="59"/>
        <v>389500</v>
      </c>
      <c r="AM216" s="585"/>
      <c r="AN216" s="585"/>
      <c r="AO216" s="585"/>
      <c r="AP216" s="585"/>
      <c r="AQ216" s="585"/>
      <c r="AR216" s="585"/>
      <c r="AS216" s="585"/>
      <c r="AT216" s="585"/>
      <c r="AU216" s="585"/>
      <c r="AV216" s="585">
        <f t="shared" si="60"/>
        <v>31160</v>
      </c>
      <c r="AW216" s="585">
        <f t="shared" si="61"/>
        <v>420660</v>
      </c>
      <c r="AX216" s="585">
        <f t="shared" si="62"/>
        <v>420660</v>
      </c>
      <c r="AY216" s="665" t="str">
        <f t="shared" si="64"/>
        <v>Local</v>
      </c>
      <c r="AZ216" s="666"/>
      <c r="BA216" s="667"/>
      <c r="BB216" s="667"/>
      <c r="BD216" s="669"/>
    </row>
    <row r="217" spans="1:56" s="668" customFormat="1" ht="66" customHeight="1">
      <c r="A217" s="671" t="s">
        <v>7024</v>
      </c>
      <c r="B217" s="621" t="s">
        <v>7170</v>
      </c>
      <c r="C217" s="627" t="s">
        <v>3245</v>
      </c>
      <c r="D217" s="622">
        <v>108608612010</v>
      </c>
      <c r="E217" s="623">
        <v>46275</v>
      </c>
      <c r="F217" s="628">
        <v>1</v>
      </c>
      <c r="G217" s="624"/>
      <c r="H217" s="624"/>
      <c r="I217" s="625"/>
      <c r="J217" s="625"/>
      <c r="K217" s="625"/>
      <c r="L217" s="625"/>
      <c r="M217" s="625"/>
      <c r="N217" s="670"/>
      <c r="O217" s="585"/>
      <c r="P217" s="584"/>
      <c r="Q217" s="236">
        <v>389500</v>
      </c>
      <c r="R217" s="649"/>
      <c r="S217" s="584"/>
      <c r="T217" s="584"/>
      <c r="U217" s="584"/>
      <c r="V217" s="584"/>
      <c r="W217" s="584"/>
      <c r="X217" s="584"/>
      <c r="Y217" s="584"/>
      <c r="Z217" s="584"/>
      <c r="AA217" s="584"/>
      <c r="AB217" s="585"/>
      <c r="AC217" s="585"/>
      <c r="AD217" s="585"/>
      <c r="AE217" s="588" t="s">
        <v>3245</v>
      </c>
      <c r="AF217" s="663" t="str">
        <f t="shared" si="63"/>
        <v>ADC-26.09-002007</v>
      </c>
      <c r="AG217" s="585" t="str">
        <f t="shared" si="63"/>
        <v>IV26090346</v>
      </c>
      <c r="AH217" s="664">
        <f t="shared" si="65"/>
        <v>46275</v>
      </c>
      <c r="AI217" s="585"/>
      <c r="AJ217" s="585"/>
      <c r="AK217" s="585"/>
      <c r="AL217" s="585">
        <f t="shared" si="59"/>
        <v>389500</v>
      </c>
      <c r="AM217" s="585"/>
      <c r="AN217" s="585"/>
      <c r="AO217" s="585"/>
      <c r="AP217" s="585"/>
      <c r="AQ217" s="585"/>
      <c r="AR217" s="585"/>
      <c r="AS217" s="585"/>
      <c r="AT217" s="585"/>
      <c r="AU217" s="585"/>
      <c r="AV217" s="585">
        <f t="shared" si="60"/>
        <v>31160</v>
      </c>
      <c r="AW217" s="585">
        <f t="shared" si="61"/>
        <v>420660</v>
      </c>
      <c r="AX217" s="585">
        <f t="shared" si="62"/>
        <v>420660</v>
      </c>
      <c r="AY217" s="665" t="str">
        <f t="shared" si="64"/>
        <v>Local</v>
      </c>
      <c r="AZ217" s="666"/>
      <c r="BA217" s="667"/>
      <c r="BB217" s="667"/>
      <c r="BD217" s="669"/>
    </row>
    <row r="218" spans="1:56" s="668" customFormat="1" ht="66" customHeight="1">
      <c r="A218" s="671" t="s">
        <v>7025</v>
      </c>
      <c r="B218" s="621" t="s">
        <v>7171</v>
      </c>
      <c r="C218" s="627" t="s">
        <v>3245</v>
      </c>
      <c r="D218" s="622">
        <v>108608743240</v>
      </c>
      <c r="E218" s="623">
        <v>46275</v>
      </c>
      <c r="F218" s="628">
        <v>1</v>
      </c>
      <c r="G218" s="624"/>
      <c r="H218" s="624"/>
      <c r="I218" s="625"/>
      <c r="J218" s="625"/>
      <c r="K218" s="625"/>
      <c r="L218" s="625"/>
      <c r="M218" s="625"/>
      <c r="N218" s="670"/>
      <c r="O218" s="585"/>
      <c r="P218" s="584"/>
      <c r="Q218" s="236">
        <v>389500</v>
      </c>
      <c r="R218" s="649"/>
      <c r="S218" s="584"/>
      <c r="T218" s="584"/>
      <c r="U218" s="584"/>
      <c r="V218" s="584"/>
      <c r="W218" s="584"/>
      <c r="X218" s="584"/>
      <c r="Y218" s="584"/>
      <c r="Z218" s="584"/>
      <c r="AA218" s="584"/>
      <c r="AB218" s="585"/>
      <c r="AC218" s="585"/>
      <c r="AD218" s="585"/>
      <c r="AE218" s="588" t="s">
        <v>3245</v>
      </c>
      <c r="AF218" s="663" t="str">
        <f t="shared" si="63"/>
        <v>ADC-26.09-002008</v>
      </c>
      <c r="AG218" s="585" t="str">
        <f t="shared" si="63"/>
        <v>1128</v>
      </c>
      <c r="AH218" s="664">
        <f t="shared" si="65"/>
        <v>46275</v>
      </c>
      <c r="AI218" s="585"/>
      <c r="AJ218" s="585"/>
      <c r="AK218" s="585"/>
      <c r="AL218" s="585">
        <f t="shared" si="59"/>
        <v>389500</v>
      </c>
      <c r="AM218" s="585"/>
      <c r="AN218" s="585"/>
      <c r="AO218" s="585"/>
      <c r="AP218" s="585"/>
      <c r="AQ218" s="585"/>
      <c r="AR218" s="585"/>
      <c r="AS218" s="585"/>
      <c r="AT218" s="585"/>
      <c r="AU218" s="585"/>
      <c r="AV218" s="585">
        <f t="shared" si="60"/>
        <v>31160</v>
      </c>
      <c r="AW218" s="585">
        <f t="shared" si="61"/>
        <v>420660</v>
      </c>
      <c r="AX218" s="585">
        <f t="shared" si="62"/>
        <v>420660</v>
      </c>
      <c r="AY218" s="665" t="str">
        <f t="shared" si="64"/>
        <v>Local</v>
      </c>
      <c r="AZ218" s="666"/>
      <c r="BA218" s="667"/>
      <c r="BB218" s="667"/>
      <c r="BD218" s="669"/>
    </row>
    <row r="219" spans="1:56" s="668" customFormat="1" ht="66" customHeight="1">
      <c r="A219" s="671" t="s">
        <v>7026</v>
      </c>
      <c r="B219" s="621" t="s">
        <v>7172</v>
      </c>
      <c r="C219" s="627" t="s">
        <v>3245</v>
      </c>
      <c r="D219" s="622">
        <v>108608760850</v>
      </c>
      <c r="E219" s="623">
        <v>46275</v>
      </c>
      <c r="F219" s="628">
        <v>1</v>
      </c>
      <c r="G219" s="624"/>
      <c r="H219" s="624"/>
      <c r="I219" s="625"/>
      <c r="J219" s="625"/>
      <c r="K219" s="625"/>
      <c r="L219" s="625"/>
      <c r="M219" s="625"/>
      <c r="N219" s="670"/>
      <c r="O219" s="585"/>
      <c r="P219" s="584"/>
      <c r="Q219" s="236">
        <v>389500</v>
      </c>
      <c r="R219" s="649"/>
      <c r="S219" s="584"/>
      <c r="T219" s="584"/>
      <c r="U219" s="584"/>
      <c r="V219" s="584"/>
      <c r="W219" s="584"/>
      <c r="X219" s="584"/>
      <c r="Y219" s="584"/>
      <c r="Z219" s="584"/>
      <c r="AA219" s="584"/>
      <c r="AB219" s="585"/>
      <c r="AC219" s="585"/>
      <c r="AD219" s="585"/>
      <c r="AE219" s="588" t="s">
        <v>3245</v>
      </c>
      <c r="AF219" s="663" t="str">
        <f t="shared" si="63"/>
        <v>ADC-26.09-002009</v>
      </c>
      <c r="AG219" s="585" t="str">
        <f t="shared" si="63"/>
        <v>1367</v>
      </c>
      <c r="AH219" s="664">
        <f t="shared" si="65"/>
        <v>46275</v>
      </c>
      <c r="AI219" s="585"/>
      <c r="AJ219" s="585"/>
      <c r="AK219" s="585"/>
      <c r="AL219" s="585">
        <f t="shared" si="59"/>
        <v>389500</v>
      </c>
      <c r="AM219" s="585"/>
      <c r="AN219" s="585"/>
      <c r="AO219" s="585"/>
      <c r="AP219" s="585"/>
      <c r="AQ219" s="585"/>
      <c r="AR219" s="585"/>
      <c r="AS219" s="585"/>
      <c r="AT219" s="585"/>
      <c r="AU219" s="585"/>
      <c r="AV219" s="585">
        <f t="shared" si="60"/>
        <v>31160</v>
      </c>
      <c r="AW219" s="585">
        <f t="shared" si="61"/>
        <v>420660</v>
      </c>
      <c r="AX219" s="585">
        <f t="shared" si="62"/>
        <v>420660</v>
      </c>
      <c r="AY219" s="665" t="str">
        <f t="shared" si="64"/>
        <v>Local</v>
      </c>
      <c r="AZ219" s="666"/>
      <c r="BA219" s="667"/>
      <c r="BB219" s="667"/>
      <c r="BD219" s="669"/>
    </row>
    <row r="220" spans="1:56" s="668" customFormat="1" ht="66" customHeight="1">
      <c r="A220" s="671" t="s">
        <v>7027</v>
      </c>
      <c r="B220" s="621" t="s">
        <v>7173</v>
      </c>
      <c r="C220" s="627" t="s">
        <v>3245</v>
      </c>
      <c r="D220" s="622">
        <v>108608845660</v>
      </c>
      <c r="E220" s="623">
        <v>46275</v>
      </c>
      <c r="F220" s="628">
        <v>1</v>
      </c>
      <c r="G220" s="624"/>
      <c r="H220" s="624"/>
      <c r="I220" s="625"/>
      <c r="J220" s="625"/>
      <c r="K220" s="625"/>
      <c r="L220" s="625"/>
      <c r="M220" s="625"/>
      <c r="N220" s="670"/>
      <c r="O220" s="585"/>
      <c r="P220" s="584"/>
      <c r="Q220" s="236">
        <v>389500</v>
      </c>
      <c r="R220" s="649"/>
      <c r="S220" s="584"/>
      <c r="T220" s="584"/>
      <c r="U220" s="584"/>
      <c r="V220" s="584"/>
      <c r="W220" s="584"/>
      <c r="X220" s="584"/>
      <c r="Y220" s="584"/>
      <c r="Z220" s="584"/>
      <c r="AA220" s="584"/>
      <c r="AB220" s="585"/>
      <c r="AC220" s="585"/>
      <c r="AD220" s="585"/>
      <c r="AE220" s="588" t="s">
        <v>3245</v>
      </c>
      <c r="AF220" s="663" t="str">
        <f t="shared" si="63"/>
        <v>ADC-26.09-002010</v>
      </c>
      <c r="AG220" s="585" t="str">
        <f t="shared" si="63"/>
        <v>2609PS-11</v>
      </c>
      <c r="AH220" s="664">
        <f t="shared" si="65"/>
        <v>46275</v>
      </c>
      <c r="AI220" s="585"/>
      <c r="AJ220" s="585"/>
      <c r="AK220" s="585"/>
      <c r="AL220" s="585">
        <f t="shared" si="59"/>
        <v>389500</v>
      </c>
      <c r="AM220" s="585"/>
      <c r="AN220" s="585"/>
      <c r="AO220" s="585"/>
      <c r="AP220" s="585"/>
      <c r="AQ220" s="585"/>
      <c r="AR220" s="585"/>
      <c r="AS220" s="585"/>
      <c r="AT220" s="585"/>
      <c r="AU220" s="585"/>
      <c r="AV220" s="585">
        <f t="shared" si="60"/>
        <v>31160</v>
      </c>
      <c r="AW220" s="585">
        <f t="shared" si="61"/>
        <v>420660</v>
      </c>
      <c r="AX220" s="585">
        <f t="shared" si="62"/>
        <v>420660</v>
      </c>
      <c r="AY220" s="665" t="str">
        <f t="shared" si="64"/>
        <v>Local</v>
      </c>
      <c r="AZ220" s="666"/>
      <c r="BA220" s="667"/>
      <c r="BB220" s="667"/>
      <c r="BD220" s="669"/>
    </row>
    <row r="221" spans="1:56" s="668" customFormat="1" ht="66" customHeight="1">
      <c r="A221" s="671" t="s">
        <v>7028</v>
      </c>
      <c r="B221" s="621" t="s">
        <v>7174</v>
      </c>
      <c r="C221" s="627" t="s">
        <v>3245</v>
      </c>
      <c r="D221" s="622">
        <v>108609007400</v>
      </c>
      <c r="E221" s="623">
        <v>46275</v>
      </c>
      <c r="F221" s="628">
        <v>1</v>
      </c>
      <c r="G221" s="624"/>
      <c r="H221" s="624"/>
      <c r="I221" s="625"/>
      <c r="J221" s="625"/>
      <c r="K221" s="625"/>
      <c r="L221" s="625"/>
      <c r="M221" s="625"/>
      <c r="N221" s="670"/>
      <c r="O221" s="585"/>
      <c r="P221" s="584"/>
      <c r="Q221" s="236">
        <v>389500</v>
      </c>
      <c r="R221" s="649"/>
      <c r="S221" s="584"/>
      <c r="T221" s="584"/>
      <c r="U221" s="584"/>
      <c r="V221" s="584"/>
      <c r="W221" s="584"/>
      <c r="X221" s="584"/>
      <c r="Y221" s="584"/>
      <c r="Z221" s="584"/>
      <c r="AA221" s="584"/>
      <c r="AB221" s="585"/>
      <c r="AC221" s="585"/>
      <c r="AD221" s="585"/>
      <c r="AE221" s="588" t="s">
        <v>3245</v>
      </c>
      <c r="AF221" s="663" t="str">
        <f t="shared" si="63"/>
        <v>ADC-26.09-002011</v>
      </c>
      <c r="AG221" s="585" t="str">
        <f t="shared" si="63"/>
        <v>5724136</v>
      </c>
      <c r="AH221" s="664">
        <f t="shared" si="65"/>
        <v>46275</v>
      </c>
      <c r="AI221" s="585"/>
      <c r="AJ221" s="585"/>
      <c r="AK221" s="585"/>
      <c r="AL221" s="585">
        <f t="shared" si="59"/>
        <v>389500</v>
      </c>
      <c r="AM221" s="585"/>
      <c r="AN221" s="585"/>
      <c r="AO221" s="585"/>
      <c r="AP221" s="585"/>
      <c r="AQ221" s="585"/>
      <c r="AR221" s="585"/>
      <c r="AS221" s="585"/>
      <c r="AT221" s="585"/>
      <c r="AU221" s="585"/>
      <c r="AV221" s="585">
        <f t="shared" si="60"/>
        <v>31160</v>
      </c>
      <c r="AW221" s="585">
        <f t="shared" si="61"/>
        <v>420660</v>
      </c>
      <c r="AX221" s="585">
        <f t="shared" si="62"/>
        <v>420660</v>
      </c>
      <c r="AY221" s="665" t="str">
        <f t="shared" si="64"/>
        <v>Local</v>
      </c>
      <c r="AZ221" s="666"/>
      <c r="BA221" s="667"/>
      <c r="BB221" s="667"/>
      <c r="BD221" s="669"/>
    </row>
    <row r="222" spans="1:56" s="668" customFormat="1" ht="66" customHeight="1">
      <c r="A222" s="671" t="s">
        <v>7029</v>
      </c>
      <c r="B222" s="621" t="s">
        <v>7175</v>
      </c>
      <c r="C222" s="627" t="s">
        <v>3245</v>
      </c>
      <c r="D222" s="622">
        <v>108609150200</v>
      </c>
      <c r="E222" s="623">
        <v>46275</v>
      </c>
      <c r="F222" s="628">
        <v>1</v>
      </c>
      <c r="G222" s="624"/>
      <c r="H222" s="624"/>
      <c r="I222" s="625"/>
      <c r="J222" s="625"/>
      <c r="K222" s="625"/>
      <c r="L222" s="625"/>
      <c r="M222" s="625"/>
      <c r="N222" s="670"/>
      <c r="O222" s="585"/>
      <c r="P222" s="584"/>
      <c r="Q222" s="236">
        <v>389500</v>
      </c>
      <c r="R222" s="649"/>
      <c r="S222" s="584"/>
      <c r="T222" s="584"/>
      <c r="U222" s="584"/>
      <c r="V222" s="584"/>
      <c r="W222" s="584"/>
      <c r="X222" s="584"/>
      <c r="Y222" s="584"/>
      <c r="Z222" s="584"/>
      <c r="AA222" s="584"/>
      <c r="AB222" s="585"/>
      <c r="AC222" s="585"/>
      <c r="AD222" s="585"/>
      <c r="AE222" s="588" t="s">
        <v>3245</v>
      </c>
      <c r="AF222" s="663" t="str">
        <f t="shared" si="63"/>
        <v>ADC-26.09-002012</v>
      </c>
      <c r="AG222" s="585" t="str">
        <f t="shared" si="63"/>
        <v>850C260900454</v>
      </c>
      <c r="AH222" s="664">
        <f t="shared" si="65"/>
        <v>46275</v>
      </c>
      <c r="AI222" s="585"/>
      <c r="AJ222" s="585"/>
      <c r="AK222" s="585"/>
      <c r="AL222" s="585">
        <f t="shared" si="59"/>
        <v>389500</v>
      </c>
      <c r="AM222" s="585"/>
      <c r="AN222" s="585"/>
      <c r="AO222" s="585"/>
      <c r="AP222" s="585"/>
      <c r="AQ222" s="585"/>
      <c r="AR222" s="585"/>
      <c r="AS222" s="585"/>
      <c r="AT222" s="585"/>
      <c r="AU222" s="585"/>
      <c r="AV222" s="585">
        <f t="shared" si="60"/>
        <v>31160</v>
      </c>
      <c r="AW222" s="585">
        <f t="shared" si="61"/>
        <v>420660</v>
      </c>
      <c r="AX222" s="585">
        <f t="shared" si="62"/>
        <v>420660</v>
      </c>
      <c r="AY222" s="665" t="str">
        <f t="shared" si="64"/>
        <v>Local</v>
      </c>
      <c r="AZ222" s="666"/>
      <c r="BA222" s="667"/>
      <c r="BB222" s="667"/>
      <c r="BD222" s="669"/>
    </row>
    <row r="223" spans="1:56" s="668" customFormat="1" ht="66" customHeight="1">
      <c r="A223" s="671" t="s">
        <v>7030</v>
      </c>
      <c r="B223" s="621" t="s">
        <v>7176</v>
      </c>
      <c r="C223" s="627" t="s">
        <v>3245</v>
      </c>
      <c r="D223" s="622">
        <v>108609286920</v>
      </c>
      <c r="E223" s="623">
        <v>46275</v>
      </c>
      <c r="F223" s="628">
        <v>1</v>
      </c>
      <c r="G223" s="624"/>
      <c r="H223" s="624"/>
      <c r="I223" s="625"/>
      <c r="J223" s="625"/>
      <c r="K223" s="625"/>
      <c r="L223" s="625"/>
      <c r="M223" s="625"/>
      <c r="N223" s="670"/>
      <c r="O223" s="585"/>
      <c r="P223" s="584"/>
      <c r="Q223" s="236">
        <v>389500</v>
      </c>
      <c r="R223" s="649"/>
      <c r="S223" s="584"/>
      <c r="T223" s="584"/>
      <c r="U223" s="584"/>
      <c r="V223" s="584"/>
      <c r="W223" s="584"/>
      <c r="X223" s="584"/>
      <c r="Y223" s="584"/>
      <c r="Z223" s="584"/>
      <c r="AA223" s="584"/>
      <c r="AB223" s="585"/>
      <c r="AC223" s="585"/>
      <c r="AD223" s="585"/>
      <c r="AE223" s="588" t="s">
        <v>3245</v>
      </c>
      <c r="AF223" s="663" t="str">
        <f t="shared" si="63"/>
        <v>ADC-26.09-002013</v>
      </c>
      <c r="AG223" s="585" t="str">
        <f t="shared" si="63"/>
        <v>1340</v>
      </c>
      <c r="AH223" s="664">
        <f t="shared" si="65"/>
        <v>46275</v>
      </c>
      <c r="AI223" s="585"/>
      <c r="AJ223" s="585"/>
      <c r="AK223" s="585"/>
      <c r="AL223" s="585">
        <f t="shared" si="59"/>
        <v>389500</v>
      </c>
      <c r="AM223" s="585"/>
      <c r="AN223" s="585"/>
      <c r="AO223" s="585"/>
      <c r="AP223" s="585"/>
      <c r="AQ223" s="585"/>
      <c r="AR223" s="585"/>
      <c r="AS223" s="585"/>
      <c r="AT223" s="585"/>
      <c r="AU223" s="585"/>
      <c r="AV223" s="585">
        <f t="shared" si="60"/>
        <v>31160</v>
      </c>
      <c r="AW223" s="585">
        <f t="shared" si="61"/>
        <v>420660</v>
      </c>
      <c r="AX223" s="585">
        <f t="shared" si="62"/>
        <v>420660</v>
      </c>
      <c r="AY223" s="665" t="str">
        <f t="shared" si="64"/>
        <v>Local</v>
      </c>
      <c r="AZ223" s="666"/>
      <c r="BA223" s="667"/>
      <c r="BB223" s="667"/>
      <c r="BD223" s="669"/>
    </row>
    <row r="224" spans="1:56" s="668" customFormat="1" ht="66" customHeight="1">
      <c r="A224" s="671" t="s">
        <v>7031</v>
      </c>
      <c r="B224" s="621" t="s">
        <v>7177</v>
      </c>
      <c r="C224" s="627" t="s">
        <v>3245</v>
      </c>
      <c r="D224" s="622">
        <v>108609357400</v>
      </c>
      <c r="E224" s="623">
        <v>46275</v>
      </c>
      <c r="F224" s="628">
        <v>1</v>
      </c>
      <c r="G224" s="624"/>
      <c r="H224" s="624"/>
      <c r="I224" s="625"/>
      <c r="J224" s="625"/>
      <c r="K224" s="625"/>
      <c r="L224" s="625"/>
      <c r="M224" s="625"/>
      <c r="N224" s="670"/>
      <c r="O224" s="585"/>
      <c r="P224" s="584"/>
      <c r="Q224" s="236">
        <v>389500</v>
      </c>
      <c r="R224" s="649"/>
      <c r="S224" s="584"/>
      <c r="T224" s="584"/>
      <c r="U224" s="584"/>
      <c r="V224" s="584"/>
      <c r="W224" s="584"/>
      <c r="X224" s="584"/>
      <c r="Y224" s="584"/>
      <c r="Z224" s="584"/>
      <c r="AA224" s="584"/>
      <c r="AB224" s="585"/>
      <c r="AC224" s="585"/>
      <c r="AD224" s="585"/>
      <c r="AE224" s="588" t="s">
        <v>3245</v>
      </c>
      <c r="AF224" s="663" t="str">
        <f t="shared" si="63"/>
        <v>ADC-26.09-002014</v>
      </c>
      <c r="AG224" s="585" t="str">
        <f t="shared" si="63"/>
        <v>5728595</v>
      </c>
      <c r="AH224" s="664">
        <f t="shared" si="65"/>
        <v>46275</v>
      </c>
      <c r="AI224" s="585"/>
      <c r="AJ224" s="585"/>
      <c r="AK224" s="585"/>
      <c r="AL224" s="585">
        <f t="shared" si="59"/>
        <v>389500</v>
      </c>
      <c r="AM224" s="585"/>
      <c r="AN224" s="585"/>
      <c r="AO224" s="585"/>
      <c r="AP224" s="585"/>
      <c r="AQ224" s="585"/>
      <c r="AR224" s="585"/>
      <c r="AS224" s="585"/>
      <c r="AT224" s="585"/>
      <c r="AU224" s="585"/>
      <c r="AV224" s="585">
        <f t="shared" si="60"/>
        <v>31160</v>
      </c>
      <c r="AW224" s="585">
        <f t="shared" si="61"/>
        <v>420660</v>
      </c>
      <c r="AX224" s="585">
        <f t="shared" si="62"/>
        <v>420660</v>
      </c>
      <c r="AY224" s="665" t="str">
        <f t="shared" si="64"/>
        <v>Local</v>
      </c>
      <c r="AZ224" s="666"/>
      <c r="BA224" s="667"/>
      <c r="BB224" s="667"/>
      <c r="BD224" s="669"/>
    </row>
    <row r="225" spans="1:56" s="668" customFormat="1" ht="66" customHeight="1">
      <c r="A225" s="671" t="s">
        <v>7032</v>
      </c>
      <c r="B225" s="621" t="s">
        <v>7178</v>
      </c>
      <c r="C225" s="627" t="s">
        <v>3245</v>
      </c>
      <c r="D225" s="622">
        <v>108609375710</v>
      </c>
      <c r="E225" s="623">
        <v>46275</v>
      </c>
      <c r="F225" s="628">
        <v>1</v>
      </c>
      <c r="G225" s="624"/>
      <c r="H225" s="624"/>
      <c r="I225" s="625"/>
      <c r="J225" s="625"/>
      <c r="K225" s="625"/>
      <c r="L225" s="625"/>
      <c r="M225" s="625"/>
      <c r="N225" s="670"/>
      <c r="O225" s="585"/>
      <c r="P225" s="584"/>
      <c r="Q225" s="236">
        <v>389500</v>
      </c>
      <c r="R225" s="649"/>
      <c r="S225" s="584"/>
      <c r="T225" s="584"/>
      <c r="U225" s="584"/>
      <c r="V225" s="584"/>
      <c r="W225" s="584"/>
      <c r="X225" s="584"/>
      <c r="Y225" s="584"/>
      <c r="Z225" s="584"/>
      <c r="AA225" s="584"/>
      <c r="AB225" s="585"/>
      <c r="AC225" s="585"/>
      <c r="AD225" s="585"/>
      <c r="AE225" s="588" t="s">
        <v>3245</v>
      </c>
      <c r="AF225" s="663" t="str">
        <f t="shared" si="63"/>
        <v>ADC-26.09-002015</v>
      </c>
      <c r="AG225" s="585" t="str">
        <f t="shared" si="63"/>
        <v>200/PSHK/26</v>
      </c>
      <c r="AH225" s="664">
        <f t="shared" si="65"/>
        <v>46275</v>
      </c>
      <c r="AI225" s="585"/>
      <c r="AJ225" s="585"/>
      <c r="AK225" s="585"/>
      <c r="AL225" s="585">
        <f t="shared" si="59"/>
        <v>389500</v>
      </c>
      <c r="AM225" s="585"/>
      <c r="AN225" s="585"/>
      <c r="AO225" s="585"/>
      <c r="AP225" s="585"/>
      <c r="AQ225" s="585"/>
      <c r="AR225" s="585"/>
      <c r="AS225" s="585"/>
      <c r="AT225" s="585"/>
      <c r="AU225" s="585"/>
      <c r="AV225" s="585">
        <f t="shared" si="60"/>
        <v>31160</v>
      </c>
      <c r="AW225" s="585">
        <f t="shared" si="61"/>
        <v>420660</v>
      </c>
      <c r="AX225" s="585">
        <f t="shared" si="62"/>
        <v>420660</v>
      </c>
      <c r="AY225" s="665" t="str">
        <f t="shared" si="64"/>
        <v>Local</v>
      </c>
      <c r="AZ225" s="666"/>
      <c r="BA225" s="667"/>
      <c r="BB225" s="667"/>
      <c r="BD225" s="669"/>
    </row>
    <row r="226" spans="1:56" s="668" customFormat="1" ht="66" customHeight="1">
      <c r="A226" s="671" t="s">
        <v>7033</v>
      </c>
      <c r="B226" s="621" t="s">
        <v>7179</v>
      </c>
      <c r="C226" s="627" t="s">
        <v>3245</v>
      </c>
      <c r="D226" s="622">
        <v>108609447330</v>
      </c>
      <c r="E226" s="623">
        <v>46275</v>
      </c>
      <c r="F226" s="628">
        <v>1</v>
      </c>
      <c r="G226" s="624"/>
      <c r="H226" s="624"/>
      <c r="I226" s="625"/>
      <c r="J226" s="625"/>
      <c r="K226" s="625"/>
      <c r="L226" s="625"/>
      <c r="M226" s="625"/>
      <c r="N226" s="670"/>
      <c r="O226" s="585"/>
      <c r="P226" s="584"/>
      <c r="Q226" s="236">
        <v>389500</v>
      </c>
      <c r="R226" s="649"/>
      <c r="S226" s="584"/>
      <c r="T226" s="584"/>
      <c r="U226" s="584"/>
      <c r="V226" s="584"/>
      <c r="W226" s="584"/>
      <c r="X226" s="584"/>
      <c r="Y226" s="584"/>
      <c r="Z226" s="584"/>
      <c r="AA226" s="584"/>
      <c r="AB226" s="585"/>
      <c r="AC226" s="585"/>
      <c r="AD226" s="585"/>
      <c r="AE226" s="588" t="s">
        <v>3245</v>
      </c>
      <c r="AF226" s="663" t="str">
        <f t="shared" si="63"/>
        <v>ADC-26.09-002016</v>
      </c>
      <c r="AG226" s="585" t="str">
        <f t="shared" si="63"/>
        <v>EBD-PSINJ260906</v>
      </c>
      <c r="AH226" s="664">
        <f t="shared" si="65"/>
        <v>46275</v>
      </c>
      <c r="AI226" s="585"/>
      <c r="AJ226" s="585"/>
      <c r="AK226" s="585"/>
      <c r="AL226" s="585">
        <f t="shared" si="59"/>
        <v>389500</v>
      </c>
      <c r="AM226" s="585"/>
      <c r="AN226" s="585"/>
      <c r="AO226" s="585"/>
      <c r="AP226" s="585"/>
      <c r="AQ226" s="585"/>
      <c r="AR226" s="585"/>
      <c r="AS226" s="585"/>
      <c r="AT226" s="585"/>
      <c r="AU226" s="585"/>
      <c r="AV226" s="585">
        <f t="shared" si="60"/>
        <v>31160</v>
      </c>
      <c r="AW226" s="585">
        <f t="shared" si="61"/>
        <v>420660</v>
      </c>
      <c r="AX226" s="585">
        <f t="shared" si="62"/>
        <v>420660</v>
      </c>
      <c r="AY226" s="665" t="str">
        <f t="shared" si="64"/>
        <v>Local</v>
      </c>
      <c r="AZ226" s="666"/>
      <c r="BA226" s="667"/>
      <c r="BB226" s="667"/>
      <c r="BD226" s="669"/>
    </row>
    <row r="227" spans="1:56" s="668" customFormat="1" ht="66" customHeight="1">
      <c r="A227" s="671" t="s">
        <v>7034</v>
      </c>
      <c r="B227" s="621" t="s">
        <v>7180</v>
      </c>
      <c r="C227" s="627" t="s">
        <v>3245</v>
      </c>
      <c r="D227" s="622">
        <v>108609538700</v>
      </c>
      <c r="E227" s="623">
        <v>46275</v>
      </c>
      <c r="F227" s="628">
        <v>1</v>
      </c>
      <c r="G227" s="624"/>
      <c r="H227" s="624"/>
      <c r="I227" s="625"/>
      <c r="J227" s="625"/>
      <c r="K227" s="625"/>
      <c r="L227" s="625"/>
      <c r="M227" s="625"/>
      <c r="N227" s="670"/>
      <c r="O227" s="585"/>
      <c r="P227" s="584"/>
      <c r="Q227" s="236">
        <v>389500</v>
      </c>
      <c r="R227" s="649"/>
      <c r="S227" s="584"/>
      <c r="T227" s="584"/>
      <c r="U227" s="584"/>
      <c r="V227" s="584"/>
      <c r="W227" s="584"/>
      <c r="X227" s="584"/>
      <c r="Y227" s="584"/>
      <c r="Z227" s="584"/>
      <c r="AA227" s="584"/>
      <c r="AB227" s="585"/>
      <c r="AC227" s="585"/>
      <c r="AD227" s="585"/>
      <c r="AE227" s="588" t="s">
        <v>3245</v>
      </c>
      <c r="AF227" s="663" t="str">
        <f t="shared" si="63"/>
        <v>ADC-26.09-002017</v>
      </c>
      <c r="AG227" s="585" t="str">
        <f t="shared" si="63"/>
        <v>BSV260907-235792</v>
      </c>
      <c r="AH227" s="664">
        <f t="shared" si="65"/>
        <v>46275</v>
      </c>
      <c r="AI227" s="585"/>
      <c r="AJ227" s="585"/>
      <c r="AK227" s="585"/>
      <c r="AL227" s="585">
        <f t="shared" si="59"/>
        <v>389500</v>
      </c>
      <c r="AM227" s="585"/>
      <c r="AN227" s="585"/>
      <c r="AO227" s="585"/>
      <c r="AP227" s="585"/>
      <c r="AQ227" s="585"/>
      <c r="AR227" s="585"/>
      <c r="AS227" s="585"/>
      <c r="AT227" s="585"/>
      <c r="AU227" s="585"/>
      <c r="AV227" s="585">
        <f t="shared" si="60"/>
        <v>31160</v>
      </c>
      <c r="AW227" s="585">
        <f t="shared" si="61"/>
        <v>420660</v>
      </c>
      <c r="AX227" s="585">
        <f t="shared" si="62"/>
        <v>420660</v>
      </c>
      <c r="AY227" s="665" t="str">
        <f t="shared" si="64"/>
        <v>Local</v>
      </c>
      <c r="AZ227" s="666"/>
      <c r="BA227" s="667"/>
      <c r="BB227" s="667"/>
      <c r="BD227" s="669"/>
    </row>
    <row r="228" spans="1:56" s="668" customFormat="1" ht="66" customHeight="1">
      <c r="A228" s="671" t="s">
        <v>7035</v>
      </c>
      <c r="B228" s="621" t="s">
        <v>7181</v>
      </c>
      <c r="C228" s="627" t="s">
        <v>3245</v>
      </c>
      <c r="D228" s="622">
        <v>108609707840</v>
      </c>
      <c r="E228" s="623">
        <v>46275</v>
      </c>
      <c r="F228" s="628">
        <v>1</v>
      </c>
      <c r="G228" s="624"/>
      <c r="H228" s="624"/>
      <c r="I228" s="625"/>
      <c r="J228" s="625"/>
      <c r="K228" s="625"/>
      <c r="L228" s="625"/>
      <c r="M228" s="625"/>
      <c r="N228" s="670"/>
      <c r="O228" s="585"/>
      <c r="P228" s="584"/>
      <c r="Q228" s="236">
        <v>389500</v>
      </c>
      <c r="R228" s="649"/>
      <c r="S228" s="584"/>
      <c r="T228" s="584"/>
      <c r="U228" s="584"/>
      <c r="V228" s="584"/>
      <c r="W228" s="584"/>
      <c r="X228" s="584"/>
      <c r="Y228" s="584"/>
      <c r="Z228" s="584"/>
      <c r="AA228" s="584"/>
      <c r="AB228" s="585"/>
      <c r="AC228" s="585"/>
      <c r="AD228" s="585"/>
      <c r="AE228" s="588" t="s">
        <v>3245</v>
      </c>
      <c r="AF228" s="663" t="str">
        <f t="shared" si="63"/>
        <v>ADC-26.09-002018</v>
      </c>
      <c r="AG228" s="585" t="str">
        <f t="shared" si="63"/>
        <v>IC-PS260907</v>
      </c>
      <c r="AH228" s="664">
        <f t="shared" si="65"/>
        <v>46275</v>
      </c>
      <c r="AI228" s="585"/>
      <c r="AJ228" s="585"/>
      <c r="AK228" s="585"/>
      <c r="AL228" s="585">
        <f t="shared" si="59"/>
        <v>389500</v>
      </c>
      <c r="AM228" s="585"/>
      <c r="AN228" s="585"/>
      <c r="AO228" s="585"/>
      <c r="AP228" s="585"/>
      <c r="AQ228" s="585"/>
      <c r="AR228" s="585"/>
      <c r="AS228" s="585"/>
      <c r="AT228" s="585"/>
      <c r="AU228" s="585"/>
      <c r="AV228" s="585">
        <f t="shared" si="60"/>
        <v>31160</v>
      </c>
      <c r="AW228" s="585">
        <f t="shared" si="61"/>
        <v>420660</v>
      </c>
      <c r="AX228" s="585">
        <f t="shared" si="62"/>
        <v>420660</v>
      </c>
      <c r="AY228" s="665" t="str">
        <f t="shared" si="64"/>
        <v>Local</v>
      </c>
      <c r="AZ228" s="666"/>
      <c r="BA228" s="667"/>
      <c r="BB228" s="667"/>
      <c r="BD228" s="669"/>
    </row>
    <row r="229" spans="1:56" s="668" customFormat="1" ht="66" customHeight="1">
      <c r="A229" s="671" t="s">
        <v>7036</v>
      </c>
      <c r="B229" s="621" t="s">
        <v>7182</v>
      </c>
      <c r="C229" s="627" t="s">
        <v>3245</v>
      </c>
      <c r="D229" s="622">
        <v>108609750060</v>
      </c>
      <c r="E229" s="623">
        <v>46275</v>
      </c>
      <c r="F229" s="628">
        <v>1</v>
      </c>
      <c r="G229" s="624"/>
      <c r="H229" s="624"/>
      <c r="I229" s="625"/>
      <c r="J229" s="625"/>
      <c r="K229" s="625"/>
      <c r="L229" s="625"/>
      <c r="M229" s="625"/>
      <c r="N229" s="670"/>
      <c r="O229" s="585"/>
      <c r="P229" s="584"/>
      <c r="Q229" s="236">
        <v>389500</v>
      </c>
      <c r="R229" s="649"/>
      <c r="S229" s="584"/>
      <c r="T229" s="584"/>
      <c r="U229" s="584"/>
      <c r="V229" s="584"/>
      <c r="W229" s="584"/>
      <c r="X229" s="584"/>
      <c r="Y229" s="584"/>
      <c r="Z229" s="584"/>
      <c r="AA229" s="584"/>
      <c r="AB229" s="585"/>
      <c r="AC229" s="585"/>
      <c r="AD229" s="585"/>
      <c r="AE229" s="588" t="s">
        <v>3245</v>
      </c>
      <c r="AF229" s="663" t="str">
        <f t="shared" si="63"/>
        <v>ADC-26.09-002019</v>
      </c>
      <c r="AG229" s="585" t="str">
        <f t="shared" si="63"/>
        <v>5733621</v>
      </c>
      <c r="AH229" s="664">
        <f t="shared" si="65"/>
        <v>46275</v>
      </c>
      <c r="AI229" s="585"/>
      <c r="AJ229" s="585"/>
      <c r="AK229" s="585"/>
      <c r="AL229" s="585">
        <f t="shared" si="59"/>
        <v>389500</v>
      </c>
      <c r="AM229" s="585"/>
      <c r="AN229" s="585"/>
      <c r="AO229" s="585"/>
      <c r="AP229" s="585"/>
      <c r="AQ229" s="585"/>
      <c r="AR229" s="585"/>
      <c r="AS229" s="585"/>
      <c r="AT229" s="585"/>
      <c r="AU229" s="585"/>
      <c r="AV229" s="585">
        <f t="shared" si="60"/>
        <v>31160</v>
      </c>
      <c r="AW229" s="585">
        <f t="shared" si="61"/>
        <v>420660</v>
      </c>
      <c r="AX229" s="585">
        <f t="shared" si="62"/>
        <v>420660</v>
      </c>
      <c r="AY229" s="665" t="str">
        <f t="shared" si="64"/>
        <v>Local</v>
      </c>
      <c r="AZ229" s="666"/>
      <c r="BA229" s="667"/>
      <c r="BB229" s="667"/>
      <c r="BD229" s="669"/>
    </row>
    <row r="230" spans="1:56" s="668" customFormat="1" ht="66" customHeight="1">
      <c r="A230" s="671" t="s">
        <v>7037</v>
      </c>
      <c r="B230" s="621" t="s">
        <v>7183</v>
      </c>
      <c r="C230" s="627" t="s">
        <v>3245</v>
      </c>
      <c r="D230" s="622">
        <v>108610475520</v>
      </c>
      <c r="E230" s="623">
        <v>46275</v>
      </c>
      <c r="F230" s="628">
        <v>1</v>
      </c>
      <c r="G230" s="624"/>
      <c r="H230" s="624"/>
      <c r="I230" s="625"/>
      <c r="J230" s="625"/>
      <c r="K230" s="625"/>
      <c r="L230" s="625"/>
      <c r="M230" s="625"/>
      <c r="N230" s="670"/>
      <c r="O230" s="585"/>
      <c r="P230" s="584"/>
      <c r="Q230" s="236">
        <v>389500</v>
      </c>
      <c r="R230" s="649"/>
      <c r="S230" s="584"/>
      <c r="T230" s="584"/>
      <c r="U230" s="584"/>
      <c r="V230" s="584"/>
      <c r="W230" s="584"/>
      <c r="X230" s="584"/>
      <c r="Y230" s="584"/>
      <c r="Z230" s="584"/>
      <c r="AA230" s="584"/>
      <c r="AB230" s="585"/>
      <c r="AC230" s="585"/>
      <c r="AD230" s="585"/>
      <c r="AE230" s="588" t="s">
        <v>3245</v>
      </c>
      <c r="AF230" s="663" t="str">
        <f t="shared" si="63"/>
        <v>ADC-26.09-002020</v>
      </c>
      <c r="AG230" s="585" t="str">
        <f t="shared" si="63"/>
        <v>B34X26090409VY</v>
      </c>
      <c r="AH230" s="664">
        <f t="shared" si="65"/>
        <v>46275</v>
      </c>
      <c r="AI230" s="585"/>
      <c r="AJ230" s="585"/>
      <c r="AK230" s="585"/>
      <c r="AL230" s="585">
        <f t="shared" si="59"/>
        <v>389500</v>
      </c>
      <c r="AM230" s="585"/>
      <c r="AN230" s="585"/>
      <c r="AO230" s="585"/>
      <c r="AP230" s="585"/>
      <c r="AQ230" s="585"/>
      <c r="AR230" s="585"/>
      <c r="AS230" s="585"/>
      <c r="AT230" s="585"/>
      <c r="AU230" s="585"/>
      <c r="AV230" s="585">
        <f t="shared" si="60"/>
        <v>31160</v>
      </c>
      <c r="AW230" s="585">
        <f t="shared" si="61"/>
        <v>420660</v>
      </c>
      <c r="AX230" s="585">
        <f t="shared" si="62"/>
        <v>420660</v>
      </c>
      <c r="AY230" s="665" t="str">
        <f t="shared" si="64"/>
        <v>Local</v>
      </c>
      <c r="AZ230" s="666"/>
      <c r="BA230" s="667"/>
      <c r="BB230" s="667"/>
      <c r="BD230" s="669"/>
    </row>
    <row r="231" spans="1:56" s="668" customFormat="1" ht="66" customHeight="1">
      <c r="A231" s="671" t="s">
        <v>7038</v>
      </c>
      <c r="B231" s="621" t="s">
        <v>7184</v>
      </c>
      <c r="C231" s="627" t="s">
        <v>3245</v>
      </c>
      <c r="D231" s="622">
        <v>108610476220</v>
      </c>
      <c r="E231" s="623">
        <v>46275</v>
      </c>
      <c r="F231" s="628">
        <v>1</v>
      </c>
      <c r="G231" s="624"/>
      <c r="H231" s="624"/>
      <c r="I231" s="625"/>
      <c r="J231" s="625"/>
      <c r="K231" s="625"/>
      <c r="L231" s="625"/>
      <c r="M231" s="625"/>
      <c r="N231" s="670"/>
      <c r="O231" s="585"/>
      <c r="P231" s="584"/>
      <c r="Q231" s="236">
        <v>389500</v>
      </c>
      <c r="R231" s="649"/>
      <c r="S231" s="584"/>
      <c r="T231" s="584"/>
      <c r="U231" s="584"/>
      <c r="V231" s="584"/>
      <c r="W231" s="584"/>
      <c r="X231" s="584"/>
      <c r="Y231" s="584"/>
      <c r="Z231" s="584"/>
      <c r="AA231" s="584"/>
      <c r="AB231" s="585"/>
      <c r="AC231" s="585"/>
      <c r="AD231" s="585"/>
      <c r="AE231" s="588" t="s">
        <v>3245</v>
      </c>
      <c r="AF231" s="663" t="str">
        <f t="shared" si="63"/>
        <v>ADC-26.09-002021</v>
      </c>
      <c r="AG231" s="585" t="str">
        <f t="shared" si="63"/>
        <v>B34X26090801VY</v>
      </c>
      <c r="AH231" s="664">
        <f t="shared" si="65"/>
        <v>46275</v>
      </c>
      <c r="AI231" s="585"/>
      <c r="AJ231" s="585"/>
      <c r="AK231" s="585"/>
      <c r="AL231" s="585">
        <f t="shared" si="59"/>
        <v>389500</v>
      </c>
      <c r="AM231" s="585"/>
      <c r="AN231" s="585"/>
      <c r="AO231" s="585"/>
      <c r="AP231" s="585"/>
      <c r="AQ231" s="585"/>
      <c r="AR231" s="585"/>
      <c r="AS231" s="585"/>
      <c r="AT231" s="585"/>
      <c r="AU231" s="585"/>
      <c r="AV231" s="585">
        <f t="shared" si="60"/>
        <v>31160</v>
      </c>
      <c r="AW231" s="585">
        <f t="shared" si="61"/>
        <v>420660</v>
      </c>
      <c r="AX231" s="585">
        <f t="shared" si="62"/>
        <v>420660</v>
      </c>
      <c r="AY231" s="665" t="str">
        <f t="shared" si="64"/>
        <v>Local</v>
      </c>
      <c r="AZ231" s="666"/>
      <c r="BA231" s="667"/>
      <c r="BB231" s="667"/>
      <c r="BD231" s="669"/>
    </row>
    <row r="232" spans="1:56" s="668" customFormat="1" ht="66" customHeight="1">
      <c r="A232" s="671" t="s">
        <v>7039</v>
      </c>
      <c r="B232" s="621" t="s">
        <v>7185</v>
      </c>
      <c r="C232" s="627" t="s">
        <v>3245</v>
      </c>
      <c r="D232" s="622">
        <v>108610477360</v>
      </c>
      <c r="E232" s="623">
        <v>46275</v>
      </c>
      <c r="F232" s="628">
        <v>1</v>
      </c>
      <c r="G232" s="624"/>
      <c r="H232" s="624"/>
      <c r="I232" s="625"/>
      <c r="J232" s="625"/>
      <c r="K232" s="625"/>
      <c r="L232" s="625"/>
      <c r="M232" s="625"/>
      <c r="N232" s="670"/>
      <c r="O232" s="585"/>
      <c r="P232" s="584"/>
      <c r="Q232" s="236">
        <v>389500</v>
      </c>
      <c r="R232" s="649"/>
      <c r="S232" s="584"/>
      <c r="T232" s="584"/>
      <c r="U232" s="584"/>
      <c r="V232" s="584"/>
      <c r="W232" s="584"/>
      <c r="X232" s="584"/>
      <c r="Y232" s="584"/>
      <c r="Z232" s="584"/>
      <c r="AA232" s="584"/>
      <c r="AB232" s="585"/>
      <c r="AC232" s="585"/>
      <c r="AD232" s="585"/>
      <c r="AE232" s="588" t="s">
        <v>3245</v>
      </c>
      <c r="AF232" s="663" t="str">
        <f t="shared" si="63"/>
        <v>ADC-26.09-002022</v>
      </c>
      <c r="AG232" s="585" t="str">
        <f t="shared" si="63"/>
        <v>B34X26090803VY</v>
      </c>
      <c r="AH232" s="664">
        <f t="shared" si="65"/>
        <v>46275</v>
      </c>
      <c r="AI232" s="585"/>
      <c r="AJ232" s="585"/>
      <c r="AK232" s="585"/>
      <c r="AL232" s="585">
        <f t="shared" si="59"/>
        <v>389500</v>
      </c>
      <c r="AM232" s="585"/>
      <c r="AN232" s="585"/>
      <c r="AO232" s="585"/>
      <c r="AP232" s="585"/>
      <c r="AQ232" s="585"/>
      <c r="AR232" s="585"/>
      <c r="AS232" s="585"/>
      <c r="AT232" s="585"/>
      <c r="AU232" s="585"/>
      <c r="AV232" s="585">
        <f t="shared" si="60"/>
        <v>31160</v>
      </c>
      <c r="AW232" s="585">
        <f t="shared" si="61"/>
        <v>420660</v>
      </c>
      <c r="AX232" s="585">
        <f t="shared" si="62"/>
        <v>420660</v>
      </c>
      <c r="AY232" s="665" t="str">
        <f t="shared" si="64"/>
        <v>Local</v>
      </c>
      <c r="AZ232" s="666"/>
      <c r="BA232" s="667"/>
      <c r="BB232" s="667"/>
      <c r="BD232" s="669"/>
    </row>
    <row r="233" spans="1:56" s="668" customFormat="1" ht="66" customHeight="1">
      <c r="A233" s="671" t="s">
        <v>7040</v>
      </c>
      <c r="B233" s="621" t="s">
        <v>7186</v>
      </c>
      <c r="C233" s="627" t="s">
        <v>3245</v>
      </c>
      <c r="D233" s="622">
        <v>108610491030</v>
      </c>
      <c r="E233" s="623">
        <v>46275</v>
      </c>
      <c r="F233" s="628">
        <v>1</v>
      </c>
      <c r="G233" s="624"/>
      <c r="H233" s="624"/>
      <c r="I233" s="625"/>
      <c r="J233" s="625"/>
      <c r="K233" s="625"/>
      <c r="L233" s="625"/>
      <c r="M233" s="625"/>
      <c r="N233" s="670"/>
      <c r="O233" s="585"/>
      <c r="P233" s="584"/>
      <c r="Q233" s="236">
        <v>389500</v>
      </c>
      <c r="R233" s="649"/>
      <c r="S233" s="584"/>
      <c r="T233" s="584"/>
      <c r="U233" s="584"/>
      <c r="V233" s="584"/>
      <c r="W233" s="584"/>
      <c r="X233" s="584"/>
      <c r="Y233" s="584"/>
      <c r="Z233" s="584"/>
      <c r="AA233" s="584"/>
      <c r="AB233" s="585"/>
      <c r="AC233" s="585"/>
      <c r="AD233" s="585"/>
      <c r="AE233" s="588" t="s">
        <v>3245</v>
      </c>
      <c r="AF233" s="663" t="str">
        <f t="shared" si="63"/>
        <v>ADC-26.09-002023</v>
      </c>
      <c r="AG233" s="585" t="str">
        <f t="shared" si="63"/>
        <v>VY-260909-TEX</v>
      </c>
      <c r="AH233" s="664">
        <f t="shared" si="65"/>
        <v>46275</v>
      </c>
      <c r="AI233" s="585"/>
      <c r="AJ233" s="585"/>
      <c r="AK233" s="585"/>
      <c r="AL233" s="585">
        <f t="shared" si="59"/>
        <v>389500</v>
      </c>
      <c r="AM233" s="585"/>
      <c r="AN233" s="585"/>
      <c r="AO233" s="585"/>
      <c r="AP233" s="585"/>
      <c r="AQ233" s="585"/>
      <c r="AR233" s="585"/>
      <c r="AS233" s="585"/>
      <c r="AT233" s="585"/>
      <c r="AU233" s="585"/>
      <c r="AV233" s="585">
        <f t="shared" si="60"/>
        <v>31160</v>
      </c>
      <c r="AW233" s="585">
        <f t="shared" si="61"/>
        <v>420660</v>
      </c>
      <c r="AX233" s="585">
        <f t="shared" si="62"/>
        <v>420660</v>
      </c>
      <c r="AY233" s="665" t="str">
        <f t="shared" si="64"/>
        <v>Local</v>
      </c>
      <c r="AZ233" s="666"/>
      <c r="BA233" s="667"/>
      <c r="BB233" s="667"/>
      <c r="BD233" s="669"/>
    </row>
    <row r="234" spans="1:56" s="668" customFormat="1" ht="66" customHeight="1">
      <c r="A234" s="671" t="s">
        <v>7041</v>
      </c>
      <c r="B234" s="621" t="s">
        <v>7187</v>
      </c>
      <c r="C234" s="627" t="s">
        <v>3245</v>
      </c>
      <c r="D234" s="622">
        <v>108610478320</v>
      </c>
      <c r="E234" s="623">
        <v>46275</v>
      </c>
      <c r="F234" s="628">
        <v>1</v>
      </c>
      <c r="G234" s="624"/>
      <c r="H234" s="624"/>
      <c r="I234" s="625"/>
      <c r="J234" s="625"/>
      <c r="K234" s="625"/>
      <c r="L234" s="625"/>
      <c r="M234" s="625"/>
      <c r="N234" s="670"/>
      <c r="O234" s="585"/>
      <c r="P234" s="584"/>
      <c r="Q234" s="236">
        <v>389500</v>
      </c>
      <c r="R234" s="649"/>
      <c r="S234" s="584"/>
      <c r="T234" s="584"/>
      <c r="U234" s="584"/>
      <c r="V234" s="584"/>
      <c r="W234" s="584"/>
      <c r="X234" s="584"/>
      <c r="Y234" s="584"/>
      <c r="Z234" s="584"/>
      <c r="AA234" s="584"/>
      <c r="AB234" s="585"/>
      <c r="AC234" s="585"/>
      <c r="AD234" s="585"/>
      <c r="AE234" s="588" t="s">
        <v>3245</v>
      </c>
      <c r="AF234" s="663" t="str">
        <f t="shared" si="63"/>
        <v>ADC-26.09-002024</v>
      </c>
      <c r="AG234" s="585" t="str">
        <f t="shared" si="63"/>
        <v>B34X26090805VY</v>
      </c>
      <c r="AH234" s="664">
        <f t="shared" si="65"/>
        <v>46275</v>
      </c>
      <c r="AI234" s="585"/>
      <c r="AJ234" s="585"/>
      <c r="AK234" s="585"/>
      <c r="AL234" s="585">
        <f t="shared" si="59"/>
        <v>389500</v>
      </c>
      <c r="AM234" s="585"/>
      <c r="AN234" s="585"/>
      <c r="AO234" s="585"/>
      <c r="AP234" s="585"/>
      <c r="AQ234" s="585"/>
      <c r="AR234" s="585"/>
      <c r="AS234" s="585"/>
      <c r="AT234" s="585"/>
      <c r="AU234" s="585"/>
      <c r="AV234" s="585">
        <f t="shared" si="60"/>
        <v>31160</v>
      </c>
      <c r="AW234" s="585">
        <f t="shared" si="61"/>
        <v>420660</v>
      </c>
      <c r="AX234" s="585">
        <f t="shared" si="62"/>
        <v>420660</v>
      </c>
      <c r="AY234" s="665" t="str">
        <f t="shared" si="64"/>
        <v>Local</v>
      </c>
      <c r="AZ234" s="666"/>
      <c r="BA234" s="667"/>
      <c r="BB234" s="667"/>
      <c r="BD234" s="669"/>
    </row>
    <row r="235" spans="1:56" s="668" customFormat="1" ht="66" customHeight="1">
      <c r="A235" s="671" t="s">
        <v>7042</v>
      </c>
      <c r="B235" s="621" t="s">
        <v>7188</v>
      </c>
      <c r="C235" s="627" t="s">
        <v>3245</v>
      </c>
      <c r="D235" s="622">
        <v>108610481820</v>
      </c>
      <c r="E235" s="623">
        <v>46275</v>
      </c>
      <c r="F235" s="628">
        <v>1</v>
      </c>
      <c r="G235" s="624"/>
      <c r="H235" s="624"/>
      <c r="I235" s="625"/>
      <c r="J235" s="625"/>
      <c r="K235" s="625"/>
      <c r="L235" s="625"/>
      <c r="M235" s="625"/>
      <c r="N235" s="670"/>
      <c r="O235" s="585"/>
      <c r="P235" s="584"/>
      <c r="Q235" s="236">
        <v>389500</v>
      </c>
      <c r="R235" s="649"/>
      <c r="S235" s="584"/>
      <c r="T235" s="584"/>
      <c r="U235" s="584"/>
      <c r="V235" s="584"/>
      <c r="W235" s="584"/>
      <c r="X235" s="584"/>
      <c r="Y235" s="584"/>
      <c r="Z235" s="584"/>
      <c r="AA235" s="584"/>
      <c r="AB235" s="585"/>
      <c r="AC235" s="585"/>
      <c r="AD235" s="585"/>
      <c r="AE235" s="588" t="s">
        <v>3245</v>
      </c>
      <c r="AF235" s="663" t="str">
        <f t="shared" si="63"/>
        <v>ADC-26.09-002025</v>
      </c>
      <c r="AG235" s="585" t="str">
        <f t="shared" si="63"/>
        <v>B34X26090806VY</v>
      </c>
      <c r="AH235" s="664">
        <f t="shared" si="65"/>
        <v>46275</v>
      </c>
      <c r="AI235" s="585"/>
      <c r="AJ235" s="585"/>
      <c r="AK235" s="585"/>
      <c r="AL235" s="585">
        <f t="shared" si="59"/>
        <v>389500</v>
      </c>
      <c r="AM235" s="585"/>
      <c r="AN235" s="585"/>
      <c r="AO235" s="585"/>
      <c r="AP235" s="585"/>
      <c r="AQ235" s="585"/>
      <c r="AR235" s="585"/>
      <c r="AS235" s="585"/>
      <c r="AT235" s="585"/>
      <c r="AU235" s="585"/>
      <c r="AV235" s="585">
        <f t="shared" si="60"/>
        <v>31160</v>
      </c>
      <c r="AW235" s="585">
        <f t="shared" si="61"/>
        <v>420660</v>
      </c>
      <c r="AX235" s="585">
        <f t="shared" si="62"/>
        <v>420660</v>
      </c>
      <c r="AY235" s="665" t="str">
        <f t="shared" si="64"/>
        <v>Local</v>
      </c>
      <c r="AZ235" s="666"/>
      <c r="BA235" s="667"/>
      <c r="BB235" s="667"/>
      <c r="BD235" s="669"/>
    </row>
    <row r="236" spans="1:56" s="668" customFormat="1" ht="66" customHeight="1">
      <c r="A236" s="671" t="s">
        <v>7043</v>
      </c>
      <c r="B236" s="621" t="s">
        <v>7189</v>
      </c>
      <c r="C236" s="627" t="s">
        <v>3245</v>
      </c>
      <c r="D236" s="622">
        <v>108610732750</v>
      </c>
      <c r="E236" s="623">
        <v>46275</v>
      </c>
      <c r="F236" s="628">
        <v>1</v>
      </c>
      <c r="G236" s="624"/>
      <c r="H236" s="624"/>
      <c r="I236" s="625"/>
      <c r="J236" s="625"/>
      <c r="K236" s="625"/>
      <c r="L236" s="625"/>
      <c r="M236" s="625"/>
      <c r="N236" s="670"/>
      <c r="O236" s="585"/>
      <c r="P236" s="584"/>
      <c r="Q236" s="236">
        <v>389500</v>
      </c>
      <c r="R236" s="649"/>
      <c r="S236" s="584"/>
      <c r="T236" s="584"/>
      <c r="U236" s="584"/>
      <c r="V236" s="584"/>
      <c r="W236" s="584"/>
      <c r="X236" s="584"/>
      <c r="Y236" s="584"/>
      <c r="Z236" s="584"/>
      <c r="AA236" s="584"/>
      <c r="AB236" s="585"/>
      <c r="AC236" s="585"/>
      <c r="AD236" s="585"/>
      <c r="AE236" s="588" t="s">
        <v>3245</v>
      </c>
      <c r="AF236" s="663" t="str">
        <f t="shared" si="63"/>
        <v>ADC-26.09-002026</v>
      </c>
      <c r="AG236" s="585" t="str">
        <f t="shared" si="63"/>
        <v>5734241</v>
      </c>
      <c r="AH236" s="664">
        <f t="shared" si="65"/>
        <v>46275</v>
      </c>
      <c r="AI236" s="585"/>
      <c r="AJ236" s="585"/>
      <c r="AK236" s="585"/>
      <c r="AL236" s="585">
        <f t="shared" si="59"/>
        <v>389500</v>
      </c>
      <c r="AM236" s="585"/>
      <c r="AN236" s="585"/>
      <c r="AO236" s="585"/>
      <c r="AP236" s="585"/>
      <c r="AQ236" s="585"/>
      <c r="AR236" s="585"/>
      <c r="AS236" s="585"/>
      <c r="AT236" s="585"/>
      <c r="AU236" s="585"/>
      <c r="AV236" s="585">
        <f t="shared" si="60"/>
        <v>31160</v>
      </c>
      <c r="AW236" s="585">
        <f t="shared" si="61"/>
        <v>420660</v>
      </c>
      <c r="AX236" s="585">
        <f t="shared" si="62"/>
        <v>420660</v>
      </c>
      <c r="AY236" s="665" t="str">
        <f t="shared" si="64"/>
        <v>Local</v>
      </c>
      <c r="AZ236" s="666"/>
      <c r="BA236" s="667"/>
      <c r="BB236" s="667"/>
      <c r="BD236" s="669"/>
    </row>
    <row r="237" spans="1:56" s="668" customFormat="1" ht="66" customHeight="1">
      <c r="A237" s="671" t="s">
        <v>7044</v>
      </c>
      <c r="B237" s="621" t="s">
        <v>7190</v>
      </c>
      <c r="C237" s="627" t="s">
        <v>3245</v>
      </c>
      <c r="D237" s="622">
        <v>108610737210</v>
      </c>
      <c r="E237" s="623">
        <v>46275</v>
      </c>
      <c r="F237" s="628">
        <v>1</v>
      </c>
      <c r="G237" s="624"/>
      <c r="H237" s="624"/>
      <c r="I237" s="625"/>
      <c r="J237" s="625"/>
      <c r="K237" s="625"/>
      <c r="L237" s="625"/>
      <c r="M237" s="625"/>
      <c r="N237" s="670"/>
      <c r="O237" s="585"/>
      <c r="P237" s="584"/>
      <c r="Q237" s="236">
        <v>389500</v>
      </c>
      <c r="R237" s="649"/>
      <c r="S237" s="584"/>
      <c r="T237" s="584"/>
      <c r="U237" s="584"/>
      <c r="V237" s="584"/>
      <c r="W237" s="584"/>
      <c r="X237" s="584"/>
      <c r="Y237" s="584"/>
      <c r="Z237" s="584"/>
      <c r="AA237" s="584"/>
      <c r="AB237" s="585"/>
      <c r="AC237" s="585"/>
      <c r="AD237" s="585"/>
      <c r="AE237" s="588" t="s">
        <v>3245</v>
      </c>
      <c r="AF237" s="663" t="str">
        <f t="shared" si="63"/>
        <v>ADC-26.09-002027</v>
      </c>
      <c r="AG237" s="585" t="str">
        <f t="shared" si="63"/>
        <v>5736051</v>
      </c>
      <c r="AH237" s="664">
        <f t="shared" si="65"/>
        <v>46275</v>
      </c>
      <c r="AI237" s="585"/>
      <c r="AJ237" s="585"/>
      <c r="AK237" s="585"/>
      <c r="AL237" s="585">
        <f t="shared" ref="AL237:AL259" si="66">+Q237</f>
        <v>389500</v>
      </c>
      <c r="AM237" s="585"/>
      <c r="AN237" s="585"/>
      <c r="AO237" s="585"/>
      <c r="AP237" s="585"/>
      <c r="AQ237" s="585"/>
      <c r="AR237" s="585"/>
      <c r="AS237" s="585"/>
      <c r="AT237" s="585"/>
      <c r="AU237" s="585"/>
      <c r="AV237" s="585">
        <f t="shared" ref="AV237:AV259" si="67">SUM(AK237:AU237)*0.08</f>
        <v>31160</v>
      </c>
      <c r="AW237" s="585">
        <f t="shared" ref="AW237:AW259" si="68">SUM(AK237:AV237)</f>
        <v>420660</v>
      </c>
      <c r="AX237" s="585">
        <f t="shared" ref="AX237:AX259" si="69">AW237</f>
        <v>420660</v>
      </c>
      <c r="AY237" s="665" t="str">
        <f t="shared" si="64"/>
        <v>Local</v>
      </c>
      <c r="AZ237" s="666"/>
      <c r="BA237" s="667"/>
      <c r="BB237" s="667"/>
      <c r="BD237" s="669"/>
    </row>
    <row r="238" spans="1:56" s="668" customFormat="1" ht="66" customHeight="1">
      <c r="A238" s="671" t="s">
        <v>7045</v>
      </c>
      <c r="B238" s="621" t="s">
        <v>7191</v>
      </c>
      <c r="C238" s="627" t="s">
        <v>3245</v>
      </c>
      <c r="D238" s="622">
        <v>108610734850</v>
      </c>
      <c r="E238" s="623">
        <v>46275</v>
      </c>
      <c r="F238" s="628">
        <v>1</v>
      </c>
      <c r="G238" s="624"/>
      <c r="H238" s="624"/>
      <c r="I238" s="625"/>
      <c r="J238" s="625"/>
      <c r="K238" s="625"/>
      <c r="L238" s="625"/>
      <c r="M238" s="625"/>
      <c r="N238" s="670"/>
      <c r="O238" s="585"/>
      <c r="P238" s="584"/>
      <c r="Q238" s="236">
        <v>389500</v>
      </c>
      <c r="R238" s="649"/>
      <c r="S238" s="584"/>
      <c r="T238" s="584"/>
      <c r="U238" s="584"/>
      <c r="V238" s="584"/>
      <c r="W238" s="584"/>
      <c r="X238" s="584"/>
      <c r="Y238" s="584"/>
      <c r="Z238" s="584"/>
      <c r="AA238" s="584"/>
      <c r="AB238" s="585"/>
      <c r="AC238" s="585"/>
      <c r="AD238" s="585"/>
      <c r="AE238" s="588" t="s">
        <v>3245</v>
      </c>
      <c r="AF238" s="663" t="str">
        <f t="shared" si="63"/>
        <v>ADC-26.09-002028</v>
      </c>
      <c r="AG238" s="585" t="str">
        <f t="shared" si="63"/>
        <v>61/BG-PS-35</v>
      </c>
      <c r="AH238" s="664">
        <f t="shared" si="65"/>
        <v>46275</v>
      </c>
      <c r="AI238" s="585"/>
      <c r="AJ238" s="585"/>
      <c r="AK238" s="585"/>
      <c r="AL238" s="585">
        <f t="shared" si="66"/>
        <v>389500</v>
      </c>
      <c r="AM238" s="585"/>
      <c r="AN238" s="585"/>
      <c r="AO238" s="585"/>
      <c r="AP238" s="585"/>
      <c r="AQ238" s="585"/>
      <c r="AR238" s="585"/>
      <c r="AS238" s="585"/>
      <c r="AT238" s="585"/>
      <c r="AU238" s="585"/>
      <c r="AV238" s="585">
        <f t="shared" si="67"/>
        <v>31160</v>
      </c>
      <c r="AW238" s="585">
        <f t="shared" si="68"/>
        <v>420660</v>
      </c>
      <c r="AX238" s="585">
        <f t="shared" si="69"/>
        <v>420660</v>
      </c>
      <c r="AY238" s="665" t="str">
        <f t="shared" si="64"/>
        <v>Local</v>
      </c>
      <c r="AZ238" s="666"/>
      <c r="BA238" s="667"/>
      <c r="BB238" s="667"/>
      <c r="BD238" s="669"/>
    </row>
    <row r="239" spans="1:56" s="668" customFormat="1" ht="66" customHeight="1">
      <c r="A239" s="671" t="s">
        <v>7046</v>
      </c>
      <c r="B239" s="621" t="s">
        <v>7192</v>
      </c>
      <c r="C239" s="627" t="s">
        <v>3245</v>
      </c>
      <c r="D239" s="622">
        <v>108611575550</v>
      </c>
      <c r="E239" s="623">
        <v>46275</v>
      </c>
      <c r="F239" s="628">
        <v>1</v>
      </c>
      <c r="G239" s="624"/>
      <c r="H239" s="624"/>
      <c r="I239" s="625"/>
      <c r="J239" s="625"/>
      <c r="K239" s="625"/>
      <c r="L239" s="625"/>
      <c r="M239" s="625"/>
      <c r="N239" s="670"/>
      <c r="O239" s="585"/>
      <c r="P239" s="584"/>
      <c r="Q239" s="236">
        <v>389500</v>
      </c>
      <c r="R239" s="649"/>
      <c r="S239" s="584"/>
      <c r="T239" s="584"/>
      <c r="U239" s="584"/>
      <c r="V239" s="584"/>
      <c r="W239" s="584"/>
      <c r="X239" s="584"/>
      <c r="Y239" s="584"/>
      <c r="Z239" s="584"/>
      <c r="AA239" s="584"/>
      <c r="AB239" s="585"/>
      <c r="AC239" s="585"/>
      <c r="AD239" s="585"/>
      <c r="AE239" s="588" t="s">
        <v>3245</v>
      </c>
      <c r="AF239" s="663" t="str">
        <f t="shared" si="63"/>
        <v>ADC-26.09-002029</v>
      </c>
      <c r="AG239" s="585" t="str">
        <f t="shared" si="63"/>
        <v>1347-1348</v>
      </c>
      <c r="AH239" s="664">
        <f t="shared" si="65"/>
        <v>46275</v>
      </c>
      <c r="AI239" s="585"/>
      <c r="AJ239" s="585"/>
      <c r="AK239" s="585"/>
      <c r="AL239" s="585">
        <f t="shared" si="66"/>
        <v>389500</v>
      </c>
      <c r="AM239" s="585"/>
      <c r="AN239" s="585"/>
      <c r="AO239" s="585"/>
      <c r="AP239" s="585"/>
      <c r="AQ239" s="585"/>
      <c r="AR239" s="585"/>
      <c r="AS239" s="585"/>
      <c r="AT239" s="585"/>
      <c r="AU239" s="585"/>
      <c r="AV239" s="585">
        <f t="shared" si="67"/>
        <v>31160</v>
      </c>
      <c r="AW239" s="585">
        <f t="shared" si="68"/>
        <v>420660</v>
      </c>
      <c r="AX239" s="585">
        <f t="shared" si="69"/>
        <v>420660</v>
      </c>
      <c r="AY239" s="665" t="str">
        <f t="shared" si="64"/>
        <v>Local</v>
      </c>
      <c r="AZ239" s="666"/>
      <c r="BA239" s="667"/>
      <c r="BB239" s="667"/>
      <c r="BD239" s="669"/>
    </row>
    <row r="240" spans="1:56" s="668" customFormat="1" ht="66" customHeight="1">
      <c r="A240" s="671" t="s">
        <v>7047</v>
      </c>
      <c r="B240" s="621" t="s">
        <v>7193</v>
      </c>
      <c r="C240" s="627" t="s">
        <v>3245</v>
      </c>
      <c r="D240" s="622">
        <v>108613659340</v>
      </c>
      <c r="E240" s="623">
        <v>46276</v>
      </c>
      <c r="F240" s="628">
        <v>1</v>
      </c>
      <c r="G240" s="624"/>
      <c r="H240" s="624"/>
      <c r="I240" s="625"/>
      <c r="J240" s="625"/>
      <c r="K240" s="625"/>
      <c r="L240" s="625"/>
      <c r="M240" s="625"/>
      <c r="N240" s="670"/>
      <c r="O240" s="585"/>
      <c r="P240" s="584"/>
      <c r="Q240" s="236">
        <v>389500</v>
      </c>
      <c r="R240" s="649"/>
      <c r="S240" s="584"/>
      <c r="T240" s="584"/>
      <c r="U240" s="584"/>
      <c r="V240" s="584"/>
      <c r="W240" s="584"/>
      <c r="X240" s="584"/>
      <c r="Y240" s="584"/>
      <c r="Z240" s="584"/>
      <c r="AA240" s="584"/>
      <c r="AB240" s="585"/>
      <c r="AC240" s="585"/>
      <c r="AD240" s="585"/>
      <c r="AE240" s="588" t="s">
        <v>3245</v>
      </c>
      <c r="AF240" s="663" t="str">
        <f t="shared" si="63"/>
        <v>ADC-26.09-002030</v>
      </c>
      <c r="AG240" s="585" t="str">
        <f t="shared" si="63"/>
        <v>5735676</v>
      </c>
      <c r="AH240" s="664">
        <f t="shared" si="65"/>
        <v>46276</v>
      </c>
      <c r="AI240" s="585"/>
      <c r="AJ240" s="585"/>
      <c r="AK240" s="585"/>
      <c r="AL240" s="585">
        <f t="shared" si="66"/>
        <v>389500</v>
      </c>
      <c r="AM240" s="585"/>
      <c r="AN240" s="585"/>
      <c r="AO240" s="585"/>
      <c r="AP240" s="585"/>
      <c r="AQ240" s="585"/>
      <c r="AR240" s="585"/>
      <c r="AS240" s="585"/>
      <c r="AT240" s="585"/>
      <c r="AU240" s="585"/>
      <c r="AV240" s="585">
        <f t="shared" si="67"/>
        <v>31160</v>
      </c>
      <c r="AW240" s="585">
        <f t="shared" si="68"/>
        <v>420660</v>
      </c>
      <c r="AX240" s="585">
        <f t="shared" si="69"/>
        <v>420660</v>
      </c>
      <c r="AY240" s="665" t="str">
        <f t="shared" si="64"/>
        <v>Local</v>
      </c>
      <c r="AZ240" s="666"/>
      <c r="BA240" s="667"/>
      <c r="BB240" s="667"/>
      <c r="BD240" s="669"/>
    </row>
    <row r="241" spans="1:56" s="668" customFormat="1" ht="66" customHeight="1">
      <c r="A241" s="671" t="s">
        <v>7048</v>
      </c>
      <c r="B241" s="621" t="s">
        <v>7194</v>
      </c>
      <c r="C241" s="627" t="s">
        <v>3245</v>
      </c>
      <c r="D241" s="622">
        <v>108610958300</v>
      </c>
      <c r="E241" s="623">
        <v>46276</v>
      </c>
      <c r="F241" s="628">
        <v>1</v>
      </c>
      <c r="G241" s="624"/>
      <c r="H241" s="624"/>
      <c r="I241" s="625"/>
      <c r="J241" s="625"/>
      <c r="K241" s="625"/>
      <c r="L241" s="625"/>
      <c r="M241" s="625"/>
      <c r="N241" s="670"/>
      <c r="O241" s="585"/>
      <c r="P241" s="584"/>
      <c r="Q241" s="236">
        <v>389500</v>
      </c>
      <c r="R241" s="649"/>
      <c r="S241" s="584"/>
      <c r="T241" s="584"/>
      <c r="U241" s="584"/>
      <c r="V241" s="584"/>
      <c r="W241" s="584"/>
      <c r="X241" s="584"/>
      <c r="Y241" s="584"/>
      <c r="Z241" s="584"/>
      <c r="AA241" s="584"/>
      <c r="AB241" s="585"/>
      <c r="AC241" s="585"/>
      <c r="AD241" s="585"/>
      <c r="AE241" s="588" t="s">
        <v>3245</v>
      </c>
      <c r="AF241" s="663" t="str">
        <f t="shared" si="63"/>
        <v>ADC-26.09-002031</v>
      </c>
      <c r="AG241" s="585" t="str">
        <f t="shared" si="63"/>
        <v>5728911</v>
      </c>
      <c r="AH241" s="664">
        <f t="shared" si="65"/>
        <v>46276</v>
      </c>
      <c r="AI241" s="585"/>
      <c r="AJ241" s="585"/>
      <c r="AK241" s="585"/>
      <c r="AL241" s="585">
        <f t="shared" si="66"/>
        <v>389500</v>
      </c>
      <c r="AM241" s="585"/>
      <c r="AN241" s="585"/>
      <c r="AO241" s="585"/>
      <c r="AP241" s="585"/>
      <c r="AQ241" s="585"/>
      <c r="AR241" s="585"/>
      <c r="AS241" s="585"/>
      <c r="AT241" s="585"/>
      <c r="AU241" s="585"/>
      <c r="AV241" s="585">
        <f t="shared" si="67"/>
        <v>31160</v>
      </c>
      <c r="AW241" s="585">
        <f t="shared" si="68"/>
        <v>420660</v>
      </c>
      <c r="AX241" s="585">
        <f t="shared" si="69"/>
        <v>420660</v>
      </c>
      <c r="AY241" s="665" t="str">
        <f t="shared" si="64"/>
        <v>Local</v>
      </c>
      <c r="AZ241" s="666"/>
      <c r="BA241" s="667"/>
      <c r="BB241" s="667"/>
      <c r="BD241" s="669"/>
    </row>
    <row r="242" spans="1:56" s="668" customFormat="1" ht="66" customHeight="1">
      <c r="A242" s="671" t="s">
        <v>7049</v>
      </c>
      <c r="B242" s="621" t="s">
        <v>7195</v>
      </c>
      <c r="C242" s="627" t="s">
        <v>3245</v>
      </c>
      <c r="D242" s="622">
        <v>108611509050</v>
      </c>
      <c r="E242" s="623">
        <v>46276</v>
      </c>
      <c r="F242" s="628">
        <v>1</v>
      </c>
      <c r="G242" s="624"/>
      <c r="H242" s="624"/>
      <c r="I242" s="625"/>
      <c r="J242" s="625"/>
      <c r="K242" s="625"/>
      <c r="L242" s="625"/>
      <c r="M242" s="625"/>
      <c r="N242" s="670"/>
      <c r="O242" s="585"/>
      <c r="P242" s="584"/>
      <c r="Q242" s="236">
        <v>389500</v>
      </c>
      <c r="R242" s="649"/>
      <c r="S242" s="584"/>
      <c r="T242" s="584"/>
      <c r="U242" s="584"/>
      <c r="V242" s="584"/>
      <c r="W242" s="584"/>
      <c r="X242" s="584"/>
      <c r="Y242" s="584"/>
      <c r="Z242" s="584"/>
      <c r="AA242" s="584"/>
      <c r="AB242" s="585"/>
      <c r="AC242" s="585"/>
      <c r="AD242" s="585"/>
      <c r="AE242" s="588" t="s">
        <v>3245</v>
      </c>
      <c r="AF242" s="663" t="str">
        <f t="shared" si="63"/>
        <v>ADC-26.09-002032</v>
      </c>
      <c r="AG242" s="585" t="str">
        <f t="shared" si="63"/>
        <v>VY-2600908-SPL</v>
      </c>
      <c r="AH242" s="664">
        <f t="shared" si="65"/>
        <v>46276</v>
      </c>
      <c r="AI242" s="585"/>
      <c r="AJ242" s="585"/>
      <c r="AK242" s="585"/>
      <c r="AL242" s="585">
        <f t="shared" si="66"/>
        <v>389500</v>
      </c>
      <c r="AM242" s="585"/>
      <c r="AN242" s="585"/>
      <c r="AO242" s="585"/>
      <c r="AP242" s="585"/>
      <c r="AQ242" s="585"/>
      <c r="AR242" s="585"/>
      <c r="AS242" s="585"/>
      <c r="AT242" s="585"/>
      <c r="AU242" s="585"/>
      <c r="AV242" s="585">
        <f t="shared" si="67"/>
        <v>31160</v>
      </c>
      <c r="AW242" s="585">
        <f t="shared" si="68"/>
        <v>420660</v>
      </c>
      <c r="AX242" s="585">
        <f t="shared" si="69"/>
        <v>420660</v>
      </c>
      <c r="AY242" s="665" t="str">
        <f t="shared" si="64"/>
        <v>Local</v>
      </c>
      <c r="AZ242" s="666"/>
      <c r="BA242" s="667"/>
      <c r="BB242" s="667"/>
      <c r="BD242" s="669"/>
    </row>
    <row r="243" spans="1:56" s="668" customFormat="1" ht="66" customHeight="1">
      <c r="A243" s="671" t="s">
        <v>7050</v>
      </c>
      <c r="B243" s="621" t="s">
        <v>7196</v>
      </c>
      <c r="C243" s="627" t="s">
        <v>3245</v>
      </c>
      <c r="D243" s="622">
        <v>108611692120</v>
      </c>
      <c r="E243" s="623">
        <v>46276</v>
      </c>
      <c r="F243" s="628">
        <v>1</v>
      </c>
      <c r="G243" s="624"/>
      <c r="H243" s="624"/>
      <c r="I243" s="625"/>
      <c r="J243" s="625"/>
      <c r="K243" s="625"/>
      <c r="L243" s="625"/>
      <c r="M243" s="625"/>
      <c r="N243" s="670"/>
      <c r="O243" s="585"/>
      <c r="P243" s="584"/>
      <c r="Q243" s="236">
        <v>389500</v>
      </c>
      <c r="R243" s="649"/>
      <c r="S243" s="584"/>
      <c r="T243" s="584"/>
      <c r="U243" s="584"/>
      <c r="V243" s="584"/>
      <c r="W243" s="584"/>
      <c r="X243" s="584"/>
      <c r="Y243" s="584"/>
      <c r="Z243" s="584"/>
      <c r="AA243" s="584"/>
      <c r="AB243" s="585"/>
      <c r="AC243" s="585"/>
      <c r="AD243" s="585"/>
      <c r="AE243" s="588" t="s">
        <v>3245</v>
      </c>
      <c r="AF243" s="663" t="str">
        <f t="shared" si="63"/>
        <v>ADC-26.09-002033</v>
      </c>
      <c r="AG243" s="585" t="str">
        <f t="shared" si="63"/>
        <v>KJ-VY260903</v>
      </c>
      <c r="AH243" s="664">
        <f t="shared" si="65"/>
        <v>46276</v>
      </c>
      <c r="AI243" s="585"/>
      <c r="AJ243" s="585"/>
      <c r="AK243" s="585"/>
      <c r="AL243" s="585">
        <f t="shared" si="66"/>
        <v>389500</v>
      </c>
      <c r="AM243" s="585"/>
      <c r="AN243" s="585"/>
      <c r="AO243" s="585"/>
      <c r="AP243" s="585"/>
      <c r="AQ243" s="585"/>
      <c r="AR243" s="585"/>
      <c r="AS243" s="585"/>
      <c r="AT243" s="585"/>
      <c r="AU243" s="585"/>
      <c r="AV243" s="585">
        <f t="shared" si="67"/>
        <v>31160</v>
      </c>
      <c r="AW243" s="585">
        <f t="shared" si="68"/>
        <v>420660</v>
      </c>
      <c r="AX243" s="585">
        <f t="shared" si="69"/>
        <v>420660</v>
      </c>
      <c r="AY243" s="665" t="str">
        <f t="shared" si="64"/>
        <v>Local</v>
      </c>
      <c r="AZ243" s="666"/>
      <c r="BA243" s="667"/>
      <c r="BB243" s="667"/>
      <c r="BD243" s="669"/>
    </row>
    <row r="244" spans="1:56" s="668" customFormat="1" ht="66" customHeight="1">
      <c r="A244" s="671" t="s">
        <v>7051</v>
      </c>
      <c r="B244" s="621" t="s">
        <v>7197</v>
      </c>
      <c r="C244" s="627" t="s">
        <v>3245</v>
      </c>
      <c r="D244" s="622">
        <v>108611966150</v>
      </c>
      <c r="E244" s="623">
        <v>46276</v>
      </c>
      <c r="F244" s="628">
        <v>1</v>
      </c>
      <c r="G244" s="624"/>
      <c r="H244" s="624"/>
      <c r="I244" s="625"/>
      <c r="J244" s="625"/>
      <c r="K244" s="625"/>
      <c r="L244" s="625"/>
      <c r="M244" s="625"/>
      <c r="N244" s="670"/>
      <c r="O244" s="585"/>
      <c r="P244" s="584"/>
      <c r="Q244" s="236">
        <v>389500</v>
      </c>
      <c r="R244" s="649"/>
      <c r="S244" s="584"/>
      <c r="T244" s="584"/>
      <c r="U244" s="584"/>
      <c r="V244" s="584"/>
      <c r="W244" s="584"/>
      <c r="X244" s="584"/>
      <c r="Y244" s="584"/>
      <c r="Z244" s="584"/>
      <c r="AA244" s="584"/>
      <c r="AB244" s="585"/>
      <c r="AC244" s="585"/>
      <c r="AD244" s="585"/>
      <c r="AE244" s="588" t="s">
        <v>3245</v>
      </c>
      <c r="AF244" s="663" t="str">
        <f t="shared" si="63"/>
        <v>ADC-26.09-002034</v>
      </c>
      <c r="AG244" s="585" t="str">
        <f t="shared" si="63"/>
        <v>5734614</v>
      </c>
      <c r="AH244" s="664">
        <f t="shared" si="65"/>
        <v>46276</v>
      </c>
      <c r="AI244" s="585"/>
      <c r="AJ244" s="585"/>
      <c r="AK244" s="585"/>
      <c r="AL244" s="585">
        <f t="shared" si="66"/>
        <v>389500</v>
      </c>
      <c r="AM244" s="585"/>
      <c r="AN244" s="585"/>
      <c r="AO244" s="585"/>
      <c r="AP244" s="585"/>
      <c r="AQ244" s="585"/>
      <c r="AR244" s="585"/>
      <c r="AS244" s="585"/>
      <c r="AT244" s="585"/>
      <c r="AU244" s="585"/>
      <c r="AV244" s="585">
        <f t="shared" si="67"/>
        <v>31160</v>
      </c>
      <c r="AW244" s="585">
        <f t="shared" si="68"/>
        <v>420660</v>
      </c>
      <c r="AX244" s="585">
        <f t="shared" si="69"/>
        <v>420660</v>
      </c>
      <c r="AY244" s="665" t="str">
        <f t="shared" si="64"/>
        <v>Local</v>
      </c>
      <c r="AZ244" s="666"/>
      <c r="BA244" s="667"/>
      <c r="BB244" s="667"/>
      <c r="BD244" s="669"/>
    </row>
    <row r="245" spans="1:56" s="668" customFormat="1" ht="66" customHeight="1">
      <c r="A245" s="671" t="s">
        <v>7052</v>
      </c>
      <c r="B245" s="621" t="s">
        <v>7198</v>
      </c>
      <c r="C245" s="627" t="s">
        <v>3245</v>
      </c>
      <c r="D245" s="622">
        <v>108612032800</v>
      </c>
      <c r="E245" s="623">
        <v>46276</v>
      </c>
      <c r="F245" s="628">
        <v>1</v>
      </c>
      <c r="G245" s="624"/>
      <c r="H245" s="624"/>
      <c r="I245" s="625"/>
      <c r="J245" s="625"/>
      <c r="K245" s="625"/>
      <c r="L245" s="625"/>
      <c r="M245" s="625"/>
      <c r="N245" s="670"/>
      <c r="O245" s="585"/>
      <c r="P245" s="584"/>
      <c r="Q245" s="236">
        <v>389500</v>
      </c>
      <c r="R245" s="649"/>
      <c r="S245" s="584"/>
      <c r="T245" s="584"/>
      <c r="U245" s="584"/>
      <c r="V245" s="584"/>
      <c r="W245" s="584"/>
      <c r="X245" s="584"/>
      <c r="Y245" s="584"/>
      <c r="Z245" s="584"/>
      <c r="AA245" s="584"/>
      <c r="AB245" s="585"/>
      <c r="AC245" s="585"/>
      <c r="AD245" s="585"/>
      <c r="AE245" s="588" t="s">
        <v>3245</v>
      </c>
      <c r="AF245" s="663" t="str">
        <f t="shared" si="63"/>
        <v>ADC-26.09-002035</v>
      </c>
      <c r="AG245" s="585" t="str">
        <f t="shared" si="63"/>
        <v>XJ-VY-20260907</v>
      </c>
      <c r="AH245" s="664">
        <f t="shared" si="65"/>
        <v>46276</v>
      </c>
      <c r="AI245" s="585"/>
      <c r="AJ245" s="585"/>
      <c r="AK245" s="585"/>
      <c r="AL245" s="585">
        <f t="shared" si="66"/>
        <v>389500</v>
      </c>
      <c r="AM245" s="585"/>
      <c r="AN245" s="585"/>
      <c r="AO245" s="585"/>
      <c r="AP245" s="585"/>
      <c r="AQ245" s="585"/>
      <c r="AR245" s="585"/>
      <c r="AS245" s="585"/>
      <c r="AT245" s="585"/>
      <c r="AU245" s="585"/>
      <c r="AV245" s="585">
        <f t="shared" si="67"/>
        <v>31160</v>
      </c>
      <c r="AW245" s="585">
        <f t="shared" si="68"/>
        <v>420660</v>
      </c>
      <c r="AX245" s="585">
        <f t="shared" si="69"/>
        <v>420660</v>
      </c>
      <c r="AY245" s="665" t="str">
        <f t="shared" si="64"/>
        <v>Local</v>
      </c>
      <c r="AZ245" s="666"/>
      <c r="BA245" s="667"/>
      <c r="BB245" s="667"/>
      <c r="BD245" s="669"/>
    </row>
    <row r="246" spans="1:56" s="668" customFormat="1" ht="66" customHeight="1">
      <c r="A246" s="671" t="s">
        <v>7053</v>
      </c>
      <c r="B246" s="621" t="s">
        <v>7199</v>
      </c>
      <c r="C246" s="627" t="s">
        <v>3245</v>
      </c>
      <c r="D246" s="622">
        <v>108612052840</v>
      </c>
      <c r="E246" s="623">
        <v>46276</v>
      </c>
      <c r="F246" s="628">
        <v>1</v>
      </c>
      <c r="G246" s="624"/>
      <c r="H246" s="624"/>
      <c r="I246" s="625"/>
      <c r="J246" s="625"/>
      <c r="K246" s="625"/>
      <c r="L246" s="625"/>
      <c r="M246" s="625"/>
      <c r="N246" s="670"/>
      <c r="O246" s="585"/>
      <c r="P246" s="584"/>
      <c r="Q246" s="236">
        <v>389500</v>
      </c>
      <c r="R246" s="649"/>
      <c r="S246" s="584"/>
      <c r="T246" s="584"/>
      <c r="U246" s="584"/>
      <c r="V246" s="584"/>
      <c r="W246" s="584"/>
      <c r="X246" s="584"/>
      <c r="Y246" s="584"/>
      <c r="Z246" s="584"/>
      <c r="AA246" s="584"/>
      <c r="AB246" s="585"/>
      <c r="AC246" s="585"/>
      <c r="AD246" s="585"/>
      <c r="AE246" s="588" t="s">
        <v>3245</v>
      </c>
      <c r="AF246" s="663" t="str">
        <f t="shared" ref="AF246:AG259" si="70">A246</f>
        <v>ADC-26.09-002036</v>
      </c>
      <c r="AG246" s="585" t="str">
        <f t="shared" si="70"/>
        <v>5724412</v>
      </c>
      <c r="AH246" s="664">
        <f t="shared" si="65"/>
        <v>46276</v>
      </c>
      <c r="AI246" s="585"/>
      <c r="AJ246" s="585"/>
      <c r="AK246" s="585"/>
      <c r="AL246" s="585">
        <f t="shared" si="66"/>
        <v>389500</v>
      </c>
      <c r="AM246" s="585"/>
      <c r="AN246" s="585"/>
      <c r="AO246" s="585"/>
      <c r="AP246" s="585"/>
      <c r="AQ246" s="585"/>
      <c r="AR246" s="585"/>
      <c r="AS246" s="585"/>
      <c r="AT246" s="585"/>
      <c r="AU246" s="585"/>
      <c r="AV246" s="585">
        <f t="shared" si="67"/>
        <v>31160</v>
      </c>
      <c r="AW246" s="585">
        <f t="shared" si="68"/>
        <v>420660</v>
      </c>
      <c r="AX246" s="585">
        <f t="shared" si="69"/>
        <v>420660</v>
      </c>
      <c r="AY246" s="665" t="str">
        <f t="shared" si="64"/>
        <v>Local</v>
      </c>
      <c r="AZ246" s="666"/>
      <c r="BA246" s="667"/>
      <c r="BB246" s="667"/>
      <c r="BD246" s="669"/>
    </row>
    <row r="247" spans="1:56" s="668" customFormat="1" ht="66" customHeight="1">
      <c r="A247" s="671" t="s">
        <v>7054</v>
      </c>
      <c r="B247" s="621" t="s">
        <v>7200</v>
      </c>
      <c r="C247" s="627" t="s">
        <v>3245</v>
      </c>
      <c r="D247" s="622">
        <v>108612666410</v>
      </c>
      <c r="E247" s="623">
        <v>46276</v>
      </c>
      <c r="F247" s="628">
        <v>1</v>
      </c>
      <c r="G247" s="624"/>
      <c r="H247" s="624"/>
      <c r="I247" s="625"/>
      <c r="J247" s="625"/>
      <c r="K247" s="625"/>
      <c r="L247" s="625"/>
      <c r="M247" s="625"/>
      <c r="N247" s="670"/>
      <c r="O247" s="585"/>
      <c r="P247" s="584"/>
      <c r="Q247" s="236">
        <v>389500</v>
      </c>
      <c r="R247" s="649"/>
      <c r="S247" s="584"/>
      <c r="T247" s="584"/>
      <c r="U247" s="584"/>
      <c r="V247" s="584"/>
      <c r="W247" s="584"/>
      <c r="X247" s="584"/>
      <c r="Y247" s="584"/>
      <c r="Z247" s="584"/>
      <c r="AA247" s="584"/>
      <c r="AB247" s="585"/>
      <c r="AC247" s="585"/>
      <c r="AD247" s="585"/>
      <c r="AE247" s="588" t="s">
        <v>3245</v>
      </c>
      <c r="AF247" s="663" t="str">
        <f t="shared" si="70"/>
        <v>ADC-26.09-002037</v>
      </c>
      <c r="AG247" s="585" t="str">
        <f t="shared" si="70"/>
        <v>EBD-PSINJ260907</v>
      </c>
      <c r="AH247" s="664">
        <f t="shared" si="65"/>
        <v>46276</v>
      </c>
      <c r="AI247" s="585"/>
      <c r="AJ247" s="585"/>
      <c r="AK247" s="585"/>
      <c r="AL247" s="585">
        <f t="shared" si="66"/>
        <v>389500</v>
      </c>
      <c r="AM247" s="585"/>
      <c r="AN247" s="585"/>
      <c r="AO247" s="585"/>
      <c r="AP247" s="585"/>
      <c r="AQ247" s="585"/>
      <c r="AR247" s="585"/>
      <c r="AS247" s="585"/>
      <c r="AT247" s="585"/>
      <c r="AU247" s="585"/>
      <c r="AV247" s="585">
        <f t="shared" si="67"/>
        <v>31160</v>
      </c>
      <c r="AW247" s="585">
        <f t="shared" si="68"/>
        <v>420660</v>
      </c>
      <c r="AX247" s="585">
        <f t="shared" si="69"/>
        <v>420660</v>
      </c>
      <c r="AY247" s="665" t="str">
        <f t="shared" si="64"/>
        <v>Local</v>
      </c>
      <c r="AZ247" s="666"/>
      <c r="BA247" s="667"/>
      <c r="BB247" s="667"/>
      <c r="BD247" s="669"/>
    </row>
    <row r="248" spans="1:56" s="668" customFormat="1" ht="66" customHeight="1">
      <c r="A248" s="671" t="s">
        <v>7055</v>
      </c>
      <c r="B248" s="621" t="s">
        <v>7201</v>
      </c>
      <c r="C248" s="627" t="s">
        <v>3245</v>
      </c>
      <c r="D248" s="622">
        <v>108612771960</v>
      </c>
      <c r="E248" s="623">
        <v>46276</v>
      </c>
      <c r="F248" s="628">
        <v>1</v>
      </c>
      <c r="G248" s="624"/>
      <c r="H248" s="624"/>
      <c r="I248" s="625"/>
      <c r="J248" s="625"/>
      <c r="K248" s="625"/>
      <c r="L248" s="625"/>
      <c r="M248" s="625"/>
      <c r="N248" s="670"/>
      <c r="O248" s="585"/>
      <c r="P248" s="584"/>
      <c r="Q248" s="236">
        <v>389500</v>
      </c>
      <c r="R248" s="649"/>
      <c r="S248" s="584"/>
      <c r="T248" s="584"/>
      <c r="U248" s="584"/>
      <c r="V248" s="584"/>
      <c r="W248" s="584"/>
      <c r="X248" s="584"/>
      <c r="Y248" s="584"/>
      <c r="Z248" s="584"/>
      <c r="AA248" s="584"/>
      <c r="AB248" s="585"/>
      <c r="AC248" s="585"/>
      <c r="AD248" s="585"/>
      <c r="AE248" s="588" t="s">
        <v>3245</v>
      </c>
      <c r="AF248" s="663" t="str">
        <f t="shared" si="70"/>
        <v>ADC-26.09-002038</v>
      </c>
      <c r="AG248" s="585" t="str">
        <f t="shared" si="70"/>
        <v>1473</v>
      </c>
      <c r="AH248" s="664">
        <f t="shared" si="65"/>
        <v>46276</v>
      </c>
      <c r="AI248" s="585"/>
      <c r="AJ248" s="585"/>
      <c r="AK248" s="585"/>
      <c r="AL248" s="585">
        <f t="shared" si="66"/>
        <v>389500</v>
      </c>
      <c r="AM248" s="585"/>
      <c r="AN248" s="585"/>
      <c r="AO248" s="585"/>
      <c r="AP248" s="585"/>
      <c r="AQ248" s="585"/>
      <c r="AR248" s="585"/>
      <c r="AS248" s="585"/>
      <c r="AT248" s="585"/>
      <c r="AU248" s="585"/>
      <c r="AV248" s="585">
        <f t="shared" si="67"/>
        <v>31160</v>
      </c>
      <c r="AW248" s="585">
        <f t="shared" si="68"/>
        <v>420660</v>
      </c>
      <c r="AX248" s="585">
        <f t="shared" si="69"/>
        <v>420660</v>
      </c>
      <c r="AY248" s="665" t="str">
        <f t="shared" si="64"/>
        <v>Local</v>
      </c>
      <c r="AZ248" s="666"/>
      <c r="BA248" s="667"/>
      <c r="BB248" s="667"/>
      <c r="BD248" s="669"/>
    </row>
    <row r="249" spans="1:56" s="668" customFormat="1" ht="66" customHeight="1">
      <c r="A249" s="671" t="s">
        <v>7056</v>
      </c>
      <c r="B249" s="621" t="s">
        <v>7202</v>
      </c>
      <c r="C249" s="627" t="s">
        <v>3245</v>
      </c>
      <c r="D249" s="622">
        <v>108612976140</v>
      </c>
      <c r="E249" s="623">
        <v>46276</v>
      </c>
      <c r="F249" s="628">
        <v>1</v>
      </c>
      <c r="G249" s="624"/>
      <c r="H249" s="624"/>
      <c r="I249" s="625"/>
      <c r="J249" s="625"/>
      <c r="K249" s="625"/>
      <c r="L249" s="625"/>
      <c r="M249" s="625"/>
      <c r="N249" s="670"/>
      <c r="O249" s="585"/>
      <c r="P249" s="584"/>
      <c r="Q249" s="236">
        <v>389500</v>
      </c>
      <c r="R249" s="649"/>
      <c r="S249" s="584"/>
      <c r="T249" s="584"/>
      <c r="U249" s="584"/>
      <c r="V249" s="584"/>
      <c r="W249" s="584"/>
      <c r="X249" s="584"/>
      <c r="Y249" s="584"/>
      <c r="Z249" s="584"/>
      <c r="AA249" s="584"/>
      <c r="AB249" s="585"/>
      <c r="AC249" s="585"/>
      <c r="AD249" s="585"/>
      <c r="AE249" s="588" t="s">
        <v>3245</v>
      </c>
      <c r="AF249" s="663" t="str">
        <f t="shared" si="70"/>
        <v>ADC-26.09-002039</v>
      </c>
      <c r="AG249" s="585" t="str">
        <f t="shared" si="70"/>
        <v>5731723</v>
      </c>
      <c r="AH249" s="664">
        <f t="shared" si="65"/>
        <v>46276</v>
      </c>
      <c r="AI249" s="585"/>
      <c r="AJ249" s="585"/>
      <c r="AK249" s="585"/>
      <c r="AL249" s="585">
        <f t="shared" si="66"/>
        <v>389500</v>
      </c>
      <c r="AM249" s="585"/>
      <c r="AN249" s="585"/>
      <c r="AO249" s="585"/>
      <c r="AP249" s="585"/>
      <c r="AQ249" s="585"/>
      <c r="AR249" s="585"/>
      <c r="AS249" s="585"/>
      <c r="AT249" s="585"/>
      <c r="AU249" s="585"/>
      <c r="AV249" s="585">
        <f t="shared" si="67"/>
        <v>31160</v>
      </c>
      <c r="AW249" s="585">
        <f t="shared" si="68"/>
        <v>420660</v>
      </c>
      <c r="AX249" s="585">
        <f t="shared" si="69"/>
        <v>420660</v>
      </c>
      <c r="AY249" s="665" t="str">
        <f t="shared" si="64"/>
        <v>Local</v>
      </c>
      <c r="AZ249" s="666"/>
      <c r="BA249" s="667"/>
      <c r="BB249" s="667"/>
      <c r="BD249" s="669"/>
    </row>
    <row r="250" spans="1:56" s="668" customFormat="1" ht="66" customHeight="1">
      <c r="A250" s="671" t="s">
        <v>7057</v>
      </c>
      <c r="B250" s="621" t="s">
        <v>7203</v>
      </c>
      <c r="C250" s="627" t="s">
        <v>3245</v>
      </c>
      <c r="D250" s="622">
        <v>108613158840</v>
      </c>
      <c r="E250" s="623">
        <v>46276</v>
      </c>
      <c r="F250" s="628">
        <v>1</v>
      </c>
      <c r="G250" s="624"/>
      <c r="H250" s="624"/>
      <c r="I250" s="625"/>
      <c r="J250" s="625"/>
      <c r="K250" s="625"/>
      <c r="L250" s="625"/>
      <c r="M250" s="625"/>
      <c r="N250" s="670"/>
      <c r="O250" s="585"/>
      <c r="P250" s="584"/>
      <c r="Q250" s="236">
        <v>389500</v>
      </c>
      <c r="R250" s="649"/>
      <c r="S250" s="584"/>
      <c r="T250" s="584"/>
      <c r="U250" s="584"/>
      <c r="V250" s="584"/>
      <c r="W250" s="584"/>
      <c r="X250" s="584"/>
      <c r="Y250" s="584"/>
      <c r="Z250" s="584"/>
      <c r="AA250" s="584"/>
      <c r="AB250" s="585"/>
      <c r="AC250" s="585"/>
      <c r="AD250" s="585"/>
      <c r="AE250" s="588" t="s">
        <v>3245</v>
      </c>
      <c r="AF250" s="663" t="str">
        <f t="shared" si="70"/>
        <v>ADC-26.09-002040</v>
      </c>
      <c r="AG250" s="585" t="str">
        <f t="shared" si="70"/>
        <v>201/PSHK/26</v>
      </c>
      <c r="AH250" s="664">
        <f t="shared" si="65"/>
        <v>46276</v>
      </c>
      <c r="AI250" s="585"/>
      <c r="AJ250" s="585"/>
      <c r="AK250" s="585"/>
      <c r="AL250" s="585">
        <f t="shared" si="66"/>
        <v>389500</v>
      </c>
      <c r="AM250" s="585"/>
      <c r="AN250" s="585"/>
      <c r="AO250" s="585"/>
      <c r="AP250" s="585"/>
      <c r="AQ250" s="585"/>
      <c r="AR250" s="585"/>
      <c r="AS250" s="585"/>
      <c r="AT250" s="585"/>
      <c r="AU250" s="585"/>
      <c r="AV250" s="585">
        <f t="shared" si="67"/>
        <v>31160</v>
      </c>
      <c r="AW250" s="585">
        <f t="shared" si="68"/>
        <v>420660</v>
      </c>
      <c r="AX250" s="585">
        <f t="shared" si="69"/>
        <v>420660</v>
      </c>
      <c r="AY250" s="665" t="str">
        <f t="shared" si="64"/>
        <v>Local</v>
      </c>
      <c r="AZ250" s="666"/>
      <c r="BA250" s="667"/>
      <c r="BB250" s="667"/>
      <c r="BD250" s="669"/>
    </row>
    <row r="251" spans="1:56" s="668" customFormat="1" ht="66" customHeight="1">
      <c r="A251" s="671" t="s">
        <v>7058</v>
      </c>
      <c r="B251" s="621" t="s">
        <v>7204</v>
      </c>
      <c r="C251" s="627" t="s">
        <v>3245</v>
      </c>
      <c r="D251" s="622">
        <v>108613374920</v>
      </c>
      <c r="E251" s="623">
        <v>46276</v>
      </c>
      <c r="F251" s="945">
        <v>2</v>
      </c>
      <c r="G251" s="624"/>
      <c r="H251" s="624"/>
      <c r="I251" s="625"/>
      <c r="J251" s="625"/>
      <c r="K251" s="625"/>
      <c r="L251" s="625"/>
      <c r="M251" s="625"/>
      <c r="N251" s="670"/>
      <c r="O251" s="585"/>
      <c r="P251" s="584"/>
      <c r="Q251" s="236">
        <v>389500</v>
      </c>
      <c r="R251" s="649"/>
      <c r="S251" s="584"/>
      <c r="T251" s="584"/>
      <c r="U251" s="584"/>
      <c r="V251" s="584"/>
      <c r="W251" s="584"/>
      <c r="X251" s="584"/>
      <c r="Y251" s="584"/>
      <c r="Z251" s="584"/>
      <c r="AA251" s="584"/>
      <c r="AB251" s="585"/>
      <c r="AC251" s="585"/>
      <c r="AD251" s="585"/>
      <c r="AE251" s="588" t="s">
        <v>3245</v>
      </c>
      <c r="AF251" s="663" t="str">
        <f t="shared" si="70"/>
        <v>ADC-26.09-002041</v>
      </c>
      <c r="AG251" s="585" t="str">
        <f t="shared" si="70"/>
        <v>VY/149-2026</v>
      </c>
      <c r="AH251" s="664">
        <f t="shared" si="65"/>
        <v>46276</v>
      </c>
      <c r="AI251" s="585"/>
      <c r="AJ251" s="585"/>
      <c r="AK251" s="585"/>
      <c r="AL251" s="585">
        <f t="shared" si="66"/>
        <v>389500</v>
      </c>
      <c r="AM251" s="585"/>
      <c r="AN251" s="585"/>
      <c r="AO251" s="585"/>
      <c r="AP251" s="585"/>
      <c r="AQ251" s="585"/>
      <c r="AR251" s="585"/>
      <c r="AS251" s="585"/>
      <c r="AT251" s="585"/>
      <c r="AU251" s="585"/>
      <c r="AV251" s="585">
        <f t="shared" si="67"/>
        <v>31160</v>
      </c>
      <c r="AW251" s="585">
        <f t="shared" si="68"/>
        <v>420660</v>
      </c>
      <c r="AX251" s="585">
        <f t="shared" si="69"/>
        <v>420660</v>
      </c>
      <c r="AY251" s="665" t="str">
        <f t="shared" si="64"/>
        <v>Local</v>
      </c>
      <c r="AZ251" s="666"/>
      <c r="BA251" s="667"/>
      <c r="BB251" s="667"/>
      <c r="BD251" s="669"/>
    </row>
    <row r="252" spans="1:56" s="668" customFormat="1" ht="66" customHeight="1">
      <c r="A252" s="671" t="s">
        <v>7058</v>
      </c>
      <c r="B252" s="621" t="s">
        <v>7204</v>
      </c>
      <c r="C252" s="627" t="s">
        <v>3245</v>
      </c>
      <c r="D252" s="622">
        <v>108613394960</v>
      </c>
      <c r="E252" s="623">
        <v>46276</v>
      </c>
      <c r="F252" s="946"/>
      <c r="G252" s="624"/>
      <c r="H252" s="624"/>
      <c r="I252" s="625"/>
      <c r="J252" s="625"/>
      <c r="K252" s="625"/>
      <c r="L252" s="625"/>
      <c r="M252" s="625"/>
      <c r="N252" s="670"/>
      <c r="O252" s="585"/>
      <c r="P252" s="584"/>
      <c r="Q252" s="236">
        <v>70000</v>
      </c>
      <c r="R252" s="649"/>
      <c r="S252" s="584"/>
      <c r="T252" s="584"/>
      <c r="U252" s="584"/>
      <c r="V252" s="584"/>
      <c r="W252" s="584"/>
      <c r="X252" s="584"/>
      <c r="Y252" s="584"/>
      <c r="Z252" s="584"/>
      <c r="AA252" s="584"/>
      <c r="AB252" s="585"/>
      <c r="AC252" s="585"/>
      <c r="AD252" s="585"/>
      <c r="AE252" s="588" t="s">
        <v>3245</v>
      </c>
      <c r="AF252" s="663" t="str">
        <f t="shared" si="70"/>
        <v>ADC-26.09-002041</v>
      </c>
      <c r="AG252" s="585" t="str">
        <f t="shared" si="70"/>
        <v>VY/149-2026</v>
      </c>
      <c r="AH252" s="664">
        <f t="shared" si="65"/>
        <v>46276</v>
      </c>
      <c r="AI252" s="585"/>
      <c r="AJ252" s="585"/>
      <c r="AK252" s="585"/>
      <c r="AL252" s="585">
        <f t="shared" si="66"/>
        <v>70000</v>
      </c>
      <c r="AM252" s="585"/>
      <c r="AN252" s="585"/>
      <c r="AO252" s="585"/>
      <c r="AP252" s="585"/>
      <c r="AQ252" s="585"/>
      <c r="AR252" s="585"/>
      <c r="AS252" s="585"/>
      <c r="AT252" s="585"/>
      <c r="AU252" s="585"/>
      <c r="AV252" s="585">
        <f t="shared" si="67"/>
        <v>5600</v>
      </c>
      <c r="AW252" s="585">
        <f t="shared" si="68"/>
        <v>75600</v>
      </c>
      <c r="AX252" s="585">
        <f t="shared" si="69"/>
        <v>75600</v>
      </c>
      <c r="AY252" s="665" t="str">
        <f t="shared" si="64"/>
        <v>Local</v>
      </c>
      <c r="AZ252" s="666"/>
      <c r="BA252" s="667"/>
      <c r="BB252" s="667"/>
      <c r="BD252" s="669"/>
    </row>
    <row r="253" spans="1:56" s="668" customFormat="1" ht="66" customHeight="1">
      <c r="A253" s="671" t="s">
        <v>7059</v>
      </c>
      <c r="B253" s="621" t="s">
        <v>7205</v>
      </c>
      <c r="C253" s="627" t="s">
        <v>3245</v>
      </c>
      <c r="D253" s="622">
        <v>108613457960</v>
      </c>
      <c r="E253" s="623">
        <v>46276</v>
      </c>
      <c r="F253" s="628">
        <v>1</v>
      </c>
      <c r="G253" s="624"/>
      <c r="H253" s="624"/>
      <c r="I253" s="625"/>
      <c r="J253" s="625"/>
      <c r="K253" s="625"/>
      <c r="L253" s="625"/>
      <c r="M253" s="625"/>
      <c r="N253" s="670"/>
      <c r="O253" s="585"/>
      <c r="P253" s="584"/>
      <c r="Q253" s="236">
        <v>389500</v>
      </c>
      <c r="R253" s="649"/>
      <c r="S253" s="584"/>
      <c r="T253" s="584"/>
      <c r="U253" s="584"/>
      <c r="V253" s="584"/>
      <c r="W253" s="584"/>
      <c r="X253" s="584"/>
      <c r="Y253" s="584"/>
      <c r="Z253" s="584"/>
      <c r="AA253" s="584"/>
      <c r="AB253" s="585"/>
      <c r="AC253" s="585"/>
      <c r="AD253" s="585"/>
      <c r="AE253" s="588" t="s">
        <v>3245</v>
      </c>
      <c r="AF253" s="663" t="str">
        <f t="shared" si="70"/>
        <v>ADC-26.09-002042</v>
      </c>
      <c r="AG253" s="585" t="str">
        <f t="shared" si="70"/>
        <v>5736510</v>
      </c>
      <c r="AH253" s="664">
        <f t="shared" si="65"/>
        <v>46276</v>
      </c>
      <c r="AI253" s="585"/>
      <c r="AJ253" s="585"/>
      <c r="AK253" s="585"/>
      <c r="AL253" s="585">
        <f t="shared" si="66"/>
        <v>389500</v>
      </c>
      <c r="AM253" s="585"/>
      <c r="AN253" s="585"/>
      <c r="AO253" s="585"/>
      <c r="AP253" s="585"/>
      <c r="AQ253" s="585"/>
      <c r="AR253" s="585"/>
      <c r="AS253" s="585"/>
      <c r="AT253" s="585"/>
      <c r="AU253" s="585"/>
      <c r="AV253" s="585">
        <f t="shared" si="67"/>
        <v>31160</v>
      </c>
      <c r="AW253" s="585">
        <f t="shared" si="68"/>
        <v>420660</v>
      </c>
      <c r="AX253" s="585">
        <f t="shared" si="69"/>
        <v>420660</v>
      </c>
      <c r="AY253" s="665" t="str">
        <f t="shared" si="64"/>
        <v>Local</v>
      </c>
      <c r="AZ253" s="666"/>
      <c r="BA253" s="667"/>
      <c r="BB253" s="667"/>
      <c r="BD253" s="669"/>
    </row>
    <row r="254" spans="1:56" s="668" customFormat="1" ht="66" customHeight="1">
      <c r="A254" s="671" t="s">
        <v>7060</v>
      </c>
      <c r="B254" s="621" t="s">
        <v>7206</v>
      </c>
      <c r="C254" s="627" t="s">
        <v>3245</v>
      </c>
      <c r="D254" s="622">
        <v>108613591920</v>
      </c>
      <c r="E254" s="623">
        <v>46276</v>
      </c>
      <c r="F254" s="628">
        <v>1</v>
      </c>
      <c r="G254" s="624"/>
      <c r="H254" s="624"/>
      <c r="I254" s="625"/>
      <c r="J254" s="625"/>
      <c r="K254" s="625"/>
      <c r="L254" s="625"/>
      <c r="M254" s="625"/>
      <c r="N254" s="670"/>
      <c r="O254" s="585"/>
      <c r="P254" s="584"/>
      <c r="Q254" s="236">
        <v>389500</v>
      </c>
      <c r="R254" s="649"/>
      <c r="S254" s="584"/>
      <c r="T254" s="584"/>
      <c r="U254" s="584"/>
      <c r="V254" s="584"/>
      <c r="W254" s="584"/>
      <c r="X254" s="584"/>
      <c r="Y254" s="584"/>
      <c r="Z254" s="584"/>
      <c r="AA254" s="584"/>
      <c r="AB254" s="585"/>
      <c r="AC254" s="585"/>
      <c r="AD254" s="585"/>
      <c r="AE254" s="588" t="s">
        <v>3245</v>
      </c>
      <c r="AF254" s="663" t="str">
        <f t="shared" si="70"/>
        <v>ADC-26.09-002043</v>
      </c>
      <c r="AG254" s="585" t="str">
        <f t="shared" si="70"/>
        <v>EBD-PSTPU260910</v>
      </c>
      <c r="AH254" s="664">
        <f t="shared" si="65"/>
        <v>46276</v>
      </c>
      <c r="AI254" s="585"/>
      <c r="AJ254" s="585"/>
      <c r="AK254" s="585"/>
      <c r="AL254" s="585">
        <f t="shared" si="66"/>
        <v>389500</v>
      </c>
      <c r="AM254" s="585"/>
      <c r="AN254" s="585"/>
      <c r="AO254" s="585"/>
      <c r="AP254" s="585"/>
      <c r="AQ254" s="585"/>
      <c r="AR254" s="585"/>
      <c r="AS254" s="585"/>
      <c r="AT254" s="585"/>
      <c r="AU254" s="585"/>
      <c r="AV254" s="585">
        <f t="shared" si="67"/>
        <v>31160</v>
      </c>
      <c r="AW254" s="585">
        <f t="shared" si="68"/>
        <v>420660</v>
      </c>
      <c r="AX254" s="585">
        <f t="shared" si="69"/>
        <v>420660</v>
      </c>
      <c r="AY254" s="665" t="str">
        <f t="shared" si="64"/>
        <v>Local</v>
      </c>
      <c r="AZ254" s="666"/>
      <c r="BA254" s="667"/>
      <c r="BB254" s="667"/>
      <c r="BD254" s="669"/>
    </row>
    <row r="255" spans="1:56" s="668" customFormat="1" ht="66" customHeight="1">
      <c r="A255" s="671" t="s">
        <v>7061</v>
      </c>
      <c r="B255" s="621" t="s">
        <v>7207</v>
      </c>
      <c r="C255" s="627" t="s">
        <v>3245</v>
      </c>
      <c r="D255" s="622">
        <v>108613724220</v>
      </c>
      <c r="E255" s="623">
        <v>46276</v>
      </c>
      <c r="F255" s="628">
        <v>1</v>
      </c>
      <c r="G255" s="624"/>
      <c r="H255" s="624"/>
      <c r="I255" s="625"/>
      <c r="J255" s="625"/>
      <c r="K255" s="625"/>
      <c r="L255" s="625"/>
      <c r="M255" s="625"/>
      <c r="N255" s="670"/>
      <c r="O255" s="585"/>
      <c r="P255" s="584"/>
      <c r="Q255" s="236">
        <v>389500</v>
      </c>
      <c r="R255" s="649"/>
      <c r="S255" s="584"/>
      <c r="T255" s="584"/>
      <c r="U255" s="584"/>
      <c r="V255" s="584"/>
      <c r="W255" s="584"/>
      <c r="X255" s="584"/>
      <c r="Y255" s="584"/>
      <c r="Z255" s="584"/>
      <c r="AA255" s="584"/>
      <c r="AB255" s="585"/>
      <c r="AC255" s="585"/>
      <c r="AD255" s="585"/>
      <c r="AE255" s="588" t="s">
        <v>3245</v>
      </c>
      <c r="AF255" s="663" t="str">
        <f t="shared" si="70"/>
        <v>ADC-26.09-002044</v>
      </c>
      <c r="AG255" s="585" t="str">
        <f t="shared" si="70"/>
        <v>EBD-PSINJ260908</v>
      </c>
      <c r="AH255" s="664">
        <f t="shared" si="65"/>
        <v>46276</v>
      </c>
      <c r="AI255" s="585"/>
      <c r="AJ255" s="585"/>
      <c r="AK255" s="585"/>
      <c r="AL255" s="585">
        <f t="shared" si="66"/>
        <v>389500</v>
      </c>
      <c r="AM255" s="585"/>
      <c r="AN255" s="585"/>
      <c r="AO255" s="585"/>
      <c r="AP255" s="585"/>
      <c r="AQ255" s="585"/>
      <c r="AR255" s="585"/>
      <c r="AS255" s="585"/>
      <c r="AT255" s="585"/>
      <c r="AU255" s="585"/>
      <c r="AV255" s="585">
        <f t="shared" si="67"/>
        <v>31160</v>
      </c>
      <c r="AW255" s="585">
        <f t="shared" si="68"/>
        <v>420660</v>
      </c>
      <c r="AX255" s="585">
        <f t="shared" si="69"/>
        <v>420660</v>
      </c>
      <c r="AY255" s="665" t="str">
        <f t="shared" si="64"/>
        <v>Local</v>
      </c>
      <c r="AZ255" s="666"/>
      <c r="BA255" s="667"/>
      <c r="BB255" s="667"/>
      <c r="BD255" s="669"/>
    </row>
    <row r="256" spans="1:56" s="668" customFormat="1" ht="66" customHeight="1">
      <c r="A256" s="671" t="s">
        <v>7062</v>
      </c>
      <c r="B256" s="621" t="s">
        <v>7208</v>
      </c>
      <c r="C256" s="627" t="s">
        <v>3245</v>
      </c>
      <c r="D256" s="622">
        <v>108614446950</v>
      </c>
      <c r="E256" s="623">
        <v>46276</v>
      </c>
      <c r="F256" s="628">
        <v>1</v>
      </c>
      <c r="G256" s="624"/>
      <c r="H256" s="624"/>
      <c r="I256" s="625"/>
      <c r="J256" s="625"/>
      <c r="K256" s="625"/>
      <c r="L256" s="625"/>
      <c r="M256" s="625"/>
      <c r="N256" s="670"/>
      <c r="O256" s="585"/>
      <c r="P256" s="584"/>
      <c r="Q256" s="236">
        <v>389500</v>
      </c>
      <c r="R256" s="649"/>
      <c r="S256" s="584"/>
      <c r="T256" s="584"/>
      <c r="U256" s="584"/>
      <c r="V256" s="584"/>
      <c r="W256" s="584"/>
      <c r="X256" s="584"/>
      <c r="Y256" s="584"/>
      <c r="Z256" s="584"/>
      <c r="AA256" s="584"/>
      <c r="AB256" s="585"/>
      <c r="AC256" s="585"/>
      <c r="AD256" s="585"/>
      <c r="AE256" s="588" t="s">
        <v>3245</v>
      </c>
      <c r="AF256" s="663" t="str">
        <f t="shared" si="70"/>
        <v>ADC-26.09-002045</v>
      </c>
      <c r="AG256" s="585" t="str">
        <f t="shared" si="70"/>
        <v>5735447</v>
      </c>
      <c r="AH256" s="664">
        <f t="shared" si="65"/>
        <v>46276</v>
      </c>
      <c r="AI256" s="585"/>
      <c r="AJ256" s="585"/>
      <c r="AK256" s="585"/>
      <c r="AL256" s="585">
        <f t="shared" si="66"/>
        <v>389500</v>
      </c>
      <c r="AM256" s="585"/>
      <c r="AN256" s="585"/>
      <c r="AO256" s="585"/>
      <c r="AP256" s="585"/>
      <c r="AQ256" s="585"/>
      <c r="AR256" s="585"/>
      <c r="AS256" s="585"/>
      <c r="AT256" s="585"/>
      <c r="AU256" s="585"/>
      <c r="AV256" s="585">
        <f t="shared" si="67"/>
        <v>31160</v>
      </c>
      <c r="AW256" s="585">
        <f t="shared" si="68"/>
        <v>420660</v>
      </c>
      <c r="AX256" s="585">
        <f t="shared" si="69"/>
        <v>420660</v>
      </c>
      <c r="AY256" s="665" t="str">
        <f t="shared" si="64"/>
        <v>Local</v>
      </c>
      <c r="AZ256" s="666"/>
      <c r="BA256" s="667"/>
      <c r="BB256" s="667"/>
      <c r="BD256" s="669"/>
    </row>
    <row r="257" spans="1:56" s="668" customFormat="1" ht="66" customHeight="1">
      <c r="A257" s="671" t="s">
        <v>7063</v>
      </c>
      <c r="B257" s="621" t="s">
        <v>7209</v>
      </c>
      <c r="C257" s="627" t="s">
        <v>3245</v>
      </c>
      <c r="D257" s="622">
        <v>108614748210</v>
      </c>
      <c r="E257" s="623">
        <v>46276</v>
      </c>
      <c r="F257" s="628">
        <v>1</v>
      </c>
      <c r="G257" s="624"/>
      <c r="H257" s="624"/>
      <c r="I257" s="625"/>
      <c r="J257" s="625"/>
      <c r="K257" s="625"/>
      <c r="L257" s="625"/>
      <c r="M257" s="625"/>
      <c r="N257" s="670"/>
      <c r="O257" s="585"/>
      <c r="P257" s="584"/>
      <c r="Q257" s="236">
        <v>389500</v>
      </c>
      <c r="R257" s="649"/>
      <c r="S257" s="584"/>
      <c r="T257" s="584"/>
      <c r="U257" s="584"/>
      <c r="V257" s="584"/>
      <c r="W257" s="584"/>
      <c r="X257" s="584"/>
      <c r="Y257" s="584"/>
      <c r="Z257" s="584"/>
      <c r="AA257" s="584"/>
      <c r="AB257" s="585"/>
      <c r="AC257" s="585"/>
      <c r="AD257" s="585"/>
      <c r="AE257" s="588" t="s">
        <v>3245</v>
      </c>
      <c r="AF257" s="663" t="str">
        <f t="shared" si="70"/>
        <v>ADC-26.09-002046</v>
      </c>
      <c r="AG257" s="585" t="str">
        <f t="shared" si="70"/>
        <v>THVN-MIN2609011</v>
      </c>
      <c r="AH257" s="664">
        <f t="shared" si="65"/>
        <v>46276</v>
      </c>
      <c r="AI257" s="585"/>
      <c r="AJ257" s="585"/>
      <c r="AK257" s="585"/>
      <c r="AL257" s="585">
        <f t="shared" si="66"/>
        <v>389500</v>
      </c>
      <c r="AM257" s="585"/>
      <c r="AN257" s="585"/>
      <c r="AO257" s="585"/>
      <c r="AP257" s="585"/>
      <c r="AQ257" s="585"/>
      <c r="AR257" s="585"/>
      <c r="AS257" s="585"/>
      <c r="AT257" s="585"/>
      <c r="AU257" s="585"/>
      <c r="AV257" s="585">
        <f t="shared" si="67"/>
        <v>31160</v>
      </c>
      <c r="AW257" s="585">
        <f t="shared" si="68"/>
        <v>420660</v>
      </c>
      <c r="AX257" s="585">
        <f t="shared" si="69"/>
        <v>420660</v>
      </c>
      <c r="AY257" s="665" t="str">
        <f t="shared" si="64"/>
        <v>Local</v>
      </c>
      <c r="AZ257" s="666"/>
      <c r="BA257" s="667"/>
      <c r="BB257" s="667"/>
      <c r="BD257" s="669"/>
    </row>
    <row r="258" spans="1:56" s="668" customFormat="1" ht="66" customHeight="1">
      <c r="A258" s="671" t="s">
        <v>7064</v>
      </c>
      <c r="B258" s="621" t="s">
        <v>7210</v>
      </c>
      <c r="C258" s="627" t="s">
        <v>3245</v>
      </c>
      <c r="D258" s="622">
        <v>108614745740</v>
      </c>
      <c r="E258" s="623">
        <v>46276</v>
      </c>
      <c r="F258" s="628">
        <v>1</v>
      </c>
      <c r="G258" s="624"/>
      <c r="H258" s="624"/>
      <c r="I258" s="625"/>
      <c r="J258" s="625"/>
      <c r="K258" s="625"/>
      <c r="L258" s="625"/>
      <c r="M258" s="625"/>
      <c r="N258" s="670"/>
      <c r="O258" s="585"/>
      <c r="P258" s="584"/>
      <c r="Q258" s="236">
        <v>389500</v>
      </c>
      <c r="R258" s="649"/>
      <c r="S258" s="584"/>
      <c r="T258" s="584"/>
      <c r="U258" s="584"/>
      <c r="V258" s="584"/>
      <c r="W258" s="584"/>
      <c r="X258" s="584"/>
      <c r="Y258" s="584"/>
      <c r="Z258" s="584"/>
      <c r="AA258" s="584"/>
      <c r="AB258" s="585"/>
      <c r="AC258" s="585"/>
      <c r="AD258" s="585"/>
      <c r="AE258" s="588" t="s">
        <v>3245</v>
      </c>
      <c r="AF258" s="663" t="str">
        <f t="shared" si="70"/>
        <v>ADC-26.09-002047</v>
      </c>
      <c r="AG258" s="585" t="str">
        <f t="shared" si="70"/>
        <v>62/BG-PS-35</v>
      </c>
      <c r="AH258" s="664">
        <f t="shared" si="65"/>
        <v>46276</v>
      </c>
      <c r="AI258" s="585"/>
      <c r="AJ258" s="585"/>
      <c r="AK258" s="585"/>
      <c r="AL258" s="585">
        <f t="shared" si="66"/>
        <v>389500</v>
      </c>
      <c r="AM258" s="585"/>
      <c r="AN258" s="585"/>
      <c r="AO258" s="585"/>
      <c r="AP258" s="585"/>
      <c r="AQ258" s="585"/>
      <c r="AR258" s="585"/>
      <c r="AS258" s="585"/>
      <c r="AT258" s="585"/>
      <c r="AU258" s="585"/>
      <c r="AV258" s="585">
        <f t="shared" si="67"/>
        <v>31160</v>
      </c>
      <c r="AW258" s="585">
        <f t="shared" si="68"/>
        <v>420660</v>
      </c>
      <c r="AX258" s="585">
        <f t="shared" si="69"/>
        <v>420660</v>
      </c>
      <c r="AY258" s="665" t="str">
        <f t="shared" si="64"/>
        <v>Local</v>
      </c>
      <c r="AZ258" s="666"/>
      <c r="BA258" s="667"/>
      <c r="BB258" s="667"/>
      <c r="BD258" s="669"/>
    </row>
    <row r="259" spans="1:56" s="668" customFormat="1" ht="66" customHeight="1">
      <c r="A259" s="671" t="s">
        <v>7065</v>
      </c>
      <c r="B259" s="621" t="s">
        <v>7211</v>
      </c>
      <c r="C259" s="627" t="s">
        <v>3245</v>
      </c>
      <c r="D259" s="622">
        <v>108614741540</v>
      </c>
      <c r="E259" s="623">
        <v>46276</v>
      </c>
      <c r="F259" s="628">
        <v>1</v>
      </c>
      <c r="G259" s="624"/>
      <c r="H259" s="624"/>
      <c r="I259" s="625"/>
      <c r="J259" s="625"/>
      <c r="K259" s="625"/>
      <c r="L259" s="625"/>
      <c r="M259" s="625"/>
      <c r="N259" s="670"/>
      <c r="O259" s="585"/>
      <c r="P259" s="584"/>
      <c r="Q259" s="236">
        <v>389500</v>
      </c>
      <c r="R259" s="649"/>
      <c r="S259" s="584"/>
      <c r="T259" s="584"/>
      <c r="U259" s="584"/>
      <c r="V259" s="584"/>
      <c r="W259" s="584"/>
      <c r="X259" s="584"/>
      <c r="Y259" s="584"/>
      <c r="Z259" s="584"/>
      <c r="AA259" s="584"/>
      <c r="AB259" s="585"/>
      <c r="AC259" s="585"/>
      <c r="AD259" s="585"/>
      <c r="AE259" s="588" t="s">
        <v>3245</v>
      </c>
      <c r="AF259" s="663" t="str">
        <f t="shared" si="70"/>
        <v>ADC-26.09-002048</v>
      </c>
      <c r="AG259" s="585" t="str">
        <f t="shared" si="70"/>
        <v>5733615</v>
      </c>
      <c r="AH259" s="664">
        <f t="shared" si="65"/>
        <v>46276</v>
      </c>
      <c r="AI259" s="585"/>
      <c r="AJ259" s="585"/>
      <c r="AK259" s="585"/>
      <c r="AL259" s="585">
        <f t="shared" si="66"/>
        <v>389500</v>
      </c>
      <c r="AM259" s="585"/>
      <c r="AN259" s="585"/>
      <c r="AO259" s="585"/>
      <c r="AP259" s="585"/>
      <c r="AQ259" s="585"/>
      <c r="AR259" s="585"/>
      <c r="AS259" s="585"/>
      <c r="AT259" s="585"/>
      <c r="AU259" s="585"/>
      <c r="AV259" s="585">
        <f t="shared" si="67"/>
        <v>31160</v>
      </c>
      <c r="AW259" s="585">
        <f t="shared" si="68"/>
        <v>420660</v>
      </c>
      <c r="AX259" s="585">
        <f t="shared" si="69"/>
        <v>420660</v>
      </c>
      <c r="AY259" s="665" t="str">
        <f t="shared" ref="AY259" si="71">AE259</f>
        <v>Local</v>
      </c>
      <c r="AZ259" s="666"/>
      <c r="BA259" s="667"/>
      <c r="BB259" s="667"/>
      <c r="BD259" s="669"/>
    </row>
    <row r="260" spans="1:56" s="619" customFormat="1" ht="66" customHeight="1">
      <c r="A260" s="590"/>
      <c r="B260" s="590"/>
      <c r="C260" s="609"/>
      <c r="D260" s="591"/>
      <c r="E260" s="591"/>
      <c r="F260" s="596"/>
      <c r="G260" s="610"/>
      <c r="H260" s="610"/>
      <c r="I260" s="592"/>
      <c r="J260" s="592"/>
      <c r="K260" s="592"/>
      <c r="L260" s="611"/>
      <c r="M260" s="592"/>
      <c r="N260" s="611"/>
      <c r="O260" s="611"/>
      <c r="P260" s="592"/>
      <c r="Q260" s="592"/>
      <c r="R260" s="592"/>
      <c r="S260" s="592"/>
      <c r="T260" s="592"/>
      <c r="U260" s="592"/>
      <c r="V260" s="592"/>
      <c r="W260" s="612"/>
      <c r="X260" s="612"/>
      <c r="Y260" s="613"/>
      <c r="Z260" s="611"/>
      <c r="AA260" s="611"/>
      <c r="AB260" s="592"/>
      <c r="AC260" s="592"/>
      <c r="AD260" s="593"/>
      <c r="AE260" s="614"/>
      <c r="AF260" s="615"/>
      <c r="AG260" s="616"/>
      <c r="AH260" s="617"/>
      <c r="AI260" s="618"/>
      <c r="AJ260" s="618"/>
      <c r="AK260" s="629">
        <f t="shared" ref="AK260:AX260" si="72">SUM(AK3:AK259)</f>
        <v>79908000</v>
      </c>
      <c r="AL260" s="629">
        <f t="shared" si="72"/>
        <v>141132500</v>
      </c>
      <c r="AM260" s="629">
        <f t="shared" si="72"/>
        <v>290374362</v>
      </c>
      <c r="AN260" s="629">
        <f t="shared" si="72"/>
        <v>51204326</v>
      </c>
      <c r="AO260" s="629">
        <f t="shared" si="72"/>
        <v>83318947</v>
      </c>
      <c r="AP260" s="629">
        <f t="shared" si="72"/>
        <v>60530870</v>
      </c>
      <c r="AQ260" s="629">
        <f t="shared" si="72"/>
        <v>16520893</v>
      </c>
      <c r="AR260" s="629">
        <f t="shared" si="72"/>
        <v>21577578</v>
      </c>
      <c r="AS260" s="629">
        <f t="shared" si="72"/>
        <v>0</v>
      </c>
      <c r="AT260" s="630">
        <f t="shared" si="72"/>
        <v>9588960</v>
      </c>
      <c r="AU260" s="630">
        <f t="shared" si="72"/>
        <v>0</v>
      </c>
      <c r="AV260" s="629">
        <f t="shared" si="72"/>
        <v>41124046.159999989</v>
      </c>
      <c r="AW260" s="629">
        <f t="shared" si="72"/>
        <v>555174623.15999985</v>
      </c>
      <c r="AX260" s="629">
        <f t="shared" si="72"/>
        <v>555174623.15999985</v>
      </c>
      <c r="AY260" s="631"/>
      <c r="BA260" s="620"/>
    </row>
    <row r="261" spans="1:56">
      <c r="A261" s="672"/>
      <c r="F261" s="597"/>
      <c r="J261" s="552"/>
      <c r="K261" s="552"/>
      <c r="L261" s="529"/>
      <c r="M261" s="552"/>
      <c r="W261" s="555"/>
      <c r="X261" s="555"/>
      <c r="Y261" s="530"/>
      <c r="AE261" s="559"/>
      <c r="AU261" s="218"/>
      <c r="AV261" s="576"/>
      <c r="AW261" s="577"/>
      <c r="AX261" s="577"/>
      <c r="AY261" s="578"/>
    </row>
    <row r="262" spans="1:56">
      <c r="A262" s="672"/>
      <c r="F262" s="597"/>
      <c r="J262" s="552"/>
      <c r="K262" s="552"/>
      <c r="L262" s="529"/>
      <c r="M262" s="552"/>
      <c r="P262" s="556"/>
      <c r="W262" s="555"/>
      <c r="X262" s="555"/>
      <c r="Y262" s="530"/>
      <c r="AE262" s="559"/>
      <c r="AK262" s="571">
        <f>AK260*12%</f>
        <v>9588960</v>
      </c>
      <c r="AL262" s="565" t="s">
        <v>29</v>
      </c>
      <c r="AM262" s="566"/>
      <c r="AN262" s="567">
        <f>AK260+AT260</f>
        <v>89496960</v>
      </c>
      <c r="AO262" s="568" t="e">
        <f>'FCL - IMPORT '!#REF!</f>
        <v>#REF!</v>
      </c>
      <c r="AP262" s="568" t="e">
        <f>AN262+AO262</f>
        <v>#REF!</v>
      </c>
      <c r="AQ262" s="568"/>
      <c r="AR262" s="566" t="s">
        <v>30</v>
      </c>
      <c r="AS262" s="566"/>
      <c r="AT262" s="32"/>
      <c r="AU262" s="30"/>
      <c r="AV262" s="576"/>
      <c r="AW262" s="577"/>
      <c r="AX262" s="577"/>
      <c r="AY262" s="578"/>
    </row>
    <row r="263" spans="1:56">
      <c r="A263" s="672"/>
      <c r="F263" s="597"/>
      <c r="J263" s="552"/>
      <c r="K263" s="552"/>
      <c r="L263" s="529"/>
      <c r="M263" s="552"/>
      <c r="P263" s="557"/>
      <c r="W263" s="555"/>
      <c r="X263" s="555"/>
      <c r="Y263" s="530"/>
      <c r="AE263" s="559"/>
      <c r="AL263" s="565" t="s">
        <v>31</v>
      </c>
      <c r="AM263" s="566"/>
      <c r="AN263" s="567">
        <f>AL260+AU260</f>
        <v>141132500</v>
      </c>
      <c r="AO263" s="568" t="e">
        <f>'FCL - IMPORT '!#REF!</f>
        <v>#REF!</v>
      </c>
      <c r="AP263" s="568" t="e">
        <f>AN263+AO263</f>
        <v>#REF!</v>
      </c>
      <c r="AQ263" s="568"/>
      <c r="AR263" s="566" t="s">
        <v>30</v>
      </c>
      <c r="AS263" s="566"/>
      <c r="AT263" s="32"/>
      <c r="AU263" s="65"/>
      <c r="AV263" s="576"/>
      <c r="AW263" s="577"/>
      <c r="AX263" s="577"/>
      <c r="AY263" s="578"/>
    </row>
    <row r="264" spans="1:56">
      <c r="A264" s="672"/>
      <c r="F264" s="597"/>
      <c r="J264" s="552"/>
      <c r="K264" s="552"/>
      <c r="L264" s="529"/>
      <c r="M264" s="552"/>
      <c r="P264" s="557"/>
      <c r="W264" s="555"/>
      <c r="X264" s="555"/>
      <c r="Y264" s="530"/>
      <c r="AE264" s="559"/>
      <c r="AK264" s="571">
        <f>AK262-AT260</f>
        <v>0</v>
      </c>
      <c r="AL264" s="565" t="s">
        <v>32</v>
      </c>
      <c r="AM264" s="566"/>
      <c r="AN264" s="567">
        <f>AM260+AN260+AO260+AP260+AQ260+AR260+AS260</f>
        <v>523526976</v>
      </c>
      <c r="AO264" s="568" t="e">
        <f>'FCL - IMPORT '!#REF!</f>
        <v>#REF!</v>
      </c>
      <c r="AP264" s="568" t="e">
        <f>AN264+AO264</f>
        <v>#REF!</v>
      </c>
      <c r="AQ264" s="568"/>
      <c r="AR264" s="566" t="s">
        <v>30</v>
      </c>
      <c r="AS264" s="569"/>
      <c r="AT264" s="36"/>
      <c r="AU264" s="30"/>
      <c r="AV264" s="576"/>
      <c r="AW264" s="577"/>
      <c r="AX264" s="577"/>
      <c r="AY264" s="578"/>
    </row>
    <row r="265" spans="1:56">
      <c r="A265" s="672"/>
      <c r="F265" s="597"/>
      <c r="J265" s="552"/>
      <c r="K265" s="552"/>
      <c r="L265" s="529"/>
      <c r="M265" s="552"/>
      <c r="W265" s="555"/>
      <c r="X265" s="555"/>
      <c r="Y265" s="530"/>
      <c r="AE265" s="559"/>
      <c r="AL265" s="566" t="s">
        <v>33</v>
      </c>
      <c r="AN265" s="567" t="e">
        <f>#REF!</f>
        <v>#REF!</v>
      </c>
      <c r="AP265" s="568" t="e">
        <f>AN265+AO265</f>
        <v>#REF!</v>
      </c>
      <c r="AR265" s="566" t="s">
        <v>30</v>
      </c>
      <c r="AS265" s="570"/>
      <c r="AT265" s="67"/>
      <c r="AU265" s="30"/>
      <c r="AV265" s="576"/>
      <c r="AW265" s="577"/>
      <c r="AX265" s="577"/>
      <c r="AY265" s="578"/>
    </row>
    <row r="266" spans="1:56">
      <c r="A266" s="672"/>
      <c r="D266" s="553"/>
      <c r="F266" s="597"/>
      <c r="J266" s="552"/>
      <c r="K266" s="552"/>
      <c r="L266" s="529"/>
      <c r="M266" s="552"/>
      <c r="W266" s="555"/>
      <c r="X266" s="555"/>
      <c r="Y266" s="530"/>
      <c r="AE266" s="559"/>
      <c r="AL266" s="566" t="s">
        <v>34</v>
      </c>
      <c r="AN266" s="567" t="e">
        <f>#REF!</f>
        <v>#REF!</v>
      </c>
      <c r="AP266" s="568" t="e">
        <f>AN266+AO266</f>
        <v>#REF!</v>
      </c>
      <c r="AQ266" s="569"/>
      <c r="AR266" s="566" t="s">
        <v>30</v>
      </c>
      <c r="AS266" s="570"/>
      <c r="AT266" s="67"/>
      <c r="AU266" s="30"/>
      <c r="AV266" s="576"/>
      <c r="AW266" s="577"/>
      <c r="AX266" s="577"/>
      <c r="AY266" s="578"/>
    </row>
    <row r="267" spans="1:56" ht="21.75" customHeight="1">
      <c r="A267" s="672"/>
      <c r="D267" s="553"/>
      <c r="F267" s="597"/>
      <c r="J267" s="552"/>
      <c r="K267" s="552"/>
      <c r="L267" s="529"/>
      <c r="M267" s="552"/>
      <c r="W267" s="555"/>
      <c r="X267" s="555"/>
      <c r="Y267" s="530"/>
      <c r="AL267" s="565"/>
      <c r="AO267" s="571"/>
      <c r="AP267" s="568"/>
      <c r="AQ267" s="569"/>
      <c r="AR267" s="566"/>
      <c r="AS267" s="569"/>
      <c r="AT267" s="36"/>
      <c r="AU267" s="30"/>
      <c r="AV267" s="576"/>
      <c r="AW267" s="577"/>
      <c r="AX267" s="577"/>
      <c r="AY267" s="578"/>
    </row>
    <row r="268" spans="1:56" ht="21.75" customHeight="1">
      <c r="D268" s="553"/>
      <c r="F268" s="597"/>
      <c r="J268" s="552"/>
      <c r="K268" s="552"/>
      <c r="L268" s="529"/>
      <c r="M268" s="552"/>
      <c r="R268" s="547"/>
      <c r="W268" s="555"/>
      <c r="X268" s="555"/>
      <c r="Y268" s="530"/>
      <c r="AN268" s="572" t="e">
        <f>SUM(AN262:AN266)</f>
        <v>#REF!</v>
      </c>
      <c r="AO268" s="572" t="e">
        <f t="shared" ref="AO268" si="73">SUM(AO262:AO266)</f>
        <v>#REF!</v>
      </c>
      <c r="AP268" s="572" t="e">
        <f>SUM(AP262:AP266)</f>
        <v>#REF!</v>
      </c>
      <c r="AU268" s="30"/>
      <c r="AV268" s="576"/>
      <c r="AW268" s="577"/>
      <c r="AX268" s="577"/>
      <c r="AY268" s="578"/>
    </row>
    <row r="269" spans="1:56" ht="21.75" customHeight="1">
      <c r="D269" s="553"/>
      <c r="F269" s="597"/>
      <c r="J269" s="552"/>
      <c r="K269" s="552"/>
      <c r="L269" s="529"/>
      <c r="M269" s="552"/>
      <c r="W269" s="555"/>
      <c r="X269" s="555"/>
      <c r="Y269" s="530"/>
      <c r="AO269" s="571"/>
      <c r="AP269" s="571"/>
      <c r="AT269" s="571"/>
      <c r="AU269" s="30"/>
      <c r="AV269" s="576"/>
      <c r="AW269" s="577"/>
      <c r="AX269" s="577"/>
    </row>
    <row r="270" spans="1:56" ht="21.75" customHeight="1">
      <c r="D270" s="553"/>
      <c r="AO270" s="564"/>
      <c r="AP270" s="573"/>
      <c r="AQ270" s="571"/>
      <c r="AU270" s="30"/>
      <c r="AV270" s="576"/>
      <c r="AW270" s="577"/>
      <c r="AX270" s="577"/>
    </row>
    <row r="271" spans="1:56" ht="24" customHeight="1">
      <c r="D271" s="553"/>
      <c r="AK271" s="571"/>
      <c r="AL271" s="571"/>
      <c r="AN271" s="574" t="e">
        <f>AN262+AN263+AO262+AO263+AN265+AN266</f>
        <v>#REF!</v>
      </c>
      <c r="AO271" s="564"/>
      <c r="AP271" s="573"/>
      <c r="AQ271" s="571"/>
    </row>
    <row r="272" spans="1:56" ht="25.5" customHeight="1">
      <c r="C272" s="589"/>
      <c r="D272" s="553"/>
      <c r="AN272" s="674"/>
      <c r="AO272" s="564"/>
      <c r="AP272" s="575"/>
      <c r="AQ272" s="571"/>
    </row>
    <row r="273" spans="4:46" ht="25.5" customHeight="1">
      <c r="D273" s="553"/>
      <c r="AK273" s="571"/>
      <c r="AN273" s="674" t="e">
        <f>AK260+AL260+'FCL - IMPORT '!AF5+'FCL - IMPORT '!AC5+#REF!+#REF!</f>
        <v>#REF!</v>
      </c>
      <c r="AO273" s="564"/>
      <c r="AP273" s="576"/>
      <c r="AQ273" s="576"/>
    </row>
    <row r="274" spans="4:46" ht="25.5" customHeight="1">
      <c r="D274" s="553"/>
      <c r="AK274" s="571"/>
      <c r="AL274" s="571"/>
      <c r="AM274" s="571"/>
      <c r="AN274" s="674" t="e">
        <f>AT260+'FCL - IMPORT '!AE5+#REF!</f>
        <v>#REF!</v>
      </c>
      <c r="AO274" s="564"/>
      <c r="AP274" s="576"/>
      <c r="AQ274" s="576"/>
      <c r="AR274" s="571"/>
      <c r="AS274" s="571"/>
      <c r="AT274" s="37"/>
    </row>
    <row r="275" spans="4:46" ht="25.5" customHeight="1">
      <c r="D275" s="553"/>
      <c r="AM275" s="571"/>
      <c r="AN275" s="674"/>
      <c r="AO275" s="564"/>
      <c r="AP275" s="576"/>
      <c r="AQ275" s="576"/>
    </row>
    <row r="276" spans="4:46" ht="25.5" customHeight="1">
      <c r="D276" s="553"/>
      <c r="AM276" s="571"/>
      <c r="AO276" s="564"/>
      <c r="AP276" s="576"/>
      <c r="AQ276" s="576"/>
    </row>
    <row r="277" spans="4:46" ht="25.5" customHeight="1">
      <c r="D277" s="553"/>
      <c r="AO277" s="564"/>
      <c r="AP277" s="576"/>
      <c r="AQ277" s="576"/>
    </row>
    <row r="278" spans="4:46">
      <c r="D278" s="553"/>
      <c r="AO278" s="564"/>
      <c r="AP278" s="576"/>
      <c r="AQ278" s="576"/>
    </row>
    <row r="279" spans="4:46">
      <c r="D279" s="553"/>
      <c r="AO279" s="564"/>
      <c r="AP279" s="576"/>
      <c r="AQ279" s="576"/>
    </row>
    <row r="280" spans="4:46">
      <c r="D280" s="553"/>
      <c r="AO280" s="564"/>
      <c r="AP280" s="576"/>
      <c r="AQ280" s="576"/>
    </row>
    <row r="281" spans="4:46">
      <c r="D281" s="553"/>
      <c r="AO281" s="564"/>
      <c r="AP281" s="576"/>
      <c r="AQ281" s="576"/>
    </row>
    <row r="282" spans="4:46">
      <c r="D282" s="553"/>
      <c r="AP282" s="576"/>
      <c r="AQ282" s="576"/>
    </row>
    <row r="283" spans="4:46">
      <c r="D283" s="553"/>
      <c r="AP283" s="576"/>
      <c r="AQ283" s="576"/>
    </row>
    <row r="284" spans="4:46">
      <c r="D284" s="553"/>
    </row>
    <row r="285" spans="4:46">
      <c r="D285" s="553"/>
    </row>
    <row r="286" spans="4:46">
      <c r="D286" s="553"/>
    </row>
    <row r="287" spans="4:46">
      <c r="D287" s="553"/>
    </row>
    <row r="288" spans="4:46">
      <c r="D288" s="553"/>
    </row>
    <row r="289" spans="4:4">
      <c r="D289" s="553"/>
    </row>
    <row r="290" spans="4:4">
      <c r="D290" s="553"/>
    </row>
  </sheetData>
  <autoFilter ref="A2:BH260" xr:uid="{00000000-0009-0000-0000-000008000000}"/>
  <mergeCells count="35">
    <mergeCell ref="F184:F185"/>
    <mergeCell ref="F199:F201"/>
    <mergeCell ref="F251:F252"/>
    <mergeCell ref="K96:K98"/>
    <mergeCell ref="AD96:AD98"/>
    <mergeCell ref="F97:F98"/>
    <mergeCell ref="M105:M108"/>
    <mergeCell ref="AD105:AD108"/>
    <mergeCell ref="F113:F114"/>
    <mergeCell ref="M72:M73"/>
    <mergeCell ref="AD72:AD73"/>
    <mergeCell ref="K90:K92"/>
    <mergeCell ref="AD90:AD92"/>
    <mergeCell ref="J94:J95"/>
    <mergeCell ref="AD94:AD95"/>
    <mergeCell ref="F47:F48"/>
    <mergeCell ref="J64:J68"/>
    <mergeCell ref="AD64:AD68"/>
    <mergeCell ref="F66:F68"/>
    <mergeCell ref="K69:K71"/>
    <mergeCell ref="AD69:AD71"/>
    <mergeCell ref="K30:K33"/>
    <mergeCell ref="AD30:AD33"/>
    <mergeCell ref="M36:M39"/>
    <mergeCell ref="AD36:AD39"/>
    <mergeCell ref="M41:M44"/>
    <mergeCell ref="AD41:AD44"/>
    <mergeCell ref="M25:M28"/>
    <mergeCell ref="AD25:AD28"/>
    <mergeCell ref="F26:F28"/>
    <mergeCell ref="A1:AY1"/>
    <mergeCell ref="M18:M19"/>
    <mergeCell ref="AD18:AD19"/>
    <mergeCell ref="K22:K24"/>
    <mergeCell ref="AD22:AD24"/>
  </mergeCells>
  <phoneticPr fontId="125" type="noConversion"/>
  <conditionalFormatting sqref="A1:A1048576">
    <cfRule type="duplicateValues" dxfId="69" priority="1"/>
    <cfRule type="duplicateValues" dxfId="68" priority="2"/>
  </conditionalFormatting>
  <conditionalFormatting sqref="A2">
    <cfRule type="duplicateValues" dxfId="67" priority="13"/>
    <cfRule type="duplicateValues" dxfId="66" priority="14"/>
    <cfRule type="duplicateValues" dxfId="65" priority="15"/>
    <cfRule type="duplicateValues" dxfId="64" priority="16"/>
    <cfRule type="duplicateValues" dxfId="63" priority="17"/>
    <cfRule type="duplicateValues" dxfId="62" priority="18"/>
  </conditionalFormatting>
  <conditionalFormatting sqref="A109:B109 G109:P109 D109 A1:A108 A110:A1048576">
    <cfRule type="duplicateValues" dxfId="61" priority="19"/>
    <cfRule type="duplicateValues" dxfId="60" priority="20"/>
    <cfRule type="duplicateValues" dxfId="59" priority="21"/>
    <cfRule type="duplicateValues" dxfId="58" priority="22"/>
    <cfRule type="duplicateValues" dxfId="57" priority="23"/>
  </conditionalFormatting>
  <conditionalFormatting sqref="B1:B108 B110:B1048576">
    <cfRule type="duplicateValues" dxfId="56" priority="3"/>
    <cfRule type="duplicateValues" dxfId="55" priority="4"/>
    <cfRule type="duplicateValues" dxfId="54" priority="5"/>
  </conditionalFormatting>
  <conditionalFormatting sqref="B3:B108">
    <cfRule type="duplicateValues" dxfId="53" priority="24"/>
  </conditionalFormatting>
  <conditionalFormatting sqref="D1:D108 D110:D1048576">
    <cfRule type="duplicateValues" dxfId="52" priority="6"/>
  </conditionalFormatting>
  <conditionalFormatting sqref="D2">
    <cfRule type="duplicateValues" dxfId="51" priority="7"/>
    <cfRule type="duplicateValues" dxfId="50" priority="8"/>
    <cfRule type="duplicateValues" dxfId="49" priority="9"/>
    <cfRule type="duplicateValues" dxfId="48" priority="10"/>
    <cfRule type="duplicateValues" dxfId="47" priority="11"/>
    <cfRule type="duplicateValues" dxfId="46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AY4"/>
  <sheetViews>
    <sheetView zoomScale="50" zoomScaleNormal="50" workbookViewId="0">
      <pane xSplit="3" ySplit="2" topLeftCell="AH3" activePane="bottomRight" state="frozenSplit"/>
      <selection pane="topRight" activeCell="D1" sqref="D1"/>
      <selection pane="bottomLeft" activeCell="A2" sqref="A2"/>
      <selection pane="bottomRight" activeCell="AL8" sqref="AL8"/>
    </sheetView>
  </sheetViews>
  <sheetFormatPr defaultColWidth="9.140625" defaultRowHeight="21"/>
  <cols>
    <col min="1" max="1" width="34.85546875" style="738" customWidth="1"/>
    <col min="2" max="2" width="29.85546875" style="717" customWidth="1"/>
    <col min="3" max="3" width="35" style="730" customWidth="1"/>
    <col min="4" max="4" width="28.28515625" style="719" customWidth="1"/>
    <col min="5" max="5" width="18.42578125" style="719" customWidth="1"/>
    <col min="6" max="6" width="12.5703125" style="740" customWidth="1"/>
    <col min="7" max="7" width="20.28515625" style="731" customWidth="1"/>
    <col min="8" max="8" width="15" style="731" customWidth="1"/>
    <col min="9" max="9" width="11.140625" style="682" customWidth="1"/>
    <col min="10" max="10" width="9.5703125" style="741" customWidth="1"/>
    <col min="11" max="11" width="9.7109375" style="741" customWidth="1"/>
    <col min="12" max="12" width="7.42578125" style="742" customWidth="1"/>
    <col min="13" max="13" width="10.42578125" style="741" customWidth="1"/>
    <col min="14" max="14" width="17.28515625" style="732" customWidth="1"/>
    <col min="15" max="15" width="4" style="732" customWidth="1"/>
    <col min="16" max="16" width="19.7109375" style="682" customWidth="1"/>
    <col min="17" max="17" width="21.140625" style="682" customWidth="1"/>
    <col min="18" max="18" width="22.5703125" style="682" customWidth="1"/>
    <col min="19" max="22" width="20" style="682" customWidth="1"/>
    <col min="23" max="23" width="21" style="736" customWidth="1"/>
    <col min="24" max="24" width="17.85546875" style="736" customWidth="1"/>
    <col min="25" max="25" width="24.85546875" style="737" customWidth="1"/>
    <col min="26" max="26" width="16.42578125" style="732" customWidth="1"/>
    <col min="27" max="27" width="11.42578125" style="732" customWidth="1"/>
    <col min="28" max="28" width="21" style="733" customWidth="1"/>
    <col min="29" max="29" width="18.42578125" style="717" customWidth="1"/>
    <col min="30" max="30" width="21.28515625" style="725" customWidth="1"/>
    <col min="31" max="31" width="27.42578125" style="734" customWidth="1"/>
    <col min="32" max="32" width="35.28515625" style="682" customWidth="1"/>
    <col min="33" max="33" width="27" style="733" customWidth="1"/>
    <col min="34" max="34" width="19.28515625" style="735" customWidth="1"/>
    <col min="35" max="36" width="12" style="732" customWidth="1"/>
    <col min="37" max="37" width="26.7109375" style="682" customWidth="1"/>
    <col min="38" max="38" width="25.5703125" style="682" customWidth="1"/>
    <col min="39" max="39" width="27.5703125" style="682" customWidth="1"/>
    <col min="40" max="40" width="29.85546875" style="736" customWidth="1"/>
    <col min="41" max="41" width="30.5703125" style="682" customWidth="1"/>
    <col min="42" max="42" width="27.140625" style="682" customWidth="1"/>
    <col min="43" max="43" width="21.85546875" style="682" customWidth="1"/>
    <col min="44" max="44" width="24.140625" style="682" customWidth="1"/>
    <col min="45" max="45" width="16.140625" style="682" customWidth="1"/>
    <col min="46" max="46" width="26.28515625" style="732" customWidth="1"/>
    <col min="47" max="47" width="21" style="732" customWidth="1"/>
    <col min="48" max="48" width="27.5703125" style="682" customWidth="1"/>
    <col min="49" max="49" width="25.28515625" style="682" customWidth="1"/>
    <col min="50" max="50" width="28.28515625" style="736" customWidth="1"/>
    <col min="51" max="51" width="23.5703125" style="739" customWidth="1"/>
    <col min="52" max="16384" width="9.140625" style="682"/>
  </cols>
  <sheetData>
    <row r="1" spans="1:51">
      <c r="A1" s="948" t="s">
        <v>0</v>
      </c>
      <c r="B1" s="948"/>
      <c r="C1" s="948"/>
      <c r="D1" s="948"/>
      <c r="E1" s="948"/>
      <c r="F1" s="948"/>
      <c r="G1" s="948"/>
      <c r="H1" s="948"/>
      <c r="I1" s="948"/>
      <c r="J1" s="949"/>
      <c r="K1" s="949"/>
      <c r="L1" s="950"/>
      <c r="M1" s="949"/>
      <c r="N1" s="951"/>
      <c r="O1" s="951"/>
      <c r="P1" s="948"/>
      <c r="Q1" s="948"/>
      <c r="R1" s="948"/>
      <c r="S1" s="948"/>
      <c r="T1" s="948"/>
      <c r="U1" s="948"/>
      <c r="V1" s="948"/>
      <c r="W1" s="948"/>
      <c r="X1" s="948"/>
      <c r="Y1" s="951"/>
      <c r="Z1" s="951"/>
      <c r="AA1" s="951"/>
      <c r="AB1" s="948"/>
      <c r="AC1" s="952"/>
      <c r="AD1" s="953"/>
      <c r="AE1" s="948"/>
      <c r="AF1" s="948"/>
      <c r="AG1" s="948"/>
      <c r="AH1" s="948"/>
      <c r="AI1" s="951"/>
      <c r="AJ1" s="951"/>
      <c r="AK1" s="948"/>
      <c r="AL1" s="948"/>
      <c r="AM1" s="948"/>
      <c r="AN1" s="948"/>
      <c r="AO1" s="948"/>
      <c r="AP1" s="948"/>
      <c r="AQ1" s="948"/>
      <c r="AR1" s="948"/>
      <c r="AS1" s="948"/>
      <c r="AT1" s="951"/>
      <c r="AU1" s="951"/>
      <c r="AV1" s="948"/>
      <c r="AW1" s="948"/>
      <c r="AX1" s="948"/>
      <c r="AY1" s="948"/>
    </row>
    <row r="2" spans="1:51" s="678" customFormat="1" ht="59.25" customHeight="1">
      <c r="A2" s="683" t="s">
        <v>7220</v>
      </c>
      <c r="B2" s="684" t="s">
        <v>7218</v>
      </c>
      <c r="C2" s="684" t="s">
        <v>7219</v>
      </c>
      <c r="D2" s="683" t="s">
        <v>7223</v>
      </c>
      <c r="E2" s="683" t="s">
        <v>7222</v>
      </c>
      <c r="F2" s="685" t="s">
        <v>1287</v>
      </c>
      <c r="G2" s="684" t="s">
        <v>7225</v>
      </c>
      <c r="H2" s="684" t="s">
        <v>6</v>
      </c>
      <c r="I2" s="684" t="s">
        <v>7</v>
      </c>
      <c r="J2" s="686" t="s">
        <v>4835</v>
      </c>
      <c r="K2" s="686" t="s">
        <v>4836</v>
      </c>
      <c r="L2" s="687" t="s">
        <v>4837</v>
      </c>
      <c r="M2" s="686" t="s">
        <v>4838</v>
      </c>
      <c r="N2" s="688" t="s">
        <v>8</v>
      </c>
      <c r="O2" s="688" t="s">
        <v>9</v>
      </c>
      <c r="P2" s="684" t="s">
        <v>10</v>
      </c>
      <c r="Q2" s="689" t="s">
        <v>11</v>
      </c>
      <c r="R2" s="689" t="s">
        <v>12</v>
      </c>
      <c r="S2" s="689" t="s">
        <v>13</v>
      </c>
      <c r="T2" s="689" t="s">
        <v>14</v>
      </c>
      <c r="U2" s="689" t="s">
        <v>15</v>
      </c>
      <c r="V2" s="689" t="s">
        <v>16</v>
      </c>
      <c r="W2" s="689" t="s">
        <v>17</v>
      </c>
      <c r="X2" s="689" t="s">
        <v>18</v>
      </c>
      <c r="Y2" s="690" t="s">
        <v>7217</v>
      </c>
      <c r="Z2" s="690" t="s">
        <v>19</v>
      </c>
      <c r="AA2" s="690" t="s">
        <v>20</v>
      </c>
      <c r="AB2" s="691" t="s">
        <v>6540</v>
      </c>
      <c r="AC2" s="691" t="s">
        <v>6537</v>
      </c>
      <c r="AD2" s="691" t="s">
        <v>1278</v>
      </c>
      <c r="AE2" s="691" t="s">
        <v>23</v>
      </c>
      <c r="AF2" s="689" t="s">
        <v>6538</v>
      </c>
      <c r="AG2" s="689" t="s">
        <v>2</v>
      </c>
      <c r="AH2" s="692" t="s">
        <v>3255</v>
      </c>
      <c r="AI2" s="690" t="s">
        <v>24</v>
      </c>
      <c r="AJ2" s="690" t="s">
        <v>25</v>
      </c>
      <c r="AK2" s="691" t="s">
        <v>10</v>
      </c>
      <c r="AL2" s="691" t="s">
        <v>11</v>
      </c>
      <c r="AM2" s="691" t="s">
        <v>26</v>
      </c>
      <c r="AN2" s="693" t="s">
        <v>13</v>
      </c>
      <c r="AO2" s="691" t="s">
        <v>27</v>
      </c>
      <c r="AP2" s="691" t="s">
        <v>15</v>
      </c>
      <c r="AQ2" s="691" t="s">
        <v>16</v>
      </c>
      <c r="AR2" s="691" t="s">
        <v>17</v>
      </c>
      <c r="AS2" s="691" t="s">
        <v>18</v>
      </c>
      <c r="AT2" s="690" t="s">
        <v>7238</v>
      </c>
      <c r="AU2" s="690" t="s">
        <v>19</v>
      </c>
      <c r="AV2" s="691" t="s">
        <v>7221</v>
      </c>
      <c r="AW2" s="691" t="s">
        <v>28</v>
      </c>
      <c r="AX2" s="694" t="s">
        <v>22</v>
      </c>
      <c r="AY2" s="695" t="s">
        <v>7224</v>
      </c>
    </row>
    <row r="3" spans="1:51" ht="43.5" customHeight="1">
      <c r="A3" s="696" t="s">
        <v>6542</v>
      </c>
      <c r="B3" s="697" t="s">
        <v>6748</v>
      </c>
      <c r="C3" s="698" t="s">
        <v>6749</v>
      </c>
      <c r="D3" s="698">
        <v>108592881130</v>
      </c>
      <c r="E3" s="699">
        <v>46269</v>
      </c>
      <c r="F3" s="700">
        <v>1</v>
      </c>
      <c r="G3" s="701">
        <v>877.78</v>
      </c>
      <c r="H3" s="701">
        <v>877.78</v>
      </c>
      <c r="I3" s="702"/>
      <c r="J3" s="703">
        <v>1</v>
      </c>
      <c r="K3" s="703"/>
      <c r="L3" s="704"/>
      <c r="M3" s="703"/>
      <c r="N3" s="677"/>
      <c r="O3" s="705"/>
      <c r="P3" s="676">
        <v>1290000</v>
      </c>
      <c r="Q3" s="677">
        <v>940500</v>
      </c>
      <c r="R3" s="679">
        <v>2728753</v>
      </c>
      <c r="S3" s="677"/>
      <c r="T3" s="677"/>
      <c r="U3" s="677">
        <v>1699750</v>
      </c>
      <c r="V3" s="677"/>
      <c r="W3" s="677">
        <v>22680</v>
      </c>
      <c r="X3" s="677"/>
      <c r="Y3" s="680">
        <f>P3*12%</f>
        <v>154800</v>
      </c>
      <c r="Z3" s="677"/>
      <c r="AA3" s="706"/>
      <c r="AB3" s="707" t="s">
        <v>7215</v>
      </c>
      <c r="AC3" s="707" t="s">
        <v>7216</v>
      </c>
      <c r="AD3" s="681" t="s">
        <v>2335</v>
      </c>
      <c r="AE3" s="708" t="s">
        <v>74</v>
      </c>
      <c r="AF3" s="709" t="str">
        <f t="shared" ref="AF3" si="0">A3</f>
        <v>ADC-26.09-000333</v>
      </c>
      <c r="AG3" s="710" t="str">
        <f t="shared" ref="AG3" si="1">B3</f>
        <v>HK20260820</v>
      </c>
      <c r="AH3" s="711">
        <f t="shared" ref="AH3" si="2">E3</f>
        <v>46269</v>
      </c>
      <c r="AI3" s="712">
        <f t="shared" ref="AI3" si="3">G3/H3*N3</f>
        <v>0</v>
      </c>
      <c r="AJ3" s="712">
        <f t="shared" ref="AJ3" si="4">(G3/H3)*O3</f>
        <v>0</v>
      </c>
      <c r="AK3" s="712">
        <f t="shared" ref="AK3" si="5">(G3/H3)*P3</f>
        <v>1290000</v>
      </c>
      <c r="AL3" s="712">
        <f t="shared" ref="AL3" si="6">(G3/H3)*Q3</f>
        <v>940500</v>
      </c>
      <c r="AM3" s="712">
        <f t="shared" ref="AM3" si="7">(G3/H3)*R3</f>
        <v>2728753</v>
      </c>
      <c r="AN3" s="712">
        <f t="shared" ref="AN3" si="8">(G3/H3)*S3</f>
        <v>0</v>
      </c>
      <c r="AO3" s="712">
        <f t="shared" ref="AO3" si="9">(G3/H3)*T3</f>
        <v>0</v>
      </c>
      <c r="AP3" s="712">
        <f t="shared" ref="AP3" si="10">(G3/H3)*U3</f>
        <v>1699750</v>
      </c>
      <c r="AQ3" s="712">
        <f t="shared" ref="AQ3" si="11">(G3/H3)*V3</f>
        <v>0</v>
      </c>
      <c r="AR3" s="712">
        <f t="shared" ref="AR3" si="12">(G3/H3)*W3</f>
        <v>22680</v>
      </c>
      <c r="AS3" s="712">
        <f t="shared" ref="AS3" si="13">(G3/H3)*X3</f>
        <v>0</v>
      </c>
      <c r="AT3" s="712">
        <f>(G3/H3)*Y3</f>
        <v>154800</v>
      </c>
      <c r="AU3" s="712">
        <f t="shared" ref="AU3" si="14">(G3/H3)*Z3</f>
        <v>0</v>
      </c>
      <c r="AV3" s="712">
        <f>SUM(AK3:AU3)*0.08</f>
        <v>546918.64</v>
      </c>
      <c r="AW3" s="712">
        <f>SUM(AK3:AV3)</f>
        <v>7383401.6399999997</v>
      </c>
      <c r="AX3" s="712">
        <f>AW3</f>
        <v>7383401.6399999997</v>
      </c>
      <c r="AY3" s="713" t="str">
        <f t="shared" ref="AY3" si="15">AE3</f>
        <v>CÁT LÁI</v>
      </c>
    </row>
    <row r="4" spans="1:51" s="715" customFormat="1" ht="37.5" customHeight="1">
      <c r="A4" s="717"/>
      <c r="B4" s="717"/>
      <c r="C4" s="718"/>
      <c r="D4" s="719"/>
      <c r="E4" s="719"/>
      <c r="F4" s="720"/>
      <c r="G4" s="721"/>
      <c r="H4" s="721"/>
      <c r="L4" s="722"/>
      <c r="N4" s="722"/>
      <c r="O4" s="722"/>
      <c r="W4" s="723"/>
      <c r="X4" s="723"/>
      <c r="Y4" s="724"/>
      <c r="Z4" s="722"/>
      <c r="AA4" s="722"/>
      <c r="AD4" s="717"/>
      <c r="AE4" s="725"/>
      <c r="AG4" s="717"/>
      <c r="AH4" s="726"/>
      <c r="AI4" s="722"/>
      <c r="AJ4" s="722"/>
      <c r="AK4" s="727">
        <f>SUM(AK3:AK3)</f>
        <v>1290000</v>
      </c>
      <c r="AL4" s="727">
        <f>SUM(AL3:AL3)</f>
        <v>940500</v>
      </c>
      <c r="AM4" s="727">
        <f>SUM(AM3:AM3)</f>
        <v>2728753</v>
      </c>
      <c r="AN4" s="727">
        <f>SUM(AN3:AN3)</f>
        <v>0</v>
      </c>
      <c r="AO4" s="727">
        <f>SUM(AO3:AO3)</f>
        <v>0</v>
      </c>
      <c r="AP4" s="727">
        <f>SUM(AP3:AP3)</f>
        <v>1699750</v>
      </c>
      <c r="AQ4" s="727">
        <f>SUM(AQ3:AQ3)</f>
        <v>0</v>
      </c>
      <c r="AR4" s="727">
        <f>SUM(AR3:AR3)</f>
        <v>22680</v>
      </c>
      <c r="AS4" s="727">
        <f>SUM(AS3:AS3)</f>
        <v>0</v>
      </c>
      <c r="AT4" s="728">
        <f>SUM(AT3:AT3)</f>
        <v>154800</v>
      </c>
      <c r="AU4" s="728">
        <f>SUM(AU3:AU3)</f>
        <v>0</v>
      </c>
      <c r="AV4" s="727">
        <f>SUM(AV3:AV3)</f>
        <v>546918.64</v>
      </c>
      <c r="AW4" s="727">
        <f>SUM(AW3:AW3)</f>
        <v>7383401.6399999997</v>
      </c>
      <c r="AX4" s="727">
        <f>SUM(AX3:AX3)</f>
        <v>7383401.6399999997</v>
      </c>
      <c r="AY4" s="729"/>
    </row>
  </sheetData>
  <mergeCells count="1">
    <mergeCell ref="A1:AY1"/>
  </mergeCells>
  <phoneticPr fontId="12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BC654"/>
  <sheetViews>
    <sheetView zoomScale="68" zoomScaleNormal="68" workbookViewId="0">
      <pane xSplit="3" ySplit="2" topLeftCell="AD621" activePane="bottomRight" state="frozenSplit"/>
      <selection pane="topRight" activeCell="D1" sqref="D1"/>
      <selection pane="bottomLeft" activeCell="A2" sqref="A2"/>
      <selection pane="bottomRight" activeCell="AL635" sqref="AL635"/>
    </sheetView>
  </sheetViews>
  <sheetFormatPr defaultColWidth="9.140625" defaultRowHeight="19.5"/>
  <cols>
    <col min="1" max="1" width="20.85546875" style="109" customWidth="1"/>
    <col min="2" max="2" width="22.5703125" style="100" customWidth="1"/>
    <col min="3" max="3" width="22.140625" style="205" customWidth="1"/>
    <col min="4" max="4" width="15" style="105" customWidth="1"/>
    <col min="5" max="5" width="17.85546875" style="105" customWidth="1"/>
    <col min="6" max="6" width="17.85546875" style="208" customWidth="1"/>
    <col min="7" max="8" width="17.28515625" style="106" customWidth="1"/>
    <col min="9" max="9" width="13.7109375" style="60" customWidth="1"/>
    <col min="10" max="11" width="17.28515625" style="60" hidden="1" customWidth="1"/>
    <col min="12" max="12" width="22" style="60" customWidth="1"/>
    <col min="13" max="13" width="20.5703125" style="60" customWidth="1"/>
    <col min="14" max="18" width="16" style="60" customWidth="1"/>
    <col min="19" max="21" width="16" style="107" customWidth="1"/>
    <col min="22" max="22" width="16.42578125" style="60" customWidth="1"/>
    <col min="23" max="23" width="17.28515625" style="60" hidden="1" customWidth="1"/>
    <col min="24" max="24" width="18.5703125" style="60" hidden="1" customWidth="1"/>
    <col min="25" max="25" width="19" style="60" hidden="1" customWidth="1"/>
    <col min="26" max="26" width="19" style="60" customWidth="1"/>
    <col min="27" max="27" width="23" style="60" customWidth="1"/>
    <col min="28" max="28" width="18.140625" style="26" customWidth="1"/>
    <col min="29" max="29" width="18.85546875" style="28" customWidth="1"/>
    <col min="30" max="30" width="13.5703125" style="29" customWidth="1"/>
    <col min="31" max="32" width="12" style="26" hidden="1" customWidth="1"/>
    <col min="33" max="33" width="21.140625" style="26" customWidth="1"/>
    <col min="34" max="34" width="23.28515625" style="26" customWidth="1"/>
    <col min="35" max="35" width="21" style="26" customWidth="1"/>
    <col min="36" max="36" width="26.5703125" style="27" customWidth="1"/>
    <col min="37" max="37" width="29.140625" style="26" customWidth="1"/>
    <col min="38" max="38" width="26.42578125" style="26" customWidth="1"/>
    <col min="39" max="40" width="20.85546875" style="26" customWidth="1"/>
    <col min="41" max="42" width="16.5703125" style="26" customWidth="1"/>
    <col min="43" max="43" width="23.42578125" style="26" customWidth="1"/>
    <col min="44" max="44" width="22.140625" style="26" customWidth="1"/>
    <col min="45" max="45" width="28.28515625" style="26" customWidth="1"/>
    <col min="46" max="46" width="29.7109375" style="27" customWidth="1"/>
    <col min="47" max="47" width="22.140625" style="26" customWidth="1"/>
    <col min="48" max="48" width="12.140625" style="26" hidden="1" customWidth="1"/>
    <col min="49" max="49" width="27.5703125" style="26" hidden="1" customWidth="1"/>
    <col min="50" max="50" width="57.28515625" style="26" hidden="1" customWidth="1"/>
    <col min="51" max="51" width="24.7109375" style="26" hidden="1" customWidth="1"/>
    <col min="52" max="52" width="21" style="26" customWidth="1"/>
    <col min="53" max="53" width="17.7109375" style="26" customWidth="1"/>
    <col min="54" max="54" width="46.85546875" style="162" customWidth="1"/>
    <col min="55" max="55" width="34.7109375" style="26" customWidth="1"/>
    <col min="56" max="16384" width="9.140625" style="26"/>
  </cols>
  <sheetData>
    <row r="1" spans="1:55" ht="25.5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</row>
    <row r="2" spans="1:55" s="21" customFormat="1" ht="45.75" customHeight="1">
      <c r="A2" s="97" t="s">
        <v>1</v>
      </c>
      <c r="B2" s="97" t="s">
        <v>2</v>
      </c>
      <c r="C2" s="97" t="s">
        <v>3</v>
      </c>
      <c r="D2" s="98" t="s">
        <v>4</v>
      </c>
      <c r="E2" s="98" t="s">
        <v>1286</v>
      </c>
      <c r="F2" s="206" t="s">
        <v>1287</v>
      </c>
      <c r="G2" s="97" t="s">
        <v>5</v>
      </c>
      <c r="H2" s="97" t="s">
        <v>6</v>
      </c>
      <c r="I2" s="97" t="s">
        <v>7</v>
      </c>
      <c r="J2" s="63" t="s">
        <v>8</v>
      </c>
      <c r="K2" s="63" t="s">
        <v>9</v>
      </c>
      <c r="L2" s="97" t="s">
        <v>10</v>
      </c>
      <c r="M2" s="63" t="s">
        <v>11</v>
      </c>
      <c r="N2" s="63" t="s">
        <v>12</v>
      </c>
      <c r="O2" s="63" t="s">
        <v>13</v>
      </c>
      <c r="P2" s="63" t="s">
        <v>14</v>
      </c>
      <c r="Q2" s="63" t="s">
        <v>15</v>
      </c>
      <c r="R2" s="63" t="s">
        <v>16</v>
      </c>
      <c r="S2" s="63" t="s">
        <v>17</v>
      </c>
      <c r="T2" s="63" t="s">
        <v>18</v>
      </c>
      <c r="U2" s="63" t="s">
        <v>1294</v>
      </c>
      <c r="V2" s="99" t="s">
        <v>19</v>
      </c>
      <c r="W2" s="99" t="s">
        <v>20</v>
      </c>
      <c r="X2" s="99" t="s">
        <v>21</v>
      </c>
      <c r="Y2" s="63" t="s">
        <v>22</v>
      </c>
      <c r="Z2" s="63" t="s">
        <v>1278</v>
      </c>
      <c r="AA2" s="63" t="s">
        <v>23</v>
      </c>
      <c r="AB2" s="38" t="s">
        <v>1</v>
      </c>
      <c r="AC2" s="38" t="s">
        <v>2</v>
      </c>
      <c r="AD2" s="39" t="s">
        <v>4</v>
      </c>
      <c r="AE2" s="40" t="s">
        <v>24</v>
      </c>
      <c r="AF2" s="40" t="s">
        <v>25</v>
      </c>
      <c r="AG2" s="40" t="s">
        <v>10</v>
      </c>
      <c r="AH2" s="40" t="s">
        <v>11</v>
      </c>
      <c r="AI2" s="40" t="s">
        <v>26</v>
      </c>
      <c r="AJ2" s="41" t="s">
        <v>13</v>
      </c>
      <c r="AK2" s="40" t="s">
        <v>27</v>
      </c>
      <c r="AL2" s="40" t="s">
        <v>15</v>
      </c>
      <c r="AM2" s="40" t="s">
        <v>16</v>
      </c>
      <c r="AN2" s="40" t="s">
        <v>17</v>
      </c>
      <c r="AO2" s="40" t="s">
        <v>18</v>
      </c>
      <c r="AP2" s="40" t="s">
        <v>1294</v>
      </c>
      <c r="AQ2" s="40" t="s">
        <v>19</v>
      </c>
      <c r="AR2" s="40" t="s">
        <v>20</v>
      </c>
      <c r="AS2" s="40" t="s">
        <v>28</v>
      </c>
      <c r="AT2" s="42" t="s">
        <v>22</v>
      </c>
      <c r="AU2" s="38" t="s">
        <v>23</v>
      </c>
      <c r="AV2" s="73"/>
      <c r="AW2" s="209" t="s">
        <v>1280</v>
      </c>
      <c r="AX2" s="210" t="s">
        <v>685</v>
      </c>
      <c r="AY2" s="210" t="s">
        <v>1282</v>
      </c>
      <c r="BB2" s="163"/>
    </row>
    <row r="3" spans="1:55" s="60" customFormat="1" ht="35.25" customHeight="1">
      <c r="A3" s="113" t="s">
        <v>1295</v>
      </c>
      <c r="B3" s="256" t="s">
        <v>1539</v>
      </c>
      <c r="C3" s="140" t="s">
        <v>1540</v>
      </c>
      <c r="D3" s="114">
        <v>45982</v>
      </c>
      <c r="E3" s="114" t="s">
        <v>2019</v>
      </c>
      <c r="F3" s="257">
        <v>1</v>
      </c>
      <c r="G3" s="258">
        <v>40</v>
      </c>
      <c r="H3" s="258">
        <v>40</v>
      </c>
      <c r="I3" s="116" t="s">
        <v>2272</v>
      </c>
      <c r="J3" s="56"/>
      <c r="K3" s="62"/>
      <c r="L3" s="56">
        <f>+IF(H3=0, _xleta.T, IF(H3&lt;=1000, 1260000, IF(H3&lt;=2000, 1430000, IF(H3&lt;=3000, 2120000, IF(H3&lt;=4500, 2230000, ff)))))</f>
        <v>1260000</v>
      </c>
      <c r="M3" s="56">
        <v>990000</v>
      </c>
      <c r="N3" s="56">
        <v>817966</v>
      </c>
      <c r="O3" s="56"/>
      <c r="P3" s="56"/>
      <c r="Q3" s="56">
        <v>1715090</v>
      </c>
      <c r="R3" s="56"/>
      <c r="S3" s="56"/>
      <c r="T3" s="56">
        <v>600</v>
      </c>
      <c r="U3" s="56">
        <f>+IF(H3&lt;=2000, 30000, IF(H3&lt;5000, 66000, ff))</f>
        <v>30000</v>
      </c>
      <c r="V3" s="56"/>
      <c r="W3" s="56"/>
      <c r="X3" s="62"/>
      <c r="Y3" s="58"/>
      <c r="Z3" s="260" t="s">
        <v>1273</v>
      </c>
      <c r="AA3" s="117" t="s">
        <v>74</v>
      </c>
      <c r="AB3" s="57" t="str">
        <f t="shared" ref="AB3:AB210" si="0">A3</f>
        <v>PS257684</v>
      </c>
      <c r="AC3" s="58" t="str">
        <f t="shared" ref="AC3:AC210" si="1">B3</f>
        <v>DI25J05805</v>
      </c>
      <c r="AD3" s="59">
        <f t="shared" ref="AD3:AD178" si="2">D3</f>
        <v>45982</v>
      </c>
      <c r="AE3" s="58">
        <f t="shared" ref="AE3:AE178" si="3">G3/H3*J3</f>
        <v>0</v>
      </c>
      <c r="AF3" s="58">
        <f t="shared" ref="AF3:AF178" si="4">(G3/H3)*K3</f>
        <v>0</v>
      </c>
      <c r="AG3" s="58">
        <f t="shared" ref="AG3:AG178" si="5">(G3/H3)*L3</f>
        <v>1260000</v>
      </c>
      <c r="AH3" s="58">
        <f t="shared" ref="AH3:AH178" si="6">(G3/H3)*M3</f>
        <v>990000</v>
      </c>
      <c r="AI3" s="58">
        <f t="shared" ref="AI3:AI178" si="7">(G3/H3)*N3</f>
        <v>817966</v>
      </c>
      <c r="AJ3" s="58">
        <f t="shared" ref="AJ3:AJ178" si="8">(G3/H3)*O3</f>
        <v>0</v>
      </c>
      <c r="AK3" s="58">
        <f t="shared" ref="AK3:AK178" si="9">(G3/H3)*P3</f>
        <v>0</v>
      </c>
      <c r="AL3" s="58">
        <f t="shared" ref="AL3:AL178" si="10">(G3/H3)*Q3</f>
        <v>1715090</v>
      </c>
      <c r="AM3" s="58">
        <f t="shared" ref="AM3:AM178" si="11">(G3/H3)*R3</f>
        <v>0</v>
      </c>
      <c r="AN3" s="58">
        <f t="shared" ref="AN3:AN178" si="12">(G3/H3)*S3</f>
        <v>0</v>
      </c>
      <c r="AO3" s="58">
        <f t="shared" ref="AO3:AO178" si="13">(G3/H3)*T3</f>
        <v>600</v>
      </c>
      <c r="AP3" s="58">
        <f>(G3/H3)*U3</f>
        <v>30000</v>
      </c>
      <c r="AQ3" s="58">
        <f>(G3/H3)*V3</f>
        <v>0</v>
      </c>
      <c r="AR3" s="58">
        <f>SUM(AG3:AQ3)*0.08</f>
        <v>385092.48</v>
      </c>
      <c r="AS3" s="58">
        <f>SUM(AG3:AR3)</f>
        <v>5198748.4800000004</v>
      </c>
      <c r="AT3" s="58">
        <f>AS3</f>
        <v>5198748.4800000004</v>
      </c>
      <c r="AU3" s="58" t="str">
        <f t="shared" ref="AU3:AU243" si="14">AA3</f>
        <v>CÁT LÁI</v>
      </c>
      <c r="AV3" s="75" t="s">
        <v>80</v>
      </c>
      <c r="AW3" s="60" t="s">
        <v>2345</v>
      </c>
      <c r="AX3" s="60" t="s">
        <v>2323</v>
      </c>
      <c r="AY3" s="225">
        <v>45985</v>
      </c>
      <c r="AZ3" s="158"/>
      <c r="BA3" s="74"/>
      <c r="BB3" s="164"/>
      <c r="BC3" s="166"/>
    </row>
    <row r="4" spans="1:55" s="60" customFormat="1" ht="35.25" customHeight="1">
      <c r="A4" s="113" t="s">
        <v>1296</v>
      </c>
      <c r="B4" s="256" t="s">
        <v>1541</v>
      </c>
      <c r="C4" s="140" t="s">
        <v>1542</v>
      </c>
      <c r="D4" s="114">
        <v>45982</v>
      </c>
      <c r="E4" s="114" t="s">
        <v>2020</v>
      </c>
      <c r="F4" s="257">
        <v>1</v>
      </c>
      <c r="G4" s="258">
        <v>17</v>
      </c>
      <c r="H4" s="258">
        <v>17</v>
      </c>
      <c r="I4" s="116" t="s">
        <v>2273</v>
      </c>
      <c r="J4" s="56"/>
      <c r="K4" s="62"/>
      <c r="L4" s="56">
        <f>+IF(H4=0, _xleta.T, IF(H4&lt;=1000, 1260000, IF(H4&lt;=2000, 1430000, IF(H4&lt;=3000, 2120000, IF(H4&lt;=4500, 2230000, ff)))))</f>
        <v>1260000</v>
      </c>
      <c r="M4" s="56">
        <v>990000</v>
      </c>
      <c r="N4" s="56">
        <v>1899936</v>
      </c>
      <c r="O4" s="56"/>
      <c r="P4" s="56"/>
      <c r="Q4" s="56">
        <v>1847160</v>
      </c>
      <c r="R4" s="56"/>
      <c r="S4" s="56"/>
      <c r="T4" s="56">
        <v>255</v>
      </c>
      <c r="U4" s="56">
        <f>+IF(H4&lt;=2000, 30000, IF(H4&lt;5000, 66000, ff))</f>
        <v>30000</v>
      </c>
      <c r="V4" s="56"/>
      <c r="W4" s="56"/>
      <c r="X4" s="62"/>
      <c r="Y4" s="58"/>
      <c r="Z4" s="260" t="s">
        <v>1272</v>
      </c>
      <c r="AA4" s="117" t="s">
        <v>74</v>
      </c>
      <c r="AB4" s="57" t="str">
        <f t="shared" si="0"/>
        <v>PS257691</v>
      </c>
      <c r="AC4" s="58" t="str">
        <f t="shared" si="1"/>
        <v>8160073859</v>
      </c>
      <c r="AD4" s="59">
        <f t="shared" si="2"/>
        <v>45982</v>
      </c>
      <c r="AE4" s="58">
        <f t="shared" si="3"/>
        <v>0</v>
      </c>
      <c r="AF4" s="58">
        <f t="shared" si="4"/>
        <v>0</v>
      </c>
      <c r="AG4" s="58">
        <f t="shared" si="5"/>
        <v>1260000</v>
      </c>
      <c r="AH4" s="58">
        <f t="shared" si="6"/>
        <v>990000</v>
      </c>
      <c r="AI4" s="58">
        <f t="shared" si="7"/>
        <v>1899936</v>
      </c>
      <c r="AJ4" s="58">
        <f t="shared" si="8"/>
        <v>0</v>
      </c>
      <c r="AK4" s="58">
        <f t="shared" si="9"/>
        <v>0</v>
      </c>
      <c r="AL4" s="58">
        <f t="shared" si="10"/>
        <v>1847160</v>
      </c>
      <c r="AM4" s="58">
        <f t="shared" si="11"/>
        <v>0</v>
      </c>
      <c r="AN4" s="58">
        <f t="shared" si="12"/>
        <v>0</v>
      </c>
      <c r="AO4" s="58">
        <f t="shared" si="13"/>
        <v>255</v>
      </c>
      <c r="AP4" s="58">
        <f t="shared" ref="AP4:AP212" si="15">(G4/H4)*U4</f>
        <v>30000</v>
      </c>
      <c r="AQ4" s="58">
        <f t="shared" ref="AQ4:AQ178" si="16">(G4/H4)*V4</f>
        <v>0</v>
      </c>
      <c r="AR4" s="58">
        <f t="shared" ref="AR4:AR211" si="17">SUM(AG4:AQ4)*0.08</f>
        <v>482188.08</v>
      </c>
      <c r="AS4" s="58">
        <f t="shared" ref="AS4:AS211" si="18">SUM(AG4:AR4)</f>
        <v>6509539.0800000001</v>
      </c>
      <c r="AT4" s="58">
        <f t="shared" ref="AT4:AT211" si="19">AS4</f>
        <v>6509539.0800000001</v>
      </c>
      <c r="AU4" s="58" t="str">
        <f t="shared" ref="AU4:AU211" si="20">AA4</f>
        <v>CÁT LÁI</v>
      </c>
      <c r="AV4" s="75" t="s">
        <v>80</v>
      </c>
      <c r="AW4" s="60" t="s">
        <v>2346</v>
      </c>
      <c r="AX4" s="60" t="s">
        <v>2323</v>
      </c>
      <c r="AY4" s="225">
        <v>45985</v>
      </c>
      <c r="AZ4" s="158"/>
      <c r="BA4" s="74"/>
      <c r="BB4" s="164"/>
      <c r="BC4" s="166"/>
    </row>
    <row r="5" spans="1:55" s="60" customFormat="1" ht="35.25" customHeight="1">
      <c r="A5" s="113" t="s">
        <v>1297</v>
      </c>
      <c r="B5" s="256" t="s">
        <v>1543</v>
      </c>
      <c r="C5" s="140" t="s">
        <v>1544</v>
      </c>
      <c r="D5" s="114">
        <v>45982</v>
      </c>
      <c r="E5" s="114" t="s">
        <v>2021</v>
      </c>
      <c r="F5" s="257">
        <v>1</v>
      </c>
      <c r="G5" s="258">
        <v>5454.5</v>
      </c>
      <c r="H5" s="258">
        <v>5454.5</v>
      </c>
      <c r="I5" s="116" t="s">
        <v>2274</v>
      </c>
      <c r="J5" s="56"/>
      <c r="K5" s="62"/>
      <c r="L5" s="259">
        <f>2*2230000</f>
        <v>4460000</v>
      </c>
      <c r="M5" s="56">
        <v>990000</v>
      </c>
      <c r="N5" s="56">
        <v>24395178</v>
      </c>
      <c r="O5" s="56"/>
      <c r="P5" s="56"/>
      <c r="Q5" s="56">
        <v>1847160</v>
      </c>
      <c r="R5" s="56"/>
      <c r="S5" s="56"/>
      <c r="T5" s="56">
        <v>81818</v>
      </c>
      <c r="U5" s="56">
        <f>66000*2</f>
        <v>132000</v>
      </c>
      <c r="V5" s="56"/>
      <c r="W5" s="56"/>
      <c r="X5" s="62"/>
      <c r="Y5" s="58"/>
      <c r="Z5" s="260" t="s">
        <v>2594</v>
      </c>
      <c r="AA5" s="117" t="s">
        <v>74</v>
      </c>
      <c r="AB5" s="57" t="str">
        <f t="shared" ref="AB5:AB67" si="21">A5</f>
        <v>PS257693</v>
      </c>
      <c r="AC5" s="58" t="str">
        <f t="shared" ref="AC5:AC67" si="22">B5</f>
        <v>PS25-7693</v>
      </c>
      <c r="AD5" s="59">
        <f t="shared" ref="AD5:AD67" si="23">D5</f>
        <v>45982</v>
      </c>
      <c r="AE5" s="58">
        <f t="shared" ref="AE5:AE67" si="24">G5/H5*J5</f>
        <v>0</v>
      </c>
      <c r="AF5" s="58">
        <f t="shared" ref="AF5:AF67" si="25">(G5/H5)*K5</f>
        <v>0</v>
      </c>
      <c r="AG5" s="58">
        <f t="shared" ref="AG5:AG67" si="26">(G5/H5)*L5</f>
        <v>4460000</v>
      </c>
      <c r="AH5" s="58">
        <f t="shared" ref="AH5:AH67" si="27">(G5/H5)*M5</f>
        <v>990000</v>
      </c>
      <c r="AI5" s="58">
        <f t="shared" ref="AI5:AI67" si="28">(G5/H5)*N5</f>
        <v>24395178</v>
      </c>
      <c r="AJ5" s="58">
        <f t="shared" ref="AJ5:AJ67" si="29">(G5/H5)*O5</f>
        <v>0</v>
      </c>
      <c r="AK5" s="58">
        <f t="shared" ref="AK5:AK67" si="30">(G5/H5)*P5</f>
        <v>0</v>
      </c>
      <c r="AL5" s="58">
        <f t="shared" ref="AL5:AL67" si="31">(G5/H5)*Q5</f>
        <v>1847160</v>
      </c>
      <c r="AM5" s="58">
        <f t="shared" ref="AM5:AM67" si="32">(G5/H5)*R5</f>
        <v>0</v>
      </c>
      <c r="AN5" s="58">
        <f t="shared" ref="AN5:AN67" si="33">(G5/H5)*S5</f>
        <v>0</v>
      </c>
      <c r="AO5" s="58">
        <f t="shared" ref="AO5:AO67" si="34">(G5/H5)*T5</f>
        <v>81818</v>
      </c>
      <c r="AP5" s="58">
        <f t="shared" ref="AP5:AP67" si="35">(G5/H5)*U5</f>
        <v>132000</v>
      </c>
      <c r="AQ5" s="58">
        <f t="shared" ref="AQ5:AQ67" si="36">(G5/H5)*V5</f>
        <v>0</v>
      </c>
      <c r="AR5" s="58">
        <f t="shared" ref="AR5:AR67" si="37">SUM(AG5:AQ5)*0.08</f>
        <v>2552492.48</v>
      </c>
      <c r="AS5" s="58">
        <f t="shared" ref="AS5:AS67" si="38">SUM(AG5:AR5)</f>
        <v>34458648.479999997</v>
      </c>
      <c r="AT5" s="58">
        <f t="shared" ref="AT5:AT67" si="39">AS5</f>
        <v>34458648.479999997</v>
      </c>
      <c r="AU5" s="58" t="str">
        <f t="shared" ref="AU5:AU67" si="40">AA5</f>
        <v>CÁT LÁI</v>
      </c>
      <c r="AV5" s="75" t="s">
        <v>80</v>
      </c>
      <c r="AW5" s="60" t="s">
        <v>2347</v>
      </c>
      <c r="AX5" s="60" t="s">
        <v>2323</v>
      </c>
      <c r="AY5" s="225">
        <v>45985</v>
      </c>
      <c r="AZ5" s="158"/>
      <c r="BA5" s="74"/>
      <c r="BB5" s="164"/>
      <c r="BC5" s="166"/>
    </row>
    <row r="6" spans="1:55" s="60" customFormat="1" ht="35.25" customHeight="1">
      <c r="A6" s="113" t="s">
        <v>1298</v>
      </c>
      <c r="B6" s="256" t="s">
        <v>1545</v>
      </c>
      <c r="C6" s="140" t="s">
        <v>1546</v>
      </c>
      <c r="D6" s="114">
        <v>45981</v>
      </c>
      <c r="E6" s="114" t="s">
        <v>2022</v>
      </c>
      <c r="F6" s="257">
        <v>1</v>
      </c>
      <c r="G6" s="258">
        <v>440.6</v>
      </c>
      <c r="H6" s="258">
        <v>440.6</v>
      </c>
      <c r="I6" s="116" t="s">
        <v>2275</v>
      </c>
      <c r="J6" s="56"/>
      <c r="K6" s="62"/>
      <c r="L6" s="56">
        <f>+IF(H6=0, _xleta.T, IF(H6&lt;=1000, 1260000, IF(H6&lt;=2000, 1430000, IF(H6&lt;=3000, 2120000, IF(H6&lt;=4500, 2230000, ff)))))</f>
        <v>1260000</v>
      </c>
      <c r="M6" s="56">
        <v>990000</v>
      </c>
      <c r="N6" s="56">
        <v>1441203</v>
      </c>
      <c r="O6" s="56"/>
      <c r="P6" s="56"/>
      <c r="Q6" s="56">
        <v>527720</v>
      </c>
      <c r="R6" s="56"/>
      <c r="S6" s="56"/>
      <c r="T6" s="56">
        <v>6609</v>
      </c>
      <c r="U6" s="56">
        <f>+IF(H6&lt;=2000, 30000, IF(H6&lt;5000, 66000, ff))</f>
        <v>30000</v>
      </c>
      <c r="V6" s="56"/>
      <c r="W6" s="56"/>
      <c r="X6" s="62"/>
      <c r="Y6" s="58"/>
      <c r="Z6" s="260" t="s">
        <v>1273</v>
      </c>
      <c r="AA6" s="117" t="s">
        <v>2589</v>
      </c>
      <c r="AB6" s="57" t="str">
        <f t="shared" si="21"/>
        <v>PS257552</v>
      </c>
      <c r="AC6" s="58" t="str">
        <f t="shared" si="22"/>
        <v>2511/038/VY</v>
      </c>
      <c r="AD6" s="59">
        <f t="shared" si="23"/>
        <v>45981</v>
      </c>
      <c r="AE6" s="58">
        <f t="shared" si="24"/>
        <v>0</v>
      </c>
      <c r="AF6" s="58">
        <f t="shared" si="25"/>
        <v>0</v>
      </c>
      <c r="AG6" s="58">
        <f t="shared" si="26"/>
        <v>1260000</v>
      </c>
      <c r="AH6" s="58">
        <f t="shared" si="27"/>
        <v>990000</v>
      </c>
      <c r="AI6" s="58">
        <f t="shared" si="28"/>
        <v>1441203</v>
      </c>
      <c r="AJ6" s="58">
        <f t="shared" si="29"/>
        <v>0</v>
      </c>
      <c r="AK6" s="58">
        <f t="shared" si="30"/>
        <v>0</v>
      </c>
      <c r="AL6" s="58">
        <f t="shared" si="31"/>
        <v>527720</v>
      </c>
      <c r="AM6" s="58">
        <f t="shared" si="32"/>
        <v>0</v>
      </c>
      <c r="AN6" s="58">
        <f t="shared" si="33"/>
        <v>0</v>
      </c>
      <c r="AO6" s="58">
        <f t="shared" si="34"/>
        <v>6609</v>
      </c>
      <c r="AP6" s="58">
        <f t="shared" si="35"/>
        <v>30000</v>
      </c>
      <c r="AQ6" s="58">
        <f t="shared" si="36"/>
        <v>0</v>
      </c>
      <c r="AR6" s="58">
        <f t="shared" si="37"/>
        <v>340442.56</v>
      </c>
      <c r="AS6" s="58">
        <f t="shared" si="38"/>
        <v>4595974.5599999996</v>
      </c>
      <c r="AT6" s="58">
        <f t="shared" si="39"/>
        <v>4595974.5599999996</v>
      </c>
      <c r="AU6" s="58" t="str">
        <f t="shared" si="40"/>
        <v>SP-ITC</v>
      </c>
      <c r="AV6" s="75" t="s">
        <v>80</v>
      </c>
      <c r="AW6" s="60" t="s">
        <v>2348</v>
      </c>
      <c r="AX6" s="60" t="s">
        <v>2324</v>
      </c>
      <c r="AY6" s="225">
        <v>45985</v>
      </c>
      <c r="AZ6" s="158"/>
      <c r="BA6" s="74"/>
      <c r="BB6" s="164"/>
      <c r="BC6" s="166"/>
    </row>
    <row r="7" spans="1:55" s="60" customFormat="1" ht="35.25" customHeight="1">
      <c r="A7" s="113" t="s">
        <v>1299</v>
      </c>
      <c r="B7" s="256" t="s">
        <v>1547</v>
      </c>
      <c r="C7" s="140" t="s">
        <v>1548</v>
      </c>
      <c r="D7" s="114">
        <v>45982</v>
      </c>
      <c r="E7" s="114" t="s">
        <v>2023</v>
      </c>
      <c r="F7" s="257">
        <v>1</v>
      </c>
      <c r="G7" s="258">
        <v>726.58</v>
      </c>
      <c r="H7" s="258">
        <v>726.58</v>
      </c>
      <c r="I7" s="116">
        <v>3</v>
      </c>
      <c r="J7" s="56"/>
      <c r="K7" s="62"/>
      <c r="L7" s="56">
        <f>+IF(H7=0, _xleta.T, IF(H7&lt;=1000, 1260000, IF(H7&lt;=2000, 1430000, IF(H7&lt;=3000, 2120000, IF(H7&lt;=4500, 2230000, ff)))))</f>
        <v>1260000</v>
      </c>
      <c r="M7" s="56">
        <v>990000</v>
      </c>
      <c r="N7" s="56">
        <v>2691576</v>
      </c>
      <c r="O7" s="56">
        <v>395820</v>
      </c>
      <c r="P7" s="56">
        <v>633312</v>
      </c>
      <c r="Q7" s="56">
        <v>923580</v>
      </c>
      <c r="R7" s="56"/>
      <c r="S7" s="56">
        <v>16364</v>
      </c>
      <c r="T7" s="56">
        <v>10899</v>
      </c>
      <c r="U7" s="56">
        <f>+IF(H7&lt;=2000, 30000, IF(H7&lt;5000, 66000, ff))</f>
        <v>30000</v>
      </c>
      <c r="V7" s="56"/>
      <c r="W7" s="56"/>
      <c r="X7" s="62"/>
      <c r="Y7" s="58"/>
      <c r="Z7" s="260" t="s">
        <v>691</v>
      </c>
      <c r="AA7" s="117" t="s">
        <v>74</v>
      </c>
      <c r="AB7" s="57" t="str">
        <f t="shared" si="21"/>
        <v>PS257601</v>
      </c>
      <c r="AC7" s="58" t="str">
        <f t="shared" si="22"/>
        <v>PS25-7601</v>
      </c>
      <c r="AD7" s="59">
        <f t="shared" si="23"/>
        <v>45982</v>
      </c>
      <c r="AE7" s="58">
        <f t="shared" si="24"/>
        <v>0</v>
      </c>
      <c r="AF7" s="58">
        <f t="shared" si="25"/>
        <v>0</v>
      </c>
      <c r="AG7" s="58">
        <f t="shared" si="26"/>
        <v>1260000</v>
      </c>
      <c r="AH7" s="58">
        <f t="shared" si="27"/>
        <v>990000</v>
      </c>
      <c r="AI7" s="58">
        <f t="shared" si="28"/>
        <v>2691576</v>
      </c>
      <c r="AJ7" s="58">
        <f t="shared" si="29"/>
        <v>395820</v>
      </c>
      <c r="AK7" s="58">
        <f t="shared" si="30"/>
        <v>633312</v>
      </c>
      <c r="AL7" s="58">
        <f t="shared" si="31"/>
        <v>923580</v>
      </c>
      <c r="AM7" s="58">
        <f t="shared" si="32"/>
        <v>0</v>
      </c>
      <c r="AN7" s="58">
        <f t="shared" si="33"/>
        <v>16364</v>
      </c>
      <c r="AO7" s="58">
        <f t="shared" si="34"/>
        <v>10899</v>
      </c>
      <c r="AP7" s="58">
        <f t="shared" si="35"/>
        <v>30000</v>
      </c>
      <c r="AQ7" s="58">
        <f t="shared" si="36"/>
        <v>0</v>
      </c>
      <c r="AR7" s="58">
        <f t="shared" si="37"/>
        <v>556124.07999999996</v>
      </c>
      <c r="AS7" s="58">
        <f t="shared" si="38"/>
        <v>7507675.0800000001</v>
      </c>
      <c r="AT7" s="58">
        <f t="shared" si="39"/>
        <v>7507675.0800000001</v>
      </c>
      <c r="AU7" s="58" t="str">
        <f t="shared" si="40"/>
        <v>CÁT LÁI</v>
      </c>
      <c r="AV7" s="75" t="s">
        <v>80</v>
      </c>
      <c r="AW7" s="60" t="s">
        <v>2349</v>
      </c>
      <c r="AX7" s="60" t="s">
        <v>2323</v>
      </c>
      <c r="AY7" s="225">
        <v>45985</v>
      </c>
      <c r="AZ7" s="158"/>
      <c r="BA7" s="74"/>
      <c r="BB7" s="164"/>
      <c r="BC7" s="166"/>
    </row>
    <row r="8" spans="1:55" s="60" customFormat="1" ht="35.25" customHeight="1">
      <c r="A8" s="113" t="s">
        <v>1300</v>
      </c>
      <c r="B8" s="256" t="s">
        <v>1549</v>
      </c>
      <c r="C8" s="140" t="s">
        <v>1550</v>
      </c>
      <c r="D8" s="114">
        <v>45981</v>
      </c>
      <c r="E8" s="114" t="s">
        <v>2024</v>
      </c>
      <c r="F8" s="257">
        <v>1</v>
      </c>
      <c r="G8" s="258">
        <v>523</v>
      </c>
      <c r="H8" s="258">
        <v>523</v>
      </c>
      <c r="I8" s="116">
        <v>1.744</v>
      </c>
      <c r="J8" s="56"/>
      <c r="K8" s="62"/>
      <c r="L8" s="56">
        <f>+IF(H8=0, _xleta.T, IF(H8&lt;=1000, 1260000, IF(H8&lt;=2000, 1430000, IF(H8&lt;=3000, 2120000, IF(H8&lt;=4500, 2230000, ff)))))</f>
        <v>1260000</v>
      </c>
      <c r="M8" s="56">
        <v>990000</v>
      </c>
      <c r="N8" s="56">
        <v>5568502</v>
      </c>
      <c r="O8" s="56">
        <v>2301034</v>
      </c>
      <c r="P8" s="56">
        <v>2761240</v>
      </c>
      <c r="Q8" s="56">
        <v>1319400</v>
      </c>
      <c r="R8" s="56"/>
      <c r="S8" s="56">
        <v>21818</v>
      </c>
      <c r="T8" s="56">
        <v>7845</v>
      </c>
      <c r="U8" s="56">
        <f>+IF(H8&lt;=2000, 30000, IF(H8&lt;5000, 66000, ff))</f>
        <v>30000</v>
      </c>
      <c r="V8" s="56"/>
      <c r="W8" s="56"/>
      <c r="X8" s="62"/>
      <c r="Y8" s="58"/>
      <c r="Z8" s="260" t="s">
        <v>691</v>
      </c>
      <c r="AA8" s="117" t="s">
        <v>74</v>
      </c>
      <c r="AB8" s="57" t="str">
        <f t="shared" si="21"/>
        <v>PS257648</v>
      </c>
      <c r="AC8" s="58" t="str">
        <f t="shared" si="22"/>
        <v>HN20251106001</v>
      </c>
      <c r="AD8" s="59">
        <f t="shared" si="23"/>
        <v>45981</v>
      </c>
      <c r="AE8" s="58">
        <f t="shared" si="24"/>
        <v>0</v>
      </c>
      <c r="AF8" s="58">
        <f t="shared" si="25"/>
        <v>0</v>
      </c>
      <c r="AG8" s="58">
        <f t="shared" si="26"/>
        <v>1260000</v>
      </c>
      <c r="AH8" s="58">
        <f t="shared" si="27"/>
        <v>990000</v>
      </c>
      <c r="AI8" s="58">
        <f t="shared" si="28"/>
        <v>5568502</v>
      </c>
      <c r="AJ8" s="58">
        <f t="shared" si="29"/>
        <v>2301034</v>
      </c>
      <c r="AK8" s="58">
        <f t="shared" si="30"/>
        <v>2761240</v>
      </c>
      <c r="AL8" s="58">
        <f t="shared" si="31"/>
        <v>1319400</v>
      </c>
      <c r="AM8" s="58">
        <f t="shared" si="32"/>
        <v>0</v>
      </c>
      <c r="AN8" s="58">
        <f t="shared" si="33"/>
        <v>21818</v>
      </c>
      <c r="AO8" s="58">
        <f t="shared" si="34"/>
        <v>7845</v>
      </c>
      <c r="AP8" s="58">
        <f t="shared" si="35"/>
        <v>30000</v>
      </c>
      <c r="AQ8" s="58">
        <f t="shared" si="36"/>
        <v>0</v>
      </c>
      <c r="AR8" s="58">
        <f t="shared" si="37"/>
        <v>1140787.1200000001</v>
      </c>
      <c r="AS8" s="58">
        <f t="shared" si="38"/>
        <v>15400626.120000001</v>
      </c>
      <c r="AT8" s="58">
        <f t="shared" si="39"/>
        <v>15400626.120000001</v>
      </c>
      <c r="AU8" s="58" t="str">
        <f t="shared" si="40"/>
        <v>CÁT LÁI</v>
      </c>
      <c r="AV8" s="75" t="s">
        <v>80</v>
      </c>
      <c r="AW8" s="60" t="s">
        <v>2350</v>
      </c>
      <c r="AX8" s="60" t="s">
        <v>2323</v>
      </c>
      <c r="AY8" s="225">
        <v>45985</v>
      </c>
      <c r="AZ8" s="158"/>
      <c r="BA8" s="74"/>
      <c r="BB8" s="164"/>
      <c r="BC8" s="166"/>
    </row>
    <row r="9" spans="1:55" s="60" customFormat="1" ht="35.25" customHeight="1">
      <c r="A9" s="113" t="s">
        <v>1301</v>
      </c>
      <c r="B9" s="256" t="s">
        <v>1551</v>
      </c>
      <c r="C9" s="140" t="s">
        <v>1552</v>
      </c>
      <c r="D9" s="114">
        <v>45981</v>
      </c>
      <c r="E9" s="114" t="s">
        <v>2025</v>
      </c>
      <c r="F9" s="257">
        <v>1</v>
      </c>
      <c r="G9" s="258">
        <v>88</v>
      </c>
      <c r="H9" s="258">
        <v>88</v>
      </c>
      <c r="I9" s="116">
        <v>0.30099999999999999</v>
      </c>
      <c r="J9" s="56"/>
      <c r="K9" s="62"/>
      <c r="L9" s="56">
        <f>+IF(H9=0, _xleta.T, IF(H9&lt;=1000, 1260000, IF(H9&lt;=2000, 1430000, IF(H9&lt;=3000, 2120000, IF(H9&lt;=4500, 2230000, ff)))))</f>
        <v>1260000</v>
      </c>
      <c r="M9" s="56">
        <v>990000</v>
      </c>
      <c r="N9" s="56">
        <v>818028</v>
      </c>
      <c r="O9" s="56"/>
      <c r="P9" s="56"/>
      <c r="Q9" s="56">
        <v>1715220</v>
      </c>
      <c r="R9" s="56"/>
      <c r="S9" s="56">
        <v>21818</v>
      </c>
      <c r="T9" s="56">
        <v>1320</v>
      </c>
      <c r="U9" s="56">
        <f>+IF(H9&lt;=2000, 30000, IF(H9&lt;5000, 66000, ff))</f>
        <v>30000</v>
      </c>
      <c r="V9" s="56"/>
      <c r="W9" s="56"/>
      <c r="X9" s="62"/>
      <c r="Y9" s="58"/>
      <c r="Z9" s="260" t="s">
        <v>691</v>
      </c>
      <c r="AA9" s="117" t="s">
        <v>74</v>
      </c>
      <c r="AB9" s="57" t="str">
        <f t="shared" si="21"/>
        <v>PS257640</v>
      </c>
      <c r="AC9" s="58" t="str">
        <f t="shared" si="22"/>
        <v>GCC-251111</v>
      </c>
      <c r="AD9" s="59">
        <f t="shared" si="23"/>
        <v>45981</v>
      </c>
      <c r="AE9" s="58">
        <f t="shared" si="24"/>
        <v>0</v>
      </c>
      <c r="AF9" s="58">
        <f t="shared" si="25"/>
        <v>0</v>
      </c>
      <c r="AG9" s="58">
        <f t="shared" si="26"/>
        <v>1260000</v>
      </c>
      <c r="AH9" s="58">
        <f t="shared" si="27"/>
        <v>990000</v>
      </c>
      <c r="AI9" s="58">
        <f t="shared" si="28"/>
        <v>818028</v>
      </c>
      <c r="AJ9" s="58">
        <f t="shared" si="29"/>
        <v>0</v>
      </c>
      <c r="AK9" s="58">
        <f t="shared" si="30"/>
        <v>0</v>
      </c>
      <c r="AL9" s="58">
        <f t="shared" si="31"/>
        <v>1715220</v>
      </c>
      <c r="AM9" s="58">
        <f t="shared" si="32"/>
        <v>0</v>
      </c>
      <c r="AN9" s="58">
        <f t="shared" si="33"/>
        <v>21818</v>
      </c>
      <c r="AO9" s="58">
        <f t="shared" si="34"/>
        <v>1320</v>
      </c>
      <c r="AP9" s="58">
        <f t="shared" si="35"/>
        <v>30000</v>
      </c>
      <c r="AQ9" s="58">
        <f t="shared" si="36"/>
        <v>0</v>
      </c>
      <c r="AR9" s="58">
        <f t="shared" si="37"/>
        <v>386910.88</v>
      </c>
      <c r="AS9" s="58">
        <f t="shared" si="38"/>
        <v>5223296.88</v>
      </c>
      <c r="AT9" s="58">
        <f t="shared" si="39"/>
        <v>5223296.88</v>
      </c>
      <c r="AU9" s="58" t="str">
        <f t="shared" si="40"/>
        <v>CÁT LÁI</v>
      </c>
      <c r="AV9" s="75" t="s">
        <v>80</v>
      </c>
      <c r="AW9" s="60" t="s">
        <v>2351</v>
      </c>
      <c r="AX9" s="60" t="s">
        <v>2323</v>
      </c>
      <c r="AY9" s="225">
        <v>45985</v>
      </c>
      <c r="AZ9" s="158"/>
      <c r="BA9" s="74"/>
      <c r="BB9" s="164"/>
      <c r="BC9" s="166"/>
    </row>
    <row r="10" spans="1:55" s="60" customFormat="1" ht="35.25" customHeight="1">
      <c r="A10" s="113" t="s">
        <v>1302</v>
      </c>
      <c r="B10" s="256" t="s">
        <v>1553</v>
      </c>
      <c r="C10" s="140" t="s">
        <v>1554</v>
      </c>
      <c r="D10" s="114">
        <v>45982</v>
      </c>
      <c r="E10" s="114" t="s">
        <v>2026</v>
      </c>
      <c r="F10" s="257">
        <v>1</v>
      </c>
      <c r="G10" s="258">
        <v>820</v>
      </c>
      <c r="H10" s="258">
        <v>820</v>
      </c>
      <c r="I10" s="116">
        <v>1.7</v>
      </c>
      <c r="J10" s="56"/>
      <c r="K10" s="62"/>
      <c r="L10" s="56">
        <f>+IF(H10=0, _xleta.T, IF(H10&lt;=1000, 1260000, IF(H10&lt;=2000, 1430000, IF(H10&lt;=3000, 2120000, IF(H10&lt;=4500, 2230000, ff)))))</f>
        <v>1260000</v>
      </c>
      <c r="M10" s="56">
        <v>990000</v>
      </c>
      <c r="N10" s="56">
        <v>6280344</v>
      </c>
      <c r="O10" s="56">
        <v>1839244</v>
      </c>
      <c r="P10" s="56">
        <v>2242980</v>
      </c>
      <c r="Q10" s="56">
        <v>659700</v>
      </c>
      <c r="R10" s="56">
        <v>659700</v>
      </c>
      <c r="S10" s="56">
        <v>10909</v>
      </c>
      <c r="T10" s="56">
        <v>12300</v>
      </c>
      <c r="U10" s="56">
        <f>+IF(H10&lt;=2000, 30000, IF(H10&lt;5000, 66000, ff))</f>
        <v>30000</v>
      </c>
      <c r="V10" s="56"/>
      <c r="W10" s="56"/>
      <c r="X10" s="62"/>
      <c r="Y10" s="58"/>
      <c r="Z10" s="260" t="s">
        <v>691</v>
      </c>
      <c r="AA10" s="117" t="s">
        <v>74</v>
      </c>
      <c r="AB10" s="57" t="str">
        <f t="shared" si="21"/>
        <v>PS257641</v>
      </c>
      <c r="AC10" s="58" t="str">
        <f t="shared" si="22"/>
        <v>OR20251107A</v>
      </c>
      <c r="AD10" s="59">
        <f t="shared" si="23"/>
        <v>45982</v>
      </c>
      <c r="AE10" s="58">
        <f t="shared" si="24"/>
        <v>0</v>
      </c>
      <c r="AF10" s="58">
        <f t="shared" si="25"/>
        <v>0</v>
      </c>
      <c r="AG10" s="58">
        <f t="shared" si="26"/>
        <v>1260000</v>
      </c>
      <c r="AH10" s="58">
        <f t="shared" si="27"/>
        <v>990000</v>
      </c>
      <c r="AI10" s="58">
        <f t="shared" si="28"/>
        <v>6280344</v>
      </c>
      <c r="AJ10" s="58">
        <f t="shared" si="29"/>
        <v>1839244</v>
      </c>
      <c r="AK10" s="58">
        <f t="shared" si="30"/>
        <v>2242980</v>
      </c>
      <c r="AL10" s="58">
        <f t="shared" si="31"/>
        <v>659700</v>
      </c>
      <c r="AM10" s="58">
        <f t="shared" si="32"/>
        <v>659700</v>
      </c>
      <c r="AN10" s="58">
        <f t="shared" si="33"/>
        <v>10909</v>
      </c>
      <c r="AO10" s="58">
        <f t="shared" si="34"/>
        <v>12300</v>
      </c>
      <c r="AP10" s="58">
        <f t="shared" si="35"/>
        <v>30000</v>
      </c>
      <c r="AQ10" s="58">
        <f t="shared" si="36"/>
        <v>0</v>
      </c>
      <c r="AR10" s="58">
        <f t="shared" si="37"/>
        <v>1118814.1599999999</v>
      </c>
      <c r="AS10" s="58">
        <f t="shared" si="38"/>
        <v>15103991.16</v>
      </c>
      <c r="AT10" s="58">
        <f t="shared" si="39"/>
        <v>15103991.16</v>
      </c>
      <c r="AU10" s="58" t="str">
        <f t="shared" si="40"/>
        <v>CÁT LÁI</v>
      </c>
      <c r="AV10" s="75" t="s">
        <v>80</v>
      </c>
      <c r="AW10" s="60" t="s">
        <v>2352</v>
      </c>
      <c r="AX10" s="60" t="s">
        <v>2323</v>
      </c>
      <c r="AY10" s="225">
        <v>45985</v>
      </c>
      <c r="AZ10" s="158"/>
      <c r="BA10" s="74"/>
      <c r="BB10" s="164"/>
      <c r="BC10" s="166"/>
    </row>
    <row r="11" spans="1:55" s="60" customFormat="1" ht="35.25" customHeight="1">
      <c r="A11" s="113" t="s">
        <v>1303</v>
      </c>
      <c r="B11" s="256" t="s">
        <v>1555</v>
      </c>
      <c r="C11" s="140" t="s">
        <v>1556</v>
      </c>
      <c r="D11" s="114">
        <v>45982</v>
      </c>
      <c r="E11" s="114" t="s">
        <v>2027</v>
      </c>
      <c r="F11" s="257">
        <v>1</v>
      </c>
      <c r="G11" s="258">
        <v>511.7</v>
      </c>
      <c r="H11" s="258">
        <v>511.7</v>
      </c>
      <c r="I11" s="116">
        <v>2.4580000000000002</v>
      </c>
      <c r="J11" s="56"/>
      <c r="K11" s="62"/>
      <c r="L11" s="56">
        <f>+IF(H11=0, _xleta.T, IF(H11&lt;=1000, 1260000, IF(H11&lt;=2000, 1430000, IF(H11&lt;=3000, 2120000, IF(H11&lt;=4500, 2230000, ff)))))</f>
        <v>1260000</v>
      </c>
      <c r="M11" s="56">
        <v>990000</v>
      </c>
      <c r="N11" s="56">
        <v>9076509</v>
      </c>
      <c r="O11" s="56">
        <v>2658121</v>
      </c>
      <c r="P11" s="56">
        <v>3241610</v>
      </c>
      <c r="Q11" s="56">
        <v>1318800</v>
      </c>
      <c r="R11" s="56"/>
      <c r="S11" s="56">
        <v>13418</v>
      </c>
      <c r="T11" s="56">
        <v>7676</v>
      </c>
      <c r="U11" s="56">
        <f>+IF(H11&lt;=2000, 30000, IF(H11&lt;5000, 66000, ff))</f>
        <v>30000</v>
      </c>
      <c r="V11" s="56"/>
      <c r="W11" s="56"/>
      <c r="X11" s="62"/>
      <c r="Y11" s="58"/>
      <c r="Z11" s="260" t="s">
        <v>691</v>
      </c>
      <c r="AA11" s="117" t="s">
        <v>74</v>
      </c>
      <c r="AB11" s="57" t="str">
        <f t="shared" si="21"/>
        <v>PS257591</v>
      </c>
      <c r="AC11" s="58" t="str">
        <f t="shared" si="22"/>
        <v>XR20251110001</v>
      </c>
      <c r="AD11" s="59">
        <f t="shared" si="23"/>
        <v>45982</v>
      </c>
      <c r="AE11" s="58">
        <f t="shared" si="24"/>
        <v>0</v>
      </c>
      <c r="AF11" s="58">
        <f t="shared" si="25"/>
        <v>0</v>
      </c>
      <c r="AG11" s="58">
        <f t="shared" si="26"/>
        <v>1260000</v>
      </c>
      <c r="AH11" s="58">
        <f t="shared" si="27"/>
        <v>990000</v>
      </c>
      <c r="AI11" s="58">
        <f t="shared" si="28"/>
        <v>9076509</v>
      </c>
      <c r="AJ11" s="58">
        <f t="shared" si="29"/>
        <v>2658121</v>
      </c>
      <c r="AK11" s="58">
        <f t="shared" si="30"/>
        <v>3241610</v>
      </c>
      <c r="AL11" s="58">
        <f t="shared" si="31"/>
        <v>1318800</v>
      </c>
      <c r="AM11" s="58">
        <f t="shared" si="32"/>
        <v>0</v>
      </c>
      <c r="AN11" s="58">
        <f t="shared" si="33"/>
        <v>13418</v>
      </c>
      <c r="AO11" s="58">
        <f t="shared" si="34"/>
        <v>7676</v>
      </c>
      <c r="AP11" s="58">
        <f t="shared" si="35"/>
        <v>30000</v>
      </c>
      <c r="AQ11" s="58">
        <f t="shared" si="36"/>
        <v>0</v>
      </c>
      <c r="AR11" s="58">
        <f t="shared" si="37"/>
        <v>1487690.72</v>
      </c>
      <c r="AS11" s="58">
        <f t="shared" si="38"/>
        <v>20083824.719999999</v>
      </c>
      <c r="AT11" s="58">
        <f t="shared" si="39"/>
        <v>20083824.719999999</v>
      </c>
      <c r="AU11" s="58" t="str">
        <f t="shared" si="40"/>
        <v>CÁT LÁI</v>
      </c>
      <c r="AV11" s="75" t="s">
        <v>80</v>
      </c>
      <c r="AW11" s="60" t="s">
        <v>2353</v>
      </c>
      <c r="AX11" s="60" t="s">
        <v>2323</v>
      </c>
      <c r="AY11" s="225">
        <v>45985</v>
      </c>
      <c r="AZ11" s="158"/>
      <c r="BA11" s="74"/>
      <c r="BB11" s="164"/>
      <c r="BC11" s="166"/>
    </row>
    <row r="12" spans="1:55" s="60" customFormat="1" ht="35.25" customHeight="1">
      <c r="A12" s="113" t="s">
        <v>1304</v>
      </c>
      <c r="B12" s="256" t="s">
        <v>1557</v>
      </c>
      <c r="C12" s="140" t="s">
        <v>1558</v>
      </c>
      <c r="D12" s="114">
        <v>45985</v>
      </c>
      <c r="E12" s="114" t="s">
        <v>2028</v>
      </c>
      <c r="F12" s="257">
        <v>1</v>
      </c>
      <c r="G12" s="258">
        <v>12.5</v>
      </c>
      <c r="H12" s="258">
        <v>12.5</v>
      </c>
      <c r="I12" s="116"/>
      <c r="J12" s="56"/>
      <c r="K12" s="62"/>
      <c r="L12" s="56">
        <f>+IF(H12&lt;=50,1060000, IF(H12&lt;=200, 1210000, IF(H12&lt;=500, 1230000, IF(H12&lt;=1000, 1440000, IF(H12&lt;=2000, 1990000, IF(H12&gt;2000, 1990000+(H12-2000)*1464))))))</f>
        <v>1060000</v>
      </c>
      <c r="M12" s="56">
        <v>600000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62"/>
      <c r="Y12" s="58"/>
      <c r="Z12" s="260" t="s">
        <v>692</v>
      </c>
      <c r="AA12" s="117" t="s">
        <v>75</v>
      </c>
      <c r="AB12" s="57" t="str">
        <f t="shared" si="21"/>
        <v>PS257662</v>
      </c>
      <c r="AC12" s="58" t="str">
        <f t="shared" si="22"/>
        <v>T251119-YH1</v>
      </c>
      <c r="AD12" s="59">
        <f t="shared" si="23"/>
        <v>45985</v>
      </c>
      <c r="AE12" s="58">
        <f t="shared" si="24"/>
        <v>0</v>
      </c>
      <c r="AF12" s="58">
        <f t="shared" si="25"/>
        <v>0</v>
      </c>
      <c r="AG12" s="58">
        <f t="shared" si="26"/>
        <v>1060000</v>
      </c>
      <c r="AH12" s="58">
        <f t="shared" si="27"/>
        <v>600000</v>
      </c>
      <c r="AI12" s="58">
        <f t="shared" si="28"/>
        <v>0</v>
      </c>
      <c r="AJ12" s="58">
        <f t="shared" si="29"/>
        <v>0</v>
      </c>
      <c r="AK12" s="58">
        <f t="shared" si="30"/>
        <v>0</v>
      </c>
      <c r="AL12" s="58">
        <f t="shared" si="31"/>
        <v>0</v>
      </c>
      <c r="AM12" s="58">
        <f t="shared" si="32"/>
        <v>0</v>
      </c>
      <c r="AN12" s="58">
        <f t="shared" si="33"/>
        <v>0</v>
      </c>
      <c r="AO12" s="58">
        <f t="shared" si="34"/>
        <v>0</v>
      </c>
      <c r="AP12" s="58">
        <f t="shared" si="35"/>
        <v>0</v>
      </c>
      <c r="AQ12" s="58">
        <f t="shared" si="36"/>
        <v>0</v>
      </c>
      <c r="AR12" s="58">
        <f t="shared" si="37"/>
        <v>132800</v>
      </c>
      <c r="AS12" s="58">
        <f t="shared" si="38"/>
        <v>1792800</v>
      </c>
      <c r="AT12" s="58">
        <f t="shared" si="39"/>
        <v>1792800</v>
      </c>
      <c r="AU12" s="58" t="str">
        <f t="shared" si="40"/>
        <v>DHL</v>
      </c>
      <c r="AV12" s="75" t="s">
        <v>82</v>
      </c>
      <c r="AW12" s="60" t="s">
        <v>2354</v>
      </c>
      <c r="AX12" s="60" t="s">
        <v>2325</v>
      </c>
      <c r="AY12" s="225">
        <v>45985</v>
      </c>
      <c r="AZ12" s="158"/>
      <c r="BA12" s="74"/>
      <c r="BB12" s="164"/>
      <c r="BC12" s="166"/>
    </row>
    <row r="13" spans="1:55" s="60" customFormat="1" ht="35.25" customHeight="1">
      <c r="A13" s="113" t="s">
        <v>1305</v>
      </c>
      <c r="B13" s="256" t="s">
        <v>1559</v>
      </c>
      <c r="C13" s="140" t="s">
        <v>1560</v>
      </c>
      <c r="D13" s="114">
        <v>45985</v>
      </c>
      <c r="E13" s="114" t="s">
        <v>2029</v>
      </c>
      <c r="F13" s="257">
        <v>1</v>
      </c>
      <c r="G13" s="258">
        <v>106</v>
      </c>
      <c r="H13" s="258">
        <v>106</v>
      </c>
      <c r="I13" s="116"/>
      <c r="J13" s="56"/>
      <c r="K13" s="62"/>
      <c r="L13" s="56">
        <f>+IF(H13&lt;=50,1060000, IF(H13&lt;=200, 1210000, IF(H13&lt;=500, 1230000, IF(H13&lt;=1000, 1440000, IF(H13&lt;=2000, 1990000, IF(H13&gt;2000, 1990000+(H13-2000)*1464))))))</f>
        <v>1210000</v>
      </c>
      <c r="M13" s="56">
        <v>990000</v>
      </c>
      <c r="N13" s="56"/>
      <c r="O13" s="56"/>
      <c r="P13" s="56"/>
      <c r="Q13" s="56">
        <v>2638800</v>
      </c>
      <c r="R13" s="56"/>
      <c r="S13" s="56">
        <v>506960</v>
      </c>
      <c r="T13" s="56"/>
      <c r="U13" s="56"/>
      <c r="V13" s="56"/>
      <c r="W13" s="56"/>
      <c r="X13" s="62"/>
      <c r="Y13" s="58"/>
      <c r="Z13" s="260" t="s">
        <v>692</v>
      </c>
      <c r="AA13" s="117" t="s">
        <v>76</v>
      </c>
      <c r="AB13" s="57" t="str">
        <f t="shared" si="21"/>
        <v>PS257722</v>
      </c>
      <c r="AC13" s="58" t="str">
        <f t="shared" si="22"/>
        <v>IE20251120078</v>
      </c>
      <c r="AD13" s="59">
        <f t="shared" si="23"/>
        <v>45985</v>
      </c>
      <c r="AE13" s="58">
        <f t="shared" si="24"/>
        <v>0</v>
      </c>
      <c r="AF13" s="58">
        <f t="shared" si="25"/>
        <v>0</v>
      </c>
      <c r="AG13" s="58">
        <f t="shared" si="26"/>
        <v>1210000</v>
      </c>
      <c r="AH13" s="58">
        <f t="shared" si="27"/>
        <v>990000</v>
      </c>
      <c r="AI13" s="58">
        <f t="shared" si="28"/>
        <v>0</v>
      </c>
      <c r="AJ13" s="58">
        <f t="shared" si="29"/>
        <v>0</v>
      </c>
      <c r="AK13" s="58">
        <f t="shared" si="30"/>
        <v>0</v>
      </c>
      <c r="AL13" s="58">
        <f t="shared" si="31"/>
        <v>2638800</v>
      </c>
      <c r="AM13" s="58">
        <f t="shared" si="32"/>
        <v>0</v>
      </c>
      <c r="AN13" s="58">
        <f t="shared" si="33"/>
        <v>506960</v>
      </c>
      <c r="AO13" s="58">
        <f t="shared" si="34"/>
        <v>0</v>
      </c>
      <c r="AP13" s="58">
        <f t="shared" si="35"/>
        <v>0</v>
      </c>
      <c r="AQ13" s="58">
        <f t="shared" si="36"/>
        <v>0</v>
      </c>
      <c r="AR13" s="58">
        <f t="shared" si="37"/>
        <v>427660.79999999999</v>
      </c>
      <c r="AS13" s="58">
        <f t="shared" si="38"/>
        <v>5773420.7999999998</v>
      </c>
      <c r="AT13" s="58">
        <f t="shared" si="39"/>
        <v>5773420.7999999998</v>
      </c>
      <c r="AU13" s="58" t="str">
        <f t="shared" si="40"/>
        <v>SCSC</v>
      </c>
      <c r="AV13" s="75" t="s">
        <v>79</v>
      </c>
      <c r="AW13" s="60" t="s">
        <v>2355</v>
      </c>
      <c r="AX13" s="60" t="s">
        <v>2326</v>
      </c>
      <c r="AY13" s="225">
        <v>45985</v>
      </c>
      <c r="AZ13" s="158"/>
      <c r="BA13" s="74"/>
      <c r="BB13" s="164"/>
      <c r="BC13" s="166"/>
    </row>
    <row r="14" spans="1:55" s="60" customFormat="1" ht="35.25" customHeight="1">
      <c r="A14" s="113" t="s">
        <v>1306</v>
      </c>
      <c r="B14" s="256" t="s">
        <v>1561</v>
      </c>
      <c r="C14" s="140" t="s">
        <v>1562</v>
      </c>
      <c r="D14" s="114">
        <v>45985</v>
      </c>
      <c r="E14" s="114" t="s">
        <v>2030</v>
      </c>
      <c r="F14" s="257">
        <v>1</v>
      </c>
      <c r="G14" s="258">
        <v>13</v>
      </c>
      <c r="H14" s="258">
        <v>13</v>
      </c>
      <c r="I14" s="116"/>
      <c r="J14" s="56"/>
      <c r="K14" s="62"/>
      <c r="L14" s="56">
        <f t="shared" ref="L14:L15" si="41">+IF(H14&lt;=50,1060000, IF(H14&lt;=200, 1210000, IF(H14&lt;=500, 1230000, IF(H14&lt;=1000, 1440000, IF(H14&lt;=2000, 1990000, IF(H14&gt;2000, 1990000+(H14-2000)*1464))))))</f>
        <v>1060000</v>
      </c>
      <c r="M14" s="56">
        <v>990000</v>
      </c>
      <c r="N14" s="56"/>
      <c r="O14" s="56"/>
      <c r="P14" s="56"/>
      <c r="Q14" s="56"/>
      <c r="R14" s="56"/>
      <c r="S14" s="56">
        <v>300000</v>
      </c>
      <c r="T14" s="56"/>
      <c r="U14" s="56"/>
      <c r="V14" s="56"/>
      <c r="W14" s="56"/>
      <c r="X14" s="62"/>
      <c r="Y14" s="58"/>
      <c r="Z14" s="260" t="s">
        <v>1274</v>
      </c>
      <c r="AA14" s="117" t="s">
        <v>72</v>
      </c>
      <c r="AB14" s="57" t="str">
        <f t="shared" si="21"/>
        <v>PS257728</v>
      </c>
      <c r="AC14" s="58" t="str">
        <f t="shared" si="22"/>
        <v>T251121-Y2</v>
      </c>
      <c r="AD14" s="59">
        <f t="shared" si="23"/>
        <v>45985</v>
      </c>
      <c r="AE14" s="58">
        <f t="shared" si="24"/>
        <v>0</v>
      </c>
      <c r="AF14" s="58">
        <f t="shared" si="25"/>
        <v>0</v>
      </c>
      <c r="AG14" s="58">
        <f t="shared" si="26"/>
        <v>1060000</v>
      </c>
      <c r="AH14" s="58">
        <f t="shared" si="27"/>
        <v>990000</v>
      </c>
      <c r="AI14" s="58">
        <f t="shared" si="28"/>
        <v>0</v>
      </c>
      <c r="AJ14" s="58">
        <f t="shared" si="29"/>
        <v>0</v>
      </c>
      <c r="AK14" s="58">
        <f t="shared" si="30"/>
        <v>0</v>
      </c>
      <c r="AL14" s="58">
        <f t="shared" si="31"/>
        <v>0</v>
      </c>
      <c r="AM14" s="58">
        <f t="shared" si="32"/>
        <v>0</v>
      </c>
      <c r="AN14" s="58">
        <f t="shared" si="33"/>
        <v>300000</v>
      </c>
      <c r="AO14" s="58">
        <f t="shared" si="34"/>
        <v>0</v>
      </c>
      <c r="AP14" s="58">
        <f t="shared" si="35"/>
        <v>0</v>
      </c>
      <c r="AQ14" s="58">
        <f t="shared" si="36"/>
        <v>0</v>
      </c>
      <c r="AR14" s="58">
        <f t="shared" si="37"/>
        <v>188000</v>
      </c>
      <c r="AS14" s="58">
        <f t="shared" si="38"/>
        <v>2538000</v>
      </c>
      <c r="AT14" s="58">
        <f t="shared" si="39"/>
        <v>2538000</v>
      </c>
      <c r="AU14" s="58" t="str">
        <f t="shared" si="40"/>
        <v>TCS</v>
      </c>
      <c r="AV14" s="75" t="s">
        <v>79</v>
      </c>
      <c r="AW14" s="60" t="s">
        <v>2356</v>
      </c>
      <c r="AX14" s="60" t="s">
        <v>1293</v>
      </c>
      <c r="AY14" s="225">
        <v>45986</v>
      </c>
      <c r="AZ14" s="158"/>
      <c r="BA14" s="74"/>
      <c r="BB14" s="164"/>
      <c r="BC14" s="166"/>
    </row>
    <row r="15" spans="1:55" s="60" customFormat="1" ht="35.25" customHeight="1">
      <c r="A15" s="113" t="s">
        <v>1307</v>
      </c>
      <c r="B15" s="256" t="s">
        <v>1563</v>
      </c>
      <c r="C15" s="140" t="s">
        <v>1564</v>
      </c>
      <c r="D15" s="114">
        <v>45985</v>
      </c>
      <c r="E15" s="114" t="s">
        <v>2031</v>
      </c>
      <c r="F15" s="257">
        <v>1</v>
      </c>
      <c r="G15" s="258">
        <v>78</v>
      </c>
      <c r="H15" s="258">
        <v>78</v>
      </c>
      <c r="I15" s="116"/>
      <c r="J15" s="56"/>
      <c r="K15" s="62"/>
      <c r="L15" s="56">
        <f t="shared" si="41"/>
        <v>1210000</v>
      </c>
      <c r="M15" s="56">
        <v>990000</v>
      </c>
      <c r="N15" s="56"/>
      <c r="O15" s="56"/>
      <c r="P15" s="56"/>
      <c r="Q15" s="56"/>
      <c r="R15" s="56"/>
      <c r="S15" s="56">
        <v>416000</v>
      </c>
      <c r="T15" s="56"/>
      <c r="U15" s="56"/>
      <c r="V15" s="56"/>
      <c r="W15" s="56"/>
      <c r="X15" s="62"/>
      <c r="Y15" s="58"/>
      <c r="Z15" s="260" t="s">
        <v>1274</v>
      </c>
      <c r="AA15" s="117" t="s">
        <v>72</v>
      </c>
      <c r="AB15" s="57" t="str">
        <f t="shared" si="21"/>
        <v>PS257727</v>
      </c>
      <c r="AC15" s="58" t="str">
        <f t="shared" si="22"/>
        <v>T251119-Y2</v>
      </c>
      <c r="AD15" s="59">
        <f t="shared" si="23"/>
        <v>45985</v>
      </c>
      <c r="AE15" s="58">
        <f t="shared" si="24"/>
        <v>0</v>
      </c>
      <c r="AF15" s="58">
        <f t="shared" si="25"/>
        <v>0</v>
      </c>
      <c r="AG15" s="58">
        <f t="shared" si="26"/>
        <v>1210000</v>
      </c>
      <c r="AH15" s="58">
        <f t="shared" si="27"/>
        <v>990000</v>
      </c>
      <c r="AI15" s="58">
        <f t="shared" si="28"/>
        <v>0</v>
      </c>
      <c r="AJ15" s="58">
        <f t="shared" si="29"/>
        <v>0</v>
      </c>
      <c r="AK15" s="58">
        <f t="shared" si="30"/>
        <v>0</v>
      </c>
      <c r="AL15" s="58">
        <f t="shared" si="31"/>
        <v>0</v>
      </c>
      <c r="AM15" s="58">
        <f t="shared" si="32"/>
        <v>0</v>
      </c>
      <c r="AN15" s="58">
        <f t="shared" si="33"/>
        <v>416000</v>
      </c>
      <c r="AO15" s="58">
        <f t="shared" si="34"/>
        <v>0</v>
      </c>
      <c r="AP15" s="58">
        <f t="shared" si="35"/>
        <v>0</v>
      </c>
      <c r="AQ15" s="58">
        <f t="shared" si="36"/>
        <v>0</v>
      </c>
      <c r="AR15" s="58">
        <f t="shared" si="37"/>
        <v>209280</v>
      </c>
      <c r="AS15" s="58">
        <f t="shared" si="38"/>
        <v>2825280</v>
      </c>
      <c r="AT15" s="58">
        <f t="shared" si="39"/>
        <v>2825280</v>
      </c>
      <c r="AU15" s="58" t="str">
        <f t="shared" si="40"/>
        <v>TCS</v>
      </c>
      <c r="AV15" s="75" t="s">
        <v>79</v>
      </c>
      <c r="AW15" s="60" t="s">
        <v>2357</v>
      </c>
      <c r="AX15" s="60" t="s">
        <v>1293</v>
      </c>
      <c r="AY15" s="225">
        <v>45986</v>
      </c>
      <c r="AZ15" s="158"/>
      <c r="BA15" s="74"/>
      <c r="BB15" s="164"/>
      <c r="BC15" s="166"/>
    </row>
    <row r="16" spans="1:55" s="60" customFormat="1" ht="35.25" customHeight="1">
      <c r="A16" s="113" t="s">
        <v>1308</v>
      </c>
      <c r="B16" s="256" t="s">
        <v>1565</v>
      </c>
      <c r="C16" s="140" t="s">
        <v>1566</v>
      </c>
      <c r="D16" s="114">
        <v>45982</v>
      </c>
      <c r="E16" s="114" t="s">
        <v>2032</v>
      </c>
      <c r="F16" s="257">
        <v>1</v>
      </c>
      <c r="G16" s="258">
        <v>15.3</v>
      </c>
      <c r="H16" s="258">
        <v>15.3</v>
      </c>
      <c r="I16" s="116"/>
      <c r="J16" s="56"/>
      <c r="K16" s="62"/>
      <c r="L16" s="56"/>
      <c r="M16" s="56">
        <v>600000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62"/>
      <c r="Y16" s="58"/>
      <c r="Z16" s="260"/>
      <c r="AA16" s="117" t="s">
        <v>75</v>
      </c>
      <c r="AB16" s="57" t="str">
        <f t="shared" si="21"/>
        <v>PS257685</v>
      </c>
      <c r="AC16" s="58" t="str">
        <f t="shared" si="22"/>
        <v>AT25110443</v>
      </c>
      <c r="AD16" s="59">
        <f t="shared" si="23"/>
        <v>45982</v>
      </c>
      <c r="AE16" s="58">
        <f t="shared" si="24"/>
        <v>0</v>
      </c>
      <c r="AF16" s="58">
        <f t="shared" si="25"/>
        <v>0</v>
      </c>
      <c r="AG16" s="58">
        <f t="shared" si="26"/>
        <v>0</v>
      </c>
      <c r="AH16" s="58">
        <f t="shared" si="27"/>
        <v>600000</v>
      </c>
      <c r="AI16" s="58">
        <f t="shared" si="28"/>
        <v>0</v>
      </c>
      <c r="AJ16" s="58">
        <f t="shared" si="29"/>
        <v>0</v>
      </c>
      <c r="AK16" s="58">
        <f t="shared" si="30"/>
        <v>0</v>
      </c>
      <c r="AL16" s="58">
        <f t="shared" si="31"/>
        <v>0</v>
      </c>
      <c r="AM16" s="58">
        <f t="shared" si="32"/>
        <v>0</v>
      </c>
      <c r="AN16" s="58">
        <f t="shared" si="33"/>
        <v>0</v>
      </c>
      <c r="AO16" s="58">
        <f t="shared" si="34"/>
        <v>0</v>
      </c>
      <c r="AP16" s="58">
        <f t="shared" si="35"/>
        <v>0</v>
      </c>
      <c r="AQ16" s="58">
        <f t="shared" si="36"/>
        <v>0</v>
      </c>
      <c r="AR16" s="58">
        <f t="shared" si="37"/>
        <v>48000</v>
      </c>
      <c r="AS16" s="58">
        <f t="shared" si="38"/>
        <v>648000</v>
      </c>
      <c r="AT16" s="58">
        <f t="shared" si="39"/>
        <v>648000</v>
      </c>
      <c r="AU16" s="58" t="str">
        <f t="shared" si="40"/>
        <v>DHL</v>
      </c>
      <c r="AV16" s="75" t="s">
        <v>82</v>
      </c>
      <c r="AW16" s="60" t="s">
        <v>2358</v>
      </c>
      <c r="AY16" s="225">
        <v>45986</v>
      </c>
      <c r="AZ16" s="158"/>
      <c r="BA16" s="74"/>
      <c r="BB16" s="164"/>
      <c r="BC16" s="166"/>
    </row>
    <row r="17" spans="1:55" s="60" customFormat="1" ht="35.25" customHeight="1">
      <c r="A17" s="113" t="s">
        <v>1309</v>
      </c>
      <c r="B17" s="256" t="s">
        <v>1567</v>
      </c>
      <c r="C17" s="140" t="s">
        <v>1568</v>
      </c>
      <c r="D17" s="114">
        <v>45982</v>
      </c>
      <c r="E17" s="114" t="s">
        <v>2033</v>
      </c>
      <c r="F17" s="257">
        <v>1</v>
      </c>
      <c r="G17" s="258">
        <v>6</v>
      </c>
      <c r="H17" s="258">
        <v>6</v>
      </c>
      <c r="I17" s="116"/>
      <c r="J17" s="56"/>
      <c r="K17" s="62"/>
      <c r="L17" s="56"/>
      <c r="M17" s="56">
        <v>600000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62"/>
      <c r="Y17" s="58"/>
      <c r="Z17" s="260"/>
      <c r="AA17" s="117" t="s">
        <v>75</v>
      </c>
      <c r="AB17" s="57" t="str">
        <f t="shared" si="21"/>
        <v>PS257686</v>
      </c>
      <c r="AC17" s="58" t="str">
        <f t="shared" si="22"/>
        <v>8160073923</v>
      </c>
      <c r="AD17" s="59">
        <f t="shared" si="23"/>
        <v>45982</v>
      </c>
      <c r="AE17" s="58">
        <f t="shared" si="24"/>
        <v>0</v>
      </c>
      <c r="AF17" s="58">
        <f t="shared" si="25"/>
        <v>0</v>
      </c>
      <c r="AG17" s="58">
        <f t="shared" si="26"/>
        <v>0</v>
      </c>
      <c r="AH17" s="58">
        <f t="shared" si="27"/>
        <v>600000</v>
      </c>
      <c r="AI17" s="58">
        <f t="shared" si="28"/>
        <v>0</v>
      </c>
      <c r="AJ17" s="58">
        <f t="shared" si="29"/>
        <v>0</v>
      </c>
      <c r="AK17" s="58">
        <f t="shared" si="30"/>
        <v>0</v>
      </c>
      <c r="AL17" s="58">
        <f t="shared" si="31"/>
        <v>0</v>
      </c>
      <c r="AM17" s="58">
        <f t="shared" si="32"/>
        <v>0</v>
      </c>
      <c r="AN17" s="58">
        <f t="shared" si="33"/>
        <v>0</v>
      </c>
      <c r="AO17" s="58">
        <f t="shared" si="34"/>
        <v>0</v>
      </c>
      <c r="AP17" s="58">
        <f t="shared" si="35"/>
        <v>0</v>
      </c>
      <c r="AQ17" s="58">
        <f t="shared" si="36"/>
        <v>0</v>
      </c>
      <c r="AR17" s="58">
        <f t="shared" si="37"/>
        <v>48000</v>
      </c>
      <c r="AS17" s="58">
        <f t="shared" si="38"/>
        <v>648000</v>
      </c>
      <c r="AT17" s="58">
        <f t="shared" si="39"/>
        <v>648000</v>
      </c>
      <c r="AU17" s="58" t="str">
        <f t="shared" si="40"/>
        <v>DHL</v>
      </c>
      <c r="AV17" s="75" t="s">
        <v>82</v>
      </c>
      <c r="AW17" s="60" t="s">
        <v>2359</v>
      </c>
      <c r="AY17" s="225">
        <v>45986</v>
      </c>
      <c r="AZ17" s="158"/>
      <c r="BA17" s="74"/>
      <c r="BB17" s="164"/>
      <c r="BC17" s="166"/>
    </row>
    <row r="18" spans="1:55" s="60" customFormat="1" ht="35.25" customHeight="1">
      <c r="A18" s="113" t="s">
        <v>1310</v>
      </c>
      <c r="B18" s="256" t="s">
        <v>1569</v>
      </c>
      <c r="C18" s="140" t="s">
        <v>1570</v>
      </c>
      <c r="D18" s="114">
        <v>45982</v>
      </c>
      <c r="E18" s="114" t="s">
        <v>2034</v>
      </c>
      <c r="F18" s="257">
        <v>1</v>
      </c>
      <c r="G18" s="258">
        <v>2</v>
      </c>
      <c r="H18" s="258">
        <v>2</v>
      </c>
      <c r="I18" s="116"/>
      <c r="J18" s="56"/>
      <c r="K18" s="62"/>
      <c r="L18" s="56"/>
      <c r="M18" s="56">
        <v>600000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62"/>
      <c r="Y18" s="58"/>
      <c r="Z18" s="260"/>
      <c r="AA18" s="117" t="s">
        <v>75</v>
      </c>
      <c r="AB18" s="57" t="str">
        <f t="shared" si="21"/>
        <v>PS257687</v>
      </c>
      <c r="AC18" s="58" t="str">
        <f t="shared" si="22"/>
        <v>2511/152/VY</v>
      </c>
      <c r="AD18" s="59">
        <f t="shared" si="23"/>
        <v>45982</v>
      </c>
      <c r="AE18" s="58">
        <f t="shared" si="24"/>
        <v>0</v>
      </c>
      <c r="AF18" s="58">
        <f t="shared" si="25"/>
        <v>0</v>
      </c>
      <c r="AG18" s="58">
        <f t="shared" si="26"/>
        <v>0</v>
      </c>
      <c r="AH18" s="58">
        <f t="shared" si="27"/>
        <v>600000</v>
      </c>
      <c r="AI18" s="58">
        <f t="shared" si="28"/>
        <v>0</v>
      </c>
      <c r="AJ18" s="58">
        <f t="shared" si="29"/>
        <v>0</v>
      </c>
      <c r="AK18" s="58">
        <f t="shared" si="30"/>
        <v>0</v>
      </c>
      <c r="AL18" s="58">
        <f t="shared" si="31"/>
        <v>0</v>
      </c>
      <c r="AM18" s="58">
        <f t="shared" si="32"/>
        <v>0</v>
      </c>
      <c r="AN18" s="58">
        <f t="shared" si="33"/>
        <v>0</v>
      </c>
      <c r="AO18" s="58">
        <f t="shared" si="34"/>
        <v>0</v>
      </c>
      <c r="AP18" s="58">
        <f t="shared" si="35"/>
        <v>0</v>
      </c>
      <c r="AQ18" s="58">
        <f t="shared" si="36"/>
        <v>0</v>
      </c>
      <c r="AR18" s="58">
        <f t="shared" si="37"/>
        <v>48000</v>
      </c>
      <c r="AS18" s="58">
        <f t="shared" si="38"/>
        <v>648000</v>
      </c>
      <c r="AT18" s="58">
        <f t="shared" si="39"/>
        <v>648000</v>
      </c>
      <c r="AU18" s="58" t="str">
        <f t="shared" si="40"/>
        <v>DHL</v>
      </c>
      <c r="AV18" s="75" t="s">
        <v>82</v>
      </c>
      <c r="AW18" s="60" t="s">
        <v>2360</v>
      </c>
      <c r="AY18" s="225">
        <v>45986</v>
      </c>
      <c r="AZ18" s="158"/>
      <c r="BA18" s="74"/>
      <c r="BB18" s="164"/>
      <c r="BC18" s="166"/>
    </row>
    <row r="19" spans="1:55" s="60" customFormat="1" ht="35.25" customHeight="1">
      <c r="A19" s="113" t="s">
        <v>1311</v>
      </c>
      <c r="B19" s="256" t="s">
        <v>1571</v>
      </c>
      <c r="C19" s="140" t="s">
        <v>1572</v>
      </c>
      <c r="D19" s="114">
        <v>45985</v>
      </c>
      <c r="E19" s="114" t="s">
        <v>2035</v>
      </c>
      <c r="F19" s="257">
        <v>1</v>
      </c>
      <c r="G19" s="258">
        <v>2.5</v>
      </c>
      <c r="H19" s="258">
        <v>2.5</v>
      </c>
      <c r="I19" s="116"/>
      <c r="J19" s="56"/>
      <c r="K19" s="62"/>
      <c r="L19" s="56"/>
      <c r="M19" s="56">
        <v>600000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62"/>
      <c r="Y19" s="58"/>
      <c r="Z19" s="260"/>
      <c r="AA19" s="117" t="s">
        <v>75</v>
      </c>
      <c r="AB19" s="57" t="str">
        <f t="shared" si="21"/>
        <v>PS257719</v>
      </c>
      <c r="AC19" s="58" t="str">
        <f t="shared" si="22"/>
        <v>IE20251120098</v>
      </c>
      <c r="AD19" s="59">
        <f t="shared" si="23"/>
        <v>45985</v>
      </c>
      <c r="AE19" s="58">
        <f t="shared" si="24"/>
        <v>0</v>
      </c>
      <c r="AF19" s="58">
        <f t="shared" si="25"/>
        <v>0</v>
      </c>
      <c r="AG19" s="58">
        <f t="shared" si="26"/>
        <v>0</v>
      </c>
      <c r="AH19" s="58">
        <f t="shared" si="27"/>
        <v>600000</v>
      </c>
      <c r="AI19" s="58">
        <f t="shared" si="28"/>
        <v>0</v>
      </c>
      <c r="AJ19" s="58">
        <f t="shared" si="29"/>
        <v>0</v>
      </c>
      <c r="AK19" s="58">
        <f t="shared" si="30"/>
        <v>0</v>
      </c>
      <c r="AL19" s="58">
        <f t="shared" si="31"/>
        <v>0</v>
      </c>
      <c r="AM19" s="58">
        <f t="shared" si="32"/>
        <v>0</v>
      </c>
      <c r="AN19" s="58">
        <f t="shared" si="33"/>
        <v>0</v>
      </c>
      <c r="AO19" s="58">
        <f t="shared" si="34"/>
        <v>0</v>
      </c>
      <c r="AP19" s="58">
        <f t="shared" si="35"/>
        <v>0</v>
      </c>
      <c r="AQ19" s="58">
        <f t="shared" si="36"/>
        <v>0</v>
      </c>
      <c r="AR19" s="58">
        <f t="shared" si="37"/>
        <v>48000</v>
      </c>
      <c r="AS19" s="58">
        <f t="shared" si="38"/>
        <v>648000</v>
      </c>
      <c r="AT19" s="58">
        <f t="shared" si="39"/>
        <v>648000</v>
      </c>
      <c r="AU19" s="58" t="str">
        <f t="shared" si="40"/>
        <v>DHL</v>
      </c>
      <c r="AV19" s="75" t="s">
        <v>82</v>
      </c>
      <c r="AW19" s="60" t="s">
        <v>2361</v>
      </c>
      <c r="AY19" s="225">
        <v>45986</v>
      </c>
      <c r="AZ19" s="158"/>
      <c r="BA19" s="74"/>
      <c r="BB19" s="164"/>
      <c r="BC19" s="166"/>
    </row>
    <row r="20" spans="1:55" s="60" customFormat="1" ht="35.25" customHeight="1">
      <c r="A20" s="113" t="s">
        <v>1312</v>
      </c>
      <c r="B20" s="256" t="s">
        <v>1573</v>
      </c>
      <c r="C20" s="140" t="s">
        <v>1574</v>
      </c>
      <c r="D20" s="114">
        <v>45985</v>
      </c>
      <c r="E20" s="114" t="s">
        <v>2036</v>
      </c>
      <c r="F20" s="257">
        <v>1</v>
      </c>
      <c r="G20" s="258">
        <v>10.199999999999999</v>
      </c>
      <c r="H20" s="258">
        <v>10.199999999999999</v>
      </c>
      <c r="I20" s="116"/>
      <c r="J20" s="56"/>
      <c r="K20" s="62"/>
      <c r="L20" s="56"/>
      <c r="M20" s="56">
        <v>600000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62"/>
      <c r="Y20" s="58"/>
      <c r="Z20" s="260"/>
      <c r="AA20" s="117" t="s">
        <v>75</v>
      </c>
      <c r="AB20" s="57" t="str">
        <f t="shared" si="21"/>
        <v>PS257718</v>
      </c>
      <c r="AC20" s="58" t="str">
        <f t="shared" si="22"/>
        <v>5076662</v>
      </c>
      <c r="AD20" s="59">
        <f t="shared" si="23"/>
        <v>45985</v>
      </c>
      <c r="AE20" s="58">
        <f t="shared" si="24"/>
        <v>0</v>
      </c>
      <c r="AF20" s="58">
        <f t="shared" si="25"/>
        <v>0</v>
      </c>
      <c r="AG20" s="58">
        <f t="shared" si="26"/>
        <v>0</v>
      </c>
      <c r="AH20" s="58">
        <f t="shared" si="27"/>
        <v>600000</v>
      </c>
      <c r="AI20" s="58">
        <f t="shared" si="28"/>
        <v>0</v>
      </c>
      <c r="AJ20" s="58">
        <f t="shared" si="29"/>
        <v>0</v>
      </c>
      <c r="AK20" s="58">
        <f t="shared" si="30"/>
        <v>0</v>
      </c>
      <c r="AL20" s="58">
        <f t="shared" si="31"/>
        <v>0</v>
      </c>
      <c r="AM20" s="58">
        <f t="shared" si="32"/>
        <v>0</v>
      </c>
      <c r="AN20" s="58">
        <f t="shared" si="33"/>
        <v>0</v>
      </c>
      <c r="AO20" s="58">
        <f t="shared" si="34"/>
        <v>0</v>
      </c>
      <c r="AP20" s="58">
        <f t="shared" si="35"/>
        <v>0</v>
      </c>
      <c r="AQ20" s="58">
        <f t="shared" si="36"/>
        <v>0</v>
      </c>
      <c r="AR20" s="58">
        <f t="shared" si="37"/>
        <v>48000</v>
      </c>
      <c r="AS20" s="58">
        <f t="shared" si="38"/>
        <v>648000</v>
      </c>
      <c r="AT20" s="58">
        <f t="shared" si="39"/>
        <v>648000</v>
      </c>
      <c r="AU20" s="58" t="str">
        <f t="shared" si="40"/>
        <v>DHL</v>
      </c>
      <c r="AV20" s="75" t="s">
        <v>82</v>
      </c>
      <c r="AW20" s="60" t="s">
        <v>2362</v>
      </c>
      <c r="AY20" s="225">
        <v>45986</v>
      </c>
      <c r="AZ20" s="158"/>
      <c r="BA20" s="74"/>
      <c r="BB20" s="164"/>
      <c r="BC20" s="166"/>
    </row>
    <row r="21" spans="1:55" s="60" customFormat="1" ht="35.25" customHeight="1">
      <c r="A21" s="113" t="s">
        <v>1313</v>
      </c>
      <c r="B21" s="256" t="s">
        <v>1575</v>
      </c>
      <c r="C21" s="140" t="s">
        <v>1576</v>
      </c>
      <c r="D21" s="114">
        <v>45985</v>
      </c>
      <c r="E21" s="114" t="s">
        <v>2037</v>
      </c>
      <c r="F21" s="257">
        <v>1</v>
      </c>
      <c r="G21" s="258">
        <v>4.4000000000000004</v>
      </c>
      <c r="H21" s="258">
        <v>4.4000000000000004</v>
      </c>
      <c r="I21" s="116"/>
      <c r="J21" s="56"/>
      <c r="K21" s="62"/>
      <c r="L21" s="56"/>
      <c r="M21" s="56">
        <v>600000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62"/>
      <c r="Y21" s="58"/>
      <c r="Z21" s="260"/>
      <c r="AA21" s="117" t="s">
        <v>75</v>
      </c>
      <c r="AB21" s="57" t="str">
        <f t="shared" si="21"/>
        <v>PS257720</v>
      </c>
      <c r="AC21" s="58" t="str">
        <f t="shared" si="22"/>
        <v>5074599</v>
      </c>
      <c r="AD21" s="59">
        <f t="shared" si="23"/>
        <v>45985</v>
      </c>
      <c r="AE21" s="58">
        <f t="shared" si="24"/>
        <v>0</v>
      </c>
      <c r="AF21" s="58">
        <f t="shared" si="25"/>
        <v>0</v>
      </c>
      <c r="AG21" s="58">
        <f t="shared" si="26"/>
        <v>0</v>
      </c>
      <c r="AH21" s="58">
        <f t="shared" si="27"/>
        <v>600000</v>
      </c>
      <c r="AI21" s="58">
        <f t="shared" si="28"/>
        <v>0</v>
      </c>
      <c r="AJ21" s="58">
        <f t="shared" si="29"/>
        <v>0</v>
      </c>
      <c r="AK21" s="58">
        <f t="shared" si="30"/>
        <v>0</v>
      </c>
      <c r="AL21" s="58">
        <f t="shared" si="31"/>
        <v>0</v>
      </c>
      <c r="AM21" s="58">
        <f t="shared" si="32"/>
        <v>0</v>
      </c>
      <c r="AN21" s="58">
        <f t="shared" si="33"/>
        <v>0</v>
      </c>
      <c r="AO21" s="58">
        <f t="shared" si="34"/>
        <v>0</v>
      </c>
      <c r="AP21" s="58">
        <f t="shared" si="35"/>
        <v>0</v>
      </c>
      <c r="AQ21" s="58">
        <f t="shared" si="36"/>
        <v>0</v>
      </c>
      <c r="AR21" s="58">
        <f t="shared" si="37"/>
        <v>48000</v>
      </c>
      <c r="AS21" s="58">
        <f t="shared" si="38"/>
        <v>648000</v>
      </c>
      <c r="AT21" s="58">
        <f t="shared" si="39"/>
        <v>648000</v>
      </c>
      <c r="AU21" s="58" t="str">
        <f t="shared" si="40"/>
        <v>DHL</v>
      </c>
      <c r="AV21" s="75" t="s">
        <v>82</v>
      </c>
      <c r="AW21" s="60" t="s">
        <v>2363</v>
      </c>
      <c r="AY21" s="225">
        <v>45986</v>
      </c>
      <c r="AZ21" s="158"/>
      <c r="BA21" s="74"/>
      <c r="BB21" s="164"/>
      <c r="BC21" s="166"/>
    </row>
    <row r="22" spans="1:55" s="60" customFormat="1" ht="35.25" customHeight="1">
      <c r="A22" s="113" t="s">
        <v>1314</v>
      </c>
      <c r="B22" s="256" t="s">
        <v>1577</v>
      </c>
      <c r="C22" s="140" t="s">
        <v>1578</v>
      </c>
      <c r="D22" s="114">
        <v>45983</v>
      </c>
      <c r="E22" s="114" t="s">
        <v>2038</v>
      </c>
      <c r="F22" s="257">
        <v>1</v>
      </c>
      <c r="G22" s="258">
        <v>2286.1999999999998</v>
      </c>
      <c r="H22" s="258">
        <v>2286.1999999999998</v>
      </c>
      <c r="I22" s="116">
        <v>7.6379999999999999</v>
      </c>
      <c r="J22" s="56"/>
      <c r="K22" s="62"/>
      <c r="L22" s="56">
        <f>+IF(H22=0, _xleta.T, IF(H22&lt;=1000, 1260000, IF(H22&lt;=2000, 1430000, IF(H22&lt;=3000, 2120000, IF(H22&lt;=4500, 2230000, ff)))))</f>
        <v>2120000</v>
      </c>
      <c r="M22" s="56">
        <v>990000</v>
      </c>
      <c r="N22" s="56">
        <v>25197762</v>
      </c>
      <c r="O22" s="56">
        <v>4031642</v>
      </c>
      <c r="P22" s="56">
        <v>8063284</v>
      </c>
      <c r="Q22" s="56">
        <v>659800</v>
      </c>
      <c r="R22" s="56">
        <v>659800</v>
      </c>
      <c r="S22" s="56"/>
      <c r="T22" s="56">
        <v>34293</v>
      </c>
      <c r="U22" s="56">
        <f>+IF(H22&lt;=2000, 30000, IF(H22&lt;5000, 66000, ff))</f>
        <v>66000</v>
      </c>
      <c r="V22" s="56"/>
      <c r="W22" s="56"/>
      <c r="X22" s="62"/>
      <c r="Y22" s="58"/>
      <c r="Z22" s="260" t="s">
        <v>691</v>
      </c>
      <c r="AA22" s="117" t="s">
        <v>74</v>
      </c>
      <c r="AB22" s="57" t="str">
        <f t="shared" si="21"/>
        <v>PS257672</v>
      </c>
      <c r="AC22" s="58" t="str">
        <f t="shared" si="22"/>
        <v>SL2025110701</v>
      </c>
      <c r="AD22" s="59">
        <f t="shared" si="23"/>
        <v>45983</v>
      </c>
      <c r="AE22" s="58">
        <f t="shared" si="24"/>
        <v>0</v>
      </c>
      <c r="AF22" s="58">
        <f t="shared" si="25"/>
        <v>0</v>
      </c>
      <c r="AG22" s="58">
        <f t="shared" si="26"/>
        <v>2120000</v>
      </c>
      <c r="AH22" s="58">
        <f t="shared" si="27"/>
        <v>990000</v>
      </c>
      <c r="AI22" s="58">
        <f t="shared" si="28"/>
        <v>25197762</v>
      </c>
      <c r="AJ22" s="58">
        <f t="shared" si="29"/>
        <v>4031642</v>
      </c>
      <c r="AK22" s="58">
        <f t="shared" si="30"/>
        <v>8063284</v>
      </c>
      <c r="AL22" s="58">
        <f t="shared" si="31"/>
        <v>659800</v>
      </c>
      <c r="AM22" s="58">
        <f t="shared" si="32"/>
        <v>659800</v>
      </c>
      <c r="AN22" s="58">
        <f t="shared" si="33"/>
        <v>0</v>
      </c>
      <c r="AO22" s="58">
        <f t="shared" si="34"/>
        <v>34293</v>
      </c>
      <c r="AP22" s="58">
        <f t="shared" si="35"/>
        <v>66000</v>
      </c>
      <c r="AQ22" s="58">
        <f t="shared" si="36"/>
        <v>0</v>
      </c>
      <c r="AR22" s="58">
        <f t="shared" si="37"/>
        <v>3345806.48</v>
      </c>
      <c r="AS22" s="58">
        <f t="shared" si="38"/>
        <v>45168387.479999997</v>
      </c>
      <c r="AT22" s="58">
        <f t="shared" si="39"/>
        <v>45168387.479999997</v>
      </c>
      <c r="AU22" s="58" t="str">
        <f t="shared" si="40"/>
        <v>CÁT LÁI</v>
      </c>
      <c r="AV22" s="75" t="s">
        <v>80</v>
      </c>
      <c r="AW22" s="60" t="s">
        <v>2364</v>
      </c>
      <c r="AX22" s="60" t="s">
        <v>2323</v>
      </c>
      <c r="AY22" s="225">
        <v>45986</v>
      </c>
      <c r="AZ22" s="158"/>
      <c r="BA22" s="74"/>
      <c r="BB22" s="164"/>
      <c r="BC22" s="166"/>
    </row>
    <row r="23" spans="1:55" s="60" customFormat="1" ht="35.25" customHeight="1">
      <c r="A23" s="113" t="s">
        <v>1315</v>
      </c>
      <c r="B23" s="256" t="s">
        <v>1579</v>
      </c>
      <c r="C23" s="140" t="s">
        <v>1580</v>
      </c>
      <c r="D23" s="114">
        <v>45983</v>
      </c>
      <c r="E23" s="114" t="s">
        <v>2039</v>
      </c>
      <c r="F23" s="257">
        <v>1</v>
      </c>
      <c r="G23" s="258">
        <v>619.4</v>
      </c>
      <c r="H23" s="258">
        <v>619.4</v>
      </c>
      <c r="I23" s="116">
        <v>1.6</v>
      </c>
      <c r="J23" s="56"/>
      <c r="K23" s="62"/>
      <c r="L23" s="56">
        <f>+IF(H23=0, _xleta.T, IF(H23&lt;=1000, 1260000, IF(H23&lt;=2000, 1430000, IF(H23&lt;=3000, 2120000, IF(H23&lt;=4500, 2230000, ff)))))</f>
        <v>1260000</v>
      </c>
      <c r="M23" s="56">
        <v>990000</v>
      </c>
      <c r="N23" s="56">
        <v>5911808</v>
      </c>
      <c r="O23" s="56">
        <v>1731315</v>
      </c>
      <c r="P23" s="56">
        <v>2111360</v>
      </c>
      <c r="Q23" s="56">
        <v>659800</v>
      </c>
      <c r="R23" s="56">
        <v>659800</v>
      </c>
      <c r="S23" s="56">
        <v>10909</v>
      </c>
      <c r="T23" s="56">
        <v>9291</v>
      </c>
      <c r="U23" s="56">
        <f>+IF(H23&lt;=2000, 30000, IF(H23&lt;5000, 66000, ff))</f>
        <v>30000</v>
      </c>
      <c r="V23" s="56"/>
      <c r="W23" s="56"/>
      <c r="X23" s="62"/>
      <c r="Y23" s="58"/>
      <c r="Z23" s="260" t="s">
        <v>691</v>
      </c>
      <c r="AA23" s="117" t="s">
        <v>74</v>
      </c>
      <c r="AB23" s="57" t="str">
        <f t="shared" si="21"/>
        <v>PS257696</v>
      </c>
      <c r="AC23" s="58" t="str">
        <f t="shared" si="22"/>
        <v>HY20251111001</v>
      </c>
      <c r="AD23" s="59">
        <f t="shared" si="23"/>
        <v>45983</v>
      </c>
      <c r="AE23" s="58">
        <f t="shared" si="24"/>
        <v>0</v>
      </c>
      <c r="AF23" s="58">
        <f t="shared" si="25"/>
        <v>0</v>
      </c>
      <c r="AG23" s="58">
        <f t="shared" si="26"/>
        <v>1260000</v>
      </c>
      <c r="AH23" s="58">
        <f t="shared" si="27"/>
        <v>990000</v>
      </c>
      <c r="AI23" s="58">
        <f t="shared" si="28"/>
        <v>5911808</v>
      </c>
      <c r="AJ23" s="58">
        <f t="shared" si="29"/>
        <v>1731315</v>
      </c>
      <c r="AK23" s="58">
        <f t="shared" si="30"/>
        <v>2111360</v>
      </c>
      <c r="AL23" s="58">
        <f t="shared" si="31"/>
        <v>659800</v>
      </c>
      <c r="AM23" s="58">
        <f t="shared" si="32"/>
        <v>659800</v>
      </c>
      <c r="AN23" s="58">
        <f t="shared" si="33"/>
        <v>10909</v>
      </c>
      <c r="AO23" s="58">
        <f t="shared" si="34"/>
        <v>9291</v>
      </c>
      <c r="AP23" s="58">
        <f t="shared" si="35"/>
        <v>30000</v>
      </c>
      <c r="AQ23" s="58">
        <f t="shared" si="36"/>
        <v>0</v>
      </c>
      <c r="AR23" s="58">
        <f t="shared" si="37"/>
        <v>1069942.6400000001</v>
      </c>
      <c r="AS23" s="58">
        <f t="shared" si="38"/>
        <v>14444225.640000001</v>
      </c>
      <c r="AT23" s="58">
        <f t="shared" si="39"/>
        <v>14444225.640000001</v>
      </c>
      <c r="AU23" s="58" t="str">
        <f t="shared" si="40"/>
        <v>CÁT LÁI</v>
      </c>
      <c r="AV23" s="75" t="s">
        <v>80</v>
      </c>
      <c r="AW23" s="60" t="s">
        <v>2365</v>
      </c>
      <c r="AX23" s="60" t="s">
        <v>2323</v>
      </c>
      <c r="AY23" s="225">
        <v>45986</v>
      </c>
      <c r="AZ23" s="158"/>
      <c r="BA23" s="74"/>
      <c r="BB23" s="164"/>
      <c r="BC23" s="166"/>
    </row>
    <row r="24" spans="1:55" s="60" customFormat="1" ht="35.25" customHeight="1">
      <c r="A24" s="113" t="s">
        <v>1316</v>
      </c>
      <c r="B24" s="256" t="s">
        <v>1581</v>
      </c>
      <c r="C24" s="140" t="s">
        <v>1582</v>
      </c>
      <c r="D24" s="114">
        <v>45983</v>
      </c>
      <c r="E24" s="114" t="s">
        <v>2040</v>
      </c>
      <c r="F24" s="257">
        <v>1</v>
      </c>
      <c r="G24" s="258">
        <v>471.4</v>
      </c>
      <c r="H24" s="258">
        <v>471.4</v>
      </c>
      <c r="I24" s="116">
        <v>1.3260000000000001</v>
      </c>
      <c r="J24" s="56"/>
      <c r="K24" s="62"/>
      <c r="L24" s="56">
        <f>+IF(H24=0, _xleta.T, IF(H24&lt;=1000, 1260000, IF(H24&lt;=2000, 1430000, IF(H24&lt;=3000, 2120000, IF(H24&lt;=4500, 2230000, ff)))))</f>
        <v>1260000</v>
      </c>
      <c r="M24" s="56">
        <v>990000</v>
      </c>
      <c r="N24" s="56">
        <v>5598054</v>
      </c>
      <c r="O24" s="56">
        <v>1399513</v>
      </c>
      <c r="P24" s="56">
        <v>1399513</v>
      </c>
      <c r="Q24" s="56">
        <v>1319300</v>
      </c>
      <c r="R24" s="56"/>
      <c r="S24" s="56"/>
      <c r="T24" s="56">
        <v>7071</v>
      </c>
      <c r="U24" s="56">
        <f>+IF(H24&lt;=2000, 30000, IF(H24&lt;5000, 66000, ff))</f>
        <v>30000</v>
      </c>
      <c r="V24" s="56"/>
      <c r="W24" s="56"/>
      <c r="X24" s="62"/>
      <c r="Y24" s="58"/>
      <c r="Z24" s="260" t="s">
        <v>691</v>
      </c>
      <c r="AA24" s="117" t="s">
        <v>74</v>
      </c>
      <c r="AB24" s="57" t="str">
        <f t="shared" si="21"/>
        <v>PS257663</v>
      </c>
      <c r="AC24" s="58" t="str">
        <f t="shared" si="22"/>
        <v>MAYA-S-25051111</v>
      </c>
      <c r="AD24" s="59">
        <f t="shared" si="23"/>
        <v>45983</v>
      </c>
      <c r="AE24" s="58">
        <f t="shared" si="24"/>
        <v>0</v>
      </c>
      <c r="AF24" s="58">
        <f t="shared" si="25"/>
        <v>0</v>
      </c>
      <c r="AG24" s="58">
        <f t="shared" si="26"/>
        <v>1260000</v>
      </c>
      <c r="AH24" s="58">
        <f t="shared" si="27"/>
        <v>990000</v>
      </c>
      <c r="AI24" s="58">
        <f t="shared" si="28"/>
        <v>5598054</v>
      </c>
      <c r="AJ24" s="58">
        <f t="shared" si="29"/>
        <v>1399513</v>
      </c>
      <c r="AK24" s="58">
        <f t="shared" si="30"/>
        <v>1399513</v>
      </c>
      <c r="AL24" s="58">
        <f t="shared" si="31"/>
        <v>1319300</v>
      </c>
      <c r="AM24" s="58">
        <f t="shared" si="32"/>
        <v>0</v>
      </c>
      <c r="AN24" s="58">
        <f t="shared" si="33"/>
        <v>0</v>
      </c>
      <c r="AO24" s="58">
        <f t="shared" si="34"/>
        <v>7071</v>
      </c>
      <c r="AP24" s="58">
        <f t="shared" si="35"/>
        <v>30000</v>
      </c>
      <c r="AQ24" s="58">
        <f t="shared" si="36"/>
        <v>0</v>
      </c>
      <c r="AR24" s="58">
        <f t="shared" si="37"/>
        <v>960276.08000000007</v>
      </c>
      <c r="AS24" s="58">
        <f t="shared" si="38"/>
        <v>12963727.08</v>
      </c>
      <c r="AT24" s="58">
        <f t="shared" si="39"/>
        <v>12963727.08</v>
      </c>
      <c r="AU24" s="58" t="str">
        <f t="shared" si="40"/>
        <v>CÁT LÁI</v>
      </c>
      <c r="AV24" s="75" t="s">
        <v>80</v>
      </c>
      <c r="AW24" s="60" t="s">
        <v>2366</v>
      </c>
      <c r="AX24" s="60" t="s">
        <v>2323</v>
      </c>
      <c r="AY24" s="225">
        <v>45986</v>
      </c>
      <c r="AZ24" s="158"/>
      <c r="BA24" s="74"/>
      <c r="BB24" s="164"/>
      <c r="BC24" s="166"/>
    </row>
    <row r="25" spans="1:55" s="60" customFormat="1" ht="35.25" customHeight="1">
      <c r="A25" s="113" t="s">
        <v>1317</v>
      </c>
      <c r="B25" s="256" t="s">
        <v>1583</v>
      </c>
      <c r="C25" s="140" t="s">
        <v>1584</v>
      </c>
      <c r="D25" s="114">
        <v>45985</v>
      </c>
      <c r="E25" s="114" t="s">
        <v>2041</v>
      </c>
      <c r="F25" s="257">
        <v>1</v>
      </c>
      <c r="G25" s="258">
        <v>244</v>
      </c>
      <c r="H25" s="258">
        <v>244</v>
      </c>
      <c r="I25" s="116"/>
      <c r="J25" s="56"/>
      <c r="K25" s="62"/>
      <c r="L25" s="56">
        <f>+IF(H25=0, _xleta.T, IF(H25&lt;=1000, 1260000, IF(H25&lt;=2000, 1430000, IF(H25&lt;=3000, 2120000, IF(H25&lt;=4500, 2230000, ff)))))</f>
        <v>1260000</v>
      </c>
      <c r="M25" s="56">
        <v>990000</v>
      </c>
      <c r="N25" s="56">
        <v>484259</v>
      </c>
      <c r="O25" s="56"/>
      <c r="P25" s="56"/>
      <c r="Q25" s="56"/>
      <c r="R25" s="56"/>
      <c r="S25" s="56"/>
      <c r="T25" s="56">
        <v>3660</v>
      </c>
      <c r="U25" s="56">
        <f>+IF(H25&lt;=2000, 30000, IF(H25&lt;5000, 66000, ff))</f>
        <v>30000</v>
      </c>
      <c r="V25" s="56"/>
      <c r="W25" s="56"/>
      <c r="X25" s="62"/>
      <c r="Y25" s="58"/>
      <c r="Z25" s="260" t="s">
        <v>1285</v>
      </c>
      <c r="AA25" s="117" t="s">
        <v>78</v>
      </c>
      <c r="AB25" s="57" t="str">
        <f t="shared" si="21"/>
        <v>PS257629</v>
      </c>
      <c r="AC25" s="58" t="str">
        <f t="shared" si="22"/>
        <v>V9982</v>
      </c>
      <c r="AD25" s="59">
        <f t="shared" si="23"/>
        <v>45985</v>
      </c>
      <c r="AE25" s="58">
        <f t="shared" si="24"/>
        <v>0</v>
      </c>
      <c r="AF25" s="58">
        <f t="shared" si="25"/>
        <v>0</v>
      </c>
      <c r="AG25" s="58">
        <f t="shared" si="26"/>
        <v>1260000</v>
      </c>
      <c r="AH25" s="58">
        <f t="shared" si="27"/>
        <v>990000</v>
      </c>
      <c r="AI25" s="58">
        <f t="shared" si="28"/>
        <v>484259</v>
      </c>
      <c r="AJ25" s="58">
        <f t="shared" si="29"/>
        <v>0</v>
      </c>
      <c r="AK25" s="58">
        <f t="shared" si="30"/>
        <v>0</v>
      </c>
      <c r="AL25" s="58">
        <f t="shared" si="31"/>
        <v>0</v>
      </c>
      <c r="AM25" s="58">
        <f t="shared" si="32"/>
        <v>0</v>
      </c>
      <c r="AN25" s="58">
        <f t="shared" si="33"/>
        <v>0</v>
      </c>
      <c r="AO25" s="58">
        <f t="shared" si="34"/>
        <v>3660</v>
      </c>
      <c r="AP25" s="58">
        <f t="shared" si="35"/>
        <v>30000</v>
      </c>
      <c r="AQ25" s="58">
        <f t="shared" si="36"/>
        <v>0</v>
      </c>
      <c r="AR25" s="58">
        <f t="shared" si="37"/>
        <v>221433.52000000002</v>
      </c>
      <c r="AS25" s="58">
        <f t="shared" si="38"/>
        <v>2989352.52</v>
      </c>
      <c r="AT25" s="58">
        <f t="shared" si="39"/>
        <v>2989352.52</v>
      </c>
      <c r="AU25" s="58" t="str">
        <f t="shared" si="40"/>
        <v>KNQ TÂN THUẬN</v>
      </c>
      <c r="AV25" s="75" t="s">
        <v>80</v>
      </c>
      <c r="AW25" s="60" t="s">
        <v>2367</v>
      </c>
      <c r="AX25" s="60" t="s">
        <v>2327</v>
      </c>
      <c r="AY25" s="225">
        <v>45986</v>
      </c>
      <c r="AZ25" s="158"/>
      <c r="BA25" s="74"/>
      <c r="BB25" s="164"/>
      <c r="BC25" s="166"/>
    </row>
    <row r="26" spans="1:55" s="60" customFormat="1" ht="35.25" customHeight="1">
      <c r="A26" s="113" t="s">
        <v>1318</v>
      </c>
      <c r="B26" s="256" t="s">
        <v>1585</v>
      </c>
      <c r="C26" s="140" t="s">
        <v>1586</v>
      </c>
      <c r="D26" s="114">
        <v>45982</v>
      </c>
      <c r="E26" s="114" t="s">
        <v>2042</v>
      </c>
      <c r="F26" s="257">
        <v>1</v>
      </c>
      <c r="G26" s="258">
        <v>14.1</v>
      </c>
      <c r="H26" s="258">
        <v>14.1</v>
      </c>
      <c r="I26" s="116"/>
      <c r="J26" s="56"/>
      <c r="K26" s="62"/>
      <c r="L26" s="56"/>
      <c r="M26" s="56">
        <v>410000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62"/>
      <c r="Y26" s="58"/>
      <c r="Z26" s="260"/>
      <c r="AA26" s="117" t="s">
        <v>143</v>
      </c>
      <c r="AB26" s="57" t="str">
        <f t="shared" si="21"/>
        <v>PS257655</v>
      </c>
      <c r="AC26" s="58" t="str">
        <f t="shared" si="22"/>
        <v>20357256</v>
      </c>
      <c r="AD26" s="59">
        <f t="shared" si="23"/>
        <v>45982</v>
      </c>
      <c r="AE26" s="58">
        <f t="shared" si="24"/>
        <v>0</v>
      </c>
      <c r="AF26" s="58">
        <f t="shared" si="25"/>
        <v>0</v>
      </c>
      <c r="AG26" s="58">
        <f t="shared" si="26"/>
        <v>0</v>
      </c>
      <c r="AH26" s="58">
        <f t="shared" si="27"/>
        <v>410000</v>
      </c>
      <c r="AI26" s="58">
        <f t="shared" si="28"/>
        <v>0</v>
      </c>
      <c r="AJ26" s="58">
        <f t="shared" si="29"/>
        <v>0</v>
      </c>
      <c r="AK26" s="58">
        <f t="shared" si="30"/>
        <v>0</v>
      </c>
      <c r="AL26" s="58">
        <f t="shared" si="31"/>
        <v>0</v>
      </c>
      <c r="AM26" s="58">
        <f t="shared" si="32"/>
        <v>0</v>
      </c>
      <c r="AN26" s="58">
        <f t="shared" si="33"/>
        <v>0</v>
      </c>
      <c r="AO26" s="58">
        <f t="shared" si="34"/>
        <v>0</v>
      </c>
      <c r="AP26" s="58">
        <f t="shared" si="35"/>
        <v>0</v>
      </c>
      <c r="AQ26" s="58">
        <f t="shared" si="36"/>
        <v>0</v>
      </c>
      <c r="AR26" s="58">
        <f t="shared" si="37"/>
        <v>32800</v>
      </c>
      <c r="AS26" s="58">
        <f t="shared" si="38"/>
        <v>442800</v>
      </c>
      <c r="AT26" s="58">
        <f t="shared" si="39"/>
        <v>442800</v>
      </c>
      <c r="AU26" s="58" t="str">
        <f t="shared" si="40"/>
        <v>KNQ LF LOGISTICS</v>
      </c>
      <c r="AV26" s="75" t="s">
        <v>81</v>
      </c>
      <c r="AW26" s="60" t="s">
        <v>2368</v>
      </c>
      <c r="AY26" s="225">
        <v>45986</v>
      </c>
      <c r="AZ26" s="158"/>
      <c r="BA26" s="74"/>
      <c r="BB26" s="164"/>
      <c r="BC26" s="166"/>
    </row>
    <row r="27" spans="1:55" s="60" customFormat="1" ht="35.25" customHeight="1">
      <c r="A27" s="113" t="s">
        <v>1319</v>
      </c>
      <c r="B27" s="256" t="s">
        <v>1587</v>
      </c>
      <c r="C27" s="140" t="s">
        <v>1588</v>
      </c>
      <c r="D27" s="114">
        <v>45983</v>
      </c>
      <c r="E27" s="114" t="s">
        <v>2043</v>
      </c>
      <c r="F27" s="257">
        <v>1</v>
      </c>
      <c r="G27" s="258">
        <v>12.48</v>
      </c>
      <c r="H27" s="258">
        <v>12.48</v>
      </c>
      <c r="I27" s="116"/>
      <c r="J27" s="56"/>
      <c r="K27" s="62"/>
      <c r="L27" s="56"/>
      <c r="M27" s="56">
        <v>410000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62"/>
      <c r="Y27" s="58"/>
      <c r="Z27" s="260"/>
      <c r="AA27" s="117" t="s">
        <v>143</v>
      </c>
      <c r="AB27" s="57" t="str">
        <f t="shared" si="21"/>
        <v>PS257699</v>
      </c>
      <c r="AC27" s="58" t="str">
        <f t="shared" si="22"/>
        <v>20357405</v>
      </c>
      <c r="AD27" s="59">
        <f t="shared" si="23"/>
        <v>45983</v>
      </c>
      <c r="AE27" s="58">
        <f t="shared" si="24"/>
        <v>0</v>
      </c>
      <c r="AF27" s="58">
        <f t="shared" si="25"/>
        <v>0</v>
      </c>
      <c r="AG27" s="58">
        <f t="shared" si="26"/>
        <v>0</v>
      </c>
      <c r="AH27" s="58">
        <f t="shared" si="27"/>
        <v>410000</v>
      </c>
      <c r="AI27" s="58">
        <f t="shared" si="28"/>
        <v>0</v>
      </c>
      <c r="AJ27" s="58">
        <f t="shared" si="29"/>
        <v>0</v>
      </c>
      <c r="AK27" s="58">
        <f t="shared" si="30"/>
        <v>0</v>
      </c>
      <c r="AL27" s="58">
        <f t="shared" si="31"/>
        <v>0</v>
      </c>
      <c r="AM27" s="58">
        <f t="shared" si="32"/>
        <v>0</v>
      </c>
      <c r="AN27" s="58">
        <f t="shared" si="33"/>
        <v>0</v>
      </c>
      <c r="AO27" s="58">
        <f t="shared" si="34"/>
        <v>0</v>
      </c>
      <c r="AP27" s="58">
        <f t="shared" si="35"/>
        <v>0</v>
      </c>
      <c r="AQ27" s="58">
        <f t="shared" si="36"/>
        <v>0</v>
      </c>
      <c r="AR27" s="58">
        <f t="shared" si="37"/>
        <v>32800</v>
      </c>
      <c r="AS27" s="58">
        <f t="shared" si="38"/>
        <v>442800</v>
      </c>
      <c r="AT27" s="58">
        <f t="shared" si="39"/>
        <v>442800</v>
      </c>
      <c r="AU27" s="58" t="str">
        <f t="shared" si="40"/>
        <v>KNQ LF LOGISTICS</v>
      </c>
      <c r="AV27" s="75" t="s">
        <v>81</v>
      </c>
      <c r="AW27" s="60" t="s">
        <v>2369</v>
      </c>
      <c r="AY27" s="225">
        <v>45986</v>
      </c>
      <c r="AZ27" s="158"/>
      <c r="BA27" s="74"/>
      <c r="BB27" s="164"/>
      <c r="BC27" s="166"/>
    </row>
    <row r="28" spans="1:55" s="60" customFormat="1" ht="35.25" customHeight="1">
      <c r="A28" s="113" t="s">
        <v>1320</v>
      </c>
      <c r="B28" s="256" t="s">
        <v>1589</v>
      </c>
      <c r="C28" s="140" t="s">
        <v>1590</v>
      </c>
      <c r="D28" s="114">
        <v>45981</v>
      </c>
      <c r="E28" s="114" t="s">
        <v>2044</v>
      </c>
      <c r="F28" s="257">
        <v>1</v>
      </c>
      <c r="G28" s="258">
        <v>314.89999999999998</v>
      </c>
      <c r="H28" s="258">
        <v>314.89999999999998</v>
      </c>
      <c r="I28" s="116" t="s">
        <v>1290</v>
      </c>
      <c r="J28" s="56"/>
      <c r="K28" s="62"/>
      <c r="L28" s="56">
        <f>+IF(H28=0, _xleta.T, IF(H28&lt;=1000, 1260000, IF(H28&lt;=2000, 1430000, IF(H28&lt;=3000, 2120000, IF(H28&lt;=4500, 2230000, ff)))))</f>
        <v>1260000</v>
      </c>
      <c r="M28" s="56">
        <v>990000</v>
      </c>
      <c r="N28" s="56">
        <v>989550</v>
      </c>
      <c r="O28" s="56"/>
      <c r="P28" s="56"/>
      <c r="Q28" s="56">
        <v>923580</v>
      </c>
      <c r="R28" s="56"/>
      <c r="S28" s="56"/>
      <c r="T28" s="56">
        <v>4724</v>
      </c>
      <c r="U28" s="56">
        <f>+IF(H28&lt;=2000, 30000, IF(H28&lt;5000, 66000, ff))</f>
        <v>30000</v>
      </c>
      <c r="V28" s="56"/>
      <c r="W28" s="56"/>
      <c r="X28" s="62"/>
      <c r="Y28" s="58"/>
      <c r="Z28" s="260" t="s">
        <v>692</v>
      </c>
      <c r="AA28" s="117" t="s">
        <v>74</v>
      </c>
      <c r="AB28" s="57" t="str">
        <f t="shared" si="21"/>
        <v>PS257634</v>
      </c>
      <c r="AC28" s="58" t="str">
        <f t="shared" si="22"/>
        <v>IE20251114058</v>
      </c>
      <c r="AD28" s="59">
        <f t="shared" si="23"/>
        <v>45981</v>
      </c>
      <c r="AE28" s="58">
        <f t="shared" si="24"/>
        <v>0</v>
      </c>
      <c r="AF28" s="58">
        <f t="shared" si="25"/>
        <v>0</v>
      </c>
      <c r="AG28" s="58">
        <f t="shared" si="26"/>
        <v>1260000</v>
      </c>
      <c r="AH28" s="58">
        <f t="shared" si="27"/>
        <v>990000</v>
      </c>
      <c r="AI28" s="58">
        <f t="shared" si="28"/>
        <v>989550</v>
      </c>
      <c r="AJ28" s="58">
        <f t="shared" si="29"/>
        <v>0</v>
      </c>
      <c r="AK28" s="58">
        <f t="shared" si="30"/>
        <v>0</v>
      </c>
      <c r="AL28" s="58">
        <f t="shared" si="31"/>
        <v>923580</v>
      </c>
      <c r="AM28" s="58">
        <f t="shared" si="32"/>
        <v>0</v>
      </c>
      <c r="AN28" s="58">
        <f t="shared" si="33"/>
        <v>0</v>
      </c>
      <c r="AO28" s="58">
        <f t="shared" si="34"/>
        <v>4724</v>
      </c>
      <c r="AP28" s="58">
        <f t="shared" si="35"/>
        <v>30000</v>
      </c>
      <c r="AQ28" s="58">
        <f t="shared" si="36"/>
        <v>0</v>
      </c>
      <c r="AR28" s="58">
        <f t="shared" si="37"/>
        <v>335828.32</v>
      </c>
      <c r="AS28" s="58">
        <f t="shared" si="38"/>
        <v>4533682.32</v>
      </c>
      <c r="AT28" s="58">
        <f t="shared" si="39"/>
        <v>4533682.32</v>
      </c>
      <c r="AU28" s="58" t="str">
        <f t="shared" si="40"/>
        <v>CÁT LÁI</v>
      </c>
      <c r="AV28" s="75" t="s">
        <v>80</v>
      </c>
      <c r="AW28" s="60" t="s">
        <v>2370</v>
      </c>
      <c r="AX28" s="60" t="s">
        <v>2323</v>
      </c>
      <c r="AY28" s="225">
        <v>45986</v>
      </c>
      <c r="AZ28" s="158"/>
      <c r="BA28" s="74"/>
      <c r="BB28" s="164"/>
      <c r="BC28" s="166"/>
    </row>
    <row r="29" spans="1:55" s="60" customFormat="1" ht="35.25" customHeight="1">
      <c r="A29" s="113" t="s">
        <v>1321</v>
      </c>
      <c r="B29" s="256" t="s">
        <v>1591</v>
      </c>
      <c r="C29" s="140" t="s">
        <v>1592</v>
      </c>
      <c r="D29" s="114">
        <v>45982</v>
      </c>
      <c r="E29" s="114" t="s">
        <v>2045</v>
      </c>
      <c r="F29" s="257">
        <v>1</v>
      </c>
      <c r="G29" s="258">
        <v>198.75</v>
      </c>
      <c r="H29" s="258">
        <v>198.75</v>
      </c>
      <c r="I29" s="116" t="s">
        <v>2276</v>
      </c>
      <c r="J29" s="56"/>
      <c r="K29" s="62"/>
      <c r="L29" s="56">
        <f>+IF(H29=0, _xleta.T, IF(H29&lt;=1000, 1260000, IF(H29&lt;=2000, 1430000, IF(H29&lt;=3000, 2120000, IF(H29&lt;=4500, 2230000, ff)))))</f>
        <v>1260000</v>
      </c>
      <c r="M29" s="56">
        <v>990000</v>
      </c>
      <c r="N29" s="56"/>
      <c r="O29" s="56"/>
      <c r="P29" s="56"/>
      <c r="Q29" s="56"/>
      <c r="R29" s="56"/>
      <c r="S29" s="56">
        <v>10909</v>
      </c>
      <c r="T29" s="56">
        <v>2982</v>
      </c>
      <c r="U29" s="56">
        <f>+IF(H29&lt;=2000, 30000, IF(H29&lt;5000, 66000, ff))</f>
        <v>30000</v>
      </c>
      <c r="V29" s="56"/>
      <c r="W29" s="56"/>
      <c r="X29" s="62"/>
      <c r="Y29" s="58"/>
      <c r="Z29" s="260" t="s">
        <v>692</v>
      </c>
      <c r="AA29" s="117" t="s">
        <v>74</v>
      </c>
      <c r="AB29" s="57" t="str">
        <f t="shared" si="21"/>
        <v>PS257694</v>
      </c>
      <c r="AC29" s="58" t="str">
        <f t="shared" si="22"/>
        <v>1616/2025</v>
      </c>
      <c r="AD29" s="59">
        <f t="shared" si="23"/>
        <v>45982</v>
      </c>
      <c r="AE29" s="58">
        <f t="shared" si="24"/>
        <v>0</v>
      </c>
      <c r="AF29" s="58">
        <f t="shared" si="25"/>
        <v>0</v>
      </c>
      <c r="AG29" s="58">
        <f t="shared" si="26"/>
        <v>1260000</v>
      </c>
      <c r="AH29" s="58">
        <f t="shared" si="27"/>
        <v>990000</v>
      </c>
      <c r="AI29" s="58">
        <f t="shared" si="28"/>
        <v>0</v>
      </c>
      <c r="AJ29" s="58">
        <f t="shared" si="29"/>
        <v>0</v>
      </c>
      <c r="AK29" s="58">
        <f t="shared" si="30"/>
        <v>0</v>
      </c>
      <c r="AL29" s="58">
        <f t="shared" si="31"/>
        <v>0</v>
      </c>
      <c r="AM29" s="58">
        <f t="shared" si="32"/>
        <v>0</v>
      </c>
      <c r="AN29" s="58">
        <f t="shared" si="33"/>
        <v>10909</v>
      </c>
      <c r="AO29" s="58">
        <f t="shared" si="34"/>
        <v>2982</v>
      </c>
      <c r="AP29" s="58">
        <f t="shared" si="35"/>
        <v>30000</v>
      </c>
      <c r="AQ29" s="58">
        <f t="shared" si="36"/>
        <v>0</v>
      </c>
      <c r="AR29" s="58">
        <f t="shared" si="37"/>
        <v>183511.28</v>
      </c>
      <c r="AS29" s="58">
        <f t="shared" si="38"/>
        <v>2477402.2799999998</v>
      </c>
      <c r="AT29" s="58">
        <f t="shared" si="39"/>
        <v>2477402.2799999998</v>
      </c>
      <c r="AU29" s="58" t="str">
        <f t="shared" si="40"/>
        <v>CÁT LÁI</v>
      </c>
      <c r="AV29" s="75" t="s">
        <v>80</v>
      </c>
      <c r="AW29" s="60" t="s">
        <v>2371</v>
      </c>
      <c r="AX29" s="60" t="s">
        <v>2323</v>
      </c>
      <c r="AY29" s="225">
        <v>45986</v>
      </c>
      <c r="AZ29" s="158"/>
      <c r="BA29" s="74"/>
      <c r="BB29" s="164"/>
      <c r="BC29" s="166"/>
    </row>
    <row r="30" spans="1:55" s="60" customFormat="1" ht="35.25" customHeight="1">
      <c r="A30" s="113" t="s">
        <v>1322</v>
      </c>
      <c r="B30" s="256" t="s">
        <v>1593</v>
      </c>
      <c r="C30" s="140" t="s">
        <v>1594</v>
      </c>
      <c r="D30" s="114">
        <v>45982</v>
      </c>
      <c r="E30" s="114" t="s">
        <v>2046</v>
      </c>
      <c r="F30" s="257">
        <v>1</v>
      </c>
      <c r="G30" s="258">
        <v>478.8</v>
      </c>
      <c r="H30" s="258">
        <v>478.8</v>
      </c>
      <c r="I30" s="116" t="s">
        <v>2277</v>
      </c>
      <c r="J30" s="56"/>
      <c r="K30" s="62"/>
      <c r="L30" s="56">
        <f>+IF(H30=0, _xleta.T, IF(H30&lt;=1000, 1260000, IF(H30&lt;=2000, 1430000, IF(H30&lt;=3000, 2120000, IF(H30&lt;=4500, 2230000, ff)))))</f>
        <v>1260000</v>
      </c>
      <c r="M30" s="56">
        <v>990000</v>
      </c>
      <c r="N30" s="56"/>
      <c r="O30" s="56"/>
      <c r="P30" s="56"/>
      <c r="Q30" s="56"/>
      <c r="R30" s="56"/>
      <c r="S30" s="56">
        <v>10909</v>
      </c>
      <c r="T30" s="56">
        <v>7182</v>
      </c>
      <c r="U30" s="56">
        <f>+IF(H30&lt;=2000, 30000, IF(H30&lt;5000, 66000, ff))</f>
        <v>30000</v>
      </c>
      <c r="V30" s="56"/>
      <c r="W30" s="56"/>
      <c r="X30" s="62"/>
      <c r="Y30" s="58"/>
      <c r="Z30" s="260" t="s">
        <v>692</v>
      </c>
      <c r="AA30" s="117" t="s">
        <v>74</v>
      </c>
      <c r="AB30" s="57" t="str">
        <f t="shared" si="21"/>
        <v>PS257695</v>
      </c>
      <c r="AC30" s="58" t="str">
        <f t="shared" si="22"/>
        <v>Y251112LCL</v>
      </c>
      <c r="AD30" s="59">
        <f t="shared" si="23"/>
        <v>45982</v>
      </c>
      <c r="AE30" s="58">
        <f t="shared" si="24"/>
        <v>0</v>
      </c>
      <c r="AF30" s="58">
        <f t="shared" si="25"/>
        <v>0</v>
      </c>
      <c r="AG30" s="58">
        <f t="shared" si="26"/>
        <v>1260000</v>
      </c>
      <c r="AH30" s="58">
        <f t="shared" si="27"/>
        <v>990000</v>
      </c>
      <c r="AI30" s="58">
        <f t="shared" si="28"/>
        <v>0</v>
      </c>
      <c r="AJ30" s="58">
        <f t="shared" si="29"/>
        <v>0</v>
      </c>
      <c r="AK30" s="58">
        <f t="shared" si="30"/>
        <v>0</v>
      </c>
      <c r="AL30" s="58">
        <f t="shared" si="31"/>
        <v>0</v>
      </c>
      <c r="AM30" s="58">
        <f t="shared" si="32"/>
        <v>0</v>
      </c>
      <c r="AN30" s="58">
        <f t="shared" si="33"/>
        <v>10909</v>
      </c>
      <c r="AO30" s="58">
        <f t="shared" si="34"/>
        <v>7182</v>
      </c>
      <c r="AP30" s="58">
        <f t="shared" si="35"/>
        <v>30000</v>
      </c>
      <c r="AQ30" s="58">
        <f t="shared" si="36"/>
        <v>0</v>
      </c>
      <c r="AR30" s="58">
        <f t="shared" si="37"/>
        <v>183847.28</v>
      </c>
      <c r="AS30" s="58">
        <f t="shared" si="38"/>
        <v>2481938.2799999998</v>
      </c>
      <c r="AT30" s="58">
        <f t="shared" si="39"/>
        <v>2481938.2799999998</v>
      </c>
      <c r="AU30" s="58" t="str">
        <f t="shared" si="40"/>
        <v>CÁT LÁI</v>
      </c>
      <c r="AV30" s="75" t="s">
        <v>80</v>
      </c>
      <c r="AW30" s="60" t="s">
        <v>2372</v>
      </c>
      <c r="AX30" s="60" t="s">
        <v>2323</v>
      </c>
      <c r="AY30" s="225">
        <v>45986</v>
      </c>
      <c r="AZ30" s="158"/>
      <c r="BA30" s="74"/>
      <c r="BB30" s="164"/>
      <c r="BC30" s="166"/>
    </row>
    <row r="31" spans="1:55" s="60" customFormat="1" ht="35.25" customHeight="1">
      <c r="A31" s="113" t="s">
        <v>1323</v>
      </c>
      <c r="B31" s="256" t="s">
        <v>1595</v>
      </c>
      <c r="C31" s="140" t="s">
        <v>1596</v>
      </c>
      <c r="D31" s="114">
        <v>45985</v>
      </c>
      <c r="E31" s="114" t="s">
        <v>2047</v>
      </c>
      <c r="F31" s="257">
        <v>1</v>
      </c>
      <c r="G31" s="258">
        <v>219.51</v>
      </c>
      <c r="H31" s="258">
        <v>219.51</v>
      </c>
      <c r="I31" s="116" t="s">
        <v>2278</v>
      </c>
      <c r="J31" s="56"/>
      <c r="K31" s="62"/>
      <c r="L31" s="56">
        <f>+IF(H31=0, _xleta.T, IF(H31&lt;=1000, 1260000, IF(H31&lt;=2000, 1430000, IF(H31&lt;=3000, 2120000, IF(H31&lt;=4500, 2230000, ff)))))</f>
        <v>1260000</v>
      </c>
      <c r="M31" s="56">
        <v>990000</v>
      </c>
      <c r="N31" s="56"/>
      <c r="O31" s="56"/>
      <c r="P31" s="56"/>
      <c r="Q31" s="56"/>
      <c r="R31" s="56"/>
      <c r="S31" s="56">
        <v>10909</v>
      </c>
      <c r="T31" s="56">
        <v>3293</v>
      </c>
      <c r="U31" s="56">
        <f>+IF(H31&lt;=2000, 30000, IF(H31&lt;5000, 66000, ff))</f>
        <v>30000</v>
      </c>
      <c r="V31" s="56"/>
      <c r="W31" s="56"/>
      <c r="X31" s="62"/>
      <c r="Y31" s="58"/>
      <c r="Z31" s="260" t="s">
        <v>692</v>
      </c>
      <c r="AA31" s="117" t="s">
        <v>74</v>
      </c>
      <c r="AB31" s="57" t="str">
        <f t="shared" si="21"/>
        <v>PS257721</v>
      </c>
      <c r="AC31" s="58" t="str">
        <f t="shared" si="22"/>
        <v>5055980</v>
      </c>
      <c r="AD31" s="59">
        <f t="shared" si="23"/>
        <v>45985</v>
      </c>
      <c r="AE31" s="58">
        <f t="shared" si="24"/>
        <v>0</v>
      </c>
      <c r="AF31" s="58">
        <f t="shared" si="25"/>
        <v>0</v>
      </c>
      <c r="AG31" s="58">
        <f t="shared" si="26"/>
        <v>1260000</v>
      </c>
      <c r="AH31" s="58">
        <f t="shared" si="27"/>
        <v>990000</v>
      </c>
      <c r="AI31" s="58">
        <f t="shared" si="28"/>
        <v>0</v>
      </c>
      <c r="AJ31" s="58">
        <f t="shared" si="29"/>
        <v>0</v>
      </c>
      <c r="AK31" s="58">
        <f t="shared" si="30"/>
        <v>0</v>
      </c>
      <c r="AL31" s="58">
        <f t="shared" si="31"/>
        <v>0</v>
      </c>
      <c r="AM31" s="58">
        <f t="shared" si="32"/>
        <v>0</v>
      </c>
      <c r="AN31" s="58">
        <f t="shared" si="33"/>
        <v>10909</v>
      </c>
      <c r="AO31" s="58">
        <f t="shared" si="34"/>
        <v>3293</v>
      </c>
      <c r="AP31" s="58">
        <f t="shared" si="35"/>
        <v>30000</v>
      </c>
      <c r="AQ31" s="58">
        <f t="shared" si="36"/>
        <v>0</v>
      </c>
      <c r="AR31" s="58">
        <f t="shared" si="37"/>
        <v>183536.16</v>
      </c>
      <c r="AS31" s="58">
        <f t="shared" si="38"/>
        <v>2477738.16</v>
      </c>
      <c r="AT31" s="58">
        <f t="shared" si="39"/>
        <v>2477738.16</v>
      </c>
      <c r="AU31" s="58" t="str">
        <f t="shared" si="40"/>
        <v>CÁT LÁI</v>
      </c>
      <c r="AV31" s="75" t="s">
        <v>80</v>
      </c>
      <c r="AW31" s="60" t="s">
        <v>2373</v>
      </c>
      <c r="AX31" s="60" t="s">
        <v>2323</v>
      </c>
      <c r="AY31" s="225">
        <v>45986</v>
      </c>
      <c r="AZ31" s="158"/>
      <c r="BA31" s="74"/>
      <c r="BB31" s="164"/>
      <c r="BC31" s="166"/>
    </row>
    <row r="32" spans="1:55" s="60" customFormat="1" ht="35.25" customHeight="1">
      <c r="A32" s="113" t="s">
        <v>1324</v>
      </c>
      <c r="B32" s="256" t="s">
        <v>1597</v>
      </c>
      <c r="C32" s="140" t="s">
        <v>1598</v>
      </c>
      <c r="D32" s="114">
        <v>45986</v>
      </c>
      <c r="E32" s="114" t="s">
        <v>2048</v>
      </c>
      <c r="F32" s="257">
        <v>1</v>
      </c>
      <c r="G32" s="258">
        <v>13</v>
      </c>
      <c r="H32" s="258">
        <v>13</v>
      </c>
      <c r="I32" s="116"/>
      <c r="J32" s="56"/>
      <c r="K32" s="62"/>
      <c r="L32" s="56">
        <f t="shared" ref="L32:L35" si="42">+IF(H32&lt;=50,1060000, IF(H32&lt;=200, 1210000, IF(H32&lt;=500, 1230000, IF(H32&lt;=1000, 1440000, IF(H32&lt;=2000, 1990000, IF(H32&gt;2000, 1990000+(H32-2000)*1464))))))</f>
        <v>1060000</v>
      </c>
      <c r="M32" s="56">
        <v>990000</v>
      </c>
      <c r="N32" s="56"/>
      <c r="O32" s="56"/>
      <c r="P32" s="56"/>
      <c r="Q32" s="56">
        <v>536469</v>
      </c>
      <c r="R32" s="56"/>
      <c r="S32" s="56">
        <v>150000</v>
      </c>
      <c r="T32" s="56"/>
      <c r="U32" s="56"/>
      <c r="V32" s="56"/>
      <c r="W32" s="56"/>
      <c r="X32" s="62"/>
      <c r="Y32" s="58"/>
      <c r="Z32" s="260" t="s">
        <v>2334</v>
      </c>
      <c r="AA32" s="117" t="s">
        <v>72</v>
      </c>
      <c r="AB32" s="57" t="str">
        <f t="shared" si="21"/>
        <v>PS257759</v>
      </c>
      <c r="AC32" s="58" t="str">
        <f t="shared" si="22"/>
        <v>PC251124VY</v>
      </c>
      <c r="AD32" s="59">
        <f t="shared" si="23"/>
        <v>45986</v>
      </c>
      <c r="AE32" s="58">
        <f t="shared" si="24"/>
        <v>0</v>
      </c>
      <c r="AF32" s="58">
        <f t="shared" si="25"/>
        <v>0</v>
      </c>
      <c r="AG32" s="58">
        <f t="shared" si="26"/>
        <v>1060000</v>
      </c>
      <c r="AH32" s="58">
        <f t="shared" si="27"/>
        <v>990000</v>
      </c>
      <c r="AI32" s="58">
        <f t="shared" si="28"/>
        <v>0</v>
      </c>
      <c r="AJ32" s="58">
        <f t="shared" si="29"/>
        <v>0</v>
      </c>
      <c r="AK32" s="58">
        <f t="shared" si="30"/>
        <v>0</v>
      </c>
      <c r="AL32" s="58">
        <f t="shared" si="31"/>
        <v>536469</v>
      </c>
      <c r="AM32" s="58">
        <f t="shared" si="32"/>
        <v>0</v>
      </c>
      <c r="AN32" s="58">
        <f t="shared" si="33"/>
        <v>150000</v>
      </c>
      <c r="AO32" s="58">
        <f t="shared" si="34"/>
        <v>0</v>
      </c>
      <c r="AP32" s="58">
        <f t="shared" si="35"/>
        <v>0</v>
      </c>
      <c r="AQ32" s="58">
        <f t="shared" si="36"/>
        <v>0</v>
      </c>
      <c r="AR32" s="58">
        <f t="shared" si="37"/>
        <v>218917.52000000002</v>
      </c>
      <c r="AS32" s="58">
        <f t="shared" si="38"/>
        <v>2955386.52</v>
      </c>
      <c r="AT32" s="58">
        <f t="shared" si="39"/>
        <v>2955386.52</v>
      </c>
      <c r="AU32" s="58" t="str">
        <f t="shared" si="40"/>
        <v>TCS</v>
      </c>
      <c r="AV32" s="75" t="s">
        <v>79</v>
      </c>
      <c r="AW32" s="60" t="s">
        <v>2374</v>
      </c>
      <c r="AX32" s="60" t="s">
        <v>1293</v>
      </c>
      <c r="AY32" s="225">
        <v>45987</v>
      </c>
      <c r="AZ32" s="158"/>
      <c r="BA32" s="74"/>
      <c r="BB32" s="164"/>
      <c r="BC32" s="166"/>
    </row>
    <row r="33" spans="1:55" s="60" customFormat="1" ht="35.25" customHeight="1">
      <c r="A33" s="113" t="s">
        <v>1325</v>
      </c>
      <c r="B33" s="256" t="s">
        <v>1599</v>
      </c>
      <c r="C33" s="140" t="s">
        <v>1600</v>
      </c>
      <c r="D33" s="114">
        <v>45986</v>
      </c>
      <c r="E33" s="114" t="s">
        <v>2049</v>
      </c>
      <c r="F33" s="257">
        <v>1</v>
      </c>
      <c r="G33" s="258">
        <v>10</v>
      </c>
      <c r="H33" s="258">
        <v>10</v>
      </c>
      <c r="I33" s="116"/>
      <c r="J33" s="56"/>
      <c r="K33" s="62"/>
      <c r="L33" s="56">
        <f t="shared" si="42"/>
        <v>1060000</v>
      </c>
      <c r="M33" s="56">
        <v>990000</v>
      </c>
      <c r="N33" s="56"/>
      <c r="O33" s="56"/>
      <c r="P33" s="56"/>
      <c r="Q33" s="56"/>
      <c r="R33" s="56"/>
      <c r="S33" s="56">
        <v>300000</v>
      </c>
      <c r="T33" s="56"/>
      <c r="U33" s="56"/>
      <c r="V33" s="56"/>
      <c r="W33" s="56"/>
      <c r="X33" s="62"/>
      <c r="Y33" s="58"/>
      <c r="Z33" s="260" t="s">
        <v>2334</v>
      </c>
      <c r="AA33" s="117" t="s">
        <v>72</v>
      </c>
      <c r="AB33" s="57" t="str">
        <f t="shared" si="21"/>
        <v>PS257737</v>
      </c>
      <c r="AC33" s="58" t="str">
        <f t="shared" si="22"/>
        <v>T251121-Y4</v>
      </c>
      <c r="AD33" s="59">
        <f t="shared" si="23"/>
        <v>45986</v>
      </c>
      <c r="AE33" s="58">
        <f t="shared" si="24"/>
        <v>0</v>
      </c>
      <c r="AF33" s="58">
        <f t="shared" si="25"/>
        <v>0</v>
      </c>
      <c r="AG33" s="58">
        <f t="shared" si="26"/>
        <v>1060000</v>
      </c>
      <c r="AH33" s="58">
        <f t="shared" si="27"/>
        <v>990000</v>
      </c>
      <c r="AI33" s="58">
        <f t="shared" si="28"/>
        <v>0</v>
      </c>
      <c r="AJ33" s="58">
        <f t="shared" si="29"/>
        <v>0</v>
      </c>
      <c r="AK33" s="58">
        <f t="shared" si="30"/>
        <v>0</v>
      </c>
      <c r="AL33" s="58">
        <f t="shared" si="31"/>
        <v>0</v>
      </c>
      <c r="AM33" s="58">
        <f t="shared" si="32"/>
        <v>0</v>
      </c>
      <c r="AN33" s="58">
        <f t="shared" si="33"/>
        <v>300000</v>
      </c>
      <c r="AO33" s="58">
        <f t="shared" si="34"/>
        <v>0</v>
      </c>
      <c r="AP33" s="58">
        <f t="shared" si="35"/>
        <v>0</v>
      </c>
      <c r="AQ33" s="58">
        <f t="shared" si="36"/>
        <v>0</v>
      </c>
      <c r="AR33" s="58">
        <f t="shared" si="37"/>
        <v>188000</v>
      </c>
      <c r="AS33" s="58">
        <f t="shared" si="38"/>
        <v>2538000</v>
      </c>
      <c r="AT33" s="58">
        <f t="shared" si="39"/>
        <v>2538000</v>
      </c>
      <c r="AU33" s="58" t="str">
        <f t="shared" si="40"/>
        <v>TCS</v>
      </c>
      <c r="AV33" s="75" t="s">
        <v>79</v>
      </c>
      <c r="AW33" s="60" t="s">
        <v>2375</v>
      </c>
      <c r="AX33" s="60" t="s">
        <v>1293</v>
      </c>
      <c r="AY33" s="225">
        <v>45987</v>
      </c>
      <c r="AZ33" s="158"/>
      <c r="BA33" s="74"/>
      <c r="BB33" s="164"/>
      <c r="BC33" s="166"/>
    </row>
    <row r="34" spans="1:55" s="60" customFormat="1" ht="35.25" customHeight="1">
      <c r="A34" s="113" t="s">
        <v>1326</v>
      </c>
      <c r="B34" s="256" t="s">
        <v>1601</v>
      </c>
      <c r="C34" s="140" t="s">
        <v>1602</v>
      </c>
      <c r="D34" s="114">
        <v>45986</v>
      </c>
      <c r="E34" s="114" t="s">
        <v>2050</v>
      </c>
      <c r="F34" s="257">
        <v>1</v>
      </c>
      <c r="G34" s="258">
        <v>93</v>
      </c>
      <c r="H34" s="258">
        <v>93</v>
      </c>
      <c r="I34" s="116"/>
      <c r="J34" s="56"/>
      <c r="K34" s="62"/>
      <c r="L34" s="56">
        <f t="shared" si="42"/>
        <v>1210000</v>
      </c>
      <c r="M34" s="56">
        <f>990000+70000</f>
        <v>1060000</v>
      </c>
      <c r="N34" s="56"/>
      <c r="O34" s="56"/>
      <c r="P34" s="56"/>
      <c r="Q34" s="56">
        <v>584971</v>
      </c>
      <c r="R34" s="56"/>
      <c r="S34" s="56"/>
      <c r="T34" s="56"/>
      <c r="U34" s="56"/>
      <c r="V34" s="56"/>
      <c r="W34" s="56"/>
      <c r="X34" s="62"/>
      <c r="Y34" s="58"/>
      <c r="Z34" s="260" t="s">
        <v>2334</v>
      </c>
      <c r="AA34" s="117" t="s">
        <v>72</v>
      </c>
      <c r="AB34" s="57" t="str">
        <f t="shared" si="21"/>
        <v>PS257761</v>
      </c>
      <c r="AC34" s="58" t="str">
        <f t="shared" si="22"/>
        <v>0884827359</v>
      </c>
      <c r="AD34" s="59">
        <f t="shared" si="23"/>
        <v>45986</v>
      </c>
      <c r="AE34" s="58">
        <f t="shared" si="24"/>
        <v>0</v>
      </c>
      <c r="AF34" s="58">
        <f t="shared" si="25"/>
        <v>0</v>
      </c>
      <c r="AG34" s="58">
        <f t="shared" si="26"/>
        <v>1210000</v>
      </c>
      <c r="AH34" s="58">
        <f t="shared" si="27"/>
        <v>1060000</v>
      </c>
      <c r="AI34" s="58">
        <f t="shared" si="28"/>
        <v>0</v>
      </c>
      <c r="AJ34" s="58">
        <f t="shared" si="29"/>
        <v>0</v>
      </c>
      <c r="AK34" s="58">
        <f t="shared" si="30"/>
        <v>0</v>
      </c>
      <c r="AL34" s="58">
        <f t="shared" si="31"/>
        <v>584971</v>
      </c>
      <c r="AM34" s="58">
        <f t="shared" si="32"/>
        <v>0</v>
      </c>
      <c r="AN34" s="58">
        <f t="shared" si="33"/>
        <v>0</v>
      </c>
      <c r="AO34" s="58">
        <f t="shared" si="34"/>
        <v>0</v>
      </c>
      <c r="AP34" s="58">
        <f t="shared" si="35"/>
        <v>0</v>
      </c>
      <c r="AQ34" s="58">
        <f t="shared" si="36"/>
        <v>0</v>
      </c>
      <c r="AR34" s="58">
        <f t="shared" si="37"/>
        <v>228397.68</v>
      </c>
      <c r="AS34" s="58">
        <f t="shared" si="38"/>
        <v>3083368.68</v>
      </c>
      <c r="AT34" s="58">
        <f t="shared" si="39"/>
        <v>3083368.68</v>
      </c>
      <c r="AU34" s="58" t="str">
        <f t="shared" si="40"/>
        <v>TCS</v>
      </c>
      <c r="AV34" s="75" t="s">
        <v>79</v>
      </c>
      <c r="AW34" s="60" t="s">
        <v>2376</v>
      </c>
      <c r="AX34" s="60" t="s">
        <v>1293</v>
      </c>
      <c r="AY34" s="225">
        <v>45987</v>
      </c>
      <c r="AZ34" s="158"/>
      <c r="BA34" s="74"/>
      <c r="BB34" s="164"/>
      <c r="BC34" s="166"/>
    </row>
    <row r="35" spans="1:55" s="60" customFormat="1" ht="35.25" customHeight="1">
      <c r="A35" s="113" t="s">
        <v>1326</v>
      </c>
      <c r="B35" s="256" t="s">
        <v>1601</v>
      </c>
      <c r="C35" s="140" t="s">
        <v>1602</v>
      </c>
      <c r="D35" s="114">
        <v>45986</v>
      </c>
      <c r="E35" s="114" t="s">
        <v>2051</v>
      </c>
      <c r="F35" s="261">
        <v>1</v>
      </c>
      <c r="G35" s="258"/>
      <c r="H35" s="258">
        <v>93</v>
      </c>
      <c r="I35" s="116"/>
      <c r="J35" s="56"/>
      <c r="K35" s="62"/>
      <c r="L35" s="56">
        <f t="shared" si="42"/>
        <v>1210000</v>
      </c>
      <c r="M35" s="56">
        <f>990000+70000</f>
        <v>1060000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62"/>
      <c r="Y35" s="58"/>
      <c r="Z35" s="260" t="s">
        <v>2334</v>
      </c>
      <c r="AA35" s="117" t="s">
        <v>72</v>
      </c>
      <c r="AB35" s="57" t="str">
        <f t="shared" si="21"/>
        <v>PS257761</v>
      </c>
      <c r="AC35" s="58" t="str">
        <f t="shared" si="22"/>
        <v>0884827359</v>
      </c>
      <c r="AD35" s="59">
        <f t="shared" si="23"/>
        <v>45986</v>
      </c>
      <c r="AE35" s="58">
        <f t="shared" si="24"/>
        <v>0</v>
      </c>
      <c r="AF35" s="58">
        <f t="shared" si="25"/>
        <v>0</v>
      </c>
      <c r="AG35" s="58">
        <f t="shared" si="26"/>
        <v>0</v>
      </c>
      <c r="AH35" s="58">
        <f t="shared" si="27"/>
        <v>0</v>
      </c>
      <c r="AI35" s="58">
        <f t="shared" si="28"/>
        <v>0</v>
      </c>
      <c r="AJ35" s="58">
        <f t="shared" si="29"/>
        <v>0</v>
      </c>
      <c r="AK35" s="58">
        <f t="shared" si="30"/>
        <v>0</v>
      </c>
      <c r="AL35" s="58">
        <f t="shared" si="31"/>
        <v>0</v>
      </c>
      <c r="AM35" s="58">
        <f t="shared" si="32"/>
        <v>0</v>
      </c>
      <c r="AN35" s="58">
        <f t="shared" si="33"/>
        <v>0</v>
      </c>
      <c r="AO35" s="58">
        <f t="shared" si="34"/>
        <v>0</v>
      </c>
      <c r="AP35" s="58">
        <f t="shared" si="35"/>
        <v>0</v>
      </c>
      <c r="AQ35" s="58">
        <f t="shared" si="36"/>
        <v>0</v>
      </c>
      <c r="AR35" s="58">
        <f t="shared" si="37"/>
        <v>0</v>
      </c>
      <c r="AS35" s="58">
        <f t="shared" si="38"/>
        <v>0</v>
      </c>
      <c r="AT35" s="58">
        <f t="shared" si="39"/>
        <v>0</v>
      </c>
      <c r="AU35" s="58" t="str">
        <f t="shared" si="40"/>
        <v>TCS</v>
      </c>
      <c r="AV35" s="75" t="s">
        <v>79</v>
      </c>
      <c r="AW35" s="60" t="s">
        <v>2376</v>
      </c>
      <c r="AX35" s="60" t="s">
        <v>1293</v>
      </c>
      <c r="AY35" s="225">
        <v>45987</v>
      </c>
      <c r="AZ35" s="158"/>
      <c r="BA35" s="74"/>
      <c r="BB35" s="164"/>
      <c r="BC35" s="166"/>
    </row>
    <row r="36" spans="1:55" s="60" customFormat="1" ht="35.25" customHeight="1">
      <c r="A36" s="113" t="s">
        <v>1327</v>
      </c>
      <c r="B36" s="256" t="s">
        <v>1603</v>
      </c>
      <c r="C36" s="140" t="s">
        <v>1604</v>
      </c>
      <c r="D36" s="114">
        <v>45986</v>
      </c>
      <c r="E36" s="114" t="s">
        <v>2052</v>
      </c>
      <c r="F36" s="257">
        <v>1</v>
      </c>
      <c r="G36" s="258">
        <v>2.5</v>
      </c>
      <c r="H36" s="258">
        <v>2.5</v>
      </c>
      <c r="I36" s="116"/>
      <c r="J36" s="56"/>
      <c r="K36" s="62"/>
      <c r="L36" s="56"/>
      <c r="M36" s="56">
        <v>600000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62"/>
      <c r="Y36" s="58"/>
      <c r="Z36" s="260"/>
      <c r="AA36" s="117" t="s">
        <v>75</v>
      </c>
      <c r="AB36" s="57" t="str">
        <f t="shared" si="21"/>
        <v>PS257748</v>
      </c>
      <c r="AC36" s="58" t="str">
        <f t="shared" si="22"/>
        <v>OHTY251543</v>
      </c>
      <c r="AD36" s="59">
        <f t="shared" si="23"/>
        <v>45986</v>
      </c>
      <c r="AE36" s="58">
        <f t="shared" si="24"/>
        <v>0</v>
      </c>
      <c r="AF36" s="58">
        <f t="shared" si="25"/>
        <v>0</v>
      </c>
      <c r="AG36" s="58">
        <f t="shared" si="26"/>
        <v>0</v>
      </c>
      <c r="AH36" s="58">
        <f t="shared" si="27"/>
        <v>600000</v>
      </c>
      <c r="AI36" s="58">
        <f t="shared" si="28"/>
        <v>0</v>
      </c>
      <c r="AJ36" s="58">
        <f t="shared" si="29"/>
        <v>0</v>
      </c>
      <c r="AK36" s="58">
        <f t="shared" si="30"/>
        <v>0</v>
      </c>
      <c r="AL36" s="58">
        <f t="shared" si="31"/>
        <v>0</v>
      </c>
      <c r="AM36" s="58">
        <f t="shared" si="32"/>
        <v>0</v>
      </c>
      <c r="AN36" s="58">
        <f t="shared" si="33"/>
        <v>0</v>
      </c>
      <c r="AO36" s="58">
        <f t="shared" si="34"/>
        <v>0</v>
      </c>
      <c r="AP36" s="58">
        <f t="shared" si="35"/>
        <v>0</v>
      </c>
      <c r="AQ36" s="58">
        <f t="shared" si="36"/>
        <v>0</v>
      </c>
      <c r="AR36" s="58">
        <f t="shared" si="37"/>
        <v>48000</v>
      </c>
      <c r="AS36" s="58">
        <f t="shared" si="38"/>
        <v>648000</v>
      </c>
      <c r="AT36" s="58">
        <f t="shared" si="39"/>
        <v>648000</v>
      </c>
      <c r="AU36" s="58" t="str">
        <f t="shared" si="40"/>
        <v>DHL</v>
      </c>
      <c r="AV36" s="75" t="s">
        <v>82</v>
      </c>
      <c r="AW36" s="60" t="s">
        <v>2377</v>
      </c>
      <c r="AY36" s="225">
        <v>45987</v>
      </c>
      <c r="AZ36" s="158"/>
      <c r="BA36" s="74"/>
      <c r="BB36" s="164"/>
      <c r="BC36" s="166"/>
    </row>
    <row r="37" spans="1:55" s="60" customFormat="1" ht="35.25" customHeight="1">
      <c r="A37" s="113" t="s">
        <v>1328</v>
      </c>
      <c r="B37" s="256" t="s">
        <v>1605</v>
      </c>
      <c r="C37" s="140" t="s">
        <v>1606</v>
      </c>
      <c r="D37" s="114">
        <v>45985</v>
      </c>
      <c r="E37" s="114" t="s">
        <v>2053</v>
      </c>
      <c r="F37" s="257">
        <v>1</v>
      </c>
      <c r="G37" s="258">
        <v>3.4</v>
      </c>
      <c r="H37" s="258">
        <v>3.4</v>
      </c>
      <c r="I37" s="116"/>
      <c r="J37" s="56"/>
      <c r="K37" s="62"/>
      <c r="L37" s="56"/>
      <c r="M37" s="56">
        <v>600000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62"/>
      <c r="Y37" s="58"/>
      <c r="Z37" s="260"/>
      <c r="AA37" s="117" t="s">
        <v>75</v>
      </c>
      <c r="AB37" s="57" t="str">
        <f t="shared" si="21"/>
        <v>PS257739</v>
      </c>
      <c r="AC37" s="58" t="str">
        <f t="shared" si="22"/>
        <v>DJL-251122-060</v>
      </c>
      <c r="AD37" s="59">
        <f t="shared" si="23"/>
        <v>45985</v>
      </c>
      <c r="AE37" s="58">
        <f t="shared" si="24"/>
        <v>0</v>
      </c>
      <c r="AF37" s="58">
        <f t="shared" si="25"/>
        <v>0</v>
      </c>
      <c r="AG37" s="58">
        <f t="shared" si="26"/>
        <v>0</v>
      </c>
      <c r="AH37" s="58">
        <f t="shared" si="27"/>
        <v>600000</v>
      </c>
      <c r="AI37" s="58">
        <f t="shared" si="28"/>
        <v>0</v>
      </c>
      <c r="AJ37" s="58">
        <f t="shared" si="29"/>
        <v>0</v>
      </c>
      <c r="AK37" s="58">
        <f t="shared" si="30"/>
        <v>0</v>
      </c>
      <c r="AL37" s="58">
        <f t="shared" si="31"/>
        <v>0</v>
      </c>
      <c r="AM37" s="58">
        <f t="shared" si="32"/>
        <v>0</v>
      </c>
      <c r="AN37" s="58">
        <f t="shared" si="33"/>
        <v>0</v>
      </c>
      <c r="AO37" s="58">
        <f t="shared" si="34"/>
        <v>0</v>
      </c>
      <c r="AP37" s="58">
        <f t="shared" si="35"/>
        <v>0</v>
      </c>
      <c r="AQ37" s="58">
        <f t="shared" si="36"/>
        <v>0</v>
      </c>
      <c r="AR37" s="58">
        <f t="shared" si="37"/>
        <v>48000</v>
      </c>
      <c r="AS37" s="58">
        <f t="shared" si="38"/>
        <v>648000</v>
      </c>
      <c r="AT37" s="58">
        <f t="shared" si="39"/>
        <v>648000</v>
      </c>
      <c r="AU37" s="58" t="str">
        <f t="shared" si="40"/>
        <v>DHL</v>
      </c>
      <c r="AV37" s="75" t="s">
        <v>82</v>
      </c>
      <c r="AW37" s="60" t="s">
        <v>2378</v>
      </c>
      <c r="AY37" s="225">
        <v>45987</v>
      </c>
      <c r="AZ37" s="158"/>
      <c r="BA37" s="74"/>
      <c r="BB37" s="164"/>
      <c r="BC37" s="166"/>
    </row>
    <row r="38" spans="1:55" s="60" customFormat="1" ht="35.25" customHeight="1">
      <c r="A38" s="113" t="s">
        <v>1329</v>
      </c>
      <c r="B38" s="256" t="s">
        <v>1607</v>
      </c>
      <c r="C38" s="140" t="s">
        <v>1608</v>
      </c>
      <c r="D38" s="114">
        <v>45985</v>
      </c>
      <c r="E38" s="114" t="s">
        <v>2054</v>
      </c>
      <c r="F38" s="257">
        <v>1</v>
      </c>
      <c r="G38" s="258">
        <v>4.5</v>
      </c>
      <c r="H38" s="258">
        <v>4.5</v>
      </c>
      <c r="I38" s="116"/>
      <c r="J38" s="56"/>
      <c r="K38" s="62"/>
      <c r="L38" s="56"/>
      <c r="M38" s="56">
        <v>600000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62"/>
      <c r="Y38" s="58"/>
      <c r="Z38" s="260"/>
      <c r="AA38" s="117" t="s">
        <v>75</v>
      </c>
      <c r="AB38" s="57" t="str">
        <f t="shared" si="21"/>
        <v>PS257741</v>
      </c>
      <c r="AC38" s="58" t="str">
        <f t="shared" si="22"/>
        <v>TL-VY251121</v>
      </c>
      <c r="AD38" s="59">
        <f t="shared" si="23"/>
        <v>45985</v>
      </c>
      <c r="AE38" s="58">
        <f t="shared" si="24"/>
        <v>0</v>
      </c>
      <c r="AF38" s="58">
        <f t="shared" si="25"/>
        <v>0</v>
      </c>
      <c r="AG38" s="58">
        <f t="shared" si="26"/>
        <v>0</v>
      </c>
      <c r="AH38" s="58">
        <f t="shared" si="27"/>
        <v>600000</v>
      </c>
      <c r="AI38" s="58">
        <f t="shared" si="28"/>
        <v>0</v>
      </c>
      <c r="AJ38" s="58">
        <f t="shared" si="29"/>
        <v>0</v>
      </c>
      <c r="AK38" s="58">
        <f t="shared" si="30"/>
        <v>0</v>
      </c>
      <c r="AL38" s="58">
        <f t="shared" si="31"/>
        <v>0</v>
      </c>
      <c r="AM38" s="58">
        <f t="shared" si="32"/>
        <v>0</v>
      </c>
      <c r="AN38" s="58">
        <f t="shared" si="33"/>
        <v>0</v>
      </c>
      <c r="AO38" s="58">
        <f t="shared" si="34"/>
        <v>0</v>
      </c>
      <c r="AP38" s="58">
        <f t="shared" si="35"/>
        <v>0</v>
      </c>
      <c r="AQ38" s="58">
        <f t="shared" si="36"/>
        <v>0</v>
      </c>
      <c r="AR38" s="58">
        <f t="shared" si="37"/>
        <v>48000</v>
      </c>
      <c r="AS38" s="58">
        <f t="shared" si="38"/>
        <v>648000</v>
      </c>
      <c r="AT38" s="58">
        <f t="shared" si="39"/>
        <v>648000</v>
      </c>
      <c r="AU38" s="58" t="str">
        <f t="shared" si="40"/>
        <v>DHL</v>
      </c>
      <c r="AV38" s="75" t="s">
        <v>82</v>
      </c>
      <c r="AW38" s="60" t="s">
        <v>2379</v>
      </c>
      <c r="AY38" s="225">
        <v>45987</v>
      </c>
      <c r="AZ38" s="158"/>
      <c r="BA38" s="74"/>
      <c r="BB38" s="164"/>
      <c r="BC38" s="166"/>
    </row>
    <row r="39" spans="1:55" s="60" customFormat="1" ht="35.25" customHeight="1">
      <c r="A39" s="113" t="s">
        <v>1330</v>
      </c>
      <c r="B39" s="256" t="s">
        <v>1609</v>
      </c>
      <c r="C39" s="140" t="s">
        <v>1610</v>
      </c>
      <c r="D39" s="114">
        <v>45985</v>
      </c>
      <c r="E39" s="114" t="s">
        <v>2055</v>
      </c>
      <c r="F39" s="257">
        <v>1</v>
      </c>
      <c r="G39" s="258">
        <v>4.2</v>
      </c>
      <c r="H39" s="258">
        <v>4.2</v>
      </c>
      <c r="I39" s="116"/>
      <c r="J39" s="56"/>
      <c r="K39" s="62"/>
      <c r="L39" s="56"/>
      <c r="M39" s="56">
        <v>600000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62"/>
      <c r="Y39" s="58"/>
      <c r="Z39" s="260"/>
      <c r="AA39" s="117" t="s">
        <v>75</v>
      </c>
      <c r="AB39" s="57" t="str">
        <f t="shared" si="21"/>
        <v>PS257740</v>
      </c>
      <c r="AC39" s="58" t="str">
        <f t="shared" si="22"/>
        <v>006/IEM/XI/25</v>
      </c>
      <c r="AD39" s="59">
        <f t="shared" si="23"/>
        <v>45985</v>
      </c>
      <c r="AE39" s="58">
        <f t="shared" si="24"/>
        <v>0</v>
      </c>
      <c r="AF39" s="58">
        <f t="shared" si="25"/>
        <v>0</v>
      </c>
      <c r="AG39" s="58">
        <f t="shared" si="26"/>
        <v>0</v>
      </c>
      <c r="AH39" s="58">
        <f t="shared" si="27"/>
        <v>600000</v>
      </c>
      <c r="AI39" s="58">
        <f t="shared" si="28"/>
        <v>0</v>
      </c>
      <c r="AJ39" s="58">
        <f t="shared" si="29"/>
        <v>0</v>
      </c>
      <c r="AK39" s="58">
        <f t="shared" si="30"/>
        <v>0</v>
      </c>
      <c r="AL39" s="58">
        <f t="shared" si="31"/>
        <v>0</v>
      </c>
      <c r="AM39" s="58">
        <f t="shared" si="32"/>
        <v>0</v>
      </c>
      <c r="AN39" s="58">
        <f t="shared" si="33"/>
        <v>0</v>
      </c>
      <c r="AO39" s="58">
        <f t="shared" si="34"/>
        <v>0</v>
      </c>
      <c r="AP39" s="58">
        <f t="shared" si="35"/>
        <v>0</v>
      </c>
      <c r="AQ39" s="58">
        <f t="shared" si="36"/>
        <v>0</v>
      </c>
      <c r="AR39" s="58">
        <f t="shared" si="37"/>
        <v>48000</v>
      </c>
      <c r="AS39" s="58">
        <f t="shared" si="38"/>
        <v>648000</v>
      </c>
      <c r="AT39" s="58">
        <f t="shared" si="39"/>
        <v>648000</v>
      </c>
      <c r="AU39" s="58" t="str">
        <f t="shared" si="40"/>
        <v>DHL</v>
      </c>
      <c r="AV39" s="75" t="s">
        <v>82</v>
      </c>
      <c r="AW39" s="60" t="s">
        <v>2380</v>
      </c>
      <c r="AY39" s="225">
        <v>45987</v>
      </c>
      <c r="AZ39" s="158"/>
      <c r="BA39" s="74"/>
      <c r="BB39" s="164"/>
      <c r="BC39" s="166"/>
    </row>
    <row r="40" spans="1:55" s="60" customFormat="1" ht="35.25" customHeight="1">
      <c r="A40" s="113" t="s">
        <v>1331</v>
      </c>
      <c r="B40" s="256" t="s">
        <v>1611</v>
      </c>
      <c r="C40" s="140" t="s">
        <v>1612</v>
      </c>
      <c r="D40" s="114">
        <v>45985</v>
      </c>
      <c r="E40" s="114" t="s">
        <v>2056</v>
      </c>
      <c r="F40" s="257">
        <v>1</v>
      </c>
      <c r="G40" s="258">
        <v>0.5</v>
      </c>
      <c r="H40" s="258">
        <v>0.5</v>
      </c>
      <c r="I40" s="116"/>
      <c r="J40" s="56"/>
      <c r="K40" s="62"/>
      <c r="L40" s="56"/>
      <c r="M40" s="56">
        <v>600000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62"/>
      <c r="Y40" s="58"/>
      <c r="Z40" s="260"/>
      <c r="AA40" s="117" t="s">
        <v>75</v>
      </c>
      <c r="AB40" s="57" t="str">
        <f t="shared" si="21"/>
        <v>PS257738</v>
      </c>
      <c r="AC40" s="58" t="str">
        <f t="shared" si="22"/>
        <v>DSHK2025112002</v>
      </c>
      <c r="AD40" s="59">
        <f t="shared" si="23"/>
        <v>45985</v>
      </c>
      <c r="AE40" s="58">
        <f t="shared" si="24"/>
        <v>0</v>
      </c>
      <c r="AF40" s="58">
        <f t="shared" si="25"/>
        <v>0</v>
      </c>
      <c r="AG40" s="58">
        <f t="shared" si="26"/>
        <v>0</v>
      </c>
      <c r="AH40" s="58">
        <f t="shared" si="27"/>
        <v>600000</v>
      </c>
      <c r="AI40" s="58">
        <f t="shared" si="28"/>
        <v>0</v>
      </c>
      <c r="AJ40" s="58">
        <f t="shared" si="29"/>
        <v>0</v>
      </c>
      <c r="AK40" s="58">
        <f t="shared" si="30"/>
        <v>0</v>
      </c>
      <c r="AL40" s="58">
        <f t="shared" si="31"/>
        <v>0</v>
      </c>
      <c r="AM40" s="58">
        <f t="shared" si="32"/>
        <v>0</v>
      </c>
      <c r="AN40" s="58">
        <f t="shared" si="33"/>
        <v>0</v>
      </c>
      <c r="AO40" s="58">
        <f t="shared" si="34"/>
        <v>0</v>
      </c>
      <c r="AP40" s="58">
        <f t="shared" si="35"/>
        <v>0</v>
      </c>
      <c r="AQ40" s="58">
        <f t="shared" si="36"/>
        <v>0</v>
      </c>
      <c r="AR40" s="58">
        <f t="shared" si="37"/>
        <v>48000</v>
      </c>
      <c r="AS40" s="58">
        <f t="shared" si="38"/>
        <v>648000</v>
      </c>
      <c r="AT40" s="58">
        <f t="shared" si="39"/>
        <v>648000</v>
      </c>
      <c r="AU40" s="58" t="str">
        <f t="shared" si="40"/>
        <v>DHL</v>
      </c>
      <c r="AV40" s="75" t="s">
        <v>82</v>
      </c>
      <c r="AW40" s="60" t="s">
        <v>2381</v>
      </c>
      <c r="AY40" s="225">
        <v>45987</v>
      </c>
      <c r="AZ40" s="158"/>
      <c r="BA40" s="74"/>
      <c r="BB40" s="164"/>
      <c r="BC40" s="166"/>
    </row>
    <row r="41" spans="1:55" s="60" customFormat="1" ht="35.25" customHeight="1">
      <c r="A41" s="113" t="s">
        <v>1332</v>
      </c>
      <c r="B41" s="256" t="s">
        <v>1613</v>
      </c>
      <c r="C41" s="140" t="s">
        <v>1614</v>
      </c>
      <c r="D41" s="114">
        <v>45985</v>
      </c>
      <c r="E41" s="114" t="s">
        <v>2057</v>
      </c>
      <c r="F41" s="257">
        <v>1</v>
      </c>
      <c r="G41" s="258">
        <v>13.5</v>
      </c>
      <c r="H41" s="258">
        <v>13.5</v>
      </c>
      <c r="I41" s="116"/>
      <c r="J41" s="56"/>
      <c r="K41" s="62"/>
      <c r="L41" s="56"/>
      <c r="M41" s="56">
        <v>600000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62"/>
      <c r="Y41" s="58"/>
      <c r="Z41" s="260"/>
      <c r="AA41" s="117" t="s">
        <v>75</v>
      </c>
      <c r="AB41" s="57" t="str">
        <f t="shared" si="21"/>
        <v>PS257742</v>
      </c>
      <c r="AC41" s="58" t="str">
        <f t="shared" si="22"/>
        <v>1688/2025</v>
      </c>
      <c r="AD41" s="59">
        <f t="shared" si="23"/>
        <v>45985</v>
      </c>
      <c r="AE41" s="58">
        <f t="shared" si="24"/>
        <v>0</v>
      </c>
      <c r="AF41" s="58">
        <f t="shared" si="25"/>
        <v>0</v>
      </c>
      <c r="AG41" s="58">
        <f t="shared" si="26"/>
        <v>0</v>
      </c>
      <c r="AH41" s="58">
        <f t="shared" si="27"/>
        <v>600000</v>
      </c>
      <c r="AI41" s="58">
        <f t="shared" si="28"/>
        <v>0</v>
      </c>
      <c r="AJ41" s="58">
        <f t="shared" si="29"/>
        <v>0</v>
      </c>
      <c r="AK41" s="58">
        <f t="shared" si="30"/>
        <v>0</v>
      </c>
      <c r="AL41" s="58">
        <f t="shared" si="31"/>
        <v>0</v>
      </c>
      <c r="AM41" s="58">
        <f t="shared" si="32"/>
        <v>0</v>
      </c>
      <c r="AN41" s="58">
        <f t="shared" si="33"/>
        <v>0</v>
      </c>
      <c r="AO41" s="58">
        <f t="shared" si="34"/>
        <v>0</v>
      </c>
      <c r="AP41" s="58">
        <f t="shared" si="35"/>
        <v>0</v>
      </c>
      <c r="AQ41" s="58">
        <f t="shared" si="36"/>
        <v>0</v>
      </c>
      <c r="AR41" s="58">
        <f t="shared" si="37"/>
        <v>48000</v>
      </c>
      <c r="AS41" s="58">
        <f t="shared" si="38"/>
        <v>648000</v>
      </c>
      <c r="AT41" s="58">
        <f t="shared" si="39"/>
        <v>648000</v>
      </c>
      <c r="AU41" s="58" t="str">
        <f t="shared" si="40"/>
        <v>DHL</v>
      </c>
      <c r="AV41" s="75" t="s">
        <v>82</v>
      </c>
      <c r="AW41" s="60" t="s">
        <v>2382</v>
      </c>
      <c r="AY41" s="225">
        <v>45987</v>
      </c>
      <c r="AZ41" s="158"/>
      <c r="BA41" s="74"/>
      <c r="BB41" s="164"/>
      <c r="BC41" s="166"/>
    </row>
    <row r="42" spans="1:55" s="60" customFormat="1" ht="35.25" customHeight="1">
      <c r="A42" s="113" t="s">
        <v>1333</v>
      </c>
      <c r="B42" s="256" t="s">
        <v>1615</v>
      </c>
      <c r="C42" s="140">
        <v>112500040440010</v>
      </c>
      <c r="D42" s="114">
        <v>45986</v>
      </c>
      <c r="E42" s="114" t="s">
        <v>2058</v>
      </c>
      <c r="F42" s="257">
        <v>1</v>
      </c>
      <c r="G42" s="258">
        <v>306</v>
      </c>
      <c r="H42" s="258">
        <v>306</v>
      </c>
      <c r="I42" s="116"/>
      <c r="J42" s="56"/>
      <c r="K42" s="62"/>
      <c r="L42" s="56">
        <f>+IF(H42=0, _xleta.T, IF(H42&lt;=1000, 1260000, IF(H42&lt;=2000, 1430000, IF(H42&lt;=3000, 2120000, IF(H42&lt;=4500, 2230000, ff)))))</f>
        <v>1260000</v>
      </c>
      <c r="M42" s="56">
        <v>990000</v>
      </c>
      <c r="N42" s="56">
        <v>123704</v>
      </c>
      <c r="O42" s="56"/>
      <c r="P42" s="56"/>
      <c r="Q42" s="56"/>
      <c r="R42" s="56"/>
      <c r="S42" s="56"/>
      <c r="T42" s="56"/>
      <c r="U42" s="56">
        <f>+IF(H42&lt;=2000, 30000, IF(H42&lt;5000, 66000, ff))</f>
        <v>30000</v>
      </c>
      <c r="V42" s="56"/>
      <c r="W42" s="56"/>
      <c r="X42" s="62"/>
      <c r="Y42" s="58"/>
      <c r="Z42" s="260" t="s">
        <v>2333</v>
      </c>
      <c r="AA42" s="117" t="s">
        <v>1271</v>
      </c>
      <c r="AB42" s="57" t="str">
        <f t="shared" si="21"/>
        <v>PS257755</v>
      </c>
      <c r="AC42" s="58" t="str">
        <f t="shared" si="22"/>
        <v>5080121</v>
      </c>
      <c r="AD42" s="59">
        <f t="shared" si="23"/>
        <v>45986</v>
      </c>
      <c r="AE42" s="58">
        <f t="shared" si="24"/>
        <v>0</v>
      </c>
      <c r="AF42" s="58">
        <f t="shared" si="25"/>
        <v>0</v>
      </c>
      <c r="AG42" s="58">
        <f t="shared" si="26"/>
        <v>1260000</v>
      </c>
      <c r="AH42" s="58">
        <f t="shared" si="27"/>
        <v>990000</v>
      </c>
      <c r="AI42" s="58">
        <f t="shared" si="28"/>
        <v>123704</v>
      </c>
      <c r="AJ42" s="58">
        <f t="shared" si="29"/>
        <v>0</v>
      </c>
      <c r="AK42" s="58">
        <f t="shared" si="30"/>
        <v>0</v>
      </c>
      <c r="AL42" s="58">
        <f t="shared" si="31"/>
        <v>0</v>
      </c>
      <c r="AM42" s="58">
        <f t="shared" si="32"/>
        <v>0</v>
      </c>
      <c r="AN42" s="58">
        <f t="shared" si="33"/>
        <v>0</v>
      </c>
      <c r="AO42" s="58">
        <f t="shared" si="34"/>
        <v>0</v>
      </c>
      <c r="AP42" s="58">
        <f t="shared" si="35"/>
        <v>30000</v>
      </c>
      <c r="AQ42" s="58">
        <f t="shared" si="36"/>
        <v>0</v>
      </c>
      <c r="AR42" s="58">
        <f t="shared" si="37"/>
        <v>192296.32000000001</v>
      </c>
      <c r="AS42" s="58">
        <f t="shared" si="38"/>
        <v>2596000.3199999998</v>
      </c>
      <c r="AT42" s="58">
        <f t="shared" si="39"/>
        <v>2596000.3199999998</v>
      </c>
      <c r="AU42" s="58" t="str">
        <f t="shared" si="40"/>
        <v>THÀNH LONG</v>
      </c>
      <c r="AV42" s="75" t="s">
        <v>80</v>
      </c>
      <c r="AW42" s="60" t="s">
        <v>2383</v>
      </c>
      <c r="AX42" s="60" t="s">
        <v>2328</v>
      </c>
      <c r="AY42" s="225">
        <v>45987</v>
      </c>
      <c r="AZ42" s="158"/>
      <c r="BA42" s="74"/>
      <c r="BB42" s="164"/>
      <c r="BC42" s="166"/>
    </row>
    <row r="43" spans="1:55" s="60" customFormat="1" ht="35.25" customHeight="1">
      <c r="A43" s="113" t="s">
        <v>1334</v>
      </c>
      <c r="B43" s="256" t="s">
        <v>1616</v>
      </c>
      <c r="C43" s="140">
        <v>112500040434886</v>
      </c>
      <c r="D43" s="114">
        <v>45986</v>
      </c>
      <c r="E43" s="114" t="s">
        <v>2059</v>
      </c>
      <c r="F43" s="257">
        <v>1</v>
      </c>
      <c r="G43" s="258">
        <v>544.79999999999995</v>
      </c>
      <c r="H43" s="258">
        <v>544.79999999999995</v>
      </c>
      <c r="I43" s="116"/>
      <c r="J43" s="56"/>
      <c r="K43" s="62"/>
      <c r="L43" s="56">
        <f>+IF(H43=0, _xleta.T, IF(H43&lt;=1000, 1260000, IF(H43&lt;=2000, 1430000, IF(H43&lt;=3000, 2120000, IF(H43&lt;=4500, 2230000, ff)))))</f>
        <v>1260000</v>
      </c>
      <c r="M43" s="56">
        <v>990000</v>
      </c>
      <c r="N43" s="56">
        <v>134950</v>
      </c>
      <c r="O43" s="56"/>
      <c r="P43" s="56"/>
      <c r="Q43" s="56"/>
      <c r="R43" s="56"/>
      <c r="S43" s="56"/>
      <c r="T43" s="56"/>
      <c r="U43" s="56">
        <f>+IF(H43&lt;=2000, 30000, IF(H43&lt;5000, 66000, ff))</f>
        <v>30000</v>
      </c>
      <c r="V43" s="56"/>
      <c r="W43" s="56"/>
      <c r="X43" s="62"/>
      <c r="Y43" s="58"/>
      <c r="Z43" s="260" t="s">
        <v>2333</v>
      </c>
      <c r="AA43" s="117" t="s">
        <v>1271</v>
      </c>
      <c r="AB43" s="57" t="str">
        <f t="shared" si="21"/>
        <v>PS257756</v>
      </c>
      <c r="AC43" s="58" t="str">
        <f t="shared" si="22"/>
        <v>5080122</v>
      </c>
      <c r="AD43" s="59">
        <f t="shared" si="23"/>
        <v>45986</v>
      </c>
      <c r="AE43" s="58">
        <f t="shared" si="24"/>
        <v>0</v>
      </c>
      <c r="AF43" s="58">
        <f t="shared" si="25"/>
        <v>0</v>
      </c>
      <c r="AG43" s="58">
        <f t="shared" si="26"/>
        <v>1260000</v>
      </c>
      <c r="AH43" s="58">
        <f t="shared" si="27"/>
        <v>990000</v>
      </c>
      <c r="AI43" s="58">
        <f t="shared" si="28"/>
        <v>134950</v>
      </c>
      <c r="AJ43" s="58">
        <f t="shared" si="29"/>
        <v>0</v>
      </c>
      <c r="AK43" s="58">
        <f t="shared" si="30"/>
        <v>0</v>
      </c>
      <c r="AL43" s="58">
        <f t="shared" si="31"/>
        <v>0</v>
      </c>
      <c r="AM43" s="58">
        <f t="shared" si="32"/>
        <v>0</v>
      </c>
      <c r="AN43" s="58">
        <f t="shared" si="33"/>
        <v>0</v>
      </c>
      <c r="AO43" s="58">
        <f t="shared" si="34"/>
        <v>0</v>
      </c>
      <c r="AP43" s="58">
        <f t="shared" si="35"/>
        <v>30000</v>
      </c>
      <c r="AQ43" s="58">
        <f t="shared" si="36"/>
        <v>0</v>
      </c>
      <c r="AR43" s="58">
        <f t="shared" si="37"/>
        <v>193196</v>
      </c>
      <c r="AS43" s="58">
        <f t="shared" si="38"/>
        <v>2608146</v>
      </c>
      <c r="AT43" s="58">
        <f t="shared" si="39"/>
        <v>2608146</v>
      </c>
      <c r="AU43" s="58" t="str">
        <f t="shared" si="40"/>
        <v>THÀNH LONG</v>
      </c>
      <c r="AV43" s="75" t="s">
        <v>80</v>
      </c>
      <c r="AW43" s="60" t="s">
        <v>2384</v>
      </c>
      <c r="AX43" s="60" t="s">
        <v>2328</v>
      </c>
      <c r="AY43" s="225">
        <v>45987</v>
      </c>
      <c r="AZ43" s="158"/>
      <c r="BA43" s="74"/>
      <c r="BB43" s="164"/>
      <c r="BC43" s="166"/>
    </row>
    <row r="44" spans="1:55" s="60" customFormat="1" ht="35.25" customHeight="1">
      <c r="A44" s="113" t="s">
        <v>1335</v>
      </c>
      <c r="B44" s="256" t="s">
        <v>1617</v>
      </c>
      <c r="C44" s="140">
        <v>112500040434463</v>
      </c>
      <c r="D44" s="114">
        <v>45986</v>
      </c>
      <c r="E44" s="114" t="s">
        <v>2060</v>
      </c>
      <c r="F44" s="257">
        <v>1</v>
      </c>
      <c r="G44" s="258">
        <v>658.3</v>
      </c>
      <c r="H44" s="258">
        <v>658.3</v>
      </c>
      <c r="I44" s="116"/>
      <c r="J44" s="56"/>
      <c r="K44" s="62"/>
      <c r="L44" s="56">
        <f>+IF(H44=0, _xleta.T, IF(H44&lt;=1000, 1260000, IF(H44&lt;=2000, 1430000, IF(H44&lt;=3000, 2120000, IF(H44&lt;=4500, 2230000, ff)))))</f>
        <v>1260000</v>
      </c>
      <c r="M44" s="56">
        <v>990000</v>
      </c>
      <c r="N44" s="56">
        <v>163064</v>
      </c>
      <c r="O44" s="56"/>
      <c r="P44" s="56"/>
      <c r="Q44" s="56"/>
      <c r="R44" s="56"/>
      <c r="S44" s="56"/>
      <c r="T44" s="56"/>
      <c r="U44" s="56">
        <f>+IF(H44&lt;=2000, 30000, IF(H44&lt;5000, 66000, ff))</f>
        <v>30000</v>
      </c>
      <c r="V44" s="56"/>
      <c r="W44" s="56"/>
      <c r="X44" s="62"/>
      <c r="Y44" s="58"/>
      <c r="Z44" s="260" t="s">
        <v>2333</v>
      </c>
      <c r="AA44" s="117" t="s">
        <v>1271</v>
      </c>
      <c r="AB44" s="57" t="str">
        <f t="shared" si="21"/>
        <v>PS257757</v>
      </c>
      <c r="AC44" s="58" t="str">
        <f t="shared" si="22"/>
        <v>5080123</v>
      </c>
      <c r="AD44" s="59">
        <f t="shared" si="23"/>
        <v>45986</v>
      </c>
      <c r="AE44" s="58">
        <f t="shared" si="24"/>
        <v>0</v>
      </c>
      <c r="AF44" s="58">
        <f t="shared" si="25"/>
        <v>0</v>
      </c>
      <c r="AG44" s="58">
        <f t="shared" si="26"/>
        <v>1260000</v>
      </c>
      <c r="AH44" s="58">
        <f t="shared" si="27"/>
        <v>990000</v>
      </c>
      <c r="AI44" s="58">
        <f t="shared" si="28"/>
        <v>163064</v>
      </c>
      <c r="AJ44" s="58">
        <f t="shared" si="29"/>
        <v>0</v>
      </c>
      <c r="AK44" s="58">
        <f t="shared" si="30"/>
        <v>0</v>
      </c>
      <c r="AL44" s="58">
        <f t="shared" si="31"/>
        <v>0</v>
      </c>
      <c r="AM44" s="58">
        <f t="shared" si="32"/>
        <v>0</v>
      </c>
      <c r="AN44" s="58">
        <f t="shared" si="33"/>
        <v>0</v>
      </c>
      <c r="AO44" s="58">
        <f t="shared" si="34"/>
        <v>0</v>
      </c>
      <c r="AP44" s="58">
        <f t="shared" si="35"/>
        <v>30000</v>
      </c>
      <c r="AQ44" s="58">
        <f t="shared" si="36"/>
        <v>0</v>
      </c>
      <c r="AR44" s="58">
        <f t="shared" si="37"/>
        <v>195445.12</v>
      </c>
      <c r="AS44" s="58">
        <f t="shared" si="38"/>
        <v>2638509.12</v>
      </c>
      <c r="AT44" s="58">
        <f t="shared" si="39"/>
        <v>2638509.12</v>
      </c>
      <c r="AU44" s="58" t="str">
        <f t="shared" si="40"/>
        <v>THÀNH LONG</v>
      </c>
      <c r="AV44" s="75" t="s">
        <v>80</v>
      </c>
      <c r="AW44" s="60" t="s">
        <v>2385</v>
      </c>
      <c r="AX44" s="60" t="s">
        <v>2328</v>
      </c>
      <c r="AY44" s="225">
        <v>45987</v>
      </c>
      <c r="AZ44" s="158"/>
      <c r="BA44" s="74"/>
      <c r="BB44" s="164"/>
      <c r="BC44" s="166"/>
    </row>
    <row r="45" spans="1:55" s="60" customFormat="1" ht="35.25" customHeight="1">
      <c r="A45" s="113" t="s">
        <v>1336</v>
      </c>
      <c r="B45" s="256" t="s">
        <v>1618</v>
      </c>
      <c r="C45" s="140" t="s">
        <v>1619</v>
      </c>
      <c r="D45" s="114">
        <v>45982</v>
      </c>
      <c r="E45" s="114" t="s">
        <v>2061</v>
      </c>
      <c r="F45" s="257">
        <v>1</v>
      </c>
      <c r="G45" s="258">
        <v>1581</v>
      </c>
      <c r="H45" s="258">
        <v>1581</v>
      </c>
      <c r="I45" s="116" t="s">
        <v>1288</v>
      </c>
      <c r="J45" s="56"/>
      <c r="K45" s="62"/>
      <c r="L45" s="56">
        <f>+IF(H45=0, _xleta.T, IF(H45&lt;=1000, 1260000, IF(H45&lt;=2000, 1430000, IF(H45&lt;=3000, 2120000, IF(H45&lt;=4500, 2230000, ff)))))</f>
        <v>1430000</v>
      </c>
      <c r="M45" s="56">
        <v>990000</v>
      </c>
      <c r="N45" s="56">
        <v>8551008</v>
      </c>
      <c r="O45" s="56">
        <v>3167040</v>
      </c>
      <c r="P45" s="56"/>
      <c r="Q45" s="56">
        <v>791760</v>
      </c>
      <c r="R45" s="56"/>
      <c r="S45" s="56"/>
      <c r="T45" s="56">
        <v>23715</v>
      </c>
      <c r="U45" s="56">
        <f>+IF(H45&lt;=2000, 30000, IF(H45&lt;5000, 66000, ff))</f>
        <v>30000</v>
      </c>
      <c r="V45" s="56"/>
      <c r="W45" s="56"/>
      <c r="X45" s="62"/>
      <c r="Y45" s="58"/>
      <c r="Z45" s="260" t="s">
        <v>691</v>
      </c>
      <c r="AA45" s="117" t="s">
        <v>74</v>
      </c>
      <c r="AB45" s="57" t="str">
        <f t="shared" si="21"/>
        <v>PS257605</v>
      </c>
      <c r="AC45" s="58" t="str">
        <f t="shared" si="22"/>
        <v>EXD1-25-C1186</v>
      </c>
      <c r="AD45" s="59">
        <f t="shared" si="23"/>
        <v>45982</v>
      </c>
      <c r="AE45" s="58">
        <f t="shared" si="24"/>
        <v>0</v>
      </c>
      <c r="AF45" s="58">
        <f t="shared" si="25"/>
        <v>0</v>
      </c>
      <c r="AG45" s="58">
        <f t="shared" si="26"/>
        <v>1430000</v>
      </c>
      <c r="AH45" s="58">
        <f t="shared" si="27"/>
        <v>990000</v>
      </c>
      <c r="AI45" s="58">
        <f t="shared" si="28"/>
        <v>8551008</v>
      </c>
      <c r="AJ45" s="58">
        <f t="shared" si="29"/>
        <v>3167040</v>
      </c>
      <c r="AK45" s="58">
        <f t="shared" si="30"/>
        <v>0</v>
      </c>
      <c r="AL45" s="58">
        <f t="shared" si="31"/>
        <v>791760</v>
      </c>
      <c r="AM45" s="58">
        <f t="shared" si="32"/>
        <v>0</v>
      </c>
      <c r="AN45" s="58">
        <f t="shared" si="33"/>
        <v>0</v>
      </c>
      <c r="AO45" s="58">
        <f t="shared" si="34"/>
        <v>23715</v>
      </c>
      <c r="AP45" s="58">
        <f t="shared" si="35"/>
        <v>30000</v>
      </c>
      <c r="AQ45" s="58">
        <f t="shared" si="36"/>
        <v>0</v>
      </c>
      <c r="AR45" s="58">
        <f t="shared" si="37"/>
        <v>1198681.8400000001</v>
      </c>
      <c r="AS45" s="58">
        <f t="shared" si="38"/>
        <v>16182204.84</v>
      </c>
      <c r="AT45" s="58">
        <f t="shared" si="39"/>
        <v>16182204.84</v>
      </c>
      <c r="AU45" s="58" t="str">
        <f t="shared" si="40"/>
        <v>CÁT LÁI</v>
      </c>
      <c r="AV45" s="75" t="s">
        <v>80</v>
      </c>
      <c r="AW45" s="60" t="s">
        <v>2386</v>
      </c>
      <c r="AX45" s="60" t="s">
        <v>2323</v>
      </c>
      <c r="AY45" s="225">
        <v>45988</v>
      </c>
      <c r="AZ45" s="158"/>
      <c r="BA45" s="74"/>
      <c r="BB45" s="164"/>
      <c r="BC45" s="166"/>
    </row>
    <row r="46" spans="1:55" s="60" customFormat="1" ht="35.25" customHeight="1">
      <c r="A46" s="113" t="s">
        <v>1337</v>
      </c>
      <c r="B46" s="256" t="s">
        <v>1620</v>
      </c>
      <c r="C46" s="140" t="s">
        <v>1621</v>
      </c>
      <c r="D46" s="114">
        <v>45987</v>
      </c>
      <c r="E46" s="114" t="s">
        <v>2062</v>
      </c>
      <c r="F46" s="257">
        <v>1</v>
      </c>
      <c r="G46" s="258">
        <v>3070</v>
      </c>
      <c r="H46" s="258">
        <v>3070</v>
      </c>
      <c r="I46" s="116" t="s">
        <v>2279</v>
      </c>
      <c r="J46" s="56"/>
      <c r="K46" s="62"/>
      <c r="L46" s="56">
        <f>+IF(H46=0, _xleta.T, IF(H46&lt;=1000, 1260000, IF(H46&lt;=2000, 1430000, IF(H46&lt;=3000, 2120000, IF(H46&lt;=4500, 2230000, ff)))))</f>
        <v>2230000</v>
      </c>
      <c r="M46" s="56">
        <v>990000</v>
      </c>
      <c r="N46" s="56">
        <v>4501712</v>
      </c>
      <c r="O46" s="56"/>
      <c r="P46" s="56"/>
      <c r="Q46" s="56">
        <v>1848210</v>
      </c>
      <c r="R46" s="56"/>
      <c r="S46" s="56"/>
      <c r="T46" s="56">
        <v>46050</v>
      </c>
      <c r="U46" s="56">
        <f>+IF(H46&lt;=2000, 30000, IF(H46&lt;5000, 66000, ff))</f>
        <v>66000</v>
      </c>
      <c r="V46" s="56"/>
      <c r="W46" s="56"/>
      <c r="X46" s="62"/>
      <c r="Y46" s="58"/>
      <c r="Z46" s="260" t="s">
        <v>691</v>
      </c>
      <c r="AA46" s="117" t="s">
        <v>74</v>
      </c>
      <c r="AB46" s="57" t="str">
        <f t="shared" si="21"/>
        <v>PS257743</v>
      </c>
      <c r="AC46" s="58" t="str">
        <f t="shared" si="22"/>
        <v>PS25-7743</v>
      </c>
      <c r="AD46" s="59">
        <f t="shared" si="23"/>
        <v>45987</v>
      </c>
      <c r="AE46" s="58">
        <f t="shared" si="24"/>
        <v>0</v>
      </c>
      <c r="AF46" s="58">
        <f t="shared" si="25"/>
        <v>0</v>
      </c>
      <c r="AG46" s="58">
        <f t="shared" si="26"/>
        <v>2230000</v>
      </c>
      <c r="AH46" s="58">
        <f t="shared" si="27"/>
        <v>990000</v>
      </c>
      <c r="AI46" s="58">
        <f t="shared" si="28"/>
        <v>4501712</v>
      </c>
      <c r="AJ46" s="58">
        <f t="shared" si="29"/>
        <v>0</v>
      </c>
      <c r="AK46" s="58">
        <f t="shared" si="30"/>
        <v>0</v>
      </c>
      <c r="AL46" s="58">
        <f t="shared" si="31"/>
        <v>1848210</v>
      </c>
      <c r="AM46" s="58">
        <f t="shared" si="32"/>
        <v>0</v>
      </c>
      <c r="AN46" s="58">
        <f t="shared" si="33"/>
        <v>0</v>
      </c>
      <c r="AO46" s="58">
        <f t="shared" si="34"/>
        <v>46050</v>
      </c>
      <c r="AP46" s="58">
        <f t="shared" si="35"/>
        <v>66000</v>
      </c>
      <c r="AQ46" s="58">
        <f t="shared" si="36"/>
        <v>0</v>
      </c>
      <c r="AR46" s="58">
        <f t="shared" si="37"/>
        <v>774557.76</v>
      </c>
      <c r="AS46" s="58">
        <f t="shared" si="38"/>
        <v>10456529.76</v>
      </c>
      <c r="AT46" s="58">
        <f t="shared" si="39"/>
        <v>10456529.76</v>
      </c>
      <c r="AU46" s="58" t="str">
        <f t="shared" si="40"/>
        <v>CÁT LÁI</v>
      </c>
      <c r="AV46" s="75" t="s">
        <v>80</v>
      </c>
      <c r="AW46" s="60" t="s">
        <v>2387</v>
      </c>
      <c r="AX46" s="60" t="s">
        <v>2323</v>
      </c>
      <c r="AY46" s="225">
        <v>45988</v>
      </c>
      <c r="AZ46" s="158"/>
      <c r="BA46" s="74"/>
      <c r="BB46" s="164"/>
      <c r="BC46" s="166"/>
    </row>
    <row r="47" spans="1:55" s="60" customFormat="1" ht="35.25" customHeight="1">
      <c r="A47" s="113" t="s">
        <v>1338</v>
      </c>
      <c r="B47" s="256" t="s">
        <v>1622</v>
      </c>
      <c r="C47" s="140" t="s">
        <v>1623</v>
      </c>
      <c r="D47" s="114">
        <v>45982</v>
      </c>
      <c r="E47" s="114" t="s">
        <v>2063</v>
      </c>
      <c r="F47" s="257">
        <v>1</v>
      </c>
      <c r="G47" s="258">
        <v>3885.9</v>
      </c>
      <c r="H47" s="258">
        <v>3885.9</v>
      </c>
      <c r="I47" s="116">
        <v>15.5</v>
      </c>
      <c r="J47" s="56"/>
      <c r="K47" s="62"/>
      <c r="L47" s="56">
        <f>+IF(H47=0, _xleta.T, IF(H47&lt;=1000, 1260000, IF(H47&lt;=2000, 1430000, IF(H47&lt;=3000, 2120000, IF(H47&lt;=4500, 2230000, ff)))))</f>
        <v>2230000</v>
      </c>
      <c r="M47" s="56">
        <v>990000</v>
      </c>
      <c r="N47" s="56">
        <v>26589940</v>
      </c>
      <c r="O47" s="56">
        <v>8999672</v>
      </c>
      <c r="P47" s="56">
        <v>10226900</v>
      </c>
      <c r="Q47" s="56">
        <v>659800</v>
      </c>
      <c r="R47" s="56">
        <v>659800</v>
      </c>
      <c r="S47" s="56">
        <v>84545</v>
      </c>
      <c r="T47" s="56">
        <v>58289</v>
      </c>
      <c r="U47" s="56">
        <f>+IF(H47&lt;=2000, 30000, IF(H47&lt;5000, 66000, ff))</f>
        <v>66000</v>
      </c>
      <c r="V47" s="56"/>
      <c r="W47" s="56"/>
      <c r="X47" s="62"/>
      <c r="Y47" s="58"/>
      <c r="Z47" s="260" t="s">
        <v>709</v>
      </c>
      <c r="AA47" s="117" t="s">
        <v>74</v>
      </c>
      <c r="AB47" s="57" t="str">
        <f t="shared" si="21"/>
        <v>PS257673</v>
      </c>
      <c r="AC47" s="58" t="str">
        <f t="shared" si="22"/>
        <v>SL2025110702</v>
      </c>
      <c r="AD47" s="59">
        <f t="shared" si="23"/>
        <v>45982</v>
      </c>
      <c r="AE47" s="58">
        <f t="shared" si="24"/>
        <v>0</v>
      </c>
      <c r="AF47" s="58">
        <f t="shared" si="25"/>
        <v>0</v>
      </c>
      <c r="AG47" s="58">
        <f t="shared" si="26"/>
        <v>2230000</v>
      </c>
      <c r="AH47" s="58">
        <f t="shared" si="27"/>
        <v>990000</v>
      </c>
      <c r="AI47" s="58">
        <f t="shared" si="28"/>
        <v>26589940</v>
      </c>
      <c r="AJ47" s="58">
        <f t="shared" si="29"/>
        <v>8999672</v>
      </c>
      <c r="AK47" s="58">
        <f t="shared" si="30"/>
        <v>10226900</v>
      </c>
      <c r="AL47" s="58">
        <f t="shared" si="31"/>
        <v>659800</v>
      </c>
      <c r="AM47" s="58">
        <f t="shared" si="32"/>
        <v>659800</v>
      </c>
      <c r="AN47" s="58">
        <f t="shared" si="33"/>
        <v>84545</v>
      </c>
      <c r="AO47" s="58">
        <f t="shared" si="34"/>
        <v>58289</v>
      </c>
      <c r="AP47" s="58">
        <f t="shared" si="35"/>
        <v>66000</v>
      </c>
      <c r="AQ47" s="58">
        <f t="shared" si="36"/>
        <v>0</v>
      </c>
      <c r="AR47" s="58">
        <f t="shared" si="37"/>
        <v>4045195.68</v>
      </c>
      <c r="AS47" s="58">
        <f t="shared" si="38"/>
        <v>54610141.68</v>
      </c>
      <c r="AT47" s="58">
        <f t="shared" si="39"/>
        <v>54610141.68</v>
      </c>
      <c r="AU47" s="58" t="str">
        <f t="shared" si="40"/>
        <v>CÁT LÁI</v>
      </c>
      <c r="AV47" s="75" t="s">
        <v>80</v>
      </c>
      <c r="AW47" s="60" t="s">
        <v>2388</v>
      </c>
      <c r="AX47" s="60" t="s">
        <v>2323</v>
      </c>
      <c r="AY47" s="225">
        <v>45988</v>
      </c>
      <c r="AZ47" s="158"/>
      <c r="BA47" s="74"/>
      <c r="BB47" s="164"/>
      <c r="BC47" s="166"/>
    </row>
    <row r="48" spans="1:55" s="60" customFormat="1" ht="35.25" customHeight="1">
      <c r="A48" s="113" t="s">
        <v>1339</v>
      </c>
      <c r="B48" s="256" t="s">
        <v>1624</v>
      </c>
      <c r="C48" s="140" t="s">
        <v>1625</v>
      </c>
      <c r="D48" s="114">
        <v>45985</v>
      </c>
      <c r="E48" s="114" t="s">
        <v>2064</v>
      </c>
      <c r="F48" s="257">
        <v>1</v>
      </c>
      <c r="G48" s="258">
        <v>1454.4</v>
      </c>
      <c r="H48" s="258">
        <v>1454.4</v>
      </c>
      <c r="I48" s="116">
        <v>5.25</v>
      </c>
      <c r="J48" s="56"/>
      <c r="K48" s="62"/>
      <c r="L48" s="56">
        <f>+IF(H48=0, _xleta.T, IF(H48&lt;=1000, 1260000, IF(H48&lt;=2000, 1430000, IF(H48&lt;=3000, 2120000, IF(H48&lt;=4500, 2230000, ff)))))</f>
        <v>1430000</v>
      </c>
      <c r="M48" s="56">
        <v>990000</v>
      </c>
      <c r="N48" s="56">
        <v>18018682</v>
      </c>
      <c r="O48" s="56">
        <v>3465131</v>
      </c>
      <c r="P48" s="56">
        <v>5544210</v>
      </c>
      <c r="Q48" s="56">
        <v>660025</v>
      </c>
      <c r="R48" s="56">
        <v>660025</v>
      </c>
      <c r="S48" s="56"/>
      <c r="T48" s="56">
        <v>21816</v>
      </c>
      <c r="U48" s="56">
        <f>+IF(H48&lt;=2000, 30000, IF(H48&lt;5000, 66000, ff))</f>
        <v>30000</v>
      </c>
      <c r="V48" s="56"/>
      <c r="W48" s="56"/>
      <c r="X48" s="62"/>
      <c r="Y48" s="58"/>
      <c r="Z48" s="260" t="s">
        <v>709</v>
      </c>
      <c r="AA48" s="117" t="s">
        <v>74</v>
      </c>
      <c r="AB48" s="57" t="str">
        <f t="shared" si="21"/>
        <v>PS257730</v>
      </c>
      <c r="AC48" s="58" t="str">
        <f t="shared" si="22"/>
        <v>KS20251107001</v>
      </c>
      <c r="AD48" s="59">
        <f t="shared" si="23"/>
        <v>45985</v>
      </c>
      <c r="AE48" s="58">
        <f t="shared" si="24"/>
        <v>0</v>
      </c>
      <c r="AF48" s="58">
        <f t="shared" si="25"/>
        <v>0</v>
      </c>
      <c r="AG48" s="58">
        <f t="shared" si="26"/>
        <v>1430000</v>
      </c>
      <c r="AH48" s="58">
        <f t="shared" si="27"/>
        <v>990000</v>
      </c>
      <c r="AI48" s="58">
        <f t="shared" si="28"/>
        <v>18018682</v>
      </c>
      <c r="AJ48" s="58">
        <f t="shared" si="29"/>
        <v>3465131</v>
      </c>
      <c r="AK48" s="58">
        <f t="shared" si="30"/>
        <v>5544210</v>
      </c>
      <c r="AL48" s="58">
        <f t="shared" si="31"/>
        <v>660025</v>
      </c>
      <c r="AM48" s="58">
        <f t="shared" si="32"/>
        <v>660025</v>
      </c>
      <c r="AN48" s="58">
        <f t="shared" si="33"/>
        <v>0</v>
      </c>
      <c r="AO48" s="58">
        <f t="shared" si="34"/>
        <v>21816</v>
      </c>
      <c r="AP48" s="58">
        <f t="shared" si="35"/>
        <v>30000</v>
      </c>
      <c r="AQ48" s="58">
        <f t="shared" si="36"/>
        <v>0</v>
      </c>
      <c r="AR48" s="58">
        <f t="shared" si="37"/>
        <v>2465591.12</v>
      </c>
      <c r="AS48" s="58">
        <f t="shared" si="38"/>
        <v>33285480.120000001</v>
      </c>
      <c r="AT48" s="58">
        <f t="shared" si="39"/>
        <v>33285480.120000001</v>
      </c>
      <c r="AU48" s="58" t="str">
        <f t="shared" si="40"/>
        <v>CÁT LÁI</v>
      </c>
      <c r="AV48" s="75" t="s">
        <v>80</v>
      </c>
      <c r="AW48" s="60" t="s">
        <v>2389</v>
      </c>
      <c r="AX48" s="60" t="s">
        <v>2323</v>
      </c>
      <c r="AY48" s="225">
        <v>45988</v>
      </c>
      <c r="AZ48" s="158"/>
      <c r="BA48" s="74"/>
      <c r="BB48" s="164"/>
      <c r="BC48" s="166"/>
    </row>
    <row r="49" spans="1:55" s="60" customFormat="1" ht="35.25" customHeight="1">
      <c r="A49" s="113" t="s">
        <v>1340</v>
      </c>
      <c r="B49" s="256" t="s">
        <v>1626</v>
      </c>
      <c r="C49" s="140" t="s">
        <v>1627</v>
      </c>
      <c r="D49" s="114">
        <v>45985</v>
      </c>
      <c r="E49" s="114" t="s">
        <v>2065</v>
      </c>
      <c r="F49" s="257">
        <v>1</v>
      </c>
      <c r="G49" s="258">
        <v>1756.2</v>
      </c>
      <c r="H49" s="258">
        <v>1756.2</v>
      </c>
      <c r="I49" s="116" t="s">
        <v>2280</v>
      </c>
      <c r="J49" s="56"/>
      <c r="K49" s="62"/>
      <c r="L49" s="259">
        <f>2230000</f>
        <v>2230000</v>
      </c>
      <c r="M49" s="56">
        <v>990000</v>
      </c>
      <c r="N49" s="56">
        <v>5058819</v>
      </c>
      <c r="O49" s="56">
        <v>948528</v>
      </c>
      <c r="P49" s="56">
        <v>1897057</v>
      </c>
      <c r="Q49" s="56">
        <v>791760</v>
      </c>
      <c r="R49" s="56"/>
      <c r="S49" s="56"/>
      <c r="T49" s="56">
        <v>26343</v>
      </c>
      <c r="U49" s="56">
        <v>66000</v>
      </c>
      <c r="V49" s="56"/>
      <c r="W49" s="56"/>
      <c r="X49" s="62"/>
      <c r="Y49" s="58"/>
      <c r="Z49" s="260" t="s">
        <v>1274</v>
      </c>
      <c r="AA49" s="117" t="s">
        <v>74</v>
      </c>
      <c r="AB49" s="57" t="str">
        <f t="shared" si="21"/>
        <v>PS257709</v>
      </c>
      <c r="AC49" s="58" t="str">
        <f t="shared" si="22"/>
        <v>0884760003</v>
      </c>
      <c r="AD49" s="59">
        <f t="shared" si="23"/>
        <v>45985</v>
      </c>
      <c r="AE49" s="58">
        <f t="shared" si="24"/>
        <v>0</v>
      </c>
      <c r="AF49" s="58">
        <f t="shared" si="25"/>
        <v>0</v>
      </c>
      <c r="AG49" s="58">
        <f t="shared" si="26"/>
        <v>2230000</v>
      </c>
      <c r="AH49" s="58">
        <f t="shared" si="27"/>
        <v>990000</v>
      </c>
      <c r="AI49" s="58">
        <f t="shared" si="28"/>
        <v>5058819</v>
      </c>
      <c r="AJ49" s="58">
        <f t="shared" si="29"/>
        <v>948528</v>
      </c>
      <c r="AK49" s="58">
        <f t="shared" si="30"/>
        <v>1897057</v>
      </c>
      <c r="AL49" s="58">
        <f t="shared" si="31"/>
        <v>791760</v>
      </c>
      <c r="AM49" s="58">
        <f t="shared" si="32"/>
        <v>0</v>
      </c>
      <c r="AN49" s="58">
        <f t="shared" si="33"/>
        <v>0</v>
      </c>
      <c r="AO49" s="58">
        <f t="shared" si="34"/>
        <v>26343</v>
      </c>
      <c r="AP49" s="58">
        <f t="shared" si="35"/>
        <v>66000</v>
      </c>
      <c r="AQ49" s="58">
        <f t="shared" si="36"/>
        <v>0</v>
      </c>
      <c r="AR49" s="58">
        <f t="shared" si="37"/>
        <v>960680.56</v>
      </c>
      <c r="AS49" s="58">
        <f t="shared" si="38"/>
        <v>12969187.560000001</v>
      </c>
      <c r="AT49" s="58">
        <f t="shared" si="39"/>
        <v>12969187.560000001</v>
      </c>
      <c r="AU49" s="58" t="str">
        <f t="shared" si="40"/>
        <v>CÁT LÁI</v>
      </c>
      <c r="AV49" s="75" t="s">
        <v>80</v>
      </c>
      <c r="AW49" s="60" t="s">
        <v>2390</v>
      </c>
      <c r="AX49" s="60" t="s">
        <v>2323</v>
      </c>
      <c r="AY49" s="225">
        <v>45988</v>
      </c>
      <c r="AZ49" s="158"/>
      <c r="BA49" s="74"/>
      <c r="BB49" s="164"/>
      <c r="BC49" s="166"/>
    </row>
    <row r="50" spans="1:55" s="60" customFormat="1" ht="35.25" customHeight="1">
      <c r="A50" s="113" t="s">
        <v>1341</v>
      </c>
      <c r="B50" s="256" t="s">
        <v>1628</v>
      </c>
      <c r="C50" s="140" t="s">
        <v>1629</v>
      </c>
      <c r="D50" s="114">
        <v>45988</v>
      </c>
      <c r="E50" s="114" t="s">
        <v>2066</v>
      </c>
      <c r="F50" s="257">
        <v>1</v>
      </c>
      <c r="G50" s="258">
        <v>33</v>
      </c>
      <c r="H50" s="258">
        <v>33</v>
      </c>
      <c r="I50" s="116"/>
      <c r="J50" s="56"/>
      <c r="K50" s="62"/>
      <c r="L50" s="56">
        <f t="shared" ref="L50:L51" si="43">+IF(H50&lt;=50,1060000, IF(H50&lt;=200, 1210000, IF(H50&lt;=500, 1230000, IF(H50&lt;=1000, 1440000, IF(H50&lt;=2000, 1990000, IF(H50&gt;2000, 1990000+(H50-2000)*1464))))))</f>
        <v>1060000</v>
      </c>
      <c r="M50" s="56">
        <v>990000</v>
      </c>
      <c r="N50" s="56"/>
      <c r="O50" s="56"/>
      <c r="P50" s="56"/>
      <c r="Q50" s="56">
        <v>565034</v>
      </c>
      <c r="R50" s="56"/>
      <c r="S50" s="56">
        <v>300000</v>
      </c>
      <c r="T50" s="56"/>
      <c r="U50" s="56"/>
      <c r="V50" s="56"/>
      <c r="W50" s="56"/>
      <c r="X50" s="62"/>
      <c r="Y50" s="58"/>
      <c r="Z50" s="260" t="s">
        <v>2333</v>
      </c>
      <c r="AA50" s="117" t="s">
        <v>72</v>
      </c>
      <c r="AB50" s="57" t="str">
        <f t="shared" si="21"/>
        <v>PS257827</v>
      </c>
      <c r="AC50" s="58" t="str">
        <f t="shared" si="22"/>
        <v>PC251126VY</v>
      </c>
      <c r="AD50" s="59">
        <f t="shared" si="23"/>
        <v>45988</v>
      </c>
      <c r="AE50" s="58">
        <f t="shared" si="24"/>
        <v>0</v>
      </c>
      <c r="AF50" s="58">
        <f t="shared" si="25"/>
        <v>0</v>
      </c>
      <c r="AG50" s="58">
        <f t="shared" si="26"/>
        <v>1060000</v>
      </c>
      <c r="AH50" s="58">
        <f t="shared" si="27"/>
        <v>990000</v>
      </c>
      <c r="AI50" s="58">
        <f t="shared" si="28"/>
        <v>0</v>
      </c>
      <c r="AJ50" s="58">
        <f t="shared" si="29"/>
        <v>0</v>
      </c>
      <c r="AK50" s="58">
        <f t="shared" si="30"/>
        <v>0</v>
      </c>
      <c r="AL50" s="58">
        <f t="shared" si="31"/>
        <v>565034</v>
      </c>
      <c r="AM50" s="58">
        <f t="shared" si="32"/>
        <v>0</v>
      </c>
      <c r="AN50" s="58">
        <f t="shared" si="33"/>
        <v>300000</v>
      </c>
      <c r="AO50" s="58">
        <f t="shared" si="34"/>
        <v>0</v>
      </c>
      <c r="AP50" s="58">
        <f t="shared" si="35"/>
        <v>0</v>
      </c>
      <c r="AQ50" s="58">
        <f t="shared" si="36"/>
        <v>0</v>
      </c>
      <c r="AR50" s="58">
        <f t="shared" si="37"/>
        <v>233202.72</v>
      </c>
      <c r="AS50" s="58">
        <f t="shared" si="38"/>
        <v>3148236.72</v>
      </c>
      <c r="AT50" s="58">
        <f t="shared" si="39"/>
        <v>3148236.72</v>
      </c>
      <c r="AU50" s="58" t="str">
        <f t="shared" si="40"/>
        <v>TCS</v>
      </c>
      <c r="AV50" s="75" t="s">
        <v>79</v>
      </c>
      <c r="AW50" s="60" t="s">
        <v>2391</v>
      </c>
      <c r="AX50" s="60" t="s">
        <v>1293</v>
      </c>
      <c r="AY50" s="225">
        <v>45988</v>
      </c>
      <c r="AZ50" s="158"/>
      <c r="BA50" s="74"/>
      <c r="BB50" s="164"/>
      <c r="BC50" s="166"/>
    </row>
    <row r="51" spans="1:55" s="60" customFormat="1" ht="35.25" customHeight="1">
      <c r="A51" s="113" t="s">
        <v>1342</v>
      </c>
      <c r="B51" s="256" t="s">
        <v>1630</v>
      </c>
      <c r="C51" s="140" t="s">
        <v>1631</v>
      </c>
      <c r="D51" s="114">
        <v>45987</v>
      </c>
      <c r="E51" s="114" t="s">
        <v>2067</v>
      </c>
      <c r="F51" s="257">
        <v>1</v>
      </c>
      <c r="G51" s="258">
        <v>10</v>
      </c>
      <c r="H51" s="258">
        <v>10</v>
      </c>
      <c r="I51" s="116"/>
      <c r="J51" s="56"/>
      <c r="K51" s="62"/>
      <c r="L51" s="56">
        <f t="shared" si="43"/>
        <v>1060000</v>
      </c>
      <c r="M51" s="56">
        <v>990000</v>
      </c>
      <c r="N51" s="56"/>
      <c r="O51" s="56"/>
      <c r="P51" s="56"/>
      <c r="Q51" s="56">
        <v>532746</v>
      </c>
      <c r="R51" s="56"/>
      <c r="S51" s="56">
        <v>150000</v>
      </c>
      <c r="T51" s="56"/>
      <c r="U51" s="56"/>
      <c r="V51" s="56"/>
      <c r="W51" s="56"/>
      <c r="X51" s="62"/>
      <c r="Y51" s="58"/>
      <c r="Z51" s="260" t="s">
        <v>2333</v>
      </c>
      <c r="AA51" s="117" t="s">
        <v>72</v>
      </c>
      <c r="AB51" s="57" t="str">
        <f t="shared" si="21"/>
        <v>PS257781</v>
      </c>
      <c r="AC51" s="58" t="str">
        <f t="shared" si="22"/>
        <v>PC251125VY</v>
      </c>
      <c r="AD51" s="59">
        <f t="shared" si="23"/>
        <v>45987</v>
      </c>
      <c r="AE51" s="58">
        <f t="shared" si="24"/>
        <v>0</v>
      </c>
      <c r="AF51" s="58">
        <f t="shared" si="25"/>
        <v>0</v>
      </c>
      <c r="AG51" s="58">
        <f t="shared" si="26"/>
        <v>1060000</v>
      </c>
      <c r="AH51" s="58">
        <f t="shared" si="27"/>
        <v>990000</v>
      </c>
      <c r="AI51" s="58">
        <f t="shared" si="28"/>
        <v>0</v>
      </c>
      <c r="AJ51" s="58">
        <f t="shared" si="29"/>
        <v>0</v>
      </c>
      <c r="AK51" s="58">
        <f t="shared" si="30"/>
        <v>0</v>
      </c>
      <c r="AL51" s="58">
        <f t="shared" si="31"/>
        <v>532746</v>
      </c>
      <c r="AM51" s="58">
        <f t="shared" si="32"/>
        <v>0</v>
      </c>
      <c r="AN51" s="58">
        <f t="shared" si="33"/>
        <v>150000</v>
      </c>
      <c r="AO51" s="58">
        <f t="shared" si="34"/>
        <v>0</v>
      </c>
      <c r="AP51" s="58">
        <f t="shared" si="35"/>
        <v>0</v>
      </c>
      <c r="AQ51" s="58">
        <f t="shared" si="36"/>
        <v>0</v>
      </c>
      <c r="AR51" s="58">
        <f t="shared" si="37"/>
        <v>218619.68</v>
      </c>
      <c r="AS51" s="58">
        <f t="shared" si="38"/>
        <v>2951365.68</v>
      </c>
      <c r="AT51" s="58">
        <f t="shared" si="39"/>
        <v>2951365.68</v>
      </c>
      <c r="AU51" s="58" t="str">
        <f t="shared" si="40"/>
        <v>TCS</v>
      </c>
      <c r="AV51" s="75" t="s">
        <v>79</v>
      </c>
      <c r="AW51" s="60" t="s">
        <v>2392</v>
      </c>
      <c r="AX51" s="60" t="s">
        <v>1293</v>
      </c>
      <c r="AY51" s="225">
        <v>45988</v>
      </c>
      <c r="AZ51" s="158"/>
      <c r="BA51" s="74"/>
      <c r="BB51" s="164"/>
      <c r="BC51" s="166"/>
    </row>
    <row r="52" spans="1:55" s="60" customFormat="1" ht="35.25" customHeight="1">
      <c r="A52" s="113" t="s">
        <v>1343</v>
      </c>
      <c r="B52" s="256" t="s">
        <v>1632</v>
      </c>
      <c r="C52" s="140" t="s">
        <v>1633</v>
      </c>
      <c r="D52" s="114">
        <v>45988</v>
      </c>
      <c r="E52" s="114" t="s">
        <v>2068</v>
      </c>
      <c r="F52" s="257">
        <v>1</v>
      </c>
      <c r="G52" s="258">
        <v>2</v>
      </c>
      <c r="H52" s="258">
        <v>2</v>
      </c>
      <c r="I52" s="116"/>
      <c r="J52" s="56"/>
      <c r="K52" s="62"/>
      <c r="L52" s="56">
        <f>+IF(H52&lt;=50,1060000, IF(H52&lt;=200, 1210000, IF(H52&lt;=500, 1230000, IF(H52&lt;=1000, 1440000, IF(H52&lt;=2000, 1990000, IF(H52&gt;2000, 1990000+(H52-2000)*1464))))))</f>
        <v>1060000</v>
      </c>
      <c r="M52" s="56">
        <v>600000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62"/>
      <c r="Y52" s="58"/>
      <c r="Z52" s="260" t="s">
        <v>2333</v>
      </c>
      <c r="AA52" s="117" t="s">
        <v>75</v>
      </c>
      <c r="AB52" s="57" t="str">
        <f t="shared" si="21"/>
        <v>PS257845</v>
      </c>
      <c r="AC52" s="58" t="str">
        <f t="shared" si="22"/>
        <v>ZSSCIPSO2511001</v>
      </c>
      <c r="AD52" s="59">
        <f t="shared" si="23"/>
        <v>45988</v>
      </c>
      <c r="AE52" s="58">
        <f t="shared" si="24"/>
        <v>0</v>
      </c>
      <c r="AF52" s="58">
        <f t="shared" si="25"/>
        <v>0</v>
      </c>
      <c r="AG52" s="58">
        <f t="shared" si="26"/>
        <v>1060000</v>
      </c>
      <c r="AH52" s="58">
        <f t="shared" si="27"/>
        <v>600000</v>
      </c>
      <c r="AI52" s="58">
        <f t="shared" si="28"/>
        <v>0</v>
      </c>
      <c r="AJ52" s="58">
        <f t="shared" si="29"/>
        <v>0</v>
      </c>
      <c r="AK52" s="58">
        <f t="shared" si="30"/>
        <v>0</v>
      </c>
      <c r="AL52" s="58">
        <f t="shared" si="31"/>
        <v>0</v>
      </c>
      <c r="AM52" s="58">
        <f t="shared" si="32"/>
        <v>0</v>
      </c>
      <c r="AN52" s="58">
        <f t="shared" si="33"/>
        <v>0</v>
      </c>
      <c r="AO52" s="58">
        <f t="shared" si="34"/>
        <v>0</v>
      </c>
      <c r="AP52" s="58">
        <f t="shared" si="35"/>
        <v>0</v>
      </c>
      <c r="AQ52" s="58">
        <f t="shared" si="36"/>
        <v>0</v>
      </c>
      <c r="AR52" s="58">
        <f t="shared" si="37"/>
        <v>132800</v>
      </c>
      <c r="AS52" s="58">
        <f t="shared" si="38"/>
        <v>1792800</v>
      </c>
      <c r="AT52" s="58">
        <f t="shared" si="39"/>
        <v>1792800</v>
      </c>
      <c r="AU52" s="58" t="str">
        <f t="shared" si="40"/>
        <v>DHL</v>
      </c>
      <c r="AV52" s="75" t="s">
        <v>82</v>
      </c>
      <c r="AW52" s="60" t="s">
        <v>2393</v>
      </c>
      <c r="AX52" s="60" t="s">
        <v>2325</v>
      </c>
      <c r="AY52" s="225">
        <v>45988</v>
      </c>
      <c r="AZ52" s="158"/>
      <c r="BA52" s="74"/>
      <c r="BB52" s="164"/>
      <c r="BC52" s="166"/>
    </row>
    <row r="53" spans="1:55" s="60" customFormat="1" ht="35.25" customHeight="1">
      <c r="A53" s="113" t="s">
        <v>1344</v>
      </c>
      <c r="B53" s="256" t="s">
        <v>1634</v>
      </c>
      <c r="C53" s="140" t="s">
        <v>1635</v>
      </c>
      <c r="D53" s="114">
        <v>45988</v>
      </c>
      <c r="E53" s="114" t="s">
        <v>2069</v>
      </c>
      <c r="F53" s="257">
        <v>1</v>
      </c>
      <c r="G53" s="258">
        <v>16.5</v>
      </c>
      <c r="H53" s="258">
        <v>16.5</v>
      </c>
      <c r="I53" s="116"/>
      <c r="J53" s="56"/>
      <c r="K53" s="62"/>
      <c r="L53" s="56"/>
      <c r="M53" s="56">
        <v>600000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62"/>
      <c r="Y53" s="58"/>
      <c r="Z53" s="260"/>
      <c r="AA53" s="117" t="s">
        <v>75</v>
      </c>
      <c r="AB53" s="57" t="str">
        <f t="shared" si="21"/>
        <v>PS257848</v>
      </c>
      <c r="AC53" s="58" t="str">
        <f t="shared" si="22"/>
        <v>EXD1-25-VY1119</v>
      </c>
      <c r="AD53" s="59">
        <f t="shared" si="23"/>
        <v>45988</v>
      </c>
      <c r="AE53" s="58">
        <f t="shared" si="24"/>
        <v>0</v>
      </c>
      <c r="AF53" s="58">
        <f t="shared" si="25"/>
        <v>0</v>
      </c>
      <c r="AG53" s="58">
        <f t="shared" si="26"/>
        <v>0</v>
      </c>
      <c r="AH53" s="58">
        <f t="shared" si="27"/>
        <v>600000</v>
      </c>
      <c r="AI53" s="58">
        <f t="shared" si="28"/>
        <v>0</v>
      </c>
      <c r="AJ53" s="58">
        <f t="shared" si="29"/>
        <v>0</v>
      </c>
      <c r="AK53" s="58">
        <f t="shared" si="30"/>
        <v>0</v>
      </c>
      <c r="AL53" s="58">
        <f t="shared" si="31"/>
        <v>0</v>
      </c>
      <c r="AM53" s="58">
        <f t="shared" si="32"/>
        <v>0</v>
      </c>
      <c r="AN53" s="58">
        <f t="shared" si="33"/>
        <v>0</v>
      </c>
      <c r="AO53" s="58">
        <f t="shared" si="34"/>
        <v>0</v>
      </c>
      <c r="AP53" s="58">
        <f t="shared" si="35"/>
        <v>0</v>
      </c>
      <c r="AQ53" s="58">
        <f t="shared" si="36"/>
        <v>0</v>
      </c>
      <c r="AR53" s="58">
        <f t="shared" si="37"/>
        <v>48000</v>
      </c>
      <c r="AS53" s="58">
        <f t="shared" si="38"/>
        <v>648000</v>
      </c>
      <c r="AT53" s="58">
        <f t="shared" si="39"/>
        <v>648000</v>
      </c>
      <c r="AU53" s="58" t="str">
        <f t="shared" si="40"/>
        <v>DHL</v>
      </c>
      <c r="AV53" s="75" t="s">
        <v>82</v>
      </c>
      <c r="AW53" s="60" t="s">
        <v>2394</v>
      </c>
      <c r="AY53" s="225">
        <v>45989</v>
      </c>
      <c r="AZ53" s="158"/>
      <c r="BA53" s="74"/>
      <c r="BB53" s="164"/>
      <c r="BC53" s="166"/>
    </row>
    <row r="54" spans="1:55" s="60" customFormat="1" ht="35.25" customHeight="1">
      <c r="A54" s="113" t="s">
        <v>1345</v>
      </c>
      <c r="B54" s="256" t="s">
        <v>1636</v>
      </c>
      <c r="C54" s="140" t="s">
        <v>1637</v>
      </c>
      <c r="D54" s="114">
        <v>45987</v>
      </c>
      <c r="E54" s="114" t="s">
        <v>2070</v>
      </c>
      <c r="F54" s="257">
        <v>1</v>
      </c>
      <c r="G54" s="258">
        <v>0.8</v>
      </c>
      <c r="H54" s="258">
        <v>0.8</v>
      </c>
      <c r="I54" s="116"/>
      <c r="J54" s="56"/>
      <c r="K54" s="62"/>
      <c r="L54" s="56"/>
      <c r="M54" s="56">
        <v>600000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62"/>
      <c r="Y54" s="58"/>
      <c r="Z54" s="260"/>
      <c r="AA54" s="117" t="s">
        <v>75</v>
      </c>
      <c r="AB54" s="57" t="str">
        <f t="shared" si="21"/>
        <v>PS257773</v>
      </c>
      <c r="AC54" s="58" t="str">
        <f t="shared" si="22"/>
        <v>251120-228358</v>
      </c>
      <c r="AD54" s="59">
        <f t="shared" si="23"/>
        <v>45987</v>
      </c>
      <c r="AE54" s="58">
        <f t="shared" si="24"/>
        <v>0</v>
      </c>
      <c r="AF54" s="58">
        <f t="shared" si="25"/>
        <v>0</v>
      </c>
      <c r="AG54" s="58">
        <f t="shared" si="26"/>
        <v>0</v>
      </c>
      <c r="AH54" s="58">
        <f t="shared" si="27"/>
        <v>600000</v>
      </c>
      <c r="AI54" s="58">
        <f t="shared" si="28"/>
        <v>0</v>
      </c>
      <c r="AJ54" s="58">
        <f t="shared" si="29"/>
        <v>0</v>
      </c>
      <c r="AK54" s="58">
        <f t="shared" si="30"/>
        <v>0</v>
      </c>
      <c r="AL54" s="58">
        <f t="shared" si="31"/>
        <v>0</v>
      </c>
      <c r="AM54" s="58">
        <f t="shared" si="32"/>
        <v>0</v>
      </c>
      <c r="AN54" s="58">
        <f t="shared" si="33"/>
        <v>0</v>
      </c>
      <c r="AO54" s="58">
        <f t="shared" si="34"/>
        <v>0</v>
      </c>
      <c r="AP54" s="58">
        <f t="shared" si="35"/>
        <v>0</v>
      </c>
      <c r="AQ54" s="58">
        <f t="shared" si="36"/>
        <v>0</v>
      </c>
      <c r="AR54" s="58">
        <f t="shared" si="37"/>
        <v>48000</v>
      </c>
      <c r="AS54" s="58">
        <f t="shared" si="38"/>
        <v>648000</v>
      </c>
      <c r="AT54" s="58">
        <f t="shared" si="39"/>
        <v>648000</v>
      </c>
      <c r="AU54" s="58" t="str">
        <f t="shared" si="40"/>
        <v>DHL</v>
      </c>
      <c r="AV54" s="75" t="s">
        <v>82</v>
      </c>
      <c r="AW54" s="60" t="s">
        <v>2395</v>
      </c>
      <c r="AY54" s="225">
        <v>45989</v>
      </c>
      <c r="AZ54" s="158"/>
      <c r="BA54" s="74"/>
      <c r="BB54" s="164"/>
      <c r="BC54" s="166"/>
    </row>
    <row r="55" spans="1:55" s="60" customFormat="1" ht="35.25" customHeight="1">
      <c r="A55" s="113" t="s">
        <v>1346</v>
      </c>
      <c r="B55" s="256" t="s">
        <v>1638</v>
      </c>
      <c r="C55" s="140" t="s">
        <v>1639</v>
      </c>
      <c r="D55" s="114">
        <v>45987</v>
      </c>
      <c r="E55" s="114" t="s">
        <v>2071</v>
      </c>
      <c r="F55" s="257">
        <v>1</v>
      </c>
      <c r="G55" s="258">
        <v>2</v>
      </c>
      <c r="H55" s="258">
        <v>2</v>
      </c>
      <c r="I55" s="116"/>
      <c r="J55" s="56"/>
      <c r="K55" s="62"/>
      <c r="L55" s="56"/>
      <c r="M55" s="56">
        <v>600000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62"/>
      <c r="Y55" s="58"/>
      <c r="Z55" s="260"/>
      <c r="AA55" s="117" t="s">
        <v>75</v>
      </c>
      <c r="AB55" s="57" t="str">
        <f t="shared" si="21"/>
        <v>PS257800</v>
      </c>
      <c r="AC55" s="58" t="str">
        <f t="shared" si="22"/>
        <v>XJB251162</v>
      </c>
      <c r="AD55" s="59">
        <f t="shared" si="23"/>
        <v>45987</v>
      </c>
      <c r="AE55" s="58">
        <f t="shared" si="24"/>
        <v>0</v>
      </c>
      <c r="AF55" s="58">
        <f t="shared" si="25"/>
        <v>0</v>
      </c>
      <c r="AG55" s="58">
        <f t="shared" si="26"/>
        <v>0</v>
      </c>
      <c r="AH55" s="58">
        <f t="shared" si="27"/>
        <v>600000</v>
      </c>
      <c r="AI55" s="58">
        <f t="shared" si="28"/>
        <v>0</v>
      </c>
      <c r="AJ55" s="58">
        <f t="shared" si="29"/>
        <v>0</v>
      </c>
      <c r="AK55" s="58">
        <f t="shared" si="30"/>
        <v>0</v>
      </c>
      <c r="AL55" s="58">
        <f t="shared" si="31"/>
        <v>0</v>
      </c>
      <c r="AM55" s="58">
        <f t="shared" si="32"/>
        <v>0</v>
      </c>
      <c r="AN55" s="58">
        <f t="shared" si="33"/>
        <v>0</v>
      </c>
      <c r="AO55" s="58">
        <f t="shared" si="34"/>
        <v>0</v>
      </c>
      <c r="AP55" s="58">
        <f t="shared" si="35"/>
        <v>0</v>
      </c>
      <c r="AQ55" s="58">
        <f t="shared" si="36"/>
        <v>0</v>
      </c>
      <c r="AR55" s="58">
        <f t="shared" si="37"/>
        <v>48000</v>
      </c>
      <c r="AS55" s="58">
        <f t="shared" si="38"/>
        <v>648000</v>
      </c>
      <c r="AT55" s="58">
        <f t="shared" si="39"/>
        <v>648000</v>
      </c>
      <c r="AU55" s="58" t="str">
        <f t="shared" si="40"/>
        <v>DHL</v>
      </c>
      <c r="AV55" s="75" t="s">
        <v>82</v>
      </c>
      <c r="AW55" s="60" t="s">
        <v>2396</v>
      </c>
      <c r="AY55" s="225">
        <v>45989</v>
      </c>
      <c r="AZ55" s="158"/>
      <c r="BA55" s="74"/>
      <c r="BB55" s="164"/>
      <c r="BC55" s="166"/>
    </row>
    <row r="56" spans="1:55" s="60" customFormat="1" ht="35.25" customHeight="1">
      <c r="A56" s="113" t="s">
        <v>1347</v>
      </c>
      <c r="B56" s="256" t="s">
        <v>1640</v>
      </c>
      <c r="C56" s="140" t="s">
        <v>1641</v>
      </c>
      <c r="D56" s="114">
        <v>45987</v>
      </c>
      <c r="E56" s="114" t="s">
        <v>2072</v>
      </c>
      <c r="F56" s="257">
        <v>1</v>
      </c>
      <c r="G56" s="258">
        <v>9.4</v>
      </c>
      <c r="H56" s="258">
        <v>9.4</v>
      </c>
      <c r="I56" s="116"/>
      <c r="J56" s="56"/>
      <c r="K56" s="62"/>
      <c r="L56" s="56"/>
      <c r="M56" s="56">
        <v>600000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62"/>
      <c r="Y56" s="58"/>
      <c r="Z56" s="260"/>
      <c r="AA56" s="117" t="s">
        <v>75</v>
      </c>
      <c r="AB56" s="57" t="str">
        <f t="shared" si="21"/>
        <v>PS257793</v>
      </c>
      <c r="AC56" s="58" t="str">
        <f t="shared" si="22"/>
        <v>INV-25111174</v>
      </c>
      <c r="AD56" s="59">
        <f t="shared" si="23"/>
        <v>45987</v>
      </c>
      <c r="AE56" s="58">
        <f t="shared" si="24"/>
        <v>0</v>
      </c>
      <c r="AF56" s="58">
        <f t="shared" si="25"/>
        <v>0</v>
      </c>
      <c r="AG56" s="58">
        <f t="shared" si="26"/>
        <v>0</v>
      </c>
      <c r="AH56" s="58">
        <f t="shared" si="27"/>
        <v>600000</v>
      </c>
      <c r="AI56" s="58">
        <f t="shared" si="28"/>
        <v>0</v>
      </c>
      <c r="AJ56" s="58">
        <f t="shared" si="29"/>
        <v>0</v>
      </c>
      <c r="AK56" s="58">
        <f t="shared" si="30"/>
        <v>0</v>
      </c>
      <c r="AL56" s="58">
        <f t="shared" si="31"/>
        <v>0</v>
      </c>
      <c r="AM56" s="58">
        <f t="shared" si="32"/>
        <v>0</v>
      </c>
      <c r="AN56" s="58">
        <f t="shared" si="33"/>
        <v>0</v>
      </c>
      <c r="AO56" s="58">
        <f t="shared" si="34"/>
        <v>0</v>
      </c>
      <c r="AP56" s="58">
        <f t="shared" si="35"/>
        <v>0</v>
      </c>
      <c r="AQ56" s="58">
        <f t="shared" si="36"/>
        <v>0</v>
      </c>
      <c r="AR56" s="58">
        <f t="shared" si="37"/>
        <v>48000</v>
      </c>
      <c r="AS56" s="58">
        <f t="shared" si="38"/>
        <v>648000</v>
      </c>
      <c r="AT56" s="58">
        <f t="shared" si="39"/>
        <v>648000</v>
      </c>
      <c r="AU56" s="58" t="str">
        <f t="shared" si="40"/>
        <v>DHL</v>
      </c>
      <c r="AV56" s="75" t="s">
        <v>82</v>
      </c>
      <c r="AW56" s="60" t="s">
        <v>2397</v>
      </c>
      <c r="AY56" s="225">
        <v>45989</v>
      </c>
      <c r="AZ56" s="158"/>
      <c r="BA56" s="74"/>
      <c r="BB56" s="164"/>
      <c r="BC56" s="166"/>
    </row>
    <row r="57" spans="1:55" s="60" customFormat="1" ht="35.25" customHeight="1">
      <c r="A57" s="113" t="s">
        <v>1348</v>
      </c>
      <c r="B57" s="256" t="s">
        <v>1642</v>
      </c>
      <c r="C57" s="140" t="s">
        <v>1643</v>
      </c>
      <c r="D57" s="114">
        <v>45987</v>
      </c>
      <c r="E57" s="114" t="s">
        <v>2073</v>
      </c>
      <c r="F57" s="257">
        <v>1</v>
      </c>
      <c r="G57" s="258">
        <v>15</v>
      </c>
      <c r="H57" s="258">
        <v>15</v>
      </c>
      <c r="I57" s="116"/>
      <c r="J57" s="56"/>
      <c r="K57" s="62"/>
      <c r="L57" s="56"/>
      <c r="M57" s="56">
        <v>600000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62"/>
      <c r="Y57" s="58"/>
      <c r="Z57" s="260"/>
      <c r="AA57" s="117" t="s">
        <v>75</v>
      </c>
      <c r="AB57" s="57" t="str">
        <f t="shared" si="21"/>
        <v>PS257792</v>
      </c>
      <c r="AC57" s="58" t="str">
        <f t="shared" si="22"/>
        <v>EXD1 -25-VY1120</v>
      </c>
      <c r="AD57" s="59">
        <f t="shared" si="23"/>
        <v>45987</v>
      </c>
      <c r="AE57" s="58">
        <f t="shared" si="24"/>
        <v>0</v>
      </c>
      <c r="AF57" s="58">
        <f t="shared" si="25"/>
        <v>0</v>
      </c>
      <c r="AG57" s="58">
        <f t="shared" si="26"/>
        <v>0</v>
      </c>
      <c r="AH57" s="58">
        <f t="shared" si="27"/>
        <v>600000</v>
      </c>
      <c r="AI57" s="58">
        <f t="shared" si="28"/>
        <v>0</v>
      </c>
      <c r="AJ57" s="58">
        <f t="shared" si="29"/>
        <v>0</v>
      </c>
      <c r="AK57" s="58">
        <f t="shared" si="30"/>
        <v>0</v>
      </c>
      <c r="AL57" s="58">
        <f t="shared" si="31"/>
        <v>0</v>
      </c>
      <c r="AM57" s="58">
        <f t="shared" si="32"/>
        <v>0</v>
      </c>
      <c r="AN57" s="58">
        <f t="shared" si="33"/>
        <v>0</v>
      </c>
      <c r="AO57" s="58">
        <f t="shared" si="34"/>
        <v>0</v>
      </c>
      <c r="AP57" s="58">
        <f t="shared" si="35"/>
        <v>0</v>
      </c>
      <c r="AQ57" s="58">
        <f t="shared" si="36"/>
        <v>0</v>
      </c>
      <c r="AR57" s="58">
        <f t="shared" si="37"/>
        <v>48000</v>
      </c>
      <c r="AS57" s="58">
        <f t="shared" si="38"/>
        <v>648000</v>
      </c>
      <c r="AT57" s="58">
        <f t="shared" si="39"/>
        <v>648000</v>
      </c>
      <c r="AU57" s="58" t="str">
        <f t="shared" si="40"/>
        <v>DHL</v>
      </c>
      <c r="AV57" s="75" t="s">
        <v>82</v>
      </c>
      <c r="AW57" s="60" t="s">
        <v>2398</v>
      </c>
      <c r="AY57" s="225">
        <v>45989</v>
      </c>
      <c r="AZ57" s="158"/>
      <c r="BA57" s="74"/>
      <c r="BB57" s="164"/>
      <c r="BC57" s="166"/>
    </row>
    <row r="58" spans="1:55" s="60" customFormat="1" ht="35.25" customHeight="1">
      <c r="A58" s="113" t="s">
        <v>1349</v>
      </c>
      <c r="B58" s="256" t="s">
        <v>1644</v>
      </c>
      <c r="C58" s="140" t="s">
        <v>1645</v>
      </c>
      <c r="D58" s="114">
        <v>45987</v>
      </c>
      <c r="E58" s="114" t="s">
        <v>2074</v>
      </c>
      <c r="F58" s="257">
        <v>1</v>
      </c>
      <c r="G58" s="258">
        <v>115.348</v>
      </c>
      <c r="H58" s="258">
        <v>115.348</v>
      </c>
      <c r="I58" s="116">
        <v>0.252</v>
      </c>
      <c r="J58" s="56"/>
      <c r="K58" s="62"/>
      <c r="L58" s="56">
        <f>+IF(H58=0, _xleta.T, IF(H58&lt;=1000, 1260000, IF(H58&lt;=2000, 1430000, IF(H58&lt;=3000, 2120000, IF(H58&lt;=4500, 2230000, ff)))))</f>
        <v>1260000</v>
      </c>
      <c r="M58" s="56">
        <v>990000</v>
      </c>
      <c r="N58" s="56">
        <v>818493</v>
      </c>
      <c r="O58" s="56"/>
      <c r="P58" s="56"/>
      <c r="Q58" s="56">
        <v>1848210</v>
      </c>
      <c r="R58" s="56"/>
      <c r="S58" s="56"/>
      <c r="T58" s="56">
        <v>1731</v>
      </c>
      <c r="U58" s="56">
        <f>+IF(H58&lt;=2000, 30000, IF(H58&lt;5000, 66000, ff))</f>
        <v>30000</v>
      </c>
      <c r="V58" s="56"/>
      <c r="W58" s="56"/>
      <c r="X58" s="62"/>
      <c r="Y58" s="58"/>
      <c r="Z58" s="260" t="s">
        <v>1272</v>
      </c>
      <c r="AA58" s="117" t="s">
        <v>74</v>
      </c>
      <c r="AB58" s="57" t="str">
        <f t="shared" si="21"/>
        <v>PS257805</v>
      </c>
      <c r="AC58" s="58" t="str">
        <f t="shared" si="22"/>
        <v>1849869165</v>
      </c>
      <c r="AD58" s="59">
        <f t="shared" si="23"/>
        <v>45987</v>
      </c>
      <c r="AE58" s="58">
        <f t="shared" si="24"/>
        <v>0</v>
      </c>
      <c r="AF58" s="58">
        <f t="shared" si="25"/>
        <v>0</v>
      </c>
      <c r="AG58" s="58">
        <f t="shared" si="26"/>
        <v>1260000</v>
      </c>
      <c r="AH58" s="58">
        <f t="shared" si="27"/>
        <v>990000</v>
      </c>
      <c r="AI58" s="58">
        <f t="shared" si="28"/>
        <v>818493</v>
      </c>
      <c r="AJ58" s="58">
        <f t="shared" si="29"/>
        <v>0</v>
      </c>
      <c r="AK58" s="58">
        <f t="shared" si="30"/>
        <v>0</v>
      </c>
      <c r="AL58" s="58">
        <f t="shared" si="31"/>
        <v>1848210</v>
      </c>
      <c r="AM58" s="58">
        <f t="shared" si="32"/>
        <v>0</v>
      </c>
      <c r="AN58" s="58">
        <f t="shared" si="33"/>
        <v>0</v>
      </c>
      <c r="AO58" s="58">
        <f t="shared" si="34"/>
        <v>1731</v>
      </c>
      <c r="AP58" s="58">
        <f t="shared" si="35"/>
        <v>30000</v>
      </c>
      <c r="AQ58" s="58">
        <f t="shared" si="36"/>
        <v>0</v>
      </c>
      <c r="AR58" s="58">
        <f t="shared" si="37"/>
        <v>395874.72000000003</v>
      </c>
      <c r="AS58" s="58">
        <f t="shared" si="38"/>
        <v>5344308.72</v>
      </c>
      <c r="AT58" s="58">
        <f t="shared" si="39"/>
        <v>5344308.72</v>
      </c>
      <c r="AU58" s="58" t="str">
        <f t="shared" si="40"/>
        <v>CÁT LÁI</v>
      </c>
      <c r="AV58" s="75" t="s">
        <v>80</v>
      </c>
      <c r="AW58" s="60" t="s">
        <v>2399</v>
      </c>
      <c r="AX58" s="60" t="s">
        <v>2323</v>
      </c>
      <c r="AY58" s="225">
        <v>45989</v>
      </c>
      <c r="AZ58" s="158"/>
      <c r="BA58" s="74"/>
      <c r="BB58" s="164"/>
      <c r="BC58" s="166"/>
    </row>
    <row r="59" spans="1:55" s="60" customFormat="1" ht="35.25" customHeight="1">
      <c r="A59" s="113" t="s">
        <v>1350</v>
      </c>
      <c r="B59" s="256" t="s">
        <v>1646</v>
      </c>
      <c r="C59" s="140" t="s">
        <v>1647</v>
      </c>
      <c r="D59" s="114">
        <v>45987</v>
      </c>
      <c r="E59" s="114" t="s">
        <v>2075</v>
      </c>
      <c r="F59" s="257">
        <v>1</v>
      </c>
      <c r="G59" s="258">
        <v>50.5</v>
      </c>
      <c r="H59" s="258">
        <v>50.5</v>
      </c>
      <c r="I59" s="116">
        <v>0.11</v>
      </c>
      <c r="J59" s="56"/>
      <c r="K59" s="62"/>
      <c r="L59" s="56">
        <f>+IF(H59=0, _xleta.T, IF(H59&lt;=1000, 1260000, IF(H59&lt;=2000, 1430000, IF(H59&lt;=3000, 2120000, IF(H59&lt;=4500, 2230000, ff)))))</f>
        <v>1260000</v>
      </c>
      <c r="M59" s="56">
        <v>990000</v>
      </c>
      <c r="N59" s="56">
        <v>818493</v>
      </c>
      <c r="O59" s="56"/>
      <c r="P59" s="56"/>
      <c r="Q59" s="56">
        <v>1848210</v>
      </c>
      <c r="R59" s="56"/>
      <c r="S59" s="56"/>
      <c r="T59" s="56">
        <v>758</v>
      </c>
      <c r="U59" s="56">
        <f>+IF(H59&lt;=2000, 30000, IF(H59&lt;5000, 66000, ff))</f>
        <v>30000</v>
      </c>
      <c r="V59" s="56"/>
      <c r="W59" s="56"/>
      <c r="X59" s="62"/>
      <c r="Y59" s="58"/>
      <c r="Z59" s="260" t="s">
        <v>1272</v>
      </c>
      <c r="AA59" s="117" t="s">
        <v>74</v>
      </c>
      <c r="AB59" s="57" t="str">
        <f t="shared" si="21"/>
        <v>PS257789</v>
      </c>
      <c r="AC59" s="58" t="str">
        <f t="shared" si="22"/>
        <v>1849529743</v>
      </c>
      <c r="AD59" s="59">
        <f t="shared" si="23"/>
        <v>45987</v>
      </c>
      <c r="AE59" s="58">
        <f t="shared" si="24"/>
        <v>0</v>
      </c>
      <c r="AF59" s="58">
        <f t="shared" si="25"/>
        <v>0</v>
      </c>
      <c r="AG59" s="58">
        <f t="shared" si="26"/>
        <v>1260000</v>
      </c>
      <c r="AH59" s="58">
        <f t="shared" si="27"/>
        <v>990000</v>
      </c>
      <c r="AI59" s="58">
        <f t="shared" si="28"/>
        <v>818493</v>
      </c>
      <c r="AJ59" s="58">
        <f t="shared" si="29"/>
        <v>0</v>
      </c>
      <c r="AK59" s="58">
        <f t="shared" si="30"/>
        <v>0</v>
      </c>
      <c r="AL59" s="58">
        <f t="shared" si="31"/>
        <v>1848210</v>
      </c>
      <c r="AM59" s="58">
        <f t="shared" si="32"/>
        <v>0</v>
      </c>
      <c r="AN59" s="58">
        <f t="shared" si="33"/>
        <v>0</v>
      </c>
      <c r="AO59" s="58">
        <f t="shared" si="34"/>
        <v>758</v>
      </c>
      <c r="AP59" s="58">
        <f t="shared" si="35"/>
        <v>30000</v>
      </c>
      <c r="AQ59" s="58">
        <f t="shared" si="36"/>
        <v>0</v>
      </c>
      <c r="AR59" s="58">
        <f t="shared" si="37"/>
        <v>395796.88</v>
      </c>
      <c r="AS59" s="58">
        <f t="shared" si="38"/>
        <v>5343257.88</v>
      </c>
      <c r="AT59" s="58">
        <f t="shared" si="39"/>
        <v>5343257.88</v>
      </c>
      <c r="AU59" s="58" t="str">
        <f t="shared" si="40"/>
        <v>CÁT LÁI</v>
      </c>
      <c r="AV59" s="75" t="s">
        <v>80</v>
      </c>
      <c r="AW59" s="60" t="s">
        <v>2400</v>
      </c>
      <c r="AX59" s="60" t="s">
        <v>2323</v>
      </c>
      <c r="AY59" s="225">
        <v>45989</v>
      </c>
      <c r="AZ59" s="158"/>
      <c r="BA59" s="74"/>
      <c r="BB59" s="164"/>
      <c r="BC59" s="166"/>
    </row>
    <row r="60" spans="1:55" s="60" customFormat="1" ht="35.25" customHeight="1">
      <c r="A60" s="113" t="s">
        <v>1351</v>
      </c>
      <c r="B60" s="256" t="s">
        <v>1648</v>
      </c>
      <c r="C60" s="140" t="s">
        <v>1649</v>
      </c>
      <c r="D60" s="114">
        <v>45987</v>
      </c>
      <c r="E60" s="114" t="s">
        <v>2076</v>
      </c>
      <c r="F60" s="257">
        <v>1</v>
      </c>
      <c r="G60" s="258">
        <v>71.712000000000003</v>
      </c>
      <c r="H60" s="258">
        <v>71.712000000000003</v>
      </c>
      <c r="I60" s="116">
        <v>0.249</v>
      </c>
      <c r="J60" s="56"/>
      <c r="K60" s="62"/>
      <c r="L60" s="56">
        <f>+IF(H60=0, _xleta.T, IF(H60&lt;=1000, 1260000, IF(H60&lt;=2000, 1430000, IF(H60&lt;=3000, 2120000, IF(H60&lt;=4500, 2230000, ff)))))</f>
        <v>1260000</v>
      </c>
      <c r="M60" s="56">
        <v>990000</v>
      </c>
      <c r="N60" s="56">
        <v>818493</v>
      </c>
      <c r="O60" s="56"/>
      <c r="P60" s="56"/>
      <c r="Q60" s="56">
        <v>1848210</v>
      </c>
      <c r="R60" s="56"/>
      <c r="S60" s="56"/>
      <c r="T60" s="56">
        <v>1076</v>
      </c>
      <c r="U60" s="56">
        <f>+IF(H60&lt;=2000, 30000, IF(H60&lt;5000, 66000, ff))</f>
        <v>30000</v>
      </c>
      <c r="V60" s="56"/>
      <c r="W60" s="56"/>
      <c r="X60" s="62"/>
      <c r="Y60" s="58"/>
      <c r="Z60" s="260" t="s">
        <v>1272</v>
      </c>
      <c r="AA60" s="117" t="s">
        <v>74</v>
      </c>
      <c r="AB60" s="57" t="str">
        <f t="shared" si="21"/>
        <v>PS257788</v>
      </c>
      <c r="AC60" s="58" t="str">
        <f t="shared" si="22"/>
        <v>1849067938</v>
      </c>
      <c r="AD60" s="59">
        <f t="shared" si="23"/>
        <v>45987</v>
      </c>
      <c r="AE60" s="58">
        <f t="shared" si="24"/>
        <v>0</v>
      </c>
      <c r="AF60" s="58">
        <f t="shared" si="25"/>
        <v>0</v>
      </c>
      <c r="AG60" s="58">
        <f t="shared" si="26"/>
        <v>1260000</v>
      </c>
      <c r="AH60" s="58">
        <f t="shared" si="27"/>
        <v>990000</v>
      </c>
      <c r="AI60" s="58">
        <f t="shared" si="28"/>
        <v>818493</v>
      </c>
      <c r="AJ60" s="58">
        <f t="shared" si="29"/>
        <v>0</v>
      </c>
      <c r="AK60" s="58">
        <f t="shared" si="30"/>
        <v>0</v>
      </c>
      <c r="AL60" s="58">
        <f t="shared" si="31"/>
        <v>1848210</v>
      </c>
      <c r="AM60" s="58">
        <f t="shared" si="32"/>
        <v>0</v>
      </c>
      <c r="AN60" s="58">
        <f t="shared" si="33"/>
        <v>0</v>
      </c>
      <c r="AO60" s="58">
        <f t="shared" si="34"/>
        <v>1076</v>
      </c>
      <c r="AP60" s="58">
        <f t="shared" si="35"/>
        <v>30000</v>
      </c>
      <c r="AQ60" s="58">
        <f t="shared" si="36"/>
        <v>0</v>
      </c>
      <c r="AR60" s="58">
        <f t="shared" si="37"/>
        <v>395822.32</v>
      </c>
      <c r="AS60" s="58">
        <f t="shared" si="38"/>
        <v>5343601.32</v>
      </c>
      <c r="AT60" s="58">
        <f t="shared" si="39"/>
        <v>5343601.32</v>
      </c>
      <c r="AU60" s="58" t="str">
        <f t="shared" si="40"/>
        <v>CÁT LÁI</v>
      </c>
      <c r="AV60" s="75" t="s">
        <v>80</v>
      </c>
      <c r="AW60" s="60" t="s">
        <v>2401</v>
      </c>
      <c r="AX60" s="60" t="s">
        <v>2323</v>
      </c>
      <c r="AY60" s="225">
        <v>45989</v>
      </c>
      <c r="AZ60" s="158"/>
      <c r="BA60" s="74"/>
      <c r="BB60" s="164"/>
      <c r="BC60" s="166"/>
    </row>
    <row r="61" spans="1:55" s="60" customFormat="1" ht="35.25" customHeight="1">
      <c r="A61" s="113" t="s">
        <v>1352</v>
      </c>
      <c r="B61" s="256" t="s">
        <v>1650</v>
      </c>
      <c r="C61" s="140" t="s">
        <v>1651</v>
      </c>
      <c r="D61" s="114">
        <v>45987</v>
      </c>
      <c r="E61" s="114" t="s">
        <v>2077</v>
      </c>
      <c r="F61" s="257">
        <v>1</v>
      </c>
      <c r="G61" s="258">
        <v>48.64</v>
      </c>
      <c r="H61" s="258">
        <v>48.64</v>
      </c>
      <c r="I61" s="116">
        <v>0.16500000000000001</v>
      </c>
      <c r="J61" s="56"/>
      <c r="K61" s="62"/>
      <c r="L61" s="56">
        <f>+IF(H61=0, _xleta.T, IF(H61&lt;=1000, 1260000, IF(H61&lt;=2000, 1430000, IF(H61&lt;=3000, 2120000, IF(H61&lt;=4500, 2230000, ff)))))</f>
        <v>1260000</v>
      </c>
      <c r="M61" s="56">
        <v>990000</v>
      </c>
      <c r="N61" s="56">
        <v>818493</v>
      </c>
      <c r="O61" s="56"/>
      <c r="P61" s="56"/>
      <c r="Q61" s="56">
        <v>1848210</v>
      </c>
      <c r="R61" s="56"/>
      <c r="S61" s="56"/>
      <c r="T61" s="56">
        <v>729</v>
      </c>
      <c r="U61" s="56">
        <f>+IF(H61&lt;=2000, 30000, IF(H61&lt;5000, 66000, ff))</f>
        <v>30000</v>
      </c>
      <c r="V61" s="56"/>
      <c r="W61" s="56"/>
      <c r="X61" s="62"/>
      <c r="Y61" s="58"/>
      <c r="Z61" s="260" t="s">
        <v>1272</v>
      </c>
      <c r="AA61" s="117" t="s">
        <v>74</v>
      </c>
      <c r="AB61" s="57" t="str">
        <f t="shared" si="21"/>
        <v>PS257787</v>
      </c>
      <c r="AC61" s="58" t="str">
        <f t="shared" si="22"/>
        <v>1848767404</v>
      </c>
      <c r="AD61" s="59">
        <f t="shared" si="23"/>
        <v>45987</v>
      </c>
      <c r="AE61" s="58">
        <f t="shared" si="24"/>
        <v>0</v>
      </c>
      <c r="AF61" s="58">
        <f t="shared" si="25"/>
        <v>0</v>
      </c>
      <c r="AG61" s="58">
        <f t="shared" si="26"/>
        <v>1260000</v>
      </c>
      <c r="AH61" s="58">
        <f t="shared" si="27"/>
        <v>990000</v>
      </c>
      <c r="AI61" s="58">
        <f t="shared" si="28"/>
        <v>818493</v>
      </c>
      <c r="AJ61" s="58">
        <f t="shared" si="29"/>
        <v>0</v>
      </c>
      <c r="AK61" s="58">
        <f t="shared" si="30"/>
        <v>0</v>
      </c>
      <c r="AL61" s="58">
        <f t="shared" si="31"/>
        <v>1848210</v>
      </c>
      <c r="AM61" s="58">
        <f t="shared" si="32"/>
        <v>0</v>
      </c>
      <c r="AN61" s="58">
        <f t="shared" si="33"/>
        <v>0</v>
      </c>
      <c r="AO61" s="58">
        <f t="shared" si="34"/>
        <v>729</v>
      </c>
      <c r="AP61" s="58">
        <f t="shared" si="35"/>
        <v>30000</v>
      </c>
      <c r="AQ61" s="58">
        <f t="shared" si="36"/>
        <v>0</v>
      </c>
      <c r="AR61" s="58">
        <f t="shared" si="37"/>
        <v>395794.56</v>
      </c>
      <c r="AS61" s="58">
        <f t="shared" si="38"/>
        <v>5343226.5599999996</v>
      </c>
      <c r="AT61" s="58">
        <f t="shared" si="39"/>
        <v>5343226.5599999996</v>
      </c>
      <c r="AU61" s="58" t="str">
        <f t="shared" si="40"/>
        <v>CÁT LÁI</v>
      </c>
      <c r="AV61" s="75" t="s">
        <v>80</v>
      </c>
      <c r="AW61" s="60" t="s">
        <v>2402</v>
      </c>
      <c r="AX61" s="60" t="s">
        <v>2323</v>
      </c>
      <c r="AY61" s="225">
        <v>45989</v>
      </c>
      <c r="AZ61" s="158"/>
      <c r="BA61" s="74"/>
      <c r="BB61" s="164"/>
      <c r="BC61" s="166"/>
    </row>
    <row r="62" spans="1:55" s="60" customFormat="1" ht="35.25" customHeight="1">
      <c r="A62" s="113" t="s">
        <v>1353</v>
      </c>
      <c r="B62" s="256" t="s">
        <v>1652</v>
      </c>
      <c r="C62" s="140" t="s">
        <v>1653</v>
      </c>
      <c r="D62" s="114">
        <v>45987</v>
      </c>
      <c r="E62" s="114" t="s">
        <v>2078</v>
      </c>
      <c r="F62" s="257">
        <v>1</v>
      </c>
      <c r="G62" s="258">
        <v>19.393000000000001</v>
      </c>
      <c r="H62" s="258">
        <v>19.393000000000001</v>
      </c>
      <c r="I62" s="116">
        <v>4.8000000000000001E-2</v>
      </c>
      <c r="J62" s="56"/>
      <c r="K62" s="62"/>
      <c r="L62" s="56">
        <f>+IF(H62=0, _xleta.T, IF(H62&lt;=1000, 1260000, IF(H62&lt;=2000, 1430000, IF(H62&lt;=3000, 2120000, IF(H62&lt;=4500, 2230000, ff)))))</f>
        <v>1260000</v>
      </c>
      <c r="M62" s="56">
        <v>990000</v>
      </c>
      <c r="N62" s="56">
        <v>818493</v>
      </c>
      <c r="O62" s="56"/>
      <c r="P62" s="56"/>
      <c r="Q62" s="56">
        <v>1848210</v>
      </c>
      <c r="R62" s="56"/>
      <c r="S62" s="56"/>
      <c r="T62" s="56">
        <v>291</v>
      </c>
      <c r="U62" s="56">
        <f>+IF(H62&lt;=2000, 30000, IF(H62&lt;5000, 66000, ff))</f>
        <v>30000</v>
      </c>
      <c r="V62" s="56"/>
      <c r="W62" s="56"/>
      <c r="X62" s="62"/>
      <c r="Y62" s="58"/>
      <c r="Z62" s="260" t="s">
        <v>1272</v>
      </c>
      <c r="AA62" s="117" t="s">
        <v>74</v>
      </c>
      <c r="AB62" s="57" t="str">
        <f t="shared" si="21"/>
        <v>PS257786</v>
      </c>
      <c r="AC62" s="58" t="str">
        <f t="shared" si="22"/>
        <v>1848394562</v>
      </c>
      <c r="AD62" s="59">
        <f t="shared" si="23"/>
        <v>45987</v>
      </c>
      <c r="AE62" s="58">
        <f t="shared" si="24"/>
        <v>0</v>
      </c>
      <c r="AF62" s="58">
        <f t="shared" si="25"/>
        <v>0</v>
      </c>
      <c r="AG62" s="58">
        <f t="shared" si="26"/>
        <v>1260000</v>
      </c>
      <c r="AH62" s="58">
        <f t="shared" si="27"/>
        <v>990000</v>
      </c>
      <c r="AI62" s="58">
        <f t="shared" si="28"/>
        <v>818493</v>
      </c>
      <c r="AJ62" s="58">
        <f t="shared" si="29"/>
        <v>0</v>
      </c>
      <c r="AK62" s="58">
        <f t="shared" si="30"/>
        <v>0</v>
      </c>
      <c r="AL62" s="58">
        <f t="shared" si="31"/>
        <v>1848210</v>
      </c>
      <c r="AM62" s="58">
        <f t="shared" si="32"/>
        <v>0</v>
      </c>
      <c r="AN62" s="58">
        <f t="shared" si="33"/>
        <v>0</v>
      </c>
      <c r="AO62" s="58">
        <f t="shared" si="34"/>
        <v>291</v>
      </c>
      <c r="AP62" s="58">
        <f t="shared" si="35"/>
        <v>30000</v>
      </c>
      <c r="AQ62" s="58">
        <f t="shared" si="36"/>
        <v>0</v>
      </c>
      <c r="AR62" s="58">
        <f t="shared" si="37"/>
        <v>395759.52</v>
      </c>
      <c r="AS62" s="58">
        <f t="shared" si="38"/>
        <v>5342753.5199999996</v>
      </c>
      <c r="AT62" s="58">
        <f t="shared" si="39"/>
        <v>5342753.5199999996</v>
      </c>
      <c r="AU62" s="58" t="str">
        <f t="shared" si="40"/>
        <v>CÁT LÁI</v>
      </c>
      <c r="AV62" s="75" t="s">
        <v>80</v>
      </c>
      <c r="AW62" s="60" t="s">
        <v>2403</v>
      </c>
      <c r="AX62" s="60" t="s">
        <v>2323</v>
      </c>
      <c r="AY62" s="225">
        <v>45989</v>
      </c>
      <c r="AZ62" s="158"/>
      <c r="BA62" s="74"/>
      <c r="BB62" s="164"/>
      <c r="BC62" s="166"/>
    </row>
    <row r="63" spans="1:55" s="60" customFormat="1" ht="35.25" customHeight="1">
      <c r="A63" s="113" t="s">
        <v>1354</v>
      </c>
      <c r="B63" s="256" t="s">
        <v>1654</v>
      </c>
      <c r="C63" s="140" t="s">
        <v>1655</v>
      </c>
      <c r="D63" s="114">
        <v>45987</v>
      </c>
      <c r="E63" s="114" t="s">
        <v>2079</v>
      </c>
      <c r="F63" s="257">
        <v>1</v>
      </c>
      <c r="G63" s="258">
        <v>12.18</v>
      </c>
      <c r="H63" s="258">
        <v>12.18</v>
      </c>
      <c r="I63" s="116">
        <v>2.1000000000000001E-2</v>
      </c>
      <c r="J63" s="56"/>
      <c r="K63" s="62"/>
      <c r="L63" s="56">
        <f>+IF(H63=0, _xleta.T, IF(H63&lt;=1000, 1260000, IF(H63&lt;=2000, 1430000, IF(H63&lt;=3000, 2120000, IF(H63&lt;=4500, 2230000, ff)))))</f>
        <v>1260000</v>
      </c>
      <c r="M63" s="56">
        <v>990000</v>
      </c>
      <c r="N63" s="56">
        <v>818493</v>
      </c>
      <c r="O63" s="56"/>
      <c r="P63" s="56"/>
      <c r="Q63" s="56">
        <v>1848210</v>
      </c>
      <c r="R63" s="56"/>
      <c r="S63" s="56"/>
      <c r="T63" s="56">
        <v>183</v>
      </c>
      <c r="U63" s="56">
        <f>+IF(H63&lt;=2000, 30000, IF(H63&lt;5000, 66000, ff))</f>
        <v>30000</v>
      </c>
      <c r="V63" s="56"/>
      <c r="W63" s="56"/>
      <c r="X63" s="62"/>
      <c r="Y63" s="58"/>
      <c r="Z63" s="260" t="s">
        <v>1272</v>
      </c>
      <c r="AA63" s="117" t="s">
        <v>74</v>
      </c>
      <c r="AB63" s="57" t="str">
        <f t="shared" si="21"/>
        <v>PS257785</v>
      </c>
      <c r="AC63" s="58" t="str">
        <f t="shared" si="22"/>
        <v>1848123555</v>
      </c>
      <c r="AD63" s="59">
        <f t="shared" si="23"/>
        <v>45987</v>
      </c>
      <c r="AE63" s="58">
        <f t="shared" si="24"/>
        <v>0</v>
      </c>
      <c r="AF63" s="58">
        <f t="shared" si="25"/>
        <v>0</v>
      </c>
      <c r="AG63" s="58">
        <f t="shared" si="26"/>
        <v>1260000</v>
      </c>
      <c r="AH63" s="58">
        <f t="shared" si="27"/>
        <v>990000</v>
      </c>
      <c r="AI63" s="58">
        <f t="shared" si="28"/>
        <v>818493</v>
      </c>
      <c r="AJ63" s="58">
        <f t="shared" si="29"/>
        <v>0</v>
      </c>
      <c r="AK63" s="58">
        <f t="shared" si="30"/>
        <v>0</v>
      </c>
      <c r="AL63" s="58">
        <f t="shared" si="31"/>
        <v>1848210</v>
      </c>
      <c r="AM63" s="58">
        <f t="shared" si="32"/>
        <v>0</v>
      </c>
      <c r="AN63" s="58">
        <f t="shared" si="33"/>
        <v>0</v>
      </c>
      <c r="AO63" s="58">
        <f t="shared" si="34"/>
        <v>183</v>
      </c>
      <c r="AP63" s="58">
        <f t="shared" si="35"/>
        <v>30000</v>
      </c>
      <c r="AQ63" s="58">
        <f t="shared" si="36"/>
        <v>0</v>
      </c>
      <c r="AR63" s="58">
        <f t="shared" si="37"/>
        <v>395750.88</v>
      </c>
      <c r="AS63" s="58">
        <f t="shared" si="38"/>
        <v>5342636.88</v>
      </c>
      <c r="AT63" s="58">
        <f t="shared" si="39"/>
        <v>5342636.88</v>
      </c>
      <c r="AU63" s="58" t="str">
        <f t="shared" si="40"/>
        <v>CÁT LÁI</v>
      </c>
      <c r="AV63" s="75" t="s">
        <v>80</v>
      </c>
      <c r="AW63" s="60" t="s">
        <v>2404</v>
      </c>
      <c r="AX63" s="60" t="s">
        <v>2323</v>
      </c>
      <c r="AY63" s="225">
        <v>45989</v>
      </c>
      <c r="AZ63" s="158"/>
      <c r="BA63" s="74"/>
      <c r="BB63" s="164"/>
      <c r="BC63" s="166"/>
    </row>
    <row r="64" spans="1:55" s="60" customFormat="1" ht="35.25" customHeight="1">
      <c r="A64" s="113" t="s">
        <v>1355</v>
      </c>
      <c r="B64" s="256" t="s">
        <v>1656</v>
      </c>
      <c r="C64" s="140" t="s">
        <v>1657</v>
      </c>
      <c r="D64" s="114">
        <v>45987</v>
      </c>
      <c r="E64" s="114" t="s">
        <v>2080</v>
      </c>
      <c r="F64" s="257">
        <v>1</v>
      </c>
      <c r="G64" s="258">
        <v>99.11</v>
      </c>
      <c r="H64" s="258">
        <v>99.11</v>
      </c>
      <c r="I64" s="116">
        <v>0.26800000000000002</v>
      </c>
      <c r="J64" s="56"/>
      <c r="K64" s="62"/>
      <c r="L64" s="56">
        <f>+IF(H64=0, _xleta.T, IF(H64&lt;=1000, 1260000, IF(H64&lt;=2000, 1430000, IF(H64&lt;=3000, 2120000, IF(H64&lt;=4500, 2230000, ff)))))</f>
        <v>1260000</v>
      </c>
      <c r="M64" s="56">
        <v>990000</v>
      </c>
      <c r="N64" s="56">
        <v>818493</v>
      </c>
      <c r="O64" s="56"/>
      <c r="P64" s="56"/>
      <c r="Q64" s="56">
        <v>1848210</v>
      </c>
      <c r="R64" s="56"/>
      <c r="S64" s="56"/>
      <c r="T64" s="56">
        <v>1487</v>
      </c>
      <c r="U64" s="56">
        <f>+IF(H64&lt;=2000, 30000, IF(H64&lt;5000, 66000, ff))</f>
        <v>30000</v>
      </c>
      <c r="V64" s="56"/>
      <c r="W64" s="56"/>
      <c r="X64" s="62"/>
      <c r="Y64" s="58"/>
      <c r="Z64" s="260" t="s">
        <v>1272</v>
      </c>
      <c r="AA64" s="117" t="s">
        <v>74</v>
      </c>
      <c r="AB64" s="57" t="str">
        <f t="shared" si="21"/>
        <v>PS257784</v>
      </c>
      <c r="AC64" s="58" t="str">
        <f t="shared" si="22"/>
        <v>1847243094</v>
      </c>
      <c r="AD64" s="59">
        <f t="shared" si="23"/>
        <v>45987</v>
      </c>
      <c r="AE64" s="58">
        <f t="shared" si="24"/>
        <v>0</v>
      </c>
      <c r="AF64" s="58">
        <f t="shared" si="25"/>
        <v>0</v>
      </c>
      <c r="AG64" s="58">
        <f t="shared" si="26"/>
        <v>1260000</v>
      </c>
      <c r="AH64" s="58">
        <f t="shared" si="27"/>
        <v>990000</v>
      </c>
      <c r="AI64" s="58">
        <f t="shared" si="28"/>
        <v>818493</v>
      </c>
      <c r="AJ64" s="58">
        <f t="shared" si="29"/>
        <v>0</v>
      </c>
      <c r="AK64" s="58">
        <f t="shared" si="30"/>
        <v>0</v>
      </c>
      <c r="AL64" s="58">
        <f t="shared" si="31"/>
        <v>1848210</v>
      </c>
      <c r="AM64" s="58">
        <f t="shared" si="32"/>
        <v>0</v>
      </c>
      <c r="AN64" s="58">
        <f t="shared" si="33"/>
        <v>0</v>
      </c>
      <c r="AO64" s="58">
        <f t="shared" si="34"/>
        <v>1487</v>
      </c>
      <c r="AP64" s="58">
        <f t="shared" si="35"/>
        <v>30000</v>
      </c>
      <c r="AQ64" s="58">
        <f t="shared" si="36"/>
        <v>0</v>
      </c>
      <c r="AR64" s="58">
        <f t="shared" si="37"/>
        <v>395855.2</v>
      </c>
      <c r="AS64" s="58">
        <f t="shared" si="38"/>
        <v>5344045.2</v>
      </c>
      <c r="AT64" s="58">
        <f t="shared" si="39"/>
        <v>5344045.2</v>
      </c>
      <c r="AU64" s="58" t="str">
        <f t="shared" si="40"/>
        <v>CÁT LÁI</v>
      </c>
      <c r="AV64" s="75" t="s">
        <v>80</v>
      </c>
      <c r="AW64" s="60" t="s">
        <v>2405</v>
      </c>
      <c r="AX64" s="60" t="s">
        <v>2323</v>
      </c>
      <c r="AY64" s="225">
        <v>45989</v>
      </c>
      <c r="AZ64" s="158"/>
      <c r="BA64" s="74"/>
      <c r="BB64" s="164"/>
      <c r="BC64" s="166"/>
    </row>
    <row r="65" spans="1:55" s="60" customFormat="1" ht="35.25" customHeight="1">
      <c r="A65" s="113" t="s">
        <v>1356</v>
      </c>
      <c r="B65" s="256" t="s">
        <v>1658</v>
      </c>
      <c r="C65" s="140" t="s">
        <v>1659</v>
      </c>
      <c r="D65" s="114">
        <v>45987</v>
      </c>
      <c r="E65" s="114" t="s">
        <v>2081</v>
      </c>
      <c r="F65" s="257">
        <v>1</v>
      </c>
      <c r="G65" s="258">
        <v>19.190999999999999</v>
      </c>
      <c r="H65" s="258">
        <v>19.190999999999999</v>
      </c>
      <c r="I65" s="116">
        <v>7.0000000000000007E-2</v>
      </c>
      <c r="J65" s="56"/>
      <c r="K65" s="62"/>
      <c r="L65" s="56">
        <f>+IF(H65=0, _xleta.T, IF(H65&lt;=1000, 1260000, IF(H65&lt;=2000, 1430000, IF(H65&lt;=3000, 2120000, IF(H65&lt;=4500, 2230000, ff)))))</f>
        <v>1260000</v>
      </c>
      <c r="M65" s="56">
        <v>990000</v>
      </c>
      <c r="N65" s="56">
        <v>818493</v>
      </c>
      <c r="O65" s="56"/>
      <c r="P65" s="56"/>
      <c r="Q65" s="56">
        <v>1848210</v>
      </c>
      <c r="R65" s="56"/>
      <c r="S65" s="56"/>
      <c r="T65" s="56">
        <v>288</v>
      </c>
      <c r="U65" s="56">
        <f>+IF(H65&lt;=2000, 30000, IF(H65&lt;5000, 66000, ff))</f>
        <v>30000</v>
      </c>
      <c r="V65" s="56"/>
      <c r="W65" s="56"/>
      <c r="X65" s="62"/>
      <c r="Y65" s="58"/>
      <c r="Z65" s="260" t="s">
        <v>1272</v>
      </c>
      <c r="AA65" s="117" t="s">
        <v>74</v>
      </c>
      <c r="AB65" s="57" t="str">
        <f t="shared" si="21"/>
        <v>PS257783</v>
      </c>
      <c r="AC65" s="58" t="str">
        <f t="shared" si="22"/>
        <v>1847068670</v>
      </c>
      <c r="AD65" s="59">
        <f t="shared" si="23"/>
        <v>45987</v>
      </c>
      <c r="AE65" s="58">
        <f t="shared" si="24"/>
        <v>0</v>
      </c>
      <c r="AF65" s="58">
        <f t="shared" si="25"/>
        <v>0</v>
      </c>
      <c r="AG65" s="58">
        <f t="shared" si="26"/>
        <v>1260000</v>
      </c>
      <c r="AH65" s="58">
        <f t="shared" si="27"/>
        <v>990000</v>
      </c>
      <c r="AI65" s="58">
        <f t="shared" si="28"/>
        <v>818493</v>
      </c>
      <c r="AJ65" s="58">
        <f t="shared" si="29"/>
        <v>0</v>
      </c>
      <c r="AK65" s="58">
        <f t="shared" si="30"/>
        <v>0</v>
      </c>
      <c r="AL65" s="58">
        <f t="shared" si="31"/>
        <v>1848210</v>
      </c>
      <c r="AM65" s="58">
        <f t="shared" si="32"/>
        <v>0</v>
      </c>
      <c r="AN65" s="58">
        <f t="shared" si="33"/>
        <v>0</v>
      </c>
      <c r="AO65" s="58">
        <f t="shared" si="34"/>
        <v>288</v>
      </c>
      <c r="AP65" s="58">
        <f t="shared" si="35"/>
        <v>30000</v>
      </c>
      <c r="AQ65" s="58">
        <f t="shared" si="36"/>
        <v>0</v>
      </c>
      <c r="AR65" s="58">
        <f t="shared" si="37"/>
        <v>395759.28</v>
      </c>
      <c r="AS65" s="58">
        <f t="shared" si="38"/>
        <v>5342750.28</v>
      </c>
      <c r="AT65" s="58">
        <f t="shared" si="39"/>
        <v>5342750.28</v>
      </c>
      <c r="AU65" s="58" t="str">
        <f t="shared" si="40"/>
        <v>CÁT LÁI</v>
      </c>
      <c r="AV65" s="75" t="s">
        <v>80</v>
      </c>
      <c r="AW65" s="60" t="s">
        <v>2406</v>
      </c>
      <c r="AX65" s="60" t="s">
        <v>2323</v>
      </c>
      <c r="AY65" s="225">
        <v>45989</v>
      </c>
      <c r="AZ65" s="158"/>
      <c r="BA65" s="74"/>
      <c r="BB65" s="164"/>
      <c r="BC65" s="166"/>
    </row>
    <row r="66" spans="1:55" s="60" customFormat="1" ht="35.25" customHeight="1">
      <c r="A66" s="113" t="s">
        <v>1357</v>
      </c>
      <c r="B66" s="256" t="s">
        <v>1660</v>
      </c>
      <c r="C66" s="140" t="s">
        <v>1661</v>
      </c>
      <c r="D66" s="114">
        <v>45987</v>
      </c>
      <c r="E66" s="114" t="s">
        <v>2082</v>
      </c>
      <c r="F66" s="257">
        <v>1</v>
      </c>
      <c r="G66" s="258">
        <v>2289.3000000000002</v>
      </c>
      <c r="H66" s="258">
        <v>2289.3000000000002</v>
      </c>
      <c r="I66" s="116" t="s">
        <v>2281</v>
      </c>
      <c r="J66" s="56"/>
      <c r="K66" s="62"/>
      <c r="L66" s="56">
        <f>+IF(H66=0, _xleta.T, IF(H66&lt;=1000, 1260000, IF(H66&lt;=2000, 1430000, IF(H66&lt;=3000, 2120000, IF(H66&lt;=4500, 2230000, ff)))))</f>
        <v>2120000</v>
      </c>
      <c r="M66" s="56">
        <v>990000</v>
      </c>
      <c r="N66" s="56">
        <v>4924160</v>
      </c>
      <c r="O66" s="56"/>
      <c r="P66" s="56"/>
      <c r="Q66" s="56">
        <v>1716195</v>
      </c>
      <c r="R66" s="56"/>
      <c r="S66" s="56"/>
      <c r="T66" s="56">
        <v>34340</v>
      </c>
      <c r="U66" s="56">
        <f>+IF(H66&lt;=2000, 30000, IF(H66&lt;5000, 66000, ff))</f>
        <v>66000</v>
      </c>
      <c r="V66" s="56"/>
      <c r="W66" s="56"/>
      <c r="X66" s="62"/>
      <c r="Y66" s="58"/>
      <c r="Z66" s="260" t="s">
        <v>2334</v>
      </c>
      <c r="AA66" s="117" t="s">
        <v>74</v>
      </c>
      <c r="AB66" s="57" t="str">
        <f t="shared" si="21"/>
        <v>PS257796</v>
      </c>
      <c r="AC66" s="58" t="str">
        <f t="shared" si="22"/>
        <v>EX-014/11/25</v>
      </c>
      <c r="AD66" s="59">
        <f t="shared" si="23"/>
        <v>45987</v>
      </c>
      <c r="AE66" s="58">
        <f t="shared" si="24"/>
        <v>0</v>
      </c>
      <c r="AF66" s="58">
        <f t="shared" si="25"/>
        <v>0</v>
      </c>
      <c r="AG66" s="58">
        <f t="shared" si="26"/>
        <v>2120000</v>
      </c>
      <c r="AH66" s="58">
        <f t="shared" si="27"/>
        <v>990000</v>
      </c>
      <c r="AI66" s="58">
        <f t="shared" si="28"/>
        <v>4924160</v>
      </c>
      <c r="AJ66" s="58">
        <f t="shared" si="29"/>
        <v>0</v>
      </c>
      <c r="AK66" s="58">
        <f t="shared" si="30"/>
        <v>0</v>
      </c>
      <c r="AL66" s="58">
        <f t="shared" si="31"/>
        <v>1716195</v>
      </c>
      <c r="AM66" s="58">
        <f t="shared" si="32"/>
        <v>0</v>
      </c>
      <c r="AN66" s="58">
        <f t="shared" si="33"/>
        <v>0</v>
      </c>
      <c r="AO66" s="58">
        <f t="shared" si="34"/>
        <v>34340</v>
      </c>
      <c r="AP66" s="58">
        <f t="shared" si="35"/>
        <v>66000</v>
      </c>
      <c r="AQ66" s="58">
        <f t="shared" si="36"/>
        <v>0</v>
      </c>
      <c r="AR66" s="58">
        <f t="shared" si="37"/>
        <v>788055.6</v>
      </c>
      <c r="AS66" s="58">
        <f t="shared" si="38"/>
        <v>10638750.6</v>
      </c>
      <c r="AT66" s="58">
        <f t="shared" si="39"/>
        <v>10638750.6</v>
      </c>
      <c r="AU66" s="58" t="str">
        <f t="shared" si="40"/>
        <v>CÁT LÁI</v>
      </c>
      <c r="AV66" s="75" t="s">
        <v>80</v>
      </c>
      <c r="AW66" s="60" t="s">
        <v>2407</v>
      </c>
      <c r="AX66" s="60" t="s">
        <v>2323</v>
      </c>
      <c r="AY66" s="225">
        <v>45989</v>
      </c>
      <c r="AZ66" s="158"/>
      <c r="BA66" s="74"/>
      <c r="BB66" s="164"/>
      <c r="BC66" s="166"/>
    </row>
    <row r="67" spans="1:55" s="60" customFormat="1" ht="35.25" customHeight="1">
      <c r="A67" s="113" t="s">
        <v>1358</v>
      </c>
      <c r="B67" s="256" t="s">
        <v>1662</v>
      </c>
      <c r="C67" s="140" t="s">
        <v>1663</v>
      </c>
      <c r="D67" s="114">
        <v>45987</v>
      </c>
      <c r="E67" s="114" t="s">
        <v>2083</v>
      </c>
      <c r="F67" s="257">
        <v>1</v>
      </c>
      <c r="G67" s="258">
        <v>441</v>
      </c>
      <c r="H67" s="258">
        <v>441</v>
      </c>
      <c r="I67" s="116" t="s">
        <v>1290</v>
      </c>
      <c r="J67" s="56"/>
      <c r="K67" s="62"/>
      <c r="L67" s="56">
        <f>+IF(H67=0, _xleta.T, IF(H67&lt;=1000, 1260000, IF(H67&lt;=2000, 1430000, IF(H67&lt;=3000, 2120000, IF(H67&lt;=4500, 2230000, ff)))))</f>
        <v>1260000</v>
      </c>
      <c r="M67" s="56">
        <v>990000</v>
      </c>
      <c r="N67" s="56">
        <v>3207965</v>
      </c>
      <c r="O67" s="56">
        <v>1188135</v>
      </c>
      <c r="P67" s="56"/>
      <c r="Q67" s="56">
        <v>792090</v>
      </c>
      <c r="R67" s="56"/>
      <c r="S67" s="56"/>
      <c r="T67" s="56">
        <v>6615</v>
      </c>
      <c r="U67" s="56">
        <f>+IF(H67&lt;=2000, 30000, IF(H67&lt;5000, 66000, ff))</f>
        <v>30000</v>
      </c>
      <c r="V67" s="56"/>
      <c r="W67" s="56"/>
      <c r="X67" s="62"/>
      <c r="Y67" s="58"/>
      <c r="Z67" s="260" t="s">
        <v>691</v>
      </c>
      <c r="AA67" s="117" t="s">
        <v>74</v>
      </c>
      <c r="AB67" s="57" t="str">
        <f t="shared" si="21"/>
        <v>PS257797</v>
      </c>
      <c r="AC67" s="58" t="str">
        <f t="shared" si="22"/>
        <v>EXD1-25-C1255</v>
      </c>
      <c r="AD67" s="59">
        <f t="shared" si="23"/>
        <v>45987</v>
      </c>
      <c r="AE67" s="58">
        <f t="shared" si="24"/>
        <v>0</v>
      </c>
      <c r="AF67" s="58">
        <f t="shared" si="25"/>
        <v>0</v>
      </c>
      <c r="AG67" s="58">
        <f t="shared" si="26"/>
        <v>1260000</v>
      </c>
      <c r="AH67" s="58">
        <f t="shared" si="27"/>
        <v>990000</v>
      </c>
      <c r="AI67" s="58">
        <f t="shared" si="28"/>
        <v>3207965</v>
      </c>
      <c r="AJ67" s="58">
        <f t="shared" si="29"/>
        <v>1188135</v>
      </c>
      <c r="AK67" s="58">
        <f t="shared" si="30"/>
        <v>0</v>
      </c>
      <c r="AL67" s="58">
        <f t="shared" si="31"/>
        <v>792090</v>
      </c>
      <c r="AM67" s="58">
        <f t="shared" si="32"/>
        <v>0</v>
      </c>
      <c r="AN67" s="58">
        <f t="shared" si="33"/>
        <v>0</v>
      </c>
      <c r="AO67" s="58">
        <f t="shared" si="34"/>
        <v>6615</v>
      </c>
      <c r="AP67" s="58">
        <f t="shared" si="35"/>
        <v>30000</v>
      </c>
      <c r="AQ67" s="58">
        <f t="shared" si="36"/>
        <v>0</v>
      </c>
      <c r="AR67" s="58">
        <f t="shared" si="37"/>
        <v>597984.4</v>
      </c>
      <c r="AS67" s="58">
        <f t="shared" si="38"/>
        <v>8072789.4000000004</v>
      </c>
      <c r="AT67" s="58">
        <f t="shared" si="39"/>
        <v>8072789.4000000004</v>
      </c>
      <c r="AU67" s="58" t="str">
        <f t="shared" si="40"/>
        <v>CÁT LÁI</v>
      </c>
      <c r="AV67" s="75" t="s">
        <v>80</v>
      </c>
      <c r="AW67" s="60" t="s">
        <v>2408</v>
      </c>
      <c r="AX67" s="60" t="s">
        <v>2323</v>
      </c>
      <c r="AY67" s="225">
        <v>45989</v>
      </c>
      <c r="AZ67" s="158"/>
      <c r="BA67" s="74"/>
      <c r="BB67" s="164"/>
      <c r="BC67" s="166"/>
    </row>
    <row r="68" spans="1:55" s="60" customFormat="1" ht="35.25" customHeight="1">
      <c r="A68" s="113" t="s">
        <v>1359</v>
      </c>
      <c r="B68" s="256" t="s">
        <v>1664</v>
      </c>
      <c r="C68" s="140" t="s">
        <v>1665</v>
      </c>
      <c r="D68" s="114">
        <v>45986</v>
      </c>
      <c r="E68" s="114" t="s">
        <v>2084</v>
      </c>
      <c r="F68" s="257">
        <v>1</v>
      </c>
      <c r="G68" s="258">
        <v>1035.1099999999999</v>
      </c>
      <c r="H68" s="258">
        <v>1035.1099999999999</v>
      </c>
      <c r="I68" s="116" t="s">
        <v>2282</v>
      </c>
      <c r="J68" s="56"/>
      <c r="K68" s="62"/>
      <c r="L68" s="56">
        <f>+IF(H68=0, _xleta.T, IF(H68&lt;=1000, 1260000, IF(H68&lt;=2000, 1430000, IF(H68&lt;=3000, 2120000, IF(H68&lt;=4500, 2230000, ff)))))</f>
        <v>1430000</v>
      </c>
      <c r="M68" s="56">
        <f>990000+70000</f>
        <v>1060000</v>
      </c>
      <c r="N68" s="56">
        <v>2861557</v>
      </c>
      <c r="O68" s="56"/>
      <c r="P68" s="56"/>
      <c r="Q68" s="56">
        <v>1056120</v>
      </c>
      <c r="R68" s="56"/>
      <c r="S68" s="56"/>
      <c r="T68" s="56">
        <v>15526</v>
      </c>
      <c r="U68" s="56">
        <f>+IF(H68&lt;=2000, 30000, IF(H68&lt;5000, 66000, ff))</f>
        <v>30000</v>
      </c>
      <c r="V68" s="56"/>
      <c r="W68" s="56"/>
      <c r="X68" s="62"/>
      <c r="Y68" s="58"/>
      <c r="Z68" s="260" t="s">
        <v>2335</v>
      </c>
      <c r="AA68" s="117" t="s">
        <v>74</v>
      </c>
      <c r="AB68" s="57" t="str">
        <f t="shared" ref="AB68:AB131" si="44">A68</f>
        <v>PS257520</v>
      </c>
      <c r="AC68" s="58" t="str">
        <f t="shared" ref="AC68:AC131" si="45">B68</f>
        <v>T251113 -Y1</v>
      </c>
      <c r="AD68" s="59">
        <f t="shared" ref="AD68:AD131" si="46">D68</f>
        <v>45986</v>
      </c>
      <c r="AE68" s="58">
        <f t="shared" ref="AE68:AE131" si="47">G68/H68*J68</f>
        <v>0</v>
      </c>
      <c r="AF68" s="58">
        <f t="shared" ref="AF68:AF131" si="48">(G68/H68)*K68</f>
        <v>0</v>
      </c>
      <c r="AG68" s="58">
        <f t="shared" ref="AG68:AG131" si="49">(G68/H68)*L68</f>
        <v>1430000</v>
      </c>
      <c r="AH68" s="58">
        <f t="shared" ref="AH68:AH131" si="50">(G68/H68)*M68</f>
        <v>1060000</v>
      </c>
      <c r="AI68" s="58">
        <f t="shared" ref="AI68:AI131" si="51">(G68/H68)*N68</f>
        <v>2861557</v>
      </c>
      <c r="AJ68" s="58">
        <f t="shared" ref="AJ68:AJ131" si="52">(G68/H68)*O68</f>
        <v>0</v>
      </c>
      <c r="AK68" s="58">
        <f t="shared" ref="AK68:AK131" si="53">(G68/H68)*P68</f>
        <v>0</v>
      </c>
      <c r="AL68" s="58">
        <f t="shared" ref="AL68:AL131" si="54">(G68/H68)*Q68</f>
        <v>1056120</v>
      </c>
      <c r="AM68" s="58">
        <f t="shared" ref="AM68:AM131" si="55">(G68/H68)*R68</f>
        <v>0</v>
      </c>
      <c r="AN68" s="58">
        <f t="shared" ref="AN68:AN131" si="56">(G68/H68)*S68</f>
        <v>0</v>
      </c>
      <c r="AO68" s="58">
        <f t="shared" ref="AO68:AO131" si="57">(G68/H68)*T68</f>
        <v>15526</v>
      </c>
      <c r="AP68" s="58">
        <f t="shared" ref="AP68:AP131" si="58">(G68/H68)*U68</f>
        <v>30000</v>
      </c>
      <c r="AQ68" s="58">
        <f t="shared" ref="AQ68:AQ131" si="59">(G68/H68)*V68</f>
        <v>0</v>
      </c>
      <c r="AR68" s="58">
        <f t="shared" ref="AR68:AR131" si="60">SUM(AG68:AQ68)*0.08</f>
        <v>516256.24</v>
      </c>
      <c r="AS68" s="58">
        <f t="shared" ref="AS68:AS131" si="61">SUM(AG68:AR68)</f>
        <v>6969459.2400000002</v>
      </c>
      <c r="AT68" s="58">
        <f t="shared" ref="AT68:AT131" si="62">AS68</f>
        <v>6969459.2400000002</v>
      </c>
      <c r="AU68" s="58" t="str">
        <f t="shared" ref="AU68:AU131" si="63">AA68</f>
        <v>CÁT LÁI</v>
      </c>
      <c r="AV68" s="75" t="s">
        <v>80</v>
      </c>
      <c r="AW68" s="60" t="s">
        <v>2409</v>
      </c>
      <c r="AX68" s="60" t="s">
        <v>2323</v>
      </c>
      <c r="AY68" s="225">
        <v>45989</v>
      </c>
      <c r="AZ68" s="158"/>
      <c r="BA68" s="74"/>
      <c r="BB68" s="164"/>
      <c r="BC68" s="166"/>
    </row>
    <row r="69" spans="1:55" s="60" customFormat="1" ht="35.25" customHeight="1">
      <c r="A69" s="113" t="s">
        <v>1359</v>
      </c>
      <c r="B69" s="256" t="s">
        <v>1664</v>
      </c>
      <c r="C69" s="140" t="s">
        <v>1665</v>
      </c>
      <c r="D69" s="114">
        <v>45986</v>
      </c>
      <c r="E69" s="114" t="s">
        <v>2085</v>
      </c>
      <c r="F69" s="261">
        <v>1</v>
      </c>
      <c r="G69" s="258"/>
      <c r="H69" s="258">
        <v>1035.1099999999999</v>
      </c>
      <c r="I69" s="116"/>
      <c r="J69" s="56"/>
      <c r="K69" s="62"/>
      <c r="L69" s="56">
        <f>+IF(H69=0, _xleta.T, IF(H69&lt;=1000, 1260000, IF(H69&lt;=2000, 1430000, IF(H69&lt;=3000, 2120000, IF(H69&lt;=4500, 2230000, ff)))))</f>
        <v>1430000</v>
      </c>
      <c r="M69" s="56">
        <f>990000+70000</f>
        <v>1060000</v>
      </c>
      <c r="N69" s="56"/>
      <c r="O69" s="56"/>
      <c r="P69" s="56"/>
      <c r="Q69" s="56"/>
      <c r="R69" s="56"/>
      <c r="S69" s="56"/>
      <c r="T69" s="56"/>
      <c r="U69" s="56">
        <f>+IF(H69&lt;=2000, 30000, IF(H69&lt;5000, 66000, ff))</f>
        <v>30000</v>
      </c>
      <c r="V69" s="56"/>
      <c r="W69" s="56"/>
      <c r="X69" s="62"/>
      <c r="Y69" s="58"/>
      <c r="Z69" s="260" t="s">
        <v>691</v>
      </c>
      <c r="AA69" s="117" t="s">
        <v>74</v>
      </c>
      <c r="AB69" s="57" t="str">
        <f t="shared" si="44"/>
        <v>PS257520</v>
      </c>
      <c r="AC69" s="58" t="str">
        <f t="shared" si="45"/>
        <v>T251113 -Y1</v>
      </c>
      <c r="AD69" s="59">
        <f t="shared" si="46"/>
        <v>45986</v>
      </c>
      <c r="AE69" s="58">
        <f t="shared" si="47"/>
        <v>0</v>
      </c>
      <c r="AF69" s="58">
        <f t="shared" si="48"/>
        <v>0</v>
      </c>
      <c r="AG69" s="58">
        <f t="shared" si="49"/>
        <v>0</v>
      </c>
      <c r="AH69" s="58">
        <f t="shared" si="50"/>
        <v>0</v>
      </c>
      <c r="AI69" s="58">
        <f t="shared" si="51"/>
        <v>0</v>
      </c>
      <c r="AJ69" s="58">
        <f t="shared" si="52"/>
        <v>0</v>
      </c>
      <c r="AK69" s="58">
        <f t="shared" si="53"/>
        <v>0</v>
      </c>
      <c r="AL69" s="58">
        <f t="shared" si="54"/>
        <v>0</v>
      </c>
      <c r="AM69" s="58">
        <f t="shared" si="55"/>
        <v>0</v>
      </c>
      <c r="AN69" s="58">
        <f t="shared" si="56"/>
        <v>0</v>
      </c>
      <c r="AO69" s="58">
        <f t="shared" si="57"/>
        <v>0</v>
      </c>
      <c r="AP69" s="58">
        <f t="shared" si="58"/>
        <v>0</v>
      </c>
      <c r="AQ69" s="58">
        <f t="shared" si="59"/>
        <v>0</v>
      </c>
      <c r="AR69" s="58">
        <f t="shared" si="60"/>
        <v>0</v>
      </c>
      <c r="AS69" s="58">
        <f t="shared" si="61"/>
        <v>0</v>
      </c>
      <c r="AT69" s="58">
        <f t="shared" si="62"/>
        <v>0</v>
      </c>
      <c r="AU69" s="58" t="str">
        <f t="shared" si="63"/>
        <v>CÁT LÁI</v>
      </c>
      <c r="AV69" s="75" t="s">
        <v>80</v>
      </c>
      <c r="AW69" s="60" t="s">
        <v>2409</v>
      </c>
      <c r="AX69" s="60" t="s">
        <v>2323</v>
      </c>
      <c r="AY69" s="225">
        <v>45989</v>
      </c>
      <c r="AZ69" s="158"/>
      <c r="BA69" s="74"/>
      <c r="BB69" s="164"/>
      <c r="BC69" s="166"/>
    </row>
    <row r="70" spans="1:55" s="60" customFormat="1" ht="35.25" customHeight="1">
      <c r="A70" s="113" t="s">
        <v>1360</v>
      </c>
      <c r="B70" s="256" t="s">
        <v>1666</v>
      </c>
      <c r="C70" s="140" t="s">
        <v>1667</v>
      </c>
      <c r="D70" s="114">
        <v>45982</v>
      </c>
      <c r="E70" s="114" t="s">
        <v>2086</v>
      </c>
      <c r="F70" s="257">
        <v>1</v>
      </c>
      <c r="G70" s="258">
        <v>97.92</v>
      </c>
      <c r="H70" s="258">
        <v>97.92</v>
      </c>
      <c r="I70" s="116" t="s">
        <v>2283</v>
      </c>
      <c r="J70" s="56"/>
      <c r="K70" s="62"/>
      <c r="L70" s="56">
        <f>+IF(H70=0, _xleta.T, IF(H70&lt;=1000, 1260000, IF(H70&lt;=2000, 1430000, IF(H70&lt;=3000, 2120000, IF(H70&lt;=4500, 2230000, ff)))))</f>
        <v>1260000</v>
      </c>
      <c r="M70" s="56">
        <v>990000</v>
      </c>
      <c r="N70" s="56">
        <v>660025</v>
      </c>
      <c r="O70" s="56"/>
      <c r="P70" s="56"/>
      <c r="Q70" s="56">
        <v>1056040</v>
      </c>
      <c r="R70" s="56"/>
      <c r="S70" s="56"/>
      <c r="T70" s="56">
        <v>1469</v>
      </c>
      <c r="U70" s="56">
        <f>+IF(H70&lt;=2000, 30000, IF(H70&lt;5000, 66000, ff))</f>
        <v>30000</v>
      </c>
      <c r="V70" s="56"/>
      <c r="W70" s="56"/>
      <c r="X70" s="62"/>
      <c r="Y70" s="58"/>
      <c r="Z70" s="260" t="s">
        <v>691</v>
      </c>
      <c r="AA70" s="117" t="s">
        <v>74</v>
      </c>
      <c r="AB70" s="57" t="str">
        <f t="shared" si="44"/>
        <v>PS257795</v>
      </c>
      <c r="AC70" s="58" t="str">
        <f t="shared" si="45"/>
        <v>SHSAEF1251100029</v>
      </c>
      <c r="AD70" s="59">
        <f t="shared" si="46"/>
        <v>45982</v>
      </c>
      <c r="AE70" s="58">
        <f t="shared" si="47"/>
        <v>0</v>
      </c>
      <c r="AF70" s="58">
        <f t="shared" si="48"/>
        <v>0</v>
      </c>
      <c r="AG70" s="58">
        <f t="shared" si="49"/>
        <v>1260000</v>
      </c>
      <c r="AH70" s="58">
        <f t="shared" si="50"/>
        <v>990000</v>
      </c>
      <c r="AI70" s="58">
        <f t="shared" si="51"/>
        <v>660025</v>
      </c>
      <c r="AJ70" s="58">
        <f t="shared" si="52"/>
        <v>0</v>
      </c>
      <c r="AK70" s="58">
        <f t="shared" si="53"/>
        <v>0</v>
      </c>
      <c r="AL70" s="58">
        <f t="shared" si="54"/>
        <v>1056040</v>
      </c>
      <c r="AM70" s="58">
        <f t="shared" si="55"/>
        <v>0</v>
      </c>
      <c r="AN70" s="58">
        <f t="shared" si="56"/>
        <v>0</v>
      </c>
      <c r="AO70" s="58">
        <f t="shared" si="57"/>
        <v>1469</v>
      </c>
      <c r="AP70" s="58">
        <f t="shared" si="58"/>
        <v>30000</v>
      </c>
      <c r="AQ70" s="58">
        <f t="shared" si="59"/>
        <v>0</v>
      </c>
      <c r="AR70" s="58">
        <f t="shared" si="60"/>
        <v>319802.72000000003</v>
      </c>
      <c r="AS70" s="58">
        <f t="shared" si="61"/>
        <v>4317336.72</v>
      </c>
      <c r="AT70" s="58">
        <f t="shared" si="62"/>
        <v>4317336.72</v>
      </c>
      <c r="AU70" s="58" t="str">
        <f t="shared" si="63"/>
        <v>CÁT LÁI</v>
      </c>
      <c r="AV70" s="75" t="s">
        <v>80</v>
      </c>
      <c r="AW70" s="60" t="s">
        <v>2410</v>
      </c>
      <c r="AX70" s="60" t="s">
        <v>2323</v>
      </c>
      <c r="AY70" s="225">
        <v>45989</v>
      </c>
      <c r="AZ70" s="158"/>
      <c r="BA70" s="74"/>
      <c r="BB70" s="164"/>
      <c r="BC70" s="166"/>
    </row>
    <row r="71" spans="1:55" s="60" customFormat="1" ht="35.25" customHeight="1">
      <c r="A71" s="113" t="s">
        <v>1361</v>
      </c>
      <c r="B71" s="256" t="s">
        <v>1668</v>
      </c>
      <c r="C71" s="140" t="s">
        <v>1669</v>
      </c>
      <c r="D71" s="114">
        <v>45988</v>
      </c>
      <c r="E71" s="114" t="s">
        <v>2087</v>
      </c>
      <c r="F71" s="257">
        <v>1</v>
      </c>
      <c r="G71" s="258">
        <v>1663</v>
      </c>
      <c r="H71" s="258">
        <v>1663</v>
      </c>
      <c r="I71" s="116" t="s">
        <v>2284</v>
      </c>
      <c r="J71" s="56"/>
      <c r="K71" s="62"/>
      <c r="L71" s="56">
        <f>+IF(H71=0, _xleta.T, IF(H71&lt;=1000, 1260000, IF(H71&lt;=2000, 1430000, IF(H71&lt;=3000, 2120000, IF(H71&lt;=4500, 2230000, ff)))))</f>
        <v>1430000</v>
      </c>
      <c r="M71" s="56">
        <f>990000+(70000*2)</f>
        <v>1130000</v>
      </c>
      <c r="N71" s="56">
        <v>10495456</v>
      </c>
      <c r="O71" s="56"/>
      <c r="P71" s="56"/>
      <c r="Q71" s="56">
        <v>1848210</v>
      </c>
      <c r="R71" s="56"/>
      <c r="S71" s="56"/>
      <c r="T71" s="56">
        <v>24945</v>
      </c>
      <c r="U71" s="56">
        <f>+IF(H71&lt;=2000, 30000, IF(H71&lt;5000, 66000, ff))</f>
        <v>30000</v>
      </c>
      <c r="V71" s="56"/>
      <c r="W71" s="56"/>
      <c r="X71" s="62"/>
      <c r="Y71" s="58"/>
      <c r="Z71" s="260" t="s">
        <v>2335</v>
      </c>
      <c r="AA71" s="117" t="s">
        <v>74</v>
      </c>
      <c r="AB71" s="57" t="str">
        <f t="shared" si="44"/>
        <v>PS257815</v>
      </c>
      <c r="AC71" s="58" t="str">
        <f t="shared" si="45"/>
        <v>PS25-7815</v>
      </c>
      <c r="AD71" s="59">
        <f t="shared" si="46"/>
        <v>45988</v>
      </c>
      <c r="AE71" s="58">
        <f t="shared" si="47"/>
        <v>0</v>
      </c>
      <c r="AF71" s="58">
        <f t="shared" si="48"/>
        <v>0</v>
      </c>
      <c r="AG71" s="58">
        <f t="shared" si="49"/>
        <v>1430000</v>
      </c>
      <c r="AH71" s="58">
        <f t="shared" si="50"/>
        <v>1130000</v>
      </c>
      <c r="AI71" s="58">
        <f t="shared" si="51"/>
        <v>10495456</v>
      </c>
      <c r="AJ71" s="58">
        <f t="shared" si="52"/>
        <v>0</v>
      </c>
      <c r="AK71" s="58">
        <f t="shared" si="53"/>
        <v>0</v>
      </c>
      <c r="AL71" s="58">
        <f t="shared" si="54"/>
        <v>1848210</v>
      </c>
      <c r="AM71" s="58">
        <f t="shared" si="55"/>
        <v>0</v>
      </c>
      <c r="AN71" s="58">
        <f t="shared" si="56"/>
        <v>0</v>
      </c>
      <c r="AO71" s="58">
        <f t="shared" si="57"/>
        <v>24945</v>
      </c>
      <c r="AP71" s="58">
        <f t="shared" si="58"/>
        <v>30000</v>
      </c>
      <c r="AQ71" s="58">
        <f t="shared" si="59"/>
        <v>0</v>
      </c>
      <c r="AR71" s="58">
        <f t="shared" si="60"/>
        <v>1196688.8800000001</v>
      </c>
      <c r="AS71" s="58">
        <f t="shared" si="61"/>
        <v>16155299.880000001</v>
      </c>
      <c r="AT71" s="58">
        <f t="shared" si="62"/>
        <v>16155299.880000001</v>
      </c>
      <c r="AU71" s="58" t="str">
        <f t="shared" si="63"/>
        <v>CÁT LÁI</v>
      </c>
      <c r="AV71" s="75" t="s">
        <v>80</v>
      </c>
      <c r="AW71" s="60" t="s">
        <v>2411</v>
      </c>
      <c r="AX71" s="60" t="s">
        <v>2323</v>
      </c>
      <c r="AY71" s="225">
        <v>45989</v>
      </c>
      <c r="AZ71" s="158"/>
      <c r="BA71" s="74"/>
      <c r="BB71" s="164"/>
      <c r="BC71" s="166"/>
    </row>
    <row r="72" spans="1:55" s="60" customFormat="1" ht="35.25" customHeight="1">
      <c r="A72" s="113" t="s">
        <v>1361</v>
      </c>
      <c r="B72" s="256" t="s">
        <v>1668</v>
      </c>
      <c r="C72" s="140" t="s">
        <v>1669</v>
      </c>
      <c r="D72" s="114">
        <v>45988</v>
      </c>
      <c r="E72" s="114" t="s">
        <v>2088</v>
      </c>
      <c r="F72" s="261">
        <v>1</v>
      </c>
      <c r="G72" s="258"/>
      <c r="H72" s="258">
        <v>1663</v>
      </c>
      <c r="I72" s="116"/>
      <c r="J72" s="56"/>
      <c r="K72" s="62"/>
      <c r="L72" s="56">
        <f>+IF(H72=0, _xleta.T, IF(H72&lt;=1000, 1260000, IF(H72&lt;=2000, 1430000, IF(H72&lt;=3000, 2120000, IF(H72&lt;=4500, 2230000, ff)))))</f>
        <v>1430000</v>
      </c>
      <c r="M72" s="56">
        <f>990000+(70000*2)</f>
        <v>1130000</v>
      </c>
      <c r="N72" s="56"/>
      <c r="O72" s="56"/>
      <c r="P72" s="56"/>
      <c r="Q72" s="56"/>
      <c r="R72" s="56"/>
      <c r="S72" s="56"/>
      <c r="T72" s="56"/>
      <c r="U72" s="56">
        <f>+IF(H72&lt;=2000, 30000, IF(H72&lt;5000, 66000, ff))</f>
        <v>30000</v>
      </c>
      <c r="V72" s="56"/>
      <c r="W72" s="56"/>
      <c r="X72" s="62"/>
      <c r="Y72" s="58"/>
      <c r="Z72" s="260" t="s">
        <v>2334</v>
      </c>
      <c r="AA72" s="117" t="s">
        <v>74</v>
      </c>
      <c r="AB72" s="57" t="str">
        <f t="shared" si="44"/>
        <v>PS257815</v>
      </c>
      <c r="AC72" s="58" t="str">
        <f t="shared" si="45"/>
        <v>PS25-7815</v>
      </c>
      <c r="AD72" s="59">
        <f t="shared" si="46"/>
        <v>45988</v>
      </c>
      <c r="AE72" s="58">
        <f t="shared" si="47"/>
        <v>0</v>
      </c>
      <c r="AF72" s="58">
        <f t="shared" si="48"/>
        <v>0</v>
      </c>
      <c r="AG72" s="58">
        <f t="shared" si="49"/>
        <v>0</v>
      </c>
      <c r="AH72" s="58">
        <f t="shared" si="50"/>
        <v>0</v>
      </c>
      <c r="AI72" s="58">
        <f t="shared" si="51"/>
        <v>0</v>
      </c>
      <c r="AJ72" s="58">
        <f t="shared" si="52"/>
        <v>0</v>
      </c>
      <c r="AK72" s="58">
        <f t="shared" si="53"/>
        <v>0</v>
      </c>
      <c r="AL72" s="58">
        <f t="shared" si="54"/>
        <v>0</v>
      </c>
      <c r="AM72" s="58">
        <f t="shared" si="55"/>
        <v>0</v>
      </c>
      <c r="AN72" s="58">
        <f t="shared" si="56"/>
        <v>0</v>
      </c>
      <c r="AO72" s="58">
        <f t="shared" si="57"/>
        <v>0</v>
      </c>
      <c r="AP72" s="58">
        <f t="shared" si="58"/>
        <v>0</v>
      </c>
      <c r="AQ72" s="58">
        <f t="shared" si="59"/>
        <v>0</v>
      </c>
      <c r="AR72" s="58">
        <f t="shared" si="60"/>
        <v>0</v>
      </c>
      <c r="AS72" s="58">
        <f t="shared" si="61"/>
        <v>0</v>
      </c>
      <c r="AT72" s="58">
        <f t="shared" si="62"/>
        <v>0</v>
      </c>
      <c r="AU72" s="58" t="str">
        <f t="shared" si="63"/>
        <v>CÁT LÁI</v>
      </c>
      <c r="AV72" s="75" t="s">
        <v>80</v>
      </c>
      <c r="AW72" s="60" t="s">
        <v>2411</v>
      </c>
      <c r="AX72" s="60" t="s">
        <v>2323</v>
      </c>
      <c r="AY72" s="225">
        <v>45989</v>
      </c>
      <c r="AZ72" s="158"/>
      <c r="BA72" s="74"/>
      <c r="BB72" s="164"/>
      <c r="BC72" s="166"/>
    </row>
    <row r="73" spans="1:55" s="60" customFormat="1" ht="35.25" customHeight="1">
      <c r="A73" s="113" t="s">
        <v>1361</v>
      </c>
      <c r="B73" s="256" t="s">
        <v>1668</v>
      </c>
      <c r="C73" s="140" t="s">
        <v>1669</v>
      </c>
      <c r="D73" s="114">
        <v>45988</v>
      </c>
      <c r="E73" s="114" t="s">
        <v>2089</v>
      </c>
      <c r="F73" s="261">
        <v>1</v>
      </c>
      <c r="G73" s="258"/>
      <c r="H73" s="258">
        <v>1663</v>
      </c>
      <c r="I73" s="116"/>
      <c r="J73" s="56"/>
      <c r="K73" s="62"/>
      <c r="L73" s="56">
        <f>+IF(H73=0, _xleta.T, IF(H73&lt;=1000, 1260000, IF(H73&lt;=2000, 1430000, IF(H73&lt;=3000, 2120000, IF(H73&lt;=4500, 2230000, ff)))))</f>
        <v>1430000</v>
      </c>
      <c r="M73" s="56">
        <f>990000+(70000*2)</f>
        <v>1130000</v>
      </c>
      <c r="N73" s="56"/>
      <c r="O73" s="56"/>
      <c r="P73" s="56"/>
      <c r="Q73" s="56"/>
      <c r="R73" s="56"/>
      <c r="S73" s="56"/>
      <c r="T73" s="56"/>
      <c r="U73" s="56">
        <f>+IF(H73&lt;=2000, 30000, IF(H73&lt;5000, 66000, ff))</f>
        <v>30000</v>
      </c>
      <c r="V73" s="56"/>
      <c r="W73" s="56"/>
      <c r="X73" s="62"/>
      <c r="Y73" s="58"/>
      <c r="Z73" s="260" t="s">
        <v>2335</v>
      </c>
      <c r="AA73" s="117" t="s">
        <v>74</v>
      </c>
      <c r="AB73" s="57" t="str">
        <f t="shared" si="44"/>
        <v>PS257815</v>
      </c>
      <c r="AC73" s="58" t="str">
        <f t="shared" si="45"/>
        <v>PS25-7815</v>
      </c>
      <c r="AD73" s="59">
        <f t="shared" si="46"/>
        <v>45988</v>
      </c>
      <c r="AE73" s="58">
        <f t="shared" si="47"/>
        <v>0</v>
      </c>
      <c r="AF73" s="58">
        <f t="shared" si="48"/>
        <v>0</v>
      </c>
      <c r="AG73" s="58">
        <f t="shared" si="49"/>
        <v>0</v>
      </c>
      <c r="AH73" s="58">
        <f t="shared" si="50"/>
        <v>0</v>
      </c>
      <c r="AI73" s="58">
        <f t="shared" si="51"/>
        <v>0</v>
      </c>
      <c r="AJ73" s="58">
        <f t="shared" si="52"/>
        <v>0</v>
      </c>
      <c r="AK73" s="58">
        <f t="shared" si="53"/>
        <v>0</v>
      </c>
      <c r="AL73" s="58">
        <f t="shared" si="54"/>
        <v>0</v>
      </c>
      <c r="AM73" s="58">
        <f t="shared" si="55"/>
        <v>0</v>
      </c>
      <c r="AN73" s="58">
        <f t="shared" si="56"/>
        <v>0</v>
      </c>
      <c r="AO73" s="58">
        <f t="shared" si="57"/>
        <v>0</v>
      </c>
      <c r="AP73" s="58">
        <f t="shared" si="58"/>
        <v>0</v>
      </c>
      <c r="AQ73" s="58">
        <f t="shared" si="59"/>
        <v>0</v>
      </c>
      <c r="AR73" s="58">
        <f t="shared" si="60"/>
        <v>0</v>
      </c>
      <c r="AS73" s="58">
        <f t="shared" si="61"/>
        <v>0</v>
      </c>
      <c r="AT73" s="58">
        <f t="shared" si="62"/>
        <v>0</v>
      </c>
      <c r="AU73" s="58" t="str">
        <f t="shared" si="63"/>
        <v>CÁT LÁI</v>
      </c>
      <c r="AV73" s="75" t="s">
        <v>80</v>
      </c>
      <c r="AW73" s="60" t="s">
        <v>2411</v>
      </c>
      <c r="AX73" s="60" t="s">
        <v>2323</v>
      </c>
      <c r="AY73" s="225">
        <v>45989</v>
      </c>
      <c r="AZ73" s="158"/>
      <c r="BA73" s="74"/>
      <c r="BB73" s="164"/>
      <c r="BC73" s="166"/>
    </row>
    <row r="74" spans="1:55" s="60" customFormat="1" ht="35.25" customHeight="1">
      <c r="A74" s="113" t="s">
        <v>1362</v>
      </c>
      <c r="B74" s="256" t="s">
        <v>1670</v>
      </c>
      <c r="C74" s="140" t="s">
        <v>1671</v>
      </c>
      <c r="D74" s="114">
        <v>45988</v>
      </c>
      <c r="E74" s="114" t="s">
        <v>2090</v>
      </c>
      <c r="F74" s="257">
        <v>1</v>
      </c>
      <c r="G74" s="258">
        <v>1877.5</v>
      </c>
      <c r="H74" s="258">
        <v>1877.5</v>
      </c>
      <c r="I74" s="116">
        <v>7.5</v>
      </c>
      <c r="J74" s="56"/>
      <c r="K74" s="62"/>
      <c r="L74" s="56">
        <f>+IF(H74=0, _xleta.T, IF(H74&lt;=1000, 1260000, IF(H74&lt;=2000, 1430000, IF(H74&lt;=3000, 2120000, IF(H74&lt;=4500, 2230000, ff)))))</f>
        <v>1430000</v>
      </c>
      <c r="M74" s="56">
        <v>990000</v>
      </c>
      <c r="N74" s="56">
        <v>20198295</v>
      </c>
      <c r="O74" s="56">
        <v>5940675</v>
      </c>
      <c r="P74" s="56">
        <v>7920900</v>
      </c>
      <c r="Q74" s="56">
        <v>660075</v>
      </c>
      <c r="R74" s="56">
        <v>660075</v>
      </c>
      <c r="S74" s="56"/>
      <c r="T74" s="56">
        <v>28163</v>
      </c>
      <c r="U74" s="56">
        <f>+IF(H74&lt;=2000, 30000, IF(H74&lt;5000, 66000, ff))</f>
        <v>30000</v>
      </c>
      <c r="V74" s="56"/>
      <c r="W74" s="56"/>
      <c r="X74" s="62"/>
      <c r="Y74" s="58"/>
      <c r="Z74" s="260" t="s">
        <v>704</v>
      </c>
      <c r="AA74" s="117" t="s">
        <v>74</v>
      </c>
      <c r="AB74" s="57" t="str">
        <f t="shared" si="44"/>
        <v>PS257817</v>
      </c>
      <c r="AC74" s="58" t="str">
        <f t="shared" si="45"/>
        <v>SL2025111501</v>
      </c>
      <c r="AD74" s="59">
        <f t="shared" si="46"/>
        <v>45988</v>
      </c>
      <c r="AE74" s="58">
        <f t="shared" si="47"/>
        <v>0</v>
      </c>
      <c r="AF74" s="58">
        <f t="shared" si="48"/>
        <v>0</v>
      </c>
      <c r="AG74" s="58">
        <f t="shared" si="49"/>
        <v>1430000</v>
      </c>
      <c r="AH74" s="58">
        <f t="shared" si="50"/>
        <v>990000</v>
      </c>
      <c r="AI74" s="58">
        <f t="shared" si="51"/>
        <v>20198295</v>
      </c>
      <c r="AJ74" s="58">
        <f t="shared" si="52"/>
        <v>5940675</v>
      </c>
      <c r="AK74" s="58">
        <f t="shared" si="53"/>
        <v>7920900</v>
      </c>
      <c r="AL74" s="58">
        <f t="shared" si="54"/>
        <v>660075</v>
      </c>
      <c r="AM74" s="58">
        <f t="shared" si="55"/>
        <v>660075</v>
      </c>
      <c r="AN74" s="58">
        <f t="shared" si="56"/>
        <v>0</v>
      </c>
      <c r="AO74" s="58">
        <f t="shared" si="57"/>
        <v>28163</v>
      </c>
      <c r="AP74" s="58">
        <f t="shared" si="58"/>
        <v>30000</v>
      </c>
      <c r="AQ74" s="58">
        <f t="shared" si="59"/>
        <v>0</v>
      </c>
      <c r="AR74" s="58">
        <f t="shared" si="60"/>
        <v>3028654.64</v>
      </c>
      <c r="AS74" s="58">
        <f t="shared" si="61"/>
        <v>40886837.640000001</v>
      </c>
      <c r="AT74" s="58">
        <f t="shared" si="62"/>
        <v>40886837.640000001</v>
      </c>
      <c r="AU74" s="58" t="str">
        <f t="shared" si="63"/>
        <v>CÁT LÁI</v>
      </c>
      <c r="AV74" s="75" t="s">
        <v>80</v>
      </c>
      <c r="AW74" s="60" t="s">
        <v>2412</v>
      </c>
      <c r="AX74" s="60" t="s">
        <v>2323</v>
      </c>
      <c r="AY74" s="225">
        <v>45989</v>
      </c>
      <c r="AZ74" s="158"/>
      <c r="BA74" s="74"/>
      <c r="BB74" s="164"/>
      <c r="BC74" s="166"/>
    </row>
    <row r="75" spans="1:55" s="60" customFormat="1" ht="35.25" customHeight="1">
      <c r="A75" s="113" t="s">
        <v>1363</v>
      </c>
      <c r="B75" s="256" t="s">
        <v>1672</v>
      </c>
      <c r="C75" s="140" t="s">
        <v>1673</v>
      </c>
      <c r="D75" s="114">
        <v>45989</v>
      </c>
      <c r="E75" s="114" t="s">
        <v>2091</v>
      </c>
      <c r="F75" s="257">
        <v>1</v>
      </c>
      <c r="G75" s="258">
        <v>39.700000000000003</v>
      </c>
      <c r="H75" s="258">
        <v>39.700000000000003</v>
      </c>
      <c r="I75" s="116"/>
      <c r="J75" s="56"/>
      <c r="K75" s="62"/>
      <c r="L75" s="56">
        <f t="shared" ref="L75:L80" si="64">+IF(H75&lt;=50,1060000, IF(H75&lt;=200, 1210000, IF(H75&lt;=500, 1230000, IF(H75&lt;=1000, 1440000, IF(H75&lt;=2000, 1990000, IF(H75&gt;2000, 1990000+(H75-2000)*1464))))))</f>
        <v>1060000</v>
      </c>
      <c r="M75" s="56">
        <v>990000</v>
      </c>
      <c r="N75" s="56"/>
      <c r="O75" s="56"/>
      <c r="P75" s="56"/>
      <c r="Q75" s="56">
        <v>1003542</v>
      </c>
      <c r="R75" s="56"/>
      <c r="S75" s="56">
        <v>150000</v>
      </c>
      <c r="T75" s="56"/>
      <c r="U75" s="56"/>
      <c r="V75" s="56"/>
      <c r="W75" s="56"/>
      <c r="X75" s="62"/>
      <c r="Y75" s="58"/>
      <c r="Z75" s="260" t="s">
        <v>1274</v>
      </c>
      <c r="AA75" s="117" t="s">
        <v>72</v>
      </c>
      <c r="AB75" s="57" t="str">
        <f t="shared" si="44"/>
        <v>PS257850</v>
      </c>
      <c r="AC75" s="58" t="str">
        <f t="shared" si="45"/>
        <v>INV- 25111287</v>
      </c>
      <c r="AD75" s="59">
        <f t="shared" si="46"/>
        <v>45989</v>
      </c>
      <c r="AE75" s="58">
        <f t="shared" si="47"/>
        <v>0</v>
      </c>
      <c r="AF75" s="58">
        <f t="shared" si="48"/>
        <v>0</v>
      </c>
      <c r="AG75" s="58">
        <f t="shared" si="49"/>
        <v>1060000</v>
      </c>
      <c r="AH75" s="58">
        <f t="shared" si="50"/>
        <v>990000</v>
      </c>
      <c r="AI75" s="58">
        <f t="shared" si="51"/>
        <v>0</v>
      </c>
      <c r="AJ75" s="58">
        <f t="shared" si="52"/>
        <v>0</v>
      </c>
      <c r="AK75" s="58">
        <f t="shared" si="53"/>
        <v>0</v>
      </c>
      <c r="AL75" s="58">
        <f t="shared" si="54"/>
        <v>1003542</v>
      </c>
      <c r="AM75" s="58">
        <f t="shared" si="55"/>
        <v>0</v>
      </c>
      <c r="AN75" s="58">
        <f t="shared" si="56"/>
        <v>150000</v>
      </c>
      <c r="AO75" s="58">
        <f t="shared" si="57"/>
        <v>0</v>
      </c>
      <c r="AP75" s="58">
        <f t="shared" si="58"/>
        <v>0</v>
      </c>
      <c r="AQ75" s="58">
        <f t="shared" si="59"/>
        <v>0</v>
      </c>
      <c r="AR75" s="58">
        <f t="shared" si="60"/>
        <v>256283.36000000002</v>
      </c>
      <c r="AS75" s="58">
        <f t="shared" si="61"/>
        <v>3459825.36</v>
      </c>
      <c r="AT75" s="58">
        <f t="shared" si="62"/>
        <v>3459825.36</v>
      </c>
      <c r="AU75" s="58" t="str">
        <f t="shared" si="63"/>
        <v>TCS</v>
      </c>
      <c r="AV75" s="75" t="s">
        <v>79</v>
      </c>
      <c r="AW75" s="60" t="s">
        <v>2413</v>
      </c>
      <c r="AX75" s="60" t="s">
        <v>1293</v>
      </c>
      <c r="AY75" s="225">
        <v>45990</v>
      </c>
      <c r="AZ75" s="158"/>
      <c r="BA75" s="74"/>
      <c r="BB75" s="164"/>
      <c r="BC75" s="166"/>
    </row>
    <row r="76" spans="1:55" s="60" customFormat="1" ht="35.25" customHeight="1">
      <c r="A76" s="113" t="s">
        <v>1364</v>
      </c>
      <c r="B76" s="256" t="s">
        <v>1674</v>
      </c>
      <c r="C76" s="140" t="s">
        <v>1675</v>
      </c>
      <c r="D76" s="114">
        <v>45989</v>
      </c>
      <c r="E76" s="114" t="s">
        <v>2092</v>
      </c>
      <c r="F76" s="257">
        <v>1</v>
      </c>
      <c r="G76" s="258">
        <v>1186</v>
      </c>
      <c r="H76" s="258">
        <v>1186</v>
      </c>
      <c r="I76" s="116"/>
      <c r="J76" s="56"/>
      <c r="K76" s="62"/>
      <c r="L76" s="56">
        <f t="shared" si="64"/>
        <v>1990000</v>
      </c>
      <c r="M76" s="56">
        <f>990000+70000</f>
        <v>1060000</v>
      </c>
      <c r="N76" s="56"/>
      <c r="O76" s="56"/>
      <c r="P76" s="56"/>
      <c r="Q76" s="56">
        <v>1738214</v>
      </c>
      <c r="R76" s="56"/>
      <c r="S76" s="56">
        <v>1565520</v>
      </c>
      <c r="T76" s="56"/>
      <c r="U76" s="56"/>
      <c r="V76" s="56"/>
      <c r="W76" s="56"/>
      <c r="X76" s="62"/>
      <c r="Y76" s="58"/>
      <c r="Z76" s="260" t="s">
        <v>1274</v>
      </c>
      <c r="AA76" s="117" t="s">
        <v>72</v>
      </c>
      <c r="AB76" s="57" t="str">
        <f t="shared" si="44"/>
        <v>PS257867</v>
      </c>
      <c r="AC76" s="58" t="str">
        <f t="shared" si="45"/>
        <v>0884841941</v>
      </c>
      <c r="AD76" s="59">
        <f t="shared" si="46"/>
        <v>45989</v>
      </c>
      <c r="AE76" s="58">
        <f t="shared" si="47"/>
        <v>0</v>
      </c>
      <c r="AF76" s="58">
        <f t="shared" si="48"/>
        <v>0</v>
      </c>
      <c r="AG76" s="58">
        <f t="shared" si="49"/>
        <v>1990000</v>
      </c>
      <c r="AH76" s="58">
        <f t="shared" si="50"/>
        <v>1060000</v>
      </c>
      <c r="AI76" s="58">
        <f t="shared" si="51"/>
        <v>0</v>
      </c>
      <c r="AJ76" s="58">
        <f t="shared" si="52"/>
        <v>0</v>
      </c>
      <c r="AK76" s="58">
        <f t="shared" si="53"/>
        <v>0</v>
      </c>
      <c r="AL76" s="58">
        <f t="shared" si="54"/>
        <v>1738214</v>
      </c>
      <c r="AM76" s="58">
        <f t="shared" si="55"/>
        <v>0</v>
      </c>
      <c r="AN76" s="58">
        <f t="shared" si="56"/>
        <v>1565520</v>
      </c>
      <c r="AO76" s="58">
        <f t="shared" si="57"/>
        <v>0</v>
      </c>
      <c r="AP76" s="58">
        <f t="shared" si="58"/>
        <v>0</v>
      </c>
      <c r="AQ76" s="58">
        <f t="shared" si="59"/>
        <v>0</v>
      </c>
      <c r="AR76" s="58">
        <f t="shared" si="60"/>
        <v>508298.72000000003</v>
      </c>
      <c r="AS76" s="58">
        <f t="shared" si="61"/>
        <v>6862032.7199999997</v>
      </c>
      <c r="AT76" s="58">
        <f t="shared" si="62"/>
        <v>6862032.7199999997</v>
      </c>
      <c r="AU76" s="58" t="str">
        <f t="shared" si="63"/>
        <v>TCS</v>
      </c>
      <c r="AV76" s="75" t="s">
        <v>79</v>
      </c>
      <c r="AW76" s="60" t="s">
        <v>2414</v>
      </c>
      <c r="AX76" s="60" t="s">
        <v>1293</v>
      </c>
      <c r="AY76" s="225">
        <v>45990</v>
      </c>
      <c r="AZ76" s="158"/>
      <c r="BA76" s="74"/>
      <c r="BB76" s="164"/>
      <c r="BC76" s="166"/>
    </row>
    <row r="77" spans="1:55" s="60" customFormat="1" ht="35.25" customHeight="1">
      <c r="A77" s="113" t="s">
        <v>1364</v>
      </c>
      <c r="B77" s="256" t="s">
        <v>1674</v>
      </c>
      <c r="C77" s="140" t="s">
        <v>1675</v>
      </c>
      <c r="D77" s="114">
        <v>45989</v>
      </c>
      <c r="E77" s="114" t="s">
        <v>2093</v>
      </c>
      <c r="F77" s="261">
        <v>1</v>
      </c>
      <c r="G77" s="258"/>
      <c r="H77" s="258">
        <v>1186</v>
      </c>
      <c r="I77" s="116"/>
      <c r="J77" s="56"/>
      <c r="K77" s="62"/>
      <c r="L77" s="56">
        <f t="shared" si="64"/>
        <v>1990000</v>
      </c>
      <c r="M77" s="56">
        <f>990000+70000</f>
        <v>1060000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62"/>
      <c r="Y77" s="58"/>
      <c r="Z77" s="260" t="s">
        <v>1274</v>
      </c>
      <c r="AA77" s="117" t="s">
        <v>72</v>
      </c>
      <c r="AB77" s="57" t="str">
        <f t="shared" si="44"/>
        <v>PS257867</v>
      </c>
      <c r="AC77" s="58" t="str">
        <f t="shared" si="45"/>
        <v>0884841941</v>
      </c>
      <c r="AD77" s="59">
        <f t="shared" si="46"/>
        <v>45989</v>
      </c>
      <c r="AE77" s="58">
        <f t="shared" si="47"/>
        <v>0</v>
      </c>
      <c r="AF77" s="58">
        <f t="shared" si="48"/>
        <v>0</v>
      </c>
      <c r="AG77" s="58">
        <f t="shared" si="49"/>
        <v>0</v>
      </c>
      <c r="AH77" s="58">
        <f t="shared" si="50"/>
        <v>0</v>
      </c>
      <c r="AI77" s="58">
        <f t="shared" si="51"/>
        <v>0</v>
      </c>
      <c r="AJ77" s="58">
        <f t="shared" si="52"/>
        <v>0</v>
      </c>
      <c r="AK77" s="58">
        <f t="shared" si="53"/>
        <v>0</v>
      </c>
      <c r="AL77" s="58">
        <f t="shared" si="54"/>
        <v>0</v>
      </c>
      <c r="AM77" s="58">
        <f t="shared" si="55"/>
        <v>0</v>
      </c>
      <c r="AN77" s="58">
        <f t="shared" si="56"/>
        <v>0</v>
      </c>
      <c r="AO77" s="58">
        <f t="shared" si="57"/>
        <v>0</v>
      </c>
      <c r="AP77" s="58">
        <f t="shared" si="58"/>
        <v>0</v>
      </c>
      <c r="AQ77" s="58">
        <f t="shared" si="59"/>
        <v>0</v>
      </c>
      <c r="AR77" s="58">
        <f t="shared" si="60"/>
        <v>0</v>
      </c>
      <c r="AS77" s="58">
        <f t="shared" si="61"/>
        <v>0</v>
      </c>
      <c r="AT77" s="58">
        <f t="shared" si="62"/>
        <v>0</v>
      </c>
      <c r="AU77" s="58" t="str">
        <f t="shared" si="63"/>
        <v>TCS</v>
      </c>
      <c r="AV77" s="75" t="s">
        <v>79</v>
      </c>
      <c r="AW77" s="60" t="s">
        <v>2414</v>
      </c>
      <c r="AX77" s="60" t="s">
        <v>1293</v>
      </c>
      <c r="AY77" s="225">
        <v>45990</v>
      </c>
      <c r="AZ77" s="158"/>
      <c r="BA77" s="74"/>
      <c r="BB77" s="164"/>
      <c r="BC77" s="166"/>
    </row>
    <row r="78" spans="1:55" s="60" customFormat="1" ht="35.25" customHeight="1">
      <c r="A78" s="113" t="s">
        <v>1365</v>
      </c>
      <c r="B78" s="256" t="s">
        <v>1676</v>
      </c>
      <c r="C78" s="140" t="s">
        <v>1677</v>
      </c>
      <c r="D78" s="114">
        <v>45989</v>
      </c>
      <c r="E78" s="114" t="s">
        <v>2094</v>
      </c>
      <c r="F78" s="257">
        <v>1</v>
      </c>
      <c r="G78" s="258">
        <v>7</v>
      </c>
      <c r="H78" s="258">
        <v>7</v>
      </c>
      <c r="I78" s="116"/>
      <c r="J78" s="56"/>
      <c r="K78" s="62"/>
      <c r="L78" s="56">
        <f t="shared" si="64"/>
        <v>1060000</v>
      </c>
      <c r="M78" s="56">
        <v>990000</v>
      </c>
      <c r="N78" s="56"/>
      <c r="O78" s="56"/>
      <c r="P78" s="56"/>
      <c r="Q78" s="56">
        <v>527831</v>
      </c>
      <c r="R78" s="56"/>
      <c r="S78" s="56">
        <v>150000</v>
      </c>
      <c r="T78" s="56"/>
      <c r="U78" s="56"/>
      <c r="V78" s="56"/>
      <c r="W78" s="56"/>
      <c r="X78" s="62"/>
      <c r="Y78" s="58"/>
      <c r="Z78" s="260" t="s">
        <v>1274</v>
      </c>
      <c r="AA78" s="117" t="s">
        <v>72</v>
      </c>
      <c r="AB78" s="57" t="str">
        <f t="shared" si="44"/>
        <v>PS257864</v>
      </c>
      <c r="AC78" s="58" t="str">
        <f t="shared" si="45"/>
        <v>G8-20251127 VY (B)</v>
      </c>
      <c r="AD78" s="59">
        <f t="shared" si="46"/>
        <v>45989</v>
      </c>
      <c r="AE78" s="58">
        <f t="shared" si="47"/>
        <v>0</v>
      </c>
      <c r="AF78" s="58">
        <f t="shared" si="48"/>
        <v>0</v>
      </c>
      <c r="AG78" s="58">
        <f t="shared" si="49"/>
        <v>1060000</v>
      </c>
      <c r="AH78" s="58">
        <f t="shared" si="50"/>
        <v>990000</v>
      </c>
      <c r="AI78" s="58">
        <f t="shared" si="51"/>
        <v>0</v>
      </c>
      <c r="AJ78" s="58">
        <f t="shared" si="52"/>
        <v>0</v>
      </c>
      <c r="AK78" s="58">
        <f t="shared" si="53"/>
        <v>0</v>
      </c>
      <c r="AL78" s="58">
        <f t="shared" si="54"/>
        <v>527831</v>
      </c>
      <c r="AM78" s="58">
        <f t="shared" si="55"/>
        <v>0</v>
      </c>
      <c r="AN78" s="58">
        <f t="shared" si="56"/>
        <v>150000</v>
      </c>
      <c r="AO78" s="58">
        <f t="shared" si="57"/>
        <v>0</v>
      </c>
      <c r="AP78" s="58">
        <f t="shared" si="58"/>
        <v>0</v>
      </c>
      <c r="AQ78" s="58">
        <f t="shared" si="59"/>
        <v>0</v>
      </c>
      <c r="AR78" s="58">
        <f t="shared" si="60"/>
        <v>218226.48</v>
      </c>
      <c r="AS78" s="58">
        <f t="shared" si="61"/>
        <v>2946057.48</v>
      </c>
      <c r="AT78" s="58">
        <f t="shared" si="62"/>
        <v>2946057.48</v>
      </c>
      <c r="AU78" s="58" t="str">
        <f t="shared" si="63"/>
        <v>TCS</v>
      </c>
      <c r="AV78" s="75" t="s">
        <v>79</v>
      </c>
      <c r="AW78" s="60" t="s">
        <v>2415</v>
      </c>
      <c r="AX78" s="60" t="s">
        <v>1293</v>
      </c>
      <c r="AY78" s="225">
        <v>45990</v>
      </c>
      <c r="AZ78" s="158"/>
      <c r="BA78" s="74"/>
      <c r="BB78" s="164"/>
      <c r="BC78" s="166"/>
    </row>
    <row r="79" spans="1:55" s="60" customFormat="1" ht="35.25" customHeight="1">
      <c r="A79" s="113" t="s">
        <v>1366</v>
      </c>
      <c r="B79" s="256" t="s">
        <v>1678</v>
      </c>
      <c r="C79" s="140" t="s">
        <v>1679</v>
      </c>
      <c r="D79" s="114">
        <v>45989</v>
      </c>
      <c r="E79" s="114" t="s">
        <v>2095</v>
      </c>
      <c r="F79" s="257">
        <v>1</v>
      </c>
      <c r="G79" s="258">
        <v>8</v>
      </c>
      <c r="H79" s="258">
        <v>8</v>
      </c>
      <c r="I79" s="116"/>
      <c r="J79" s="56"/>
      <c r="K79" s="62"/>
      <c r="L79" s="56">
        <f t="shared" si="64"/>
        <v>1060000</v>
      </c>
      <c r="M79" s="56">
        <v>990000</v>
      </c>
      <c r="N79" s="56"/>
      <c r="O79" s="56"/>
      <c r="P79" s="56"/>
      <c r="Q79" s="56">
        <v>528914</v>
      </c>
      <c r="R79" s="56"/>
      <c r="S79" s="56">
        <v>150000</v>
      </c>
      <c r="T79" s="56"/>
      <c r="U79" s="56"/>
      <c r="V79" s="56"/>
      <c r="W79" s="56"/>
      <c r="X79" s="62"/>
      <c r="Y79" s="58"/>
      <c r="Z79" s="260" t="s">
        <v>1274</v>
      </c>
      <c r="AA79" s="117" t="s">
        <v>72</v>
      </c>
      <c r="AB79" s="57" t="str">
        <f t="shared" si="44"/>
        <v>PS257865</v>
      </c>
      <c r="AC79" s="58" t="str">
        <f t="shared" si="45"/>
        <v>PC251127VY</v>
      </c>
      <c r="AD79" s="59">
        <f t="shared" si="46"/>
        <v>45989</v>
      </c>
      <c r="AE79" s="58">
        <f t="shared" si="47"/>
        <v>0</v>
      </c>
      <c r="AF79" s="58">
        <f t="shared" si="48"/>
        <v>0</v>
      </c>
      <c r="AG79" s="58">
        <f t="shared" si="49"/>
        <v>1060000</v>
      </c>
      <c r="AH79" s="58">
        <f t="shared" si="50"/>
        <v>990000</v>
      </c>
      <c r="AI79" s="58">
        <f t="shared" si="51"/>
        <v>0</v>
      </c>
      <c r="AJ79" s="58">
        <f t="shared" si="52"/>
        <v>0</v>
      </c>
      <c r="AK79" s="58">
        <f t="shared" si="53"/>
        <v>0</v>
      </c>
      <c r="AL79" s="58">
        <f t="shared" si="54"/>
        <v>528914</v>
      </c>
      <c r="AM79" s="58">
        <f t="shared" si="55"/>
        <v>0</v>
      </c>
      <c r="AN79" s="58">
        <f t="shared" si="56"/>
        <v>150000</v>
      </c>
      <c r="AO79" s="58">
        <f t="shared" si="57"/>
        <v>0</v>
      </c>
      <c r="AP79" s="58">
        <f t="shared" si="58"/>
        <v>0</v>
      </c>
      <c r="AQ79" s="58">
        <f t="shared" si="59"/>
        <v>0</v>
      </c>
      <c r="AR79" s="58">
        <f t="shared" si="60"/>
        <v>218313.12</v>
      </c>
      <c r="AS79" s="58">
        <f t="shared" si="61"/>
        <v>2947227.12</v>
      </c>
      <c r="AT79" s="58">
        <f t="shared" si="62"/>
        <v>2947227.12</v>
      </c>
      <c r="AU79" s="58" t="str">
        <f t="shared" si="63"/>
        <v>TCS</v>
      </c>
      <c r="AV79" s="75" t="s">
        <v>79</v>
      </c>
      <c r="AW79" s="60" t="s">
        <v>2416</v>
      </c>
      <c r="AX79" s="60" t="s">
        <v>1293</v>
      </c>
      <c r="AY79" s="225">
        <v>45990</v>
      </c>
      <c r="AZ79" s="158"/>
      <c r="BA79" s="74"/>
      <c r="BB79" s="164"/>
      <c r="BC79" s="166"/>
    </row>
    <row r="80" spans="1:55" s="60" customFormat="1" ht="35.25" customHeight="1">
      <c r="A80" s="113" t="s">
        <v>1367</v>
      </c>
      <c r="B80" s="256" t="s">
        <v>1680</v>
      </c>
      <c r="C80" s="140" t="s">
        <v>1681</v>
      </c>
      <c r="D80" s="114">
        <v>45989</v>
      </c>
      <c r="E80" s="114" t="s">
        <v>2096</v>
      </c>
      <c r="F80" s="257">
        <v>1</v>
      </c>
      <c r="G80" s="258">
        <v>7</v>
      </c>
      <c r="H80" s="258">
        <v>7</v>
      </c>
      <c r="I80" s="116"/>
      <c r="J80" s="56"/>
      <c r="K80" s="62"/>
      <c r="L80" s="56">
        <f t="shared" si="64"/>
        <v>1060000</v>
      </c>
      <c r="M80" s="56">
        <v>990000</v>
      </c>
      <c r="N80" s="56"/>
      <c r="O80" s="56"/>
      <c r="P80" s="56"/>
      <c r="Q80" s="56"/>
      <c r="R80" s="56"/>
      <c r="S80" s="56">
        <v>150000</v>
      </c>
      <c r="T80" s="56"/>
      <c r="U80" s="56"/>
      <c r="V80" s="56"/>
      <c r="W80" s="56"/>
      <c r="X80" s="62"/>
      <c r="Y80" s="58"/>
      <c r="Z80" s="260" t="s">
        <v>1274</v>
      </c>
      <c r="AA80" s="117" t="s">
        <v>72</v>
      </c>
      <c r="AB80" s="57" t="str">
        <f t="shared" si="44"/>
        <v>PS257842</v>
      </c>
      <c r="AC80" s="58" t="str">
        <f t="shared" si="45"/>
        <v>T251126-Y2</v>
      </c>
      <c r="AD80" s="59">
        <f t="shared" si="46"/>
        <v>45989</v>
      </c>
      <c r="AE80" s="58">
        <f t="shared" si="47"/>
        <v>0</v>
      </c>
      <c r="AF80" s="58">
        <f t="shared" si="48"/>
        <v>0</v>
      </c>
      <c r="AG80" s="58">
        <f t="shared" si="49"/>
        <v>1060000</v>
      </c>
      <c r="AH80" s="58">
        <f t="shared" si="50"/>
        <v>990000</v>
      </c>
      <c r="AI80" s="58">
        <f t="shared" si="51"/>
        <v>0</v>
      </c>
      <c r="AJ80" s="58">
        <f t="shared" si="52"/>
        <v>0</v>
      </c>
      <c r="AK80" s="58">
        <f t="shared" si="53"/>
        <v>0</v>
      </c>
      <c r="AL80" s="58">
        <f t="shared" si="54"/>
        <v>0</v>
      </c>
      <c r="AM80" s="58">
        <f t="shared" si="55"/>
        <v>0</v>
      </c>
      <c r="AN80" s="58">
        <f t="shared" si="56"/>
        <v>150000</v>
      </c>
      <c r="AO80" s="58">
        <f t="shared" si="57"/>
        <v>0</v>
      </c>
      <c r="AP80" s="58">
        <f t="shared" si="58"/>
        <v>0</v>
      </c>
      <c r="AQ80" s="58">
        <f t="shared" si="59"/>
        <v>0</v>
      </c>
      <c r="AR80" s="58">
        <f t="shared" si="60"/>
        <v>176000</v>
      </c>
      <c r="AS80" s="58">
        <f t="shared" si="61"/>
        <v>2376000</v>
      </c>
      <c r="AT80" s="58">
        <f t="shared" si="62"/>
        <v>2376000</v>
      </c>
      <c r="AU80" s="58" t="str">
        <f t="shared" si="63"/>
        <v>TCS</v>
      </c>
      <c r="AV80" s="75" t="s">
        <v>79</v>
      </c>
      <c r="AW80" s="60" t="s">
        <v>2417</v>
      </c>
      <c r="AX80" s="60" t="s">
        <v>1293</v>
      </c>
      <c r="AY80" s="225">
        <v>45990</v>
      </c>
      <c r="AZ80" s="158"/>
      <c r="BA80" s="74"/>
      <c r="BB80" s="164"/>
      <c r="BC80" s="166"/>
    </row>
    <row r="81" spans="1:55" s="60" customFormat="1" ht="35.25" customHeight="1">
      <c r="A81" s="113" t="s">
        <v>1368</v>
      </c>
      <c r="B81" s="256" t="s">
        <v>1682</v>
      </c>
      <c r="C81" s="140" t="s">
        <v>1683</v>
      </c>
      <c r="D81" s="114">
        <v>45986</v>
      </c>
      <c r="E81" s="114" t="s">
        <v>2097</v>
      </c>
      <c r="F81" s="257">
        <v>1</v>
      </c>
      <c r="G81" s="258">
        <v>211</v>
      </c>
      <c r="H81" s="258">
        <v>211</v>
      </c>
      <c r="I81" s="116"/>
      <c r="J81" s="56"/>
      <c r="K81" s="62"/>
      <c r="L81" s="56"/>
      <c r="M81" s="56">
        <v>600000</v>
      </c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62"/>
      <c r="Y81" s="58"/>
      <c r="Z81" s="260"/>
      <c r="AA81" s="117" t="s">
        <v>75</v>
      </c>
      <c r="AB81" s="57" t="str">
        <f t="shared" si="44"/>
        <v>PS257775</v>
      </c>
      <c r="AC81" s="58" t="str">
        <f t="shared" si="45"/>
        <v>D242979</v>
      </c>
      <c r="AD81" s="59">
        <f t="shared" si="46"/>
        <v>45986</v>
      </c>
      <c r="AE81" s="58">
        <f t="shared" si="47"/>
        <v>0</v>
      </c>
      <c r="AF81" s="58">
        <f t="shared" si="48"/>
        <v>0</v>
      </c>
      <c r="AG81" s="58">
        <f t="shared" si="49"/>
        <v>0</v>
      </c>
      <c r="AH81" s="58">
        <f t="shared" si="50"/>
        <v>600000</v>
      </c>
      <c r="AI81" s="58">
        <f t="shared" si="51"/>
        <v>0</v>
      </c>
      <c r="AJ81" s="58">
        <f t="shared" si="52"/>
        <v>0</v>
      </c>
      <c r="AK81" s="58">
        <f t="shared" si="53"/>
        <v>0</v>
      </c>
      <c r="AL81" s="58">
        <f t="shared" si="54"/>
        <v>0</v>
      </c>
      <c r="AM81" s="58">
        <f t="shared" si="55"/>
        <v>0</v>
      </c>
      <c r="AN81" s="58">
        <f t="shared" si="56"/>
        <v>0</v>
      </c>
      <c r="AO81" s="58">
        <f t="shared" si="57"/>
        <v>0</v>
      </c>
      <c r="AP81" s="58">
        <f t="shared" si="58"/>
        <v>0</v>
      </c>
      <c r="AQ81" s="58">
        <f t="shared" si="59"/>
        <v>0</v>
      </c>
      <c r="AR81" s="58">
        <f t="shared" si="60"/>
        <v>48000</v>
      </c>
      <c r="AS81" s="58">
        <f t="shared" si="61"/>
        <v>648000</v>
      </c>
      <c r="AT81" s="58">
        <f t="shared" si="62"/>
        <v>648000</v>
      </c>
      <c r="AU81" s="58" t="str">
        <f t="shared" si="63"/>
        <v>DHL</v>
      </c>
      <c r="AV81" s="75" t="s">
        <v>82</v>
      </c>
      <c r="AW81" s="60" t="s">
        <v>2418</v>
      </c>
      <c r="AY81" s="225">
        <v>45990</v>
      </c>
      <c r="AZ81" s="158"/>
      <c r="BA81" s="74"/>
      <c r="BB81" s="164"/>
      <c r="BC81" s="166"/>
    </row>
    <row r="82" spans="1:55" s="60" customFormat="1" ht="35.25" customHeight="1">
      <c r="A82" s="113" t="s">
        <v>1369</v>
      </c>
      <c r="B82" s="256" t="s">
        <v>1684</v>
      </c>
      <c r="C82" s="140" t="s">
        <v>1685</v>
      </c>
      <c r="D82" s="114">
        <v>45988</v>
      </c>
      <c r="E82" s="114" t="s">
        <v>2098</v>
      </c>
      <c r="F82" s="257">
        <v>1</v>
      </c>
      <c r="G82" s="258">
        <v>2.5</v>
      </c>
      <c r="H82" s="258">
        <v>2.5</v>
      </c>
      <c r="I82" s="116"/>
      <c r="J82" s="56"/>
      <c r="K82" s="62"/>
      <c r="L82" s="56"/>
      <c r="M82" s="56">
        <v>600000</v>
      </c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62"/>
      <c r="Y82" s="58"/>
      <c r="Z82" s="260"/>
      <c r="AA82" s="117" t="s">
        <v>75</v>
      </c>
      <c r="AB82" s="57" t="str">
        <f t="shared" si="44"/>
        <v>PS257828</v>
      </c>
      <c r="AC82" s="58" t="str">
        <f t="shared" si="45"/>
        <v>SVN03125112506</v>
      </c>
      <c r="AD82" s="59">
        <f t="shared" si="46"/>
        <v>45988</v>
      </c>
      <c r="AE82" s="58">
        <f t="shared" si="47"/>
        <v>0</v>
      </c>
      <c r="AF82" s="58">
        <f t="shared" si="48"/>
        <v>0</v>
      </c>
      <c r="AG82" s="58">
        <f t="shared" si="49"/>
        <v>0</v>
      </c>
      <c r="AH82" s="58">
        <f t="shared" si="50"/>
        <v>600000</v>
      </c>
      <c r="AI82" s="58">
        <f t="shared" si="51"/>
        <v>0</v>
      </c>
      <c r="AJ82" s="58">
        <f t="shared" si="52"/>
        <v>0</v>
      </c>
      <c r="AK82" s="58">
        <f t="shared" si="53"/>
        <v>0</v>
      </c>
      <c r="AL82" s="58">
        <f t="shared" si="54"/>
        <v>0</v>
      </c>
      <c r="AM82" s="58">
        <f t="shared" si="55"/>
        <v>0</v>
      </c>
      <c r="AN82" s="58">
        <f t="shared" si="56"/>
        <v>0</v>
      </c>
      <c r="AO82" s="58">
        <f t="shared" si="57"/>
        <v>0</v>
      </c>
      <c r="AP82" s="58">
        <f t="shared" si="58"/>
        <v>0</v>
      </c>
      <c r="AQ82" s="58">
        <f t="shared" si="59"/>
        <v>0</v>
      </c>
      <c r="AR82" s="58">
        <f t="shared" si="60"/>
        <v>48000</v>
      </c>
      <c r="AS82" s="58">
        <f t="shared" si="61"/>
        <v>648000</v>
      </c>
      <c r="AT82" s="58">
        <f t="shared" si="62"/>
        <v>648000</v>
      </c>
      <c r="AU82" s="58" t="str">
        <f t="shared" si="63"/>
        <v>DHL</v>
      </c>
      <c r="AV82" s="75" t="s">
        <v>82</v>
      </c>
      <c r="AW82" s="60" t="s">
        <v>2419</v>
      </c>
      <c r="AY82" s="225">
        <v>45990</v>
      </c>
      <c r="AZ82" s="158"/>
      <c r="BA82" s="74"/>
      <c r="BB82" s="164"/>
      <c r="BC82" s="166"/>
    </row>
    <row r="83" spans="1:55" s="60" customFormat="1" ht="35.25" customHeight="1">
      <c r="A83" s="113" t="s">
        <v>1370</v>
      </c>
      <c r="B83" s="256" t="s">
        <v>1686</v>
      </c>
      <c r="C83" s="140" t="s">
        <v>1687</v>
      </c>
      <c r="D83" s="114">
        <v>45988</v>
      </c>
      <c r="E83" s="114" t="s">
        <v>2099</v>
      </c>
      <c r="F83" s="257">
        <v>1</v>
      </c>
      <c r="G83" s="258">
        <v>3.5</v>
      </c>
      <c r="H83" s="258">
        <v>3.5</v>
      </c>
      <c r="I83" s="116"/>
      <c r="J83" s="56"/>
      <c r="K83" s="62"/>
      <c r="L83" s="56"/>
      <c r="M83" s="56">
        <v>600000</v>
      </c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62"/>
      <c r="Y83" s="58"/>
      <c r="Z83" s="260"/>
      <c r="AA83" s="117" t="s">
        <v>75</v>
      </c>
      <c r="AB83" s="57" t="str">
        <f t="shared" si="44"/>
        <v>PS257816</v>
      </c>
      <c r="AC83" s="58" t="str">
        <f t="shared" si="45"/>
        <v>251125-01</v>
      </c>
      <c r="AD83" s="59">
        <f t="shared" si="46"/>
        <v>45988</v>
      </c>
      <c r="AE83" s="58">
        <f t="shared" si="47"/>
        <v>0</v>
      </c>
      <c r="AF83" s="58">
        <f t="shared" si="48"/>
        <v>0</v>
      </c>
      <c r="AG83" s="58">
        <f t="shared" si="49"/>
        <v>0</v>
      </c>
      <c r="AH83" s="58">
        <f t="shared" si="50"/>
        <v>600000</v>
      </c>
      <c r="AI83" s="58">
        <f t="shared" si="51"/>
        <v>0</v>
      </c>
      <c r="AJ83" s="58">
        <f t="shared" si="52"/>
        <v>0</v>
      </c>
      <c r="AK83" s="58">
        <f t="shared" si="53"/>
        <v>0</v>
      </c>
      <c r="AL83" s="58">
        <f t="shared" si="54"/>
        <v>0</v>
      </c>
      <c r="AM83" s="58">
        <f t="shared" si="55"/>
        <v>0</v>
      </c>
      <c r="AN83" s="58">
        <f t="shared" si="56"/>
        <v>0</v>
      </c>
      <c r="AO83" s="58">
        <f t="shared" si="57"/>
        <v>0</v>
      </c>
      <c r="AP83" s="58">
        <f t="shared" si="58"/>
        <v>0</v>
      </c>
      <c r="AQ83" s="58">
        <f t="shared" si="59"/>
        <v>0</v>
      </c>
      <c r="AR83" s="58">
        <f t="shared" si="60"/>
        <v>48000</v>
      </c>
      <c r="AS83" s="58">
        <f t="shared" si="61"/>
        <v>648000</v>
      </c>
      <c r="AT83" s="58">
        <f t="shared" si="62"/>
        <v>648000</v>
      </c>
      <c r="AU83" s="58" t="str">
        <f t="shared" si="63"/>
        <v>DHL</v>
      </c>
      <c r="AV83" s="75" t="s">
        <v>82</v>
      </c>
      <c r="AW83" s="60" t="s">
        <v>2420</v>
      </c>
      <c r="AY83" s="225">
        <v>45990</v>
      </c>
      <c r="AZ83" s="158"/>
      <c r="BA83" s="74"/>
      <c r="BB83" s="164"/>
      <c r="BC83" s="166"/>
    </row>
    <row r="84" spans="1:55" s="60" customFormat="1" ht="35.25" customHeight="1">
      <c r="A84" s="113" t="s">
        <v>1371</v>
      </c>
      <c r="B84" s="256" t="s">
        <v>1688</v>
      </c>
      <c r="C84" s="140" t="s">
        <v>1689</v>
      </c>
      <c r="D84" s="114">
        <v>45988</v>
      </c>
      <c r="E84" s="114" t="s">
        <v>2100</v>
      </c>
      <c r="F84" s="257">
        <v>1</v>
      </c>
      <c r="G84" s="258">
        <v>0.7</v>
      </c>
      <c r="H84" s="258">
        <v>0.7</v>
      </c>
      <c r="I84" s="116"/>
      <c r="J84" s="56"/>
      <c r="K84" s="62"/>
      <c r="L84" s="56"/>
      <c r="M84" s="56">
        <v>600000</v>
      </c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62"/>
      <c r="Y84" s="58"/>
      <c r="Z84" s="260"/>
      <c r="AA84" s="117" t="s">
        <v>75</v>
      </c>
      <c r="AB84" s="57" t="str">
        <f t="shared" si="44"/>
        <v>PS257813</v>
      </c>
      <c r="AC84" s="58" t="str">
        <f t="shared" si="45"/>
        <v>DJL-251125-062</v>
      </c>
      <c r="AD84" s="59">
        <f t="shared" si="46"/>
        <v>45988</v>
      </c>
      <c r="AE84" s="58">
        <f t="shared" si="47"/>
        <v>0</v>
      </c>
      <c r="AF84" s="58">
        <f t="shared" si="48"/>
        <v>0</v>
      </c>
      <c r="AG84" s="58">
        <f t="shared" si="49"/>
        <v>0</v>
      </c>
      <c r="AH84" s="58">
        <f t="shared" si="50"/>
        <v>600000</v>
      </c>
      <c r="AI84" s="58">
        <f t="shared" si="51"/>
        <v>0</v>
      </c>
      <c r="AJ84" s="58">
        <f t="shared" si="52"/>
        <v>0</v>
      </c>
      <c r="AK84" s="58">
        <f t="shared" si="53"/>
        <v>0</v>
      </c>
      <c r="AL84" s="58">
        <f t="shared" si="54"/>
        <v>0</v>
      </c>
      <c r="AM84" s="58">
        <f t="shared" si="55"/>
        <v>0</v>
      </c>
      <c r="AN84" s="58">
        <f t="shared" si="56"/>
        <v>0</v>
      </c>
      <c r="AO84" s="58">
        <f t="shared" si="57"/>
        <v>0</v>
      </c>
      <c r="AP84" s="58">
        <f t="shared" si="58"/>
        <v>0</v>
      </c>
      <c r="AQ84" s="58">
        <f t="shared" si="59"/>
        <v>0</v>
      </c>
      <c r="AR84" s="58">
        <f t="shared" si="60"/>
        <v>48000</v>
      </c>
      <c r="AS84" s="58">
        <f t="shared" si="61"/>
        <v>648000</v>
      </c>
      <c r="AT84" s="58">
        <f t="shared" si="62"/>
        <v>648000</v>
      </c>
      <c r="AU84" s="58" t="str">
        <f t="shared" si="63"/>
        <v>DHL</v>
      </c>
      <c r="AV84" s="75" t="s">
        <v>82</v>
      </c>
      <c r="AW84" s="60" t="s">
        <v>2421</v>
      </c>
      <c r="AY84" s="225">
        <v>45990</v>
      </c>
      <c r="AZ84" s="158"/>
      <c r="BA84" s="74"/>
      <c r="BB84" s="164"/>
      <c r="BC84" s="166"/>
    </row>
    <row r="85" spans="1:55" s="60" customFormat="1" ht="35.25" customHeight="1">
      <c r="A85" s="113" t="s">
        <v>1372</v>
      </c>
      <c r="B85" s="256" t="s">
        <v>1690</v>
      </c>
      <c r="C85" s="140" t="s">
        <v>1691</v>
      </c>
      <c r="D85" s="114">
        <v>45988</v>
      </c>
      <c r="E85" s="114" t="s">
        <v>2101</v>
      </c>
      <c r="F85" s="257">
        <v>1</v>
      </c>
      <c r="G85" s="258">
        <v>0.1</v>
      </c>
      <c r="H85" s="258">
        <v>0.1</v>
      </c>
      <c r="I85" s="116"/>
      <c r="J85" s="56"/>
      <c r="K85" s="62"/>
      <c r="L85" s="56"/>
      <c r="M85" s="56">
        <v>600000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62"/>
      <c r="Y85" s="58"/>
      <c r="Z85" s="260"/>
      <c r="AA85" s="117" t="s">
        <v>75</v>
      </c>
      <c r="AB85" s="57" t="str">
        <f t="shared" si="44"/>
        <v>PS257812</v>
      </c>
      <c r="AC85" s="58" t="str">
        <f t="shared" si="45"/>
        <v>Y251124A</v>
      </c>
      <c r="AD85" s="59">
        <f t="shared" si="46"/>
        <v>45988</v>
      </c>
      <c r="AE85" s="58">
        <f t="shared" si="47"/>
        <v>0</v>
      </c>
      <c r="AF85" s="58">
        <f t="shared" si="48"/>
        <v>0</v>
      </c>
      <c r="AG85" s="58">
        <f t="shared" si="49"/>
        <v>0</v>
      </c>
      <c r="AH85" s="58">
        <f t="shared" si="50"/>
        <v>600000</v>
      </c>
      <c r="AI85" s="58">
        <f t="shared" si="51"/>
        <v>0</v>
      </c>
      <c r="AJ85" s="58">
        <f t="shared" si="52"/>
        <v>0</v>
      </c>
      <c r="AK85" s="58">
        <f t="shared" si="53"/>
        <v>0</v>
      </c>
      <c r="AL85" s="58">
        <f t="shared" si="54"/>
        <v>0</v>
      </c>
      <c r="AM85" s="58">
        <f t="shared" si="55"/>
        <v>0</v>
      </c>
      <c r="AN85" s="58">
        <f t="shared" si="56"/>
        <v>0</v>
      </c>
      <c r="AO85" s="58">
        <f t="shared" si="57"/>
        <v>0</v>
      </c>
      <c r="AP85" s="58">
        <f t="shared" si="58"/>
        <v>0</v>
      </c>
      <c r="AQ85" s="58">
        <f t="shared" si="59"/>
        <v>0</v>
      </c>
      <c r="AR85" s="58">
        <f t="shared" si="60"/>
        <v>48000</v>
      </c>
      <c r="AS85" s="58">
        <f t="shared" si="61"/>
        <v>648000</v>
      </c>
      <c r="AT85" s="58">
        <f t="shared" si="62"/>
        <v>648000</v>
      </c>
      <c r="AU85" s="58" t="str">
        <f t="shared" si="63"/>
        <v>DHL</v>
      </c>
      <c r="AV85" s="75" t="s">
        <v>82</v>
      </c>
      <c r="AW85" s="60" t="s">
        <v>2422</v>
      </c>
      <c r="AY85" s="225">
        <v>45990</v>
      </c>
      <c r="AZ85" s="158"/>
      <c r="BA85" s="74"/>
      <c r="BB85" s="164"/>
      <c r="BC85" s="166"/>
    </row>
    <row r="86" spans="1:55" s="60" customFormat="1" ht="35.25" customHeight="1">
      <c r="A86" s="113" t="s">
        <v>1373</v>
      </c>
      <c r="B86" s="256" t="s">
        <v>1692</v>
      </c>
      <c r="C86" s="140" t="s">
        <v>1693</v>
      </c>
      <c r="D86" s="114">
        <v>45989</v>
      </c>
      <c r="E86" s="114" t="s">
        <v>2102</v>
      </c>
      <c r="F86" s="257">
        <v>1</v>
      </c>
      <c r="G86" s="258">
        <v>4</v>
      </c>
      <c r="H86" s="258">
        <v>4</v>
      </c>
      <c r="I86" s="116"/>
      <c r="J86" s="56"/>
      <c r="K86" s="62"/>
      <c r="L86" s="56"/>
      <c r="M86" s="56">
        <v>600000</v>
      </c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62"/>
      <c r="Y86" s="58"/>
      <c r="Z86" s="260"/>
      <c r="AA86" s="117" t="s">
        <v>75</v>
      </c>
      <c r="AB86" s="57" t="str">
        <f t="shared" si="44"/>
        <v>PS257869</v>
      </c>
      <c r="AC86" s="58" t="str">
        <f t="shared" si="45"/>
        <v>00013-00123703</v>
      </c>
      <c r="AD86" s="59">
        <f t="shared" si="46"/>
        <v>45989</v>
      </c>
      <c r="AE86" s="58">
        <f t="shared" si="47"/>
        <v>0</v>
      </c>
      <c r="AF86" s="58">
        <f t="shared" si="48"/>
        <v>0</v>
      </c>
      <c r="AG86" s="58">
        <f t="shared" si="49"/>
        <v>0</v>
      </c>
      <c r="AH86" s="58">
        <f t="shared" si="50"/>
        <v>600000</v>
      </c>
      <c r="AI86" s="58">
        <f t="shared" si="51"/>
        <v>0</v>
      </c>
      <c r="AJ86" s="58">
        <f t="shared" si="52"/>
        <v>0</v>
      </c>
      <c r="AK86" s="58">
        <f t="shared" si="53"/>
        <v>0</v>
      </c>
      <c r="AL86" s="58">
        <f t="shared" si="54"/>
        <v>0</v>
      </c>
      <c r="AM86" s="58">
        <f t="shared" si="55"/>
        <v>0</v>
      </c>
      <c r="AN86" s="58">
        <f t="shared" si="56"/>
        <v>0</v>
      </c>
      <c r="AO86" s="58">
        <f t="shared" si="57"/>
        <v>0</v>
      </c>
      <c r="AP86" s="58">
        <f t="shared" si="58"/>
        <v>0</v>
      </c>
      <c r="AQ86" s="58">
        <f t="shared" si="59"/>
        <v>0</v>
      </c>
      <c r="AR86" s="58">
        <f t="shared" si="60"/>
        <v>48000</v>
      </c>
      <c r="AS86" s="58">
        <f t="shared" si="61"/>
        <v>648000</v>
      </c>
      <c r="AT86" s="58">
        <f t="shared" si="62"/>
        <v>648000</v>
      </c>
      <c r="AU86" s="58" t="str">
        <f t="shared" si="63"/>
        <v>DHL</v>
      </c>
      <c r="AV86" s="75" t="s">
        <v>82</v>
      </c>
      <c r="AW86" s="60" t="s">
        <v>2423</v>
      </c>
      <c r="AY86" s="225">
        <v>45990</v>
      </c>
      <c r="AZ86" s="158"/>
      <c r="BA86" s="74"/>
      <c r="BB86" s="164"/>
      <c r="BC86" s="166"/>
    </row>
    <row r="87" spans="1:55" s="60" customFormat="1" ht="35.25" customHeight="1">
      <c r="A87" s="113" t="s">
        <v>1374</v>
      </c>
      <c r="B87" s="256" t="s">
        <v>1694</v>
      </c>
      <c r="C87" s="140" t="s">
        <v>1695</v>
      </c>
      <c r="D87" s="114">
        <v>45989</v>
      </c>
      <c r="E87" s="114" t="s">
        <v>2103</v>
      </c>
      <c r="F87" s="257">
        <v>1</v>
      </c>
      <c r="G87" s="258">
        <v>33.5</v>
      </c>
      <c r="H87" s="258">
        <v>33.5</v>
      </c>
      <c r="I87" s="116"/>
      <c r="J87" s="56"/>
      <c r="K87" s="62"/>
      <c r="L87" s="56"/>
      <c r="M87" s="56">
        <v>600000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62"/>
      <c r="Y87" s="58"/>
      <c r="Z87" s="260"/>
      <c r="AA87" s="117" t="s">
        <v>75</v>
      </c>
      <c r="AB87" s="57" t="str">
        <f t="shared" si="44"/>
        <v>PS257814</v>
      </c>
      <c r="AC87" s="58" t="str">
        <f t="shared" si="45"/>
        <v>8160073970</v>
      </c>
      <c r="AD87" s="59">
        <f t="shared" si="46"/>
        <v>45989</v>
      </c>
      <c r="AE87" s="58">
        <f t="shared" si="47"/>
        <v>0</v>
      </c>
      <c r="AF87" s="58">
        <f t="shared" si="48"/>
        <v>0</v>
      </c>
      <c r="AG87" s="58">
        <f t="shared" si="49"/>
        <v>0</v>
      </c>
      <c r="AH87" s="58">
        <f t="shared" si="50"/>
        <v>600000</v>
      </c>
      <c r="AI87" s="58">
        <f t="shared" si="51"/>
        <v>0</v>
      </c>
      <c r="AJ87" s="58">
        <f t="shared" si="52"/>
        <v>0</v>
      </c>
      <c r="AK87" s="58">
        <f t="shared" si="53"/>
        <v>0</v>
      </c>
      <c r="AL87" s="58">
        <f t="shared" si="54"/>
        <v>0</v>
      </c>
      <c r="AM87" s="58">
        <f t="shared" si="55"/>
        <v>0</v>
      </c>
      <c r="AN87" s="58">
        <f t="shared" si="56"/>
        <v>0</v>
      </c>
      <c r="AO87" s="58">
        <f t="shared" si="57"/>
        <v>0</v>
      </c>
      <c r="AP87" s="58">
        <f t="shared" si="58"/>
        <v>0</v>
      </c>
      <c r="AQ87" s="58">
        <f t="shared" si="59"/>
        <v>0</v>
      </c>
      <c r="AR87" s="58">
        <f t="shared" si="60"/>
        <v>48000</v>
      </c>
      <c r="AS87" s="58">
        <f t="shared" si="61"/>
        <v>648000</v>
      </c>
      <c r="AT87" s="58">
        <f t="shared" si="62"/>
        <v>648000</v>
      </c>
      <c r="AU87" s="58" t="str">
        <f t="shared" si="63"/>
        <v>DHL</v>
      </c>
      <c r="AV87" s="75" t="s">
        <v>82</v>
      </c>
      <c r="AW87" s="60" t="s">
        <v>2424</v>
      </c>
      <c r="AY87" s="225">
        <v>45990</v>
      </c>
      <c r="AZ87" s="158"/>
      <c r="BA87" s="74"/>
      <c r="BB87" s="164"/>
      <c r="BC87" s="166"/>
    </row>
    <row r="88" spans="1:55" s="60" customFormat="1" ht="35.25" customHeight="1">
      <c r="A88" s="113" t="s">
        <v>1375</v>
      </c>
      <c r="B88" s="256" t="s">
        <v>1696</v>
      </c>
      <c r="C88" s="140" t="s">
        <v>1697</v>
      </c>
      <c r="D88" s="114">
        <v>45989</v>
      </c>
      <c r="E88" s="114" t="s">
        <v>2104</v>
      </c>
      <c r="F88" s="257">
        <v>1</v>
      </c>
      <c r="G88" s="258">
        <v>30</v>
      </c>
      <c r="H88" s="258">
        <v>30</v>
      </c>
      <c r="I88" s="116"/>
      <c r="J88" s="56"/>
      <c r="K88" s="62"/>
      <c r="L88" s="56"/>
      <c r="M88" s="56">
        <v>600000</v>
      </c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62"/>
      <c r="Y88" s="58"/>
      <c r="Z88" s="260"/>
      <c r="AA88" s="117" t="s">
        <v>75</v>
      </c>
      <c r="AB88" s="57" t="str">
        <f t="shared" si="44"/>
        <v>PS257868</v>
      </c>
      <c r="AC88" s="58" t="str">
        <f t="shared" si="45"/>
        <v>PS25-7868</v>
      </c>
      <c r="AD88" s="59">
        <f t="shared" si="46"/>
        <v>45989</v>
      </c>
      <c r="AE88" s="58">
        <f t="shared" si="47"/>
        <v>0</v>
      </c>
      <c r="AF88" s="58">
        <f t="shared" si="48"/>
        <v>0</v>
      </c>
      <c r="AG88" s="58">
        <f t="shared" si="49"/>
        <v>0</v>
      </c>
      <c r="AH88" s="58">
        <f t="shared" si="50"/>
        <v>600000</v>
      </c>
      <c r="AI88" s="58">
        <f t="shared" si="51"/>
        <v>0</v>
      </c>
      <c r="AJ88" s="58">
        <f t="shared" si="52"/>
        <v>0</v>
      </c>
      <c r="AK88" s="58">
        <f t="shared" si="53"/>
        <v>0</v>
      </c>
      <c r="AL88" s="58">
        <f t="shared" si="54"/>
        <v>0</v>
      </c>
      <c r="AM88" s="58">
        <f t="shared" si="55"/>
        <v>0</v>
      </c>
      <c r="AN88" s="58">
        <f t="shared" si="56"/>
        <v>0</v>
      </c>
      <c r="AO88" s="58">
        <f t="shared" si="57"/>
        <v>0</v>
      </c>
      <c r="AP88" s="58">
        <f t="shared" si="58"/>
        <v>0</v>
      </c>
      <c r="AQ88" s="58">
        <f t="shared" si="59"/>
        <v>0</v>
      </c>
      <c r="AR88" s="58">
        <f t="shared" si="60"/>
        <v>48000</v>
      </c>
      <c r="AS88" s="58">
        <f t="shared" si="61"/>
        <v>648000</v>
      </c>
      <c r="AT88" s="58">
        <f t="shared" si="62"/>
        <v>648000</v>
      </c>
      <c r="AU88" s="58" t="str">
        <f t="shared" si="63"/>
        <v>DHL</v>
      </c>
      <c r="AV88" s="75" t="s">
        <v>82</v>
      </c>
      <c r="AW88" s="60" t="s">
        <v>2425</v>
      </c>
      <c r="AY88" s="225">
        <v>45990</v>
      </c>
      <c r="AZ88" s="158"/>
      <c r="BA88" s="74"/>
      <c r="BB88" s="164"/>
      <c r="BC88" s="166"/>
    </row>
    <row r="89" spans="1:55" s="60" customFormat="1" ht="35.25" customHeight="1">
      <c r="A89" s="113" t="s">
        <v>1376</v>
      </c>
      <c r="B89" s="256" t="s">
        <v>1698</v>
      </c>
      <c r="C89" s="140" t="s">
        <v>1699</v>
      </c>
      <c r="D89" s="114">
        <v>45989</v>
      </c>
      <c r="E89" s="114" t="s">
        <v>2105</v>
      </c>
      <c r="F89" s="257">
        <v>1</v>
      </c>
      <c r="G89" s="258">
        <v>3</v>
      </c>
      <c r="H89" s="258">
        <v>3</v>
      </c>
      <c r="I89" s="116"/>
      <c r="J89" s="56"/>
      <c r="K89" s="62"/>
      <c r="L89" s="56"/>
      <c r="M89" s="56">
        <v>600000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62"/>
      <c r="Y89" s="58"/>
      <c r="Z89" s="260"/>
      <c r="AA89" s="117" t="s">
        <v>75</v>
      </c>
      <c r="AB89" s="57" t="str">
        <f t="shared" si="44"/>
        <v>PS257849</v>
      </c>
      <c r="AC89" s="58" t="str">
        <f t="shared" si="45"/>
        <v>INV- 25111226</v>
      </c>
      <c r="AD89" s="59">
        <f t="shared" si="46"/>
        <v>45989</v>
      </c>
      <c r="AE89" s="58">
        <f t="shared" si="47"/>
        <v>0</v>
      </c>
      <c r="AF89" s="58">
        <f t="shared" si="48"/>
        <v>0</v>
      </c>
      <c r="AG89" s="58">
        <f t="shared" si="49"/>
        <v>0</v>
      </c>
      <c r="AH89" s="58">
        <f t="shared" si="50"/>
        <v>600000</v>
      </c>
      <c r="AI89" s="58">
        <f t="shared" si="51"/>
        <v>0</v>
      </c>
      <c r="AJ89" s="58">
        <f t="shared" si="52"/>
        <v>0</v>
      </c>
      <c r="AK89" s="58">
        <f t="shared" si="53"/>
        <v>0</v>
      </c>
      <c r="AL89" s="58">
        <f t="shared" si="54"/>
        <v>0</v>
      </c>
      <c r="AM89" s="58">
        <f t="shared" si="55"/>
        <v>0</v>
      </c>
      <c r="AN89" s="58">
        <f t="shared" si="56"/>
        <v>0</v>
      </c>
      <c r="AO89" s="58">
        <f t="shared" si="57"/>
        <v>0</v>
      </c>
      <c r="AP89" s="58">
        <f t="shared" si="58"/>
        <v>0</v>
      </c>
      <c r="AQ89" s="58">
        <f t="shared" si="59"/>
        <v>0</v>
      </c>
      <c r="AR89" s="58">
        <f t="shared" si="60"/>
        <v>48000</v>
      </c>
      <c r="AS89" s="58">
        <f t="shared" si="61"/>
        <v>648000</v>
      </c>
      <c r="AT89" s="58">
        <f t="shared" si="62"/>
        <v>648000</v>
      </c>
      <c r="AU89" s="58" t="str">
        <f t="shared" si="63"/>
        <v>DHL</v>
      </c>
      <c r="AV89" s="75" t="s">
        <v>82</v>
      </c>
      <c r="AW89" s="60" t="s">
        <v>2426</v>
      </c>
      <c r="AY89" s="225">
        <v>45990</v>
      </c>
      <c r="AZ89" s="158"/>
      <c r="BA89" s="74"/>
      <c r="BB89" s="164"/>
      <c r="BC89" s="166"/>
    </row>
    <row r="90" spans="1:55" s="60" customFormat="1" ht="35.25" customHeight="1">
      <c r="A90" s="113" t="s">
        <v>1377</v>
      </c>
      <c r="B90" s="256" t="s">
        <v>1700</v>
      </c>
      <c r="C90" s="140" t="s">
        <v>1701</v>
      </c>
      <c r="D90" s="114">
        <v>45989</v>
      </c>
      <c r="E90" s="114" t="s">
        <v>2106</v>
      </c>
      <c r="F90" s="257">
        <v>1</v>
      </c>
      <c r="G90" s="258">
        <v>155.9</v>
      </c>
      <c r="H90" s="258">
        <v>155.9</v>
      </c>
      <c r="I90" s="116" t="s">
        <v>2285</v>
      </c>
      <c r="J90" s="56"/>
      <c r="K90" s="62"/>
      <c r="L90" s="56">
        <f>+IF(H90=0, _xleta.T, IF(H90&lt;=1000, 1260000, IF(H90&lt;=2000, 1430000, IF(H90&lt;=3000, 2120000, IF(H90&lt;=4500, 2230000, ff)))))</f>
        <v>1260000</v>
      </c>
      <c r="M90" s="56">
        <v>990000</v>
      </c>
      <c r="N90" s="56">
        <v>818493</v>
      </c>
      <c r="O90" s="56"/>
      <c r="P90" s="56"/>
      <c r="Q90" s="56">
        <v>1716195</v>
      </c>
      <c r="R90" s="56"/>
      <c r="S90" s="56"/>
      <c r="T90" s="56">
        <v>2339</v>
      </c>
      <c r="U90" s="56">
        <f>+IF(H90&lt;=2000, 30000, IF(H90&lt;5000, 66000, ff))</f>
        <v>30000</v>
      </c>
      <c r="V90" s="56"/>
      <c r="W90" s="56"/>
      <c r="X90" s="62"/>
      <c r="Y90" s="58"/>
      <c r="Z90" s="260" t="s">
        <v>2336</v>
      </c>
      <c r="AA90" s="117" t="s">
        <v>74</v>
      </c>
      <c r="AB90" s="57" t="str">
        <f t="shared" si="44"/>
        <v>PS257804</v>
      </c>
      <c r="AC90" s="58" t="str">
        <f t="shared" si="45"/>
        <v>DSHK2025111202</v>
      </c>
      <c r="AD90" s="59">
        <f t="shared" si="46"/>
        <v>45989</v>
      </c>
      <c r="AE90" s="58">
        <f t="shared" si="47"/>
        <v>0</v>
      </c>
      <c r="AF90" s="58">
        <f t="shared" si="48"/>
        <v>0</v>
      </c>
      <c r="AG90" s="58">
        <f t="shared" si="49"/>
        <v>1260000</v>
      </c>
      <c r="AH90" s="58">
        <f t="shared" si="50"/>
        <v>990000</v>
      </c>
      <c r="AI90" s="58">
        <f t="shared" si="51"/>
        <v>818493</v>
      </c>
      <c r="AJ90" s="58">
        <f t="shared" si="52"/>
        <v>0</v>
      </c>
      <c r="AK90" s="58">
        <f t="shared" si="53"/>
        <v>0</v>
      </c>
      <c r="AL90" s="58">
        <f t="shared" si="54"/>
        <v>1716195</v>
      </c>
      <c r="AM90" s="58">
        <f t="shared" si="55"/>
        <v>0</v>
      </c>
      <c r="AN90" s="58">
        <f t="shared" si="56"/>
        <v>0</v>
      </c>
      <c r="AO90" s="58">
        <f t="shared" si="57"/>
        <v>2339</v>
      </c>
      <c r="AP90" s="58">
        <f t="shared" si="58"/>
        <v>30000</v>
      </c>
      <c r="AQ90" s="58">
        <f t="shared" si="59"/>
        <v>0</v>
      </c>
      <c r="AR90" s="58">
        <f t="shared" si="60"/>
        <v>385362.16000000003</v>
      </c>
      <c r="AS90" s="58">
        <f t="shared" si="61"/>
        <v>5202389.16</v>
      </c>
      <c r="AT90" s="58">
        <f t="shared" si="62"/>
        <v>5202389.16</v>
      </c>
      <c r="AU90" s="58" t="str">
        <f t="shared" si="63"/>
        <v>CÁT LÁI</v>
      </c>
      <c r="AV90" s="75" t="s">
        <v>80</v>
      </c>
      <c r="AW90" s="60" t="s">
        <v>2427</v>
      </c>
      <c r="AX90" s="60" t="s">
        <v>2323</v>
      </c>
      <c r="AY90" s="225">
        <v>45990</v>
      </c>
      <c r="AZ90" s="158"/>
      <c r="BA90" s="74"/>
      <c r="BB90" s="164"/>
      <c r="BC90" s="166"/>
    </row>
    <row r="91" spans="1:55" s="60" customFormat="1" ht="35.25" customHeight="1">
      <c r="A91" s="113" t="s">
        <v>1378</v>
      </c>
      <c r="B91" s="256" t="s">
        <v>1702</v>
      </c>
      <c r="C91" s="140" t="s">
        <v>1703</v>
      </c>
      <c r="D91" s="114">
        <v>45989</v>
      </c>
      <c r="E91" s="114" t="s">
        <v>2107</v>
      </c>
      <c r="F91" s="257">
        <v>1</v>
      </c>
      <c r="G91" s="258">
        <v>704</v>
      </c>
      <c r="H91" s="258">
        <v>704</v>
      </c>
      <c r="I91" s="116" t="s">
        <v>2286</v>
      </c>
      <c r="J91" s="56"/>
      <c r="K91" s="62"/>
      <c r="L91" s="56">
        <f>+IF(H91=0, _xleta.T, IF(H91&lt;=1000, 1260000, IF(H91&lt;=2000, 1430000, IF(H91&lt;=3000, 2120000, IF(H91&lt;=4500, 2230000, ff)))))</f>
        <v>1260000</v>
      </c>
      <c r="M91" s="56">
        <v>990000</v>
      </c>
      <c r="N91" s="56">
        <v>2411386</v>
      </c>
      <c r="O91" s="56"/>
      <c r="P91" s="56"/>
      <c r="Q91" s="56">
        <v>1848210</v>
      </c>
      <c r="R91" s="56"/>
      <c r="S91" s="56"/>
      <c r="T91" s="56">
        <v>10560</v>
      </c>
      <c r="U91" s="56">
        <f>+IF(H91&lt;=2000, 30000, IF(H91&lt;5000, 66000, ff))</f>
        <v>30000</v>
      </c>
      <c r="V91" s="56"/>
      <c r="W91" s="56"/>
      <c r="X91" s="62"/>
      <c r="Y91" s="58"/>
      <c r="Z91" s="260" t="s">
        <v>2336</v>
      </c>
      <c r="AA91" s="117" t="s">
        <v>74</v>
      </c>
      <c r="AB91" s="57" t="str">
        <f t="shared" si="44"/>
        <v>PS257798</v>
      </c>
      <c r="AC91" s="58" t="str">
        <f t="shared" si="45"/>
        <v>IE25110373</v>
      </c>
      <c r="AD91" s="59">
        <f t="shared" si="46"/>
        <v>45989</v>
      </c>
      <c r="AE91" s="58">
        <f t="shared" si="47"/>
        <v>0</v>
      </c>
      <c r="AF91" s="58">
        <f t="shared" si="48"/>
        <v>0</v>
      </c>
      <c r="AG91" s="58">
        <f t="shared" si="49"/>
        <v>1260000</v>
      </c>
      <c r="AH91" s="58">
        <f t="shared" si="50"/>
        <v>990000</v>
      </c>
      <c r="AI91" s="58">
        <f t="shared" si="51"/>
        <v>2411386</v>
      </c>
      <c r="AJ91" s="58">
        <f t="shared" si="52"/>
        <v>0</v>
      </c>
      <c r="AK91" s="58">
        <f t="shared" si="53"/>
        <v>0</v>
      </c>
      <c r="AL91" s="58">
        <f t="shared" si="54"/>
        <v>1848210</v>
      </c>
      <c r="AM91" s="58">
        <f t="shared" si="55"/>
        <v>0</v>
      </c>
      <c r="AN91" s="58">
        <f t="shared" si="56"/>
        <v>0</v>
      </c>
      <c r="AO91" s="58">
        <f t="shared" si="57"/>
        <v>10560</v>
      </c>
      <c r="AP91" s="58">
        <f t="shared" si="58"/>
        <v>30000</v>
      </c>
      <c r="AQ91" s="58">
        <f t="shared" si="59"/>
        <v>0</v>
      </c>
      <c r="AR91" s="58">
        <f t="shared" si="60"/>
        <v>524012.48000000004</v>
      </c>
      <c r="AS91" s="58">
        <f t="shared" si="61"/>
        <v>7074168.4800000004</v>
      </c>
      <c r="AT91" s="58">
        <f t="shared" si="62"/>
        <v>7074168.4800000004</v>
      </c>
      <c r="AU91" s="58" t="str">
        <f t="shared" si="63"/>
        <v>CÁT LÁI</v>
      </c>
      <c r="AV91" s="75" t="s">
        <v>80</v>
      </c>
      <c r="AW91" s="60" t="s">
        <v>2428</v>
      </c>
      <c r="AX91" s="60" t="s">
        <v>2323</v>
      </c>
      <c r="AY91" s="225">
        <v>45990</v>
      </c>
      <c r="AZ91" s="158"/>
      <c r="BA91" s="74"/>
      <c r="BB91" s="164"/>
      <c r="BC91" s="166"/>
    </row>
    <row r="92" spans="1:55" s="60" customFormat="1" ht="35.25" customHeight="1">
      <c r="A92" s="113" t="s">
        <v>1379</v>
      </c>
      <c r="B92" s="256" t="s">
        <v>1704</v>
      </c>
      <c r="C92" s="140" t="s">
        <v>1705</v>
      </c>
      <c r="D92" s="114">
        <v>45989</v>
      </c>
      <c r="E92" s="114" t="s">
        <v>2108</v>
      </c>
      <c r="F92" s="257">
        <v>1</v>
      </c>
      <c r="G92" s="258">
        <v>1464.22</v>
      </c>
      <c r="H92" s="258">
        <v>1464.22</v>
      </c>
      <c r="I92" s="116" t="s">
        <v>2287</v>
      </c>
      <c r="J92" s="56"/>
      <c r="K92" s="62"/>
      <c r="L92" s="56">
        <f>+IF(H92=0, _xleta.T, IF(H92&lt;=1000, 1260000, IF(H92&lt;=2000, 1430000, IF(H92&lt;=3000, 2120000, IF(H92&lt;=4500, 2230000, ff)))))</f>
        <v>1430000</v>
      </c>
      <c r="M92" s="56">
        <v>990000</v>
      </c>
      <c r="N92" s="56">
        <v>5010885</v>
      </c>
      <c r="O92" s="56"/>
      <c r="P92" s="56"/>
      <c r="Q92" s="56">
        <v>1056480</v>
      </c>
      <c r="R92" s="56"/>
      <c r="S92" s="56">
        <v>33382</v>
      </c>
      <c r="T92" s="56">
        <v>21963</v>
      </c>
      <c r="U92" s="56">
        <f>+IF(H92&lt;=2000, 30000, IF(H92&lt;5000, 66000, ff))</f>
        <v>30000</v>
      </c>
      <c r="V92" s="56"/>
      <c r="W92" s="56"/>
      <c r="X92" s="62"/>
      <c r="Y92" s="58"/>
      <c r="Z92" s="260" t="s">
        <v>2334</v>
      </c>
      <c r="AA92" s="117" t="s">
        <v>74</v>
      </c>
      <c r="AB92" s="57" t="str">
        <f t="shared" si="44"/>
        <v>PS257726</v>
      </c>
      <c r="AC92" s="58" t="str">
        <f t="shared" si="45"/>
        <v>T251116-Y1</v>
      </c>
      <c r="AD92" s="59">
        <f t="shared" si="46"/>
        <v>45989</v>
      </c>
      <c r="AE92" s="58">
        <f t="shared" si="47"/>
        <v>0</v>
      </c>
      <c r="AF92" s="58">
        <f t="shared" si="48"/>
        <v>0</v>
      </c>
      <c r="AG92" s="58">
        <f t="shared" si="49"/>
        <v>1430000</v>
      </c>
      <c r="AH92" s="58">
        <f t="shared" si="50"/>
        <v>990000</v>
      </c>
      <c r="AI92" s="58">
        <f t="shared" si="51"/>
        <v>5010885</v>
      </c>
      <c r="AJ92" s="58">
        <f t="shared" si="52"/>
        <v>0</v>
      </c>
      <c r="AK92" s="58">
        <f t="shared" si="53"/>
        <v>0</v>
      </c>
      <c r="AL92" s="58">
        <f t="shared" si="54"/>
        <v>1056480</v>
      </c>
      <c r="AM92" s="58">
        <f t="shared" si="55"/>
        <v>0</v>
      </c>
      <c r="AN92" s="58">
        <f t="shared" si="56"/>
        <v>33382</v>
      </c>
      <c r="AO92" s="58">
        <f t="shared" si="57"/>
        <v>21963</v>
      </c>
      <c r="AP92" s="58">
        <f t="shared" si="58"/>
        <v>30000</v>
      </c>
      <c r="AQ92" s="58">
        <f t="shared" si="59"/>
        <v>0</v>
      </c>
      <c r="AR92" s="58">
        <f t="shared" si="60"/>
        <v>685816.8</v>
      </c>
      <c r="AS92" s="58">
        <f t="shared" si="61"/>
        <v>9258526.8000000007</v>
      </c>
      <c r="AT92" s="58">
        <f t="shared" si="62"/>
        <v>9258526.8000000007</v>
      </c>
      <c r="AU92" s="58" t="str">
        <f t="shared" si="63"/>
        <v>CÁT LÁI</v>
      </c>
      <c r="AV92" s="75" t="s">
        <v>80</v>
      </c>
      <c r="AW92" s="60" t="s">
        <v>2429</v>
      </c>
      <c r="AX92" s="60" t="s">
        <v>2323</v>
      </c>
      <c r="AY92" s="225">
        <v>45990</v>
      </c>
      <c r="AZ92" s="158"/>
      <c r="BA92" s="74"/>
      <c r="BB92" s="164"/>
      <c r="BC92" s="166"/>
    </row>
    <row r="93" spans="1:55" s="60" customFormat="1" ht="35.25" customHeight="1">
      <c r="A93" s="113" t="s">
        <v>1380</v>
      </c>
      <c r="B93" s="256" t="s">
        <v>1706</v>
      </c>
      <c r="C93" s="140" t="s">
        <v>1707</v>
      </c>
      <c r="D93" s="114">
        <v>45986</v>
      </c>
      <c r="E93" s="114" t="s">
        <v>2109</v>
      </c>
      <c r="F93" s="257">
        <v>1</v>
      </c>
      <c r="G93" s="258">
        <v>95</v>
      </c>
      <c r="H93" s="258">
        <v>95</v>
      </c>
      <c r="I93" s="116">
        <v>1</v>
      </c>
      <c r="J93" s="56"/>
      <c r="K93" s="62"/>
      <c r="L93" s="56">
        <f>+IF(H93=0, _xleta.T, IF(H93&lt;=1000, 1260000, IF(H93&lt;=2000, 1430000, IF(H93&lt;=3000, 2120000, IF(H93&lt;=4500, 2230000, ff)))))</f>
        <v>1260000</v>
      </c>
      <c r="M93" s="56">
        <v>990000</v>
      </c>
      <c r="N93" s="56">
        <v>554421</v>
      </c>
      <c r="O93" s="56">
        <v>105604</v>
      </c>
      <c r="P93" s="56">
        <v>211208</v>
      </c>
      <c r="Q93" s="56">
        <v>792030</v>
      </c>
      <c r="R93" s="56">
        <v>660025</v>
      </c>
      <c r="S93" s="56"/>
      <c r="T93" s="56">
        <v>1425</v>
      </c>
      <c r="U93" s="56">
        <f>+IF(H93&lt;=2000, 30000, IF(H93&lt;5000, 66000, ff))</f>
        <v>30000</v>
      </c>
      <c r="V93" s="56"/>
      <c r="W93" s="56"/>
      <c r="X93" s="62"/>
      <c r="Y93" s="58"/>
      <c r="Z93" s="260" t="s">
        <v>1272</v>
      </c>
      <c r="AA93" s="117" t="s">
        <v>74</v>
      </c>
      <c r="AB93" s="57" t="str">
        <f t="shared" si="44"/>
        <v>PS257731</v>
      </c>
      <c r="AC93" s="58" t="str">
        <f t="shared" si="45"/>
        <v>0000098</v>
      </c>
      <c r="AD93" s="59">
        <f t="shared" si="46"/>
        <v>45986</v>
      </c>
      <c r="AE93" s="58">
        <f t="shared" si="47"/>
        <v>0</v>
      </c>
      <c r="AF93" s="58">
        <f t="shared" si="48"/>
        <v>0</v>
      </c>
      <c r="AG93" s="58">
        <f t="shared" si="49"/>
        <v>1260000</v>
      </c>
      <c r="AH93" s="58">
        <f t="shared" si="50"/>
        <v>990000</v>
      </c>
      <c r="AI93" s="58">
        <f t="shared" si="51"/>
        <v>554421</v>
      </c>
      <c r="AJ93" s="58">
        <f t="shared" si="52"/>
        <v>105604</v>
      </c>
      <c r="AK93" s="58">
        <f t="shared" si="53"/>
        <v>211208</v>
      </c>
      <c r="AL93" s="58">
        <f t="shared" si="54"/>
        <v>792030</v>
      </c>
      <c r="AM93" s="58">
        <f t="shared" si="55"/>
        <v>660025</v>
      </c>
      <c r="AN93" s="58">
        <f t="shared" si="56"/>
        <v>0</v>
      </c>
      <c r="AO93" s="58">
        <f t="shared" si="57"/>
        <v>1425</v>
      </c>
      <c r="AP93" s="58">
        <f t="shared" si="58"/>
        <v>30000</v>
      </c>
      <c r="AQ93" s="58">
        <f t="shared" si="59"/>
        <v>0</v>
      </c>
      <c r="AR93" s="58">
        <f t="shared" si="60"/>
        <v>368377.04</v>
      </c>
      <c r="AS93" s="58">
        <f t="shared" si="61"/>
        <v>4973090.04</v>
      </c>
      <c r="AT93" s="58">
        <f t="shared" si="62"/>
        <v>4973090.04</v>
      </c>
      <c r="AU93" s="58" t="str">
        <f t="shared" si="63"/>
        <v>CÁT LÁI</v>
      </c>
      <c r="AV93" s="75" t="s">
        <v>80</v>
      </c>
      <c r="AW93" s="60" t="s">
        <v>2430</v>
      </c>
      <c r="AX93" s="60" t="s">
        <v>2323</v>
      </c>
      <c r="AY93" s="225">
        <v>45990</v>
      </c>
      <c r="AZ93" s="158"/>
      <c r="BA93" s="74"/>
      <c r="BB93" s="164"/>
      <c r="BC93" s="166"/>
    </row>
    <row r="94" spans="1:55" s="60" customFormat="1" ht="35.25" customHeight="1">
      <c r="A94" s="113" t="s">
        <v>1381</v>
      </c>
      <c r="B94" s="256" t="s">
        <v>1708</v>
      </c>
      <c r="C94" s="140" t="s">
        <v>1709</v>
      </c>
      <c r="D94" s="114">
        <v>45982</v>
      </c>
      <c r="E94" s="114" t="s">
        <v>2110</v>
      </c>
      <c r="F94" s="257">
        <v>1</v>
      </c>
      <c r="G94" s="258">
        <v>5670</v>
      </c>
      <c r="H94" s="258">
        <v>5670</v>
      </c>
      <c r="I94" s="116" t="s">
        <v>2288</v>
      </c>
      <c r="J94" s="56"/>
      <c r="K94" s="62"/>
      <c r="L94" s="259">
        <f>2230000+1260000</f>
        <v>3490000</v>
      </c>
      <c r="M94" s="56">
        <v>990000</v>
      </c>
      <c r="N94" s="56">
        <v>6839751</v>
      </c>
      <c r="O94" s="56"/>
      <c r="P94" s="56"/>
      <c r="Q94" s="56">
        <v>1055680</v>
      </c>
      <c r="R94" s="56"/>
      <c r="S94" s="56">
        <v>309273</v>
      </c>
      <c r="T94" s="56">
        <v>85050</v>
      </c>
      <c r="U94" s="56">
        <f>66000+30000</f>
        <v>96000</v>
      </c>
      <c r="V94" s="56"/>
      <c r="W94" s="56"/>
      <c r="X94" s="62"/>
      <c r="Y94" s="58"/>
      <c r="Z94" s="260" t="s">
        <v>2595</v>
      </c>
      <c r="AA94" s="117" t="s">
        <v>74</v>
      </c>
      <c r="AB94" s="57" t="str">
        <f t="shared" si="44"/>
        <v>PS257688</v>
      </c>
      <c r="AC94" s="58" t="str">
        <f t="shared" si="45"/>
        <v>251111JHJ01A</v>
      </c>
      <c r="AD94" s="59">
        <f t="shared" si="46"/>
        <v>45982</v>
      </c>
      <c r="AE94" s="58">
        <f t="shared" si="47"/>
        <v>0</v>
      </c>
      <c r="AF94" s="58">
        <f t="shared" si="48"/>
        <v>0</v>
      </c>
      <c r="AG94" s="58">
        <f t="shared" si="49"/>
        <v>3490000</v>
      </c>
      <c r="AH94" s="58">
        <f t="shared" si="50"/>
        <v>990000</v>
      </c>
      <c r="AI94" s="58">
        <f t="shared" si="51"/>
        <v>6839751</v>
      </c>
      <c r="AJ94" s="58">
        <f t="shared" si="52"/>
        <v>0</v>
      </c>
      <c r="AK94" s="58">
        <f t="shared" si="53"/>
        <v>0</v>
      </c>
      <c r="AL94" s="58">
        <f t="shared" si="54"/>
        <v>1055680</v>
      </c>
      <c r="AM94" s="58">
        <f t="shared" si="55"/>
        <v>0</v>
      </c>
      <c r="AN94" s="58">
        <f t="shared" si="56"/>
        <v>309273</v>
      </c>
      <c r="AO94" s="58">
        <f t="shared" si="57"/>
        <v>85050</v>
      </c>
      <c r="AP94" s="58">
        <f t="shared" si="58"/>
        <v>96000</v>
      </c>
      <c r="AQ94" s="58">
        <f t="shared" si="59"/>
        <v>0</v>
      </c>
      <c r="AR94" s="58">
        <f t="shared" si="60"/>
        <v>1029260.3200000001</v>
      </c>
      <c r="AS94" s="58">
        <f t="shared" si="61"/>
        <v>13895014.32</v>
      </c>
      <c r="AT94" s="58">
        <f t="shared" si="62"/>
        <v>13895014.32</v>
      </c>
      <c r="AU94" s="58" t="str">
        <f t="shared" si="63"/>
        <v>CÁT LÁI</v>
      </c>
      <c r="AV94" s="75" t="s">
        <v>80</v>
      </c>
      <c r="AW94" s="60" t="s">
        <v>2431</v>
      </c>
      <c r="AX94" s="60" t="s">
        <v>2323</v>
      </c>
      <c r="AY94" s="225">
        <v>45992</v>
      </c>
      <c r="AZ94" s="158"/>
      <c r="BA94" s="74"/>
      <c r="BB94" s="164"/>
      <c r="BC94" s="166"/>
    </row>
    <row r="95" spans="1:55" s="60" customFormat="1" ht="35.25" customHeight="1">
      <c r="A95" s="113" t="s">
        <v>1382</v>
      </c>
      <c r="B95" s="256" t="s">
        <v>1710</v>
      </c>
      <c r="C95" s="140" t="s">
        <v>1711</v>
      </c>
      <c r="D95" s="114">
        <v>45985</v>
      </c>
      <c r="E95" s="114" t="s">
        <v>2111</v>
      </c>
      <c r="F95" s="257">
        <v>1</v>
      </c>
      <c r="G95" s="258">
        <v>104</v>
      </c>
      <c r="H95" s="258">
        <v>104</v>
      </c>
      <c r="I95" s="116" t="s">
        <v>1289</v>
      </c>
      <c r="J95" s="56"/>
      <c r="K95" s="62"/>
      <c r="L95" s="56">
        <f>+IF(H95=0, _xleta.T, IF(H95&lt;=1000, 1260000, IF(H95&lt;=2000, 1430000, IF(H95&lt;=3000, 2120000, IF(H95&lt;=4500, 2230000, ff)))))</f>
        <v>1260000</v>
      </c>
      <c r="M95" s="56">
        <v>990000</v>
      </c>
      <c r="N95" s="56"/>
      <c r="O95" s="56"/>
      <c r="P95" s="56"/>
      <c r="Q95" s="56"/>
      <c r="R95" s="56"/>
      <c r="S95" s="56">
        <v>54545</v>
      </c>
      <c r="T95" s="56">
        <v>1560</v>
      </c>
      <c r="U95" s="56">
        <f>+IF(H95&lt;=2000, 30000, IF(H95&lt;5000, 66000, ff))</f>
        <v>30000</v>
      </c>
      <c r="V95" s="56"/>
      <c r="W95" s="56"/>
      <c r="X95" s="62"/>
      <c r="Y95" s="58"/>
      <c r="Z95" s="260" t="s">
        <v>1272</v>
      </c>
      <c r="AA95" s="117" t="s">
        <v>74</v>
      </c>
      <c r="AB95" s="57" t="str">
        <f t="shared" si="44"/>
        <v>PS257689</v>
      </c>
      <c r="AC95" s="58" t="str">
        <f t="shared" si="45"/>
        <v>251111JHJ02A</v>
      </c>
      <c r="AD95" s="59">
        <f t="shared" si="46"/>
        <v>45985</v>
      </c>
      <c r="AE95" s="58">
        <f t="shared" si="47"/>
        <v>0</v>
      </c>
      <c r="AF95" s="58">
        <f t="shared" si="48"/>
        <v>0</v>
      </c>
      <c r="AG95" s="58">
        <f t="shared" si="49"/>
        <v>1260000</v>
      </c>
      <c r="AH95" s="58">
        <f t="shared" si="50"/>
        <v>990000</v>
      </c>
      <c r="AI95" s="58">
        <f t="shared" si="51"/>
        <v>0</v>
      </c>
      <c r="AJ95" s="58">
        <f t="shared" si="52"/>
        <v>0</v>
      </c>
      <c r="AK95" s="58">
        <f t="shared" si="53"/>
        <v>0</v>
      </c>
      <c r="AL95" s="58">
        <f t="shared" si="54"/>
        <v>0</v>
      </c>
      <c r="AM95" s="58">
        <f t="shared" si="55"/>
        <v>0</v>
      </c>
      <c r="AN95" s="58">
        <f t="shared" si="56"/>
        <v>54545</v>
      </c>
      <c r="AO95" s="58">
        <f t="shared" si="57"/>
        <v>1560</v>
      </c>
      <c r="AP95" s="58">
        <f t="shared" si="58"/>
        <v>30000</v>
      </c>
      <c r="AQ95" s="58">
        <f t="shared" si="59"/>
        <v>0</v>
      </c>
      <c r="AR95" s="58">
        <f t="shared" si="60"/>
        <v>186888.4</v>
      </c>
      <c r="AS95" s="58">
        <f t="shared" si="61"/>
        <v>2522993.4</v>
      </c>
      <c r="AT95" s="58">
        <f t="shared" si="62"/>
        <v>2522993.4</v>
      </c>
      <c r="AU95" s="58" t="str">
        <f t="shared" si="63"/>
        <v>CÁT LÁI</v>
      </c>
      <c r="AV95" s="75" t="s">
        <v>80</v>
      </c>
      <c r="AW95" s="60" t="s">
        <v>2432</v>
      </c>
      <c r="AX95" s="60" t="s">
        <v>2323</v>
      </c>
      <c r="AY95" s="225">
        <v>45992</v>
      </c>
      <c r="AZ95" s="158"/>
      <c r="BA95" s="74"/>
      <c r="BB95" s="164"/>
      <c r="BC95" s="166"/>
    </row>
    <row r="96" spans="1:55" s="60" customFormat="1" ht="35.25" customHeight="1">
      <c r="A96" s="113" t="s">
        <v>1383</v>
      </c>
      <c r="B96" s="256" t="s">
        <v>1712</v>
      </c>
      <c r="C96" s="140" t="s">
        <v>2591</v>
      </c>
      <c r="D96" s="114">
        <v>45989</v>
      </c>
      <c r="E96" s="114" t="s">
        <v>2112</v>
      </c>
      <c r="F96" s="257">
        <v>1</v>
      </c>
      <c r="G96" s="258">
        <v>1271.2</v>
      </c>
      <c r="H96" s="258">
        <v>1271.2</v>
      </c>
      <c r="I96" s="116"/>
      <c r="J96" s="56"/>
      <c r="K96" s="62"/>
      <c r="L96" s="56">
        <f>+IF(H96=0, _xleta.T, IF(H96&lt;=1000, 1260000, IF(H96&lt;=2000, 1430000, IF(H96&lt;=3000, 2120000, IF(H96&lt;=4500, 2230000, ff)))))</f>
        <v>1430000</v>
      </c>
      <c r="M96" s="56">
        <v>990000</v>
      </c>
      <c r="N96" s="56">
        <v>314882</v>
      </c>
      <c r="O96" s="56"/>
      <c r="P96" s="56"/>
      <c r="Q96" s="56"/>
      <c r="R96" s="56"/>
      <c r="S96" s="56"/>
      <c r="T96" s="56"/>
      <c r="U96" s="56">
        <f>+IF(H96&lt;=2000, 30000, IF(H96&lt;5000, 66000, ff))</f>
        <v>30000</v>
      </c>
      <c r="V96" s="56"/>
      <c r="W96" s="56"/>
      <c r="X96" s="62"/>
      <c r="Y96" s="58"/>
      <c r="Z96" s="260" t="s">
        <v>1272</v>
      </c>
      <c r="AA96" s="117" t="s">
        <v>1271</v>
      </c>
      <c r="AB96" s="57" t="str">
        <f t="shared" si="44"/>
        <v>PS257853</v>
      </c>
      <c r="AC96" s="58" t="str">
        <f t="shared" si="45"/>
        <v>5088993</v>
      </c>
      <c r="AD96" s="59">
        <f t="shared" si="46"/>
        <v>45989</v>
      </c>
      <c r="AE96" s="58">
        <f t="shared" si="47"/>
        <v>0</v>
      </c>
      <c r="AF96" s="58">
        <f t="shared" si="48"/>
        <v>0</v>
      </c>
      <c r="AG96" s="58">
        <f t="shared" si="49"/>
        <v>1430000</v>
      </c>
      <c r="AH96" s="58">
        <f t="shared" si="50"/>
        <v>990000</v>
      </c>
      <c r="AI96" s="58">
        <f t="shared" si="51"/>
        <v>314882</v>
      </c>
      <c r="AJ96" s="58">
        <f t="shared" si="52"/>
        <v>0</v>
      </c>
      <c r="AK96" s="58">
        <f t="shared" si="53"/>
        <v>0</v>
      </c>
      <c r="AL96" s="58">
        <f t="shared" si="54"/>
        <v>0</v>
      </c>
      <c r="AM96" s="58">
        <f t="shared" si="55"/>
        <v>0</v>
      </c>
      <c r="AN96" s="58">
        <f t="shared" si="56"/>
        <v>0</v>
      </c>
      <c r="AO96" s="58">
        <f t="shared" si="57"/>
        <v>0</v>
      </c>
      <c r="AP96" s="58">
        <f t="shared" si="58"/>
        <v>30000</v>
      </c>
      <c r="AQ96" s="58">
        <f t="shared" si="59"/>
        <v>0</v>
      </c>
      <c r="AR96" s="58">
        <f t="shared" si="60"/>
        <v>221190.56</v>
      </c>
      <c r="AS96" s="58">
        <f t="shared" si="61"/>
        <v>2986072.56</v>
      </c>
      <c r="AT96" s="58">
        <f t="shared" si="62"/>
        <v>2986072.56</v>
      </c>
      <c r="AU96" s="58" t="str">
        <f t="shared" si="63"/>
        <v>THÀNH LONG</v>
      </c>
      <c r="AV96" s="75" t="s">
        <v>80</v>
      </c>
      <c r="AW96" s="60" t="s">
        <v>2433</v>
      </c>
      <c r="AX96" s="60" t="s">
        <v>2328</v>
      </c>
      <c r="AY96" s="225">
        <v>45992</v>
      </c>
      <c r="AZ96" s="158"/>
      <c r="BA96" s="74"/>
      <c r="BB96" s="164"/>
      <c r="BC96" s="166"/>
    </row>
    <row r="97" spans="1:55" s="60" customFormat="1" ht="35.25" customHeight="1">
      <c r="A97" s="113" t="s">
        <v>1384</v>
      </c>
      <c r="B97" s="256" t="s">
        <v>1713</v>
      </c>
      <c r="C97" s="140" t="s">
        <v>2592</v>
      </c>
      <c r="D97" s="114">
        <v>45989</v>
      </c>
      <c r="E97" s="114" t="s">
        <v>2113</v>
      </c>
      <c r="F97" s="257">
        <v>1</v>
      </c>
      <c r="G97" s="258">
        <v>317.8</v>
      </c>
      <c r="H97" s="258">
        <v>317.8</v>
      </c>
      <c r="I97" s="116"/>
      <c r="J97" s="56"/>
      <c r="K97" s="62"/>
      <c r="L97" s="56">
        <f>+IF(H97=0, _xleta.T, IF(H97&lt;=1000, 1260000, IF(H97&lt;=2000, 1430000, IF(H97&lt;=3000, 2120000, IF(H97&lt;=4500, 2230000, ff)))))</f>
        <v>1260000</v>
      </c>
      <c r="M97" s="56">
        <v>990000</v>
      </c>
      <c r="N97" s="56">
        <v>123704</v>
      </c>
      <c r="O97" s="56"/>
      <c r="P97" s="56"/>
      <c r="Q97" s="56"/>
      <c r="R97" s="56"/>
      <c r="S97" s="56"/>
      <c r="T97" s="56"/>
      <c r="U97" s="56">
        <f>+IF(H97&lt;=2000, 30000, IF(H97&lt;5000, 66000, ff))</f>
        <v>30000</v>
      </c>
      <c r="V97" s="56"/>
      <c r="W97" s="56"/>
      <c r="X97" s="62"/>
      <c r="Y97" s="58"/>
      <c r="Z97" s="260" t="s">
        <v>704</v>
      </c>
      <c r="AA97" s="117" t="s">
        <v>1271</v>
      </c>
      <c r="AB97" s="57" t="str">
        <f t="shared" si="44"/>
        <v>PS257852</v>
      </c>
      <c r="AC97" s="58" t="str">
        <f t="shared" si="45"/>
        <v>5088990</v>
      </c>
      <c r="AD97" s="59">
        <f t="shared" si="46"/>
        <v>45989</v>
      </c>
      <c r="AE97" s="58">
        <f t="shared" si="47"/>
        <v>0</v>
      </c>
      <c r="AF97" s="58">
        <f t="shared" si="48"/>
        <v>0</v>
      </c>
      <c r="AG97" s="58">
        <f t="shared" si="49"/>
        <v>1260000</v>
      </c>
      <c r="AH97" s="58">
        <f t="shared" si="50"/>
        <v>990000</v>
      </c>
      <c r="AI97" s="58">
        <f t="shared" si="51"/>
        <v>123704</v>
      </c>
      <c r="AJ97" s="58">
        <f t="shared" si="52"/>
        <v>0</v>
      </c>
      <c r="AK97" s="58">
        <f t="shared" si="53"/>
        <v>0</v>
      </c>
      <c r="AL97" s="58">
        <f t="shared" si="54"/>
        <v>0</v>
      </c>
      <c r="AM97" s="58">
        <f t="shared" si="55"/>
        <v>0</v>
      </c>
      <c r="AN97" s="58">
        <f t="shared" si="56"/>
        <v>0</v>
      </c>
      <c r="AO97" s="58">
        <f t="shared" si="57"/>
        <v>0</v>
      </c>
      <c r="AP97" s="58">
        <f t="shared" si="58"/>
        <v>30000</v>
      </c>
      <c r="AQ97" s="58">
        <f t="shared" si="59"/>
        <v>0</v>
      </c>
      <c r="AR97" s="58">
        <f t="shared" si="60"/>
        <v>192296.32000000001</v>
      </c>
      <c r="AS97" s="58">
        <f t="shared" si="61"/>
        <v>2596000.3199999998</v>
      </c>
      <c r="AT97" s="58">
        <f t="shared" si="62"/>
        <v>2596000.3199999998</v>
      </c>
      <c r="AU97" s="58" t="str">
        <f t="shared" si="63"/>
        <v>THÀNH LONG</v>
      </c>
      <c r="AV97" s="75" t="s">
        <v>80</v>
      </c>
      <c r="AW97" s="60" t="s">
        <v>2434</v>
      </c>
      <c r="AX97" s="60" t="s">
        <v>2328</v>
      </c>
      <c r="AY97" s="225">
        <v>45992</v>
      </c>
      <c r="AZ97" s="158"/>
      <c r="BA97" s="74"/>
      <c r="BB97" s="164"/>
      <c r="BC97" s="166"/>
    </row>
    <row r="98" spans="1:55" s="60" customFormat="1" ht="35.25" customHeight="1">
      <c r="A98" s="113" t="s">
        <v>1385</v>
      </c>
      <c r="B98" s="256" t="s">
        <v>1714</v>
      </c>
      <c r="C98" s="140" t="s">
        <v>2593</v>
      </c>
      <c r="D98" s="114">
        <v>45989</v>
      </c>
      <c r="E98" s="114" t="s">
        <v>2114</v>
      </c>
      <c r="F98" s="257">
        <v>1</v>
      </c>
      <c r="G98" s="258">
        <v>1836</v>
      </c>
      <c r="H98" s="258">
        <v>1836</v>
      </c>
      <c r="I98" s="116"/>
      <c r="J98" s="56"/>
      <c r="K98" s="62"/>
      <c r="L98" s="56">
        <f>+IF(H98=0, _xleta.T, IF(H98&lt;=1000, 1260000, IF(H98&lt;=2000, 1430000, IF(H98&lt;=3000, 2120000, IF(H98&lt;=4500, 2230000, ff)))))</f>
        <v>1430000</v>
      </c>
      <c r="M98" s="56">
        <v>990000</v>
      </c>
      <c r="N98" s="56">
        <v>404849</v>
      </c>
      <c r="O98" s="56"/>
      <c r="P98" s="56"/>
      <c r="Q98" s="56"/>
      <c r="R98" s="56"/>
      <c r="S98" s="56"/>
      <c r="T98" s="56"/>
      <c r="U98" s="56">
        <f>+IF(H98&lt;=2000, 30000, IF(H98&lt;5000, 66000, ff))</f>
        <v>30000</v>
      </c>
      <c r="V98" s="56"/>
      <c r="W98" s="56"/>
      <c r="X98" s="62"/>
      <c r="Y98" s="58"/>
      <c r="Z98" s="260" t="s">
        <v>704</v>
      </c>
      <c r="AA98" s="117" t="s">
        <v>1271</v>
      </c>
      <c r="AB98" s="57" t="str">
        <f t="shared" si="44"/>
        <v>PS257854</v>
      </c>
      <c r="AC98" s="58" t="str">
        <f t="shared" si="45"/>
        <v>5088992</v>
      </c>
      <c r="AD98" s="59">
        <f t="shared" si="46"/>
        <v>45989</v>
      </c>
      <c r="AE98" s="58">
        <f t="shared" si="47"/>
        <v>0</v>
      </c>
      <c r="AF98" s="58">
        <f t="shared" si="48"/>
        <v>0</v>
      </c>
      <c r="AG98" s="58">
        <f t="shared" si="49"/>
        <v>1430000</v>
      </c>
      <c r="AH98" s="58">
        <f t="shared" si="50"/>
        <v>990000</v>
      </c>
      <c r="AI98" s="58">
        <f t="shared" si="51"/>
        <v>404849</v>
      </c>
      <c r="AJ98" s="58">
        <f t="shared" si="52"/>
        <v>0</v>
      </c>
      <c r="AK98" s="58">
        <f t="shared" si="53"/>
        <v>0</v>
      </c>
      <c r="AL98" s="58">
        <f t="shared" si="54"/>
        <v>0</v>
      </c>
      <c r="AM98" s="58">
        <f t="shared" si="55"/>
        <v>0</v>
      </c>
      <c r="AN98" s="58">
        <f t="shared" si="56"/>
        <v>0</v>
      </c>
      <c r="AO98" s="58">
        <f t="shared" si="57"/>
        <v>0</v>
      </c>
      <c r="AP98" s="58">
        <f t="shared" si="58"/>
        <v>30000</v>
      </c>
      <c r="AQ98" s="58">
        <f t="shared" si="59"/>
        <v>0</v>
      </c>
      <c r="AR98" s="58">
        <f t="shared" si="60"/>
        <v>228387.92</v>
      </c>
      <c r="AS98" s="58">
        <f t="shared" si="61"/>
        <v>3083236.92</v>
      </c>
      <c r="AT98" s="58">
        <f t="shared" si="62"/>
        <v>3083236.92</v>
      </c>
      <c r="AU98" s="58" t="str">
        <f t="shared" si="63"/>
        <v>THÀNH LONG</v>
      </c>
      <c r="AV98" s="75" t="s">
        <v>80</v>
      </c>
      <c r="AW98" s="60" t="s">
        <v>2435</v>
      </c>
      <c r="AX98" s="60" t="s">
        <v>2328</v>
      </c>
      <c r="AY98" s="225">
        <v>45992</v>
      </c>
      <c r="AZ98" s="158"/>
      <c r="BA98" s="74"/>
      <c r="BB98" s="164"/>
      <c r="BC98" s="166"/>
    </row>
    <row r="99" spans="1:55" s="60" customFormat="1" ht="35.25" customHeight="1">
      <c r="A99" s="113" t="s">
        <v>1386</v>
      </c>
      <c r="B99" s="256" t="s">
        <v>1715</v>
      </c>
      <c r="C99" s="140" t="s">
        <v>1716</v>
      </c>
      <c r="D99" s="114">
        <v>45988</v>
      </c>
      <c r="E99" s="114" t="s">
        <v>2115</v>
      </c>
      <c r="F99" s="257">
        <v>1</v>
      </c>
      <c r="G99" s="258">
        <v>1080</v>
      </c>
      <c r="H99" s="258">
        <v>1080</v>
      </c>
      <c r="I99" s="116">
        <v>3.72</v>
      </c>
      <c r="J99" s="56"/>
      <c r="K99" s="62"/>
      <c r="L99" s="56">
        <f>+IF(H99=0, _xleta.T, IF(H99&lt;=1000, 1260000, IF(H99&lt;=2000, 1430000, IF(H99&lt;=3000, 2120000, IF(H99&lt;=4500, 2230000, ff)))))</f>
        <v>1430000</v>
      </c>
      <c r="M99" s="56">
        <v>990000</v>
      </c>
      <c r="N99" s="56">
        <v>13750683</v>
      </c>
      <c r="O99" s="56">
        <v>4026986</v>
      </c>
      <c r="P99" s="56">
        <v>4910958</v>
      </c>
      <c r="Q99" s="56">
        <v>1320150</v>
      </c>
      <c r="R99" s="56"/>
      <c r="S99" s="56">
        <v>20291</v>
      </c>
      <c r="T99" s="56">
        <v>16200</v>
      </c>
      <c r="U99" s="56">
        <f>+IF(H99&lt;=2000, 30000, IF(H99&lt;5000, 66000, ff))</f>
        <v>30000</v>
      </c>
      <c r="V99" s="56"/>
      <c r="W99" s="56"/>
      <c r="X99" s="62"/>
      <c r="Y99" s="58"/>
      <c r="Z99" s="260" t="s">
        <v>2337</v>
      </c>
      <c r="AA99" s="117" t="s">
        <v>74</v>
      </c>
      <c r="AB99" s="57" t="str">
        <f t="shared" si="44"/>
        <v>PS257806</v>
      </c>
      <c r="AC99" s="58" t="str">
        <f t="shared" si="45"/>
        <v>HN20251119001</v>
      </c>
      <c r="AD99" s="59">
        <f t="shared" si="46"/>
        <v>45988</v>
      </c>
      <c r="AE99" s="58">
        <f t="shared" si="47"/>
        <v>0</v>
      </c>
      <c r="AF99" s="58">
        <f t="shared" si="48"/>
        <v>0</v>
      </c>
      <c r="AG99" s="58">
        <f t="shared" si="49"/>
        <v>1430000</v>
      </c>
      <c r="AH99" s="58">
        <f t="shared" si="50"/>
        <v>990000</v>
      </c>
      <c r="AI99" s="58">
        <f t="shared" si="51"/>
        <v>13750683</v>
      </c>
      <c r="AJ99" s="58">
        <f t="shared" si="52"/>
        <v>4026986</v>
      </c>
      <c r="AK99" s="58">
        <f t="shared" si="53"/>
        <v>4910958</v>
      </c>
      <c r="AL99" s="58">
        <f t="shared" si="54"/>
        <v>1320150</v>
      </c>
      <c r="AM99" s="58">
        <f t="shared" si="55"/>
        <v>0</v>
      </c>
      <c r="AN99" s="58">
        <f t="shared" si="56"/>
        <v>20291</v>
      </c>
      <c r="AO99" s="58">
        <f t="shared" si="57"/>
        <v>16200</v>
      </c>
      <c r="AP99" s="58">
        <f t="shared" si="58"/>
        <v>30000</v>
      </c>
      <c r="AQ99" s="58">
        <f t="shared" si="59"/>
        <v>0</v>
      </c>
      <c r="AR99" s="58">
        <f t="shared" si="60"/>
        <v>2119621.44</v>
      </c>
      <c r="AS99" s="58">
        <f t="shared" si="61"/>
        <v>28614889.440000001</v>
      </c>
      <c r="AT99" s="58">
        <f t="shared" si="62"/>
        <v>28614889.440000001</v>
      </c>
      <c r="AU99" s="58" t="str">
        <f t="shared" si="63"/>
        <v>CÁT LÁI</v>
      </c>
      <c r="AV99" s="75" t="s">
        <v>80</v>
      </c>
      <c r="AW99" s="60" t="s">
        <v>2436</v>
      </c>
      <c r="AX99" s="60" t="s">
        <v>2323</v>
      </c>
      <c r="AY99" s="225">
        <v>45992</v>
      </c>
      <c r="AZ99" s="158"/>
      <c r="BA99" s="74"/>
      <c r="BB99" s="164"/>
      <c r="BC99" s="166"/>
    </row>
    <row r="100" spans="1:55" s="60" customFormat="1" ht="35.25" customHeight="1">
      <c r="A100" s="113" t="s">
        <v>1387</v>
      </c>
      <c r="B100" s="256" t="s">
        <v>1717</v>
      </c>
      <c r="C100" s="140" t="s">
        <v>1718</v>
      </c>
      <c r="D100" s="114">
        <v>45988</v>
      </c>
      <c r="E100" s="114" t="s">
        <v>2116</v>
      </c>
      <c r="F100" s="257">
        <v>1</v>
      </c>
      <c r="G100" s="258">
        <v>3354</v>
      </c>
      <c r="H100" s="258">
        <v>3354</v>
      </c>
      <c r="I100" s="116">
        <v>10.77</v>
      </c>
      <c r="J100" s="56"/>
      <c r="K100" s="62"/>
      <c r="L100" s="56">
        <f>+IF(H100=0, _xleta.T, IF(H100&lt;=1000, 1260000, IF(H100&lt;=2000, 1430000, IF(H100&lt;=3000, 2120000, IF(H100&lt;=4500, 2230000, ff)))))</f>
        <v>2230000</v>
      </c>
      <c r="M100" s="56">
        <v>990000</v>
      </c>
      <c r="N100" s="56">
        <v>20473943</v>
      </c>
      <c r="O100" s="56">
        <v>6255927</v>
      </c>
      <c r="P100" s="56">
        <v>8530809</v>
      </c>
      <c r="Q100" s="56">
        <v>660075</v>
      </c>
      <c r="R100" s="56">
        <v>660075</v>
      </c>
      <c r="S100" s="56">
        <v>58800</v>
      </c>
      <c r="T100" s="56">
        <v>50310</v>
      </c>
      <c r="U100" s="56">
        <f>+IF(H100&lt;=2000, 30000, IF(H100&lt;5000, 66000, ff))</f>
        <v>66000</v>
      </c>
      <c r="V100" s="56"/>
      <c r="W100" s="56"/>
      <c r="X100" s="62"/>
      <c r="Y100" s="58"/>
      <c r="Z100" s="260" t="s">
        <v>692</v>
      </c>
      <c r="AA100" s="117" t="s">
        <v>74</v>
      </c>
      <c r="AB100" s="57" t="str">
        <f t="shared" si="44"/>
        <v>PS257681</v>
      </c>
      <c r="AC100" s="58" t="str">
        <f t="shared" si="45"/>
        <v>IN-JF251114</v>
      </c>
      <c r="AD100" s="59">
        <f t="shared" si="46"/>
        <v>45988</v>
      </c>
      <c r="AE100" s="58">
        <f t="shared" si="47"/>
        <v>0</v>
      </c>
      <c r="AF100" s="58">
        <f t="shared" si="48"/>
        <v>0</v>
      </c>
      <c r="AG100" s="58">
        <f t="shared" si="49"/>
        <v>2230000</v>
      </c>
      <c r="AH100" s="58">
        <f t="shared" si="50"/>
        <v>990000</v>
      </c>
      <c r="AI100" s="58">
        <f t="shared" si="51"/>
        <v>20473943</v>
      </c>
      <c r="AJ100" s="58">
        <f t="shared" si="52"/>
        <v>6255927</v>
      </c>
      <c r="AK100" s="58">
        <f t="shared" si="53"/>
        <v>8530809</v>
      </c>
      <c r="AL100" s="58">
        <f t="shared" si="54"/>
        <v>660075</v>
      </c>
      <c r="AM100" s="58">
        <f t="shared" si="55"/>
        <v>660075</v>
      </c>
      <c r="AN100" s="58">
        <f t="shared" si="56"/>
        <v>58800</v>
      </c>
      <c r="AO100" s="58">
        <f t="shared" si="57"/>
        <v>50310</v>
      </c>
      <c r="AP100" s="58">
        <f t="shared" si="58"/>
        <v>66000</v>
      </c>
      <c r="AQ100" s="58">
        <f t="shared" si="59"/>
        <v>0</v>
      </c>
      <c r="AR100" s="58">
        <f t="shared" si="60"/>
        <v>3198075.12</v>
      </c>
      <c r="AS100" s="58">
        <f t="shared" si="61"/>
        <v>43174014.119999997</v>
      </c>
      <c r="AT100" s="58">
        <f t="shared" si="62"/>
        <v>43174014.119999997</v>
      </c>
      <c r="AU100" s="58" t="str">
        <f t="shared" si="63"/>
        <v>CÁT LÁI</v>
      </c>
      <c r="AV100" s="75" t="s">
        <v>80</v>
      </c>
      <c r="AW100" s="60" t="s">
        <v>2437</v>
      </c>
      <c r="AX100" s="60" t="s">
        <v>2323</v>
      </c>
      <c r="AY100" s="225">
        <v>45992</v>
      </c>
      <c r="AZ100" s="158"/>
      <c r="BA100" s="74"/>
      <c r="BB100" s="164"/>
      <c r="BC100" s="166"/>
    </row>
    <row r="101" spans="1:55" s="60" customFormat="1" ht="35.25" customHeight="1">
      <c r="A101" s="113" t="s">
        <v>1388</v>
      </c>
      <c r="B101" s="256" t="s">
        <v>1719</v>
      </c>
      <c r="C101" s="140" t="s">
        <v>1720</v>
      </c>
      <c r="D101" s="114">
        <v>45988</v>
      </c>
      <c r="E101" s="114" t="s">
        <v>2117</v>
      </c>
      <c r="F101" s="257">
        <v>1</v>
      </c>
      <c r="G101" s="258">
        <v>1329.6</v>
      </c>
      <c r="H101" s="258">
        <v>1329.6</v>
      </c>
      <c r="I101" s="116">
        <v>4.5999999999999996</v>
      </c>
      <c r="J101" s="56"/>
      <c r="K101" s="62"/>
      <c r="L101" s="56">
        <f>+IF(H101=0, _xleta.T, IF(H101&lt;=1000, 1260000, IF(H101&lt;=2000, 1430000, IF(H101&lt;=3000, 2120000, IF(H101&lt;=4500, 2230000, ff)))))</f>
        <v>1430000</v>
      </c>
      <c r="M101" s="56">
        <v>990000</v>
      </c>
      <c r="N101" s="56">
        <v>17003532</v>
      </c>
      <c r="O101" s="56">
        <v>4979606</v>
      </c>
      <c r="P101" s="56">
        <v>6072690</v>
      </c>
      <c r="Q101" s="56">
        <v>660075</v>
      </c>
      <c r="R101" s="56">
        <v>660075</v>
      </c>
      <c r="S101" s="56">
        <v>50182</v>
      </c>
      <c r="T101" s="56">
        <v>19944</v>
      </c>
      <c r="U101" s="56">
        <f>+IF(H101&lt;=2000, 30000, IF(H101&lt;5000, 66000, ff))</f>
        <v>30000</v>
      </c>
      <c r="V101" s="56"/>
      <c r="W101" s="56"/>
      <c r="X101" s="62"/>
      <c r="Y101" s="58"/>
      <c r="Z101" s="260" t="s">
        <v>692</v>
      </c>
      <c r="AA101" s="117" t="s">
        <v>74</v>
      </c>
      <c r="AB101" s="57" t="str">
        <f t="shared" si="44"/>
        <v>PS257829</v>
      </c>
      <c r="AC101" s="58" t="str">
        <f t="shared" si="45"/>
        <v>KS20251120001</v>
      </c>
      <c r="AD101" s="59">
        <f t="shared" si="46"/>
        <v>45988</v>
      </c>
      <c r="AE101" s="58">
        <f t="shared" si="47"/>
        <v>0</v>
      </c>
      <c r="AF101" s="58">
        <f t="shared" si="48"/>
        <v>0</v>
      </c>
      <c r="AG101" s="58">
        <f t="shared" si="49"/>
        <v>1430000</v>
      </c>
      <c r="AH101" s="58">
        <f t="shared" si="50"/>
        <v>990000</v>
      </c>
      <c r="AI101" s="58">
        <f t="shared" si="51"/>
        <v>17003532</v>
      </c>
      <c r="AJ101" s="58">
        <f t="shared" si="52"/>
        <v>4979606</v>
      </c>
      <c r="AK101" s="58">
        <f t="shared" si="53"/>
        <v>6072690</v>
      </c>
      <c r="AL101" s="58">
        <f t="shared" si="54"/>
        <v>660075</v>
      </c>
      <c r="AM101" s="58">
        <f t="shared" si="55"/>
        <v>660075</v>
      </c>
      <c r="AN101" s="58">
        <f t="shared" si="56"/>
        <v>50182</v>
      </c>
      <c r="AO101" s="58">
        <f t="shared" si="57"/>
        <v>19944</v>
      </c>
      <c r="AP101" s="58">
        <f t="shared" si="58"/>
        <v>30000</v>
      </c>
      <c r="AQ101" s="58">
        <f t="shared" si="59"/>
        <v>0</v>
      </c>
      <c r="AR101" s="58">
        <f t="shared" si="60"/>
        <v>2551688.3199999998</v>
      </c>
      <c r="AS101" s="58">
        <f t="shared" si="61"/>
        <v>34447792.32</v>
      </c>
      <c r="AT101" s="58">
        <f t="shared" si="62"/>
        <v>34447792.32</v>
      </c>
      <c r="AU101" s="58" t="str">
        <f t="shared" si="63"/>
        <v>CÁT LÁI</v>
      </c>
      <c r="AV101" s="75" t="s">
        <v>80</v>
      </c>
      <c r="AW101" s="60" t="s">
        <v>2438</v>
      </c>
      <c r="AX101" s="60" t="s">
        <v>2323</v>
      </c>
      <c r="AY101" s="225">
        <v>45992</v>
      </c>
      <c r="AZ101" s="158"/>
      <c r="BA101" s="74"/>
      <c r="BB101" s="164"/>
      <c r="BC101" s="166"/>
    </row>
    <row r="102" spans="1:55" s="60" customFormat="1" ht="35.25" customHeight="1">
      <c r="A102" s="113" t="s">
        <v>1389</v>
      </c>
      <c r="B102" s="256" t="s">
        <v>1721</v>
      </c>
      <c r="C102" s="140" t="s">
        <v>1722</v>
      </c>
      <c r="D102" s="114">
        <v>45989</v>
      </c>
      <c r="E102" s="114" t="s">
        <v>2118</v>
      </c>
      <c r="F102" s="257">
        <v>1</v>
      </c>
      <c r="G102" s="258">
        <v>51.000999999999998</v>
      </c>
      <c r="H102" s="258">
        <v>51.000999999999998</v>
      </c>
      <c r="I102" s="116">
        <v>0.16300000000000001</v>
      </c>
      <c r="J102" s="56"/>
      <c r="K102" s="62"/>
      <c r="L102" s="56">
        <f>+IF(H102=0, _xleta.T, IF(H102&lt;=1000, 1260000, IF(H102&lt;=2000, 1430000, IF(H102&lt;=3000, 2120000, IF(H102&lt;=4500, 2230000, ff)))))</f>
        <v>1260000</v>
      </c>
      <c r="M102" s="56">
        <v>990000</v>
      </c>
      <c r="N102" s="56">
        <v>818493</v>
      </c>
      <c r="O102" s="56"/>
      <c r="P102" s="56"/>
      <c r="Q102" s="56">
        <v>1848210</v>
      </c>
      <c r="R102" s="56"/>
      <c r="S102" s="56">
        <v>10909</v>
      </c>
      <c r="T102" s="56">
        <v>765</v>
      </c>
      <c r="U102" s="56">
        <f>+IF(H102&lt;=2000, 30000, IF(H102&lt;5000, 66000, ff))</f>
        <v>30000</v>
      </c>
      <c r="V102" s="56"/>
      <c r="W102" s="56"/>
      <c r="X102" s="62"/>
      <c r="Y102" s="58"/>
      <c r="Z102" s="260" t="s">
        <v>2337</v>
      </c>
      <c r="AA102" s="117" t="s">
        <v>74</v>
      </c>
      <c r="AB102" s="57" t="str">
        <f t="shared" si="44"/>
        <v>PS257855</v>
      </c>
      <c r="AC102" s="58" t="str">
        <f t="shared" si="45"/>
        <v>1850088931</v>
      </c>
      <c r="AD102" s="59">
        <f t="shared" si="46"/>
        <v>45989</v>
      </c>
      <c r="AE102" s="58">
        <f t="shared" si="47"/>
        <v>0</v>
      </c>
      <c r="AF102" s="58">
        <f t="shared" si="48"/>
        <v>0</v>
      </c>
      <c r="AG102" s="58">
        <f t="shared" si="49"/>
        <v>1260000</v>
      </c>
      <c r="AH102" s="58">
        <f t="shared" si="50"/>
        <v>990000</v>
      </c>
      <c r="AI102" s="58">
        <f t="shared" si="51"/>
        <v>818493</v>
      </c>
      <c r="AJ102" s="58">
        <f t="shared" si="52"/>
        <v>0</v>
      </c>
      <c r="AK102" s="58">
        <f t="shared" si="53"/>
        <v>0</v>
      </c>
      <c r="AL102" s="58">
        <f t="shared" si="54"/>
        <v>1848210</v>
      </c>
      <c r="AM102" s="58">
        <f t="shared" si="55"/>
        <v>0</v>
      </c>
      <c r="AN102" s="58">
        <f t="shared" si="56"/>
        <v>10909</v>
      </c>
      <c r="AO102" s="58">
        <f t="shared" si="57"/>
        <v>765</v>
      </c>
      <c r="AP102" s="58">
        <f t="shared" si="58"/>
        <v>30000</v>
      </c>
      <c r="AQ102" s="58">
        <f t="shared" si="59"/>
        <v>0</v>
      </c>
      <c r="AR102" s="58">
        <f t="shared" si="60"/>
        <v>396670.16000000003</v>
      </c>
      <c r="AS102" s="58">
        <f t="shared" si="61"/>
        <v>5355047.16</v>
      </c>
      <c r="AT102" s="58">
        <f t="shared" si="62"/>
        <v>5355047.16</v>
      </c>
      <c r="AU102" s="58" t="str">
        <f t="shared" si="63"/>
        <v>CÁT LÁI</v>
      </c>
      <c r="AV102" s="75" t="s">
        <v>80</v>
      </c>
      <c r="AW102" s="60" t="s">
        <v>2439</v>
      </c>
      <c r="AX102" s="60" t="s">
        <v>2323</v>
      </c>
      <c r="AY102" s="225">
        <v>45992</v>
      </c>
      <c r="AZ102" s="158"/>
      <c r="BA102" s="74"/>
      <c r="BB102" s="164"/>
      <c r="BC102" s="166"/>
    </row>
    <row r="103" spans="1:55" s="60" customFormat="1" ht="35.25" customHeight="1">
      <c r="A103" s="113" t="s">
        <v>1390</v>
      </c>
      <c r="B103" s="256" t="s">
        <v>1723</v>
      </c>
      <c r="C103" s="140" t="s">
        <v>1724</v>
      </c>
      <c r="D103" s="114">
        <v>45992</v>
      </c>
      <c r="E103" s="114" t="s">
        <v>2119</v>
      </c>
      <c r="F103" s="257">
        <v>1</v>
      </c>
      <c r="G103" s="258">
        <v>5.5</v>
      </c>
      <c r="H103" s="258">
        <v>5.5</v>
      </c>
      <c r="I103" s="116"/>
      <c r="J103" s="56"/>
      <c r="K103" s="62"/>
      <c r="L103" s="56">
        <f>+IF(H103&lt;=50,1060000, IF(H103&lt;=200, 1210000, IF(H103&lt;=500, 1230000, IF(H103&lt;=1000, 1440000, IF(H103&lt;=2000, 1990000, IF(H103&gt;2000, 1990000+(H103-2000)*1464))))))</f>
        <v>1060000</v>
      </c>
      <c r="M103" s="56">
        <v>600000</v>
      </c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62"/>
      <c r="Y103" s="58"/>
      <c r="Z103" s="260" t="s">
        <v>2338</v>
      </c>
      <c r="AA103" s="117" t="s">
        <v>75</v>
      </c>
      <c r="AB103" s="57" t="str">
        <f t="shared" si="44"/>
        <v>PS257903</v>
      </c>
      <c r="AC103" s="58" t="str">
        <f t="shared" si="45"/>
        <v>ZSSCIPSO2511002</v>
      </c>
      <c r="AD103" s="59">
        <f t="shared" si="46"/>
        <v>45992</v>
      </c>
      <c r="AE103" s="58">
        <f t="shared" si="47"/>
        <v>0</v>
      </c>
      <c r="AF103" s="58">
        <f t="shared" si="48"/>
        <v>0</v>
      </c>
      <c r="AG103" s="58">
        <f t="shared" si="49"/>
        <v>1060000</v>
      </c>
      <c r="AH103" s="58">
        <f t="shared" si="50"/>
        <v>600000</v>
      </c>
      <c r="AI103" s="58">
        <f t="shared" si="51"/>
        <v>0</v>
      </c>
      <c r="AJ103" s="58">
        <f t="shared" si="52"/>
        <v>0</v>
      </c>
      <c r="AK103" s="58">
        <f t="shared" si="53"/>
        <v>0</v>
      </c>
      <c r="AL103" s="58">
        <f t="shared" si="54"/>
        <v>0</v>
      </c>
      <c r="AM103" s="58">
        <f t="shared" si="55"/>
        <v>0</v>
      </c>
      <c r="AN103" s="58">
        <f t="shared" si="56"/>
        <v>0</v>
      </c>
      <c r="AO103" s="58">
        <f t="shared" si="57"/>
        <v>0</v>
      </c>
      <c r="AP103" s="58">
        <f t="shared" si="58"/>
        <v>0</v>
      </c>
      <c r="AQ103" s="58">
        <f t="shared" si="59"/>
        <v>0</v>
      </c>
      <c r="AR103" s="58">
        <f t="shared" si="60"/>
        <v>132800</v>
      </c>
      <c r="AS103" s="58">
        <f t="shared" si="61"/>
        <v>1792800</v>
      </c>
      <c r="AT103" s="58">
        <f t="shared" si="62"/>
        <v>1792800</v>
      </c>
      <c r="AU103" s="58" t="str">
        <f t="shared" si="63"/>
        <v>DHL</v>
      </c>
      <c r="AV103" s="75" t="s">
        <v>82</v>
      </c>
      <c r="AW103" s="60" t="s">
        <v>2440</v>
      </c>
      <c r="AX103" s="60" t="s">
        <v>2325</v>
      </c>
      <c r="AY103" s="225">
        <v>45992</v>
      </c>
      <c r="AZ103" s="158"/>
      <c r="BA103" s="74"/>
      <c r="BB103" s="164"/>
      <c r="BC103" s="166"/>
    </row>
    <row r="104" spans="1:55" s="60" customFormat="1" ht="35.25" customHeight="1">
      <c r="A104" s="113" t="s">
        <v>1391</v>
      </c>
      <c r="B104" s="256" t="s">
        <v>1725</v>
      </c>
      <c r="C104" s="140">
        <v>112500040501727</v>
      </c>
      <c r="D104" s="114">
        <v>45987</v>
      </c>
      <c r="E104" s="114" t="s">
        <v>2120</v>
      </c>
      <c r="F104" s="257">
        <v>1</v>
      </c>
      <c r="G104" s="258">
        <v>3059</v>
      </c>
      <c r="H104" s="258">
        <v>3059</v>
      </c>
      <c r="I104" s="116"/>
      <c r="J104" s="56"/>
      <c r="K104" s="62"/>
      <c r="L104" s="56">
        <f>+IF(H104=0, _xleta.T, IF(H104&lt;=1000, 1260000, IF(H104&lt;=2000, 1430000, IF(H104&lt;=3000, 2120000, IF(H104&lt;=4500, 2230000, ff)))))</f>
        <v>2230000</v>
      </c>
      <c r="M104" s="56">
        <v>990000</v>
      </c>
      <c r="N104" s="56">
        <v>1068351</v>
      </c>
      <c r="O104" s="56"/>
      <c r="P104" s="56"/>
      <c r="Q104" s="56"/>
      <c r="R104" s="56"/>
      <c r="S104" s="56"/>
      <c r="T104" s="56"/>
      <c r="U104" s="56">
        <f>+IF(H104&lt;=2000, 30000, IF(H104&lt;5000, 66000, ff))</f>
        <v>66000</v>
      </c>
      <c r="V104" s="56"/>
      <c r="W104" s="56"/>
      <c r="X104" s="62"/>
      <c r="Y104" s="58"/>
      <c r="Z104" s="260" t="s">
        <v>691</v>
      </c>
      <c r="AA104" s="117" t="s">
        <v>1271</v>
      </c>
      <c r="AB104" s="57" t="str">
        <f t="shared" si="44"/>
        <v>PS257790</v>
      </c>
      <c r="AC104" s="58" t="str">
        <f t="shared" si="45"/>
        <v>VY251124TTTL</v>
      </c>
      <c r="AD104" s="59">
        <f t="shared" si="46"/>
        <v>45987</v>
      </c>
      <c r="AE104" s="58">
        <f t="shared" si="47"/>
        <v>0</v>
      </c>
      <c r="AF104" s="58">
        <f t="shared" si="48"/>
        <v>0</v>
      </c>
      <c r="AG104" s="58">
        <f t="shared" si="49"/>
        <v>2230000</v>
      </c>
      <c r="AH104" s="58">
        <f t="shared" si="50"/>
        <v>990000</v>
      </c>
      <c r="AI104" s="58">
        <f t="shared" si="51"/>
        <v>1068351</v>
      </c>
      <c r="AJ104" s="58">
        <f t="shared" si="52"/>
        <v>0</v>
      </c>
      <c r="AK104" s="58">
        <f t="shared" si="53"/>
        <v>0</v>
      </c>
      <c r="AL104" s="58">
        <f t="shared" si="54"/>
        <v>0</v>
      </c>
      <c r="AM104" s="58">
        <f t="shared" si="55"/>
        <v>0</v>
      </c>
      <c r="AN104" s="58">
        <f t="shared" si="56"/>
        <v>0</v>
      </c>
      <c r="AO104" s="58">
        <f t="shared" si="57"/>
        <v>0</v>
      </c>
      <c r="AP104" s="58">
        <f t="shared" si="58"/>
        <v>66000</v>
      </c>
      <c r="AQ104" s="58">
        <f t="shared" si="59"/>
        <v>0</v>
      </c>
      <c r="AR104" s="58">
        <f t="shared" si="60"/>
        <v>348348.08</v>
      </c>
      <c r="AS104" s="58">
        <f t="shared" si="61"/>
        <v>4702699.08</v>
      </c>
      <c r="AT104" s="58">
        <f t="shared" si="62"/>
        <v>4702699.08</v>
      </c>
      <c r="AU104" s="58" t="str">
        <f t="shared" si="63"/>
        <v>THÀNH LONG</v>
      </c>
      <c r="AV104" s="75" t="s">
        <v>80</v>
      </c>
      <c r="AW104" s="60" t="s">
        <v>2441</v>
      </c>
      <c r="AX104" s="60" t="s">
        <v>2328</v>
      </c>
      <c r="AY104" s="225">
        <v>45992</v>
      </c>
      <c r="AZ104" s="158"/>
      <c r="BA104" s="74"/>
      <c r="BB104" s="164"/>
      <c r="BC104" s="166"/>
    </row>
    <row r="105" spans="1:55" s="60" customFormat="1" ht="35.25" customHeight="1">
      <c r="A105" s="113" t="s">
        <v>1392</v>
      </c>
      <c r="B105" s="256" t="s">
        <v>1726</v>
      </c>
      <c r="C105" s="140" t="s">
        <v>1727</v>
      </c>
      <c r="D105" s="114">
        <v>45989</v>
      </c>
      <c r="E105" s="114" t="s">
        <v>2121</v>
      </c>
      <c r="F105" s="257">
        <v>1</v>
      </c>
      <c r="G105" s="258">
        <v>907.3</v>
      </c>
      <c r="H105" s="258">
        <v>907.3</v>
      </c>
      <c r="I105" s="116">
        <v>2.56</v>
      </c>
      <c r="J105" s="56"/>
      <c r="K105" s="62"/>
      <c r="L105" s="56">
        <f>+IF(H105=0, _xleta.T, IF(H105&lt;=1000, 1260000, IF(H105&lt;=2000, 1430000, IF(H105&lt;=3000, 2120000, IF(H105&lt;=4500, 2230000, ff)))))</f>
        <v>1260000</v>
      </c>
      <c r="M105" s="56">
        <v>990000</v>
      </c>
      <c r="N105" s="56">
        <v>9466060</v>
      </c>
      <c r="O105" s="56">
        <v>2772203</v>
      </c>
      <c r="P105" s="56">
        <v>3380736</v>
      </c>
      <c r="Q105" s="56">
        <v>660300</v>
      </c>
      <c r="R105" s="56">
        <v>660300</v>
      </c>
      <c r="S105" s="56"/>
      <c r="T105" s="56">
        <v>13610</v>
      </c>
      <c r="U105" s="56">
        <f>+IF(H105&lt;=2000, 30000, IF(H105&lt;5000, 66000, ff))</f>
        <v>30000</v>
      </c>
      <c r="V105" s="56"/>
      <c r="W105" s="56"/>
      <c r="X105" s="62"/>
      <c r="Y105" s="58"/>
      <c r="Z105" s="260" t="s">
        <v>2334</v>
      </c>
      <c r="AA105" s="117" t="s">
        <v>74</v>
      </c>
      <c r="AB105" s="57" t="str">
        <f t="shared" si="44"/>
        <v>PS257871</v>
      </c>
      <c r="AC105" s="58" t="str">
        <f t="shared" si="45"/>
        <v>TS20251117</v>
      </c>
      <c r="AD105" s="59">
        <f t="shared" si="46"/>
        <v>45989</v>
      </c>
      <c r="AE105" s="58">
        <f t="shared" si="47"/>
        <v>0</v>
      </c>
      <c r="AF105" s="58">
        <f t="shared" si="48"/>
        <v>0</v>
      </c>
      <c r="AG105" s="58">
        <f t="shared" si="49"/>
        <v>1260000</v>
      </c>
      <c r="AH105" s="58">
        <f t="shared" si="50"/>
        <v>990000</v>
      </c>
      <c r="AI105" s="58">
        <f t="shared" si="51"/>
        <v>9466060</v>
      </c>
      <c r="AJ105" s="58">
        <f t="shared" si="52"/>
        <v>2772203</v>
      </c>
      <c r="AK105" s="58">
        <f t="shared" si="53"/>
        <v>3380736</v>
      </c>
      <c r="AL105" s="58">
        <f t="shared" si="54"/>
        <v>660300</v>
      </c>
      <c r="AM105" s="58">
        <f t="shared" si="55"/>
        <v>660300</v>
      </c>
      <c r="AN105" s="58">
        <f t="shared" si="56"/>
        <v>0</v>
      </c>
      <c r="AO105" s="58">
        <f t="shared" si="57"/>
        <v>13610</v>
      </c>
      <c r="AP105" s="58">
        <f t="shared" si="58"/>
        <v>30000</v>
      </c>
      <c r="AQ105" s="58">
        <f t="shared" si="59"/>
        <v>0</v>
      </c>
      <c r="AR105" s="58">
        <f t="shared" si="60"/>
        <v>1538656.72</v>
      </c>
      <c r="AS105" s="58">
        <f t="shared" si="61"/>
        <v>20771865.719999999</v>
      </c>
      <c r="AT105" s="58">
        <f t="shared" si="62"/>
        <v>20771865.719999999</v>
      </c>
      <c r="AU105" s="58" t="str">
        <f t="shared" si="63"/>
        <v>CÁT LÁI</v>
      </c>
      <c r="AV105" s="75" t="s">
        <v>80</v>
      </c>
      <c r="AW105" s="60" t="s">
        <v>2442</v>
      </c>
      <c r="AX105" s="60" t="s">
        <v>2323</v>
      </c>
      <c r="AY105" s="225">
        <v>45992</v>
      </c>
      <c r="AZ105" s="158"/>
      <c r="BA105" s="74"/>
      <c r="BB105" s="164"/>
      <c r="BC105" s="166"/>
    </row>
    <row r="106" spans="1:55" s="60" customFormat="1" ht="35.25" customHeight="1">
      <c r="A106" s="113" t="s">
        <v>1393</v>
      </c>
      <c r="B106" s="256" t="s">
        <v>1728</v>
      </c>
      <c r="C106" s="140" t="s">
        <v>1729</v>
      </c>
      <c r="D106" s="114">
        <v>45992</v>
      </c>
      <c r="E106" s="114" t="s">
        <v>2122</v>
      </c>
      <c r="F106" s="257">
        <v>1</v>
      </c>
      <c r="G106" s="258">
        <v>11</v>
      </c>
      <c r="H106" s="258">
        <v>11</v>
      </c>
      <c r="I106" s="116"/>
      <c r="J106" s="56"/>
      <c r="K106" s="62"/>
      <c r="L106" s="56">
        <f>+IF(H106&lt;=50,1060000, IF(H106&lt;=200, 1210000, IF(H106&lt;=500, 1230000, IF(H106&lt;=1000, 1440000, IF(H106&lt;=2000, 1990000, IF(H106&gt;2000, 1990000+(H106-2000)*1464))))))</f>
        <v>1060000</v>
      </c>
      <c r="M106" s="56">
        <v>990000</v>
      </c>
      <c r="N106" s="56"/>
      <c r="O106" s="56"/>
      <c r="P106" s="56"/>
      <c r="Q106" s="56">
        <v>534011</v>
      </c>
      <c r="R106" s="56"/>
      <c r="S106" s="56">
        <v>300000</v>
      </c>
      <c r="T106" s="56"/>
      <c r="U106" s="56"/>
      <c r="V106" s="56"/>
      <c r="W106" s="56"/>
      <c r="X106" s="62"/>
      <c r="Y106" s="58"/>
      <c r="Z106" s="260" t="s">
        <v>2335</v>
      </c>
      <c r="AA106" s="117" t="s">
        <v>72</v>
      </c>
      <c r="AB106" s="57" t="str">
        <f t="shared" si="44"/>
        <v>PS257884</v>
      </c>
      <c r="AC106" s="58" t="str">
        <f t="shared" si="45"/>
        <v>PC251128VY</v>
      </c>
      <c r="AD106" s="59">
        <f t="shared" si="46"/>
        <v>45992</v>
      </c>
      <c r="AE106" s="58">
        <f t="shared" si="47"/>
        <v>0</v>
      </c>
      <c r="AF106" s="58">
        <f t="shared" si="48"/>
        <v>0</v>
      </c>
      <c r="AG106" s="58">
        <f t="shared" si="49"/>
        <v>1060000</v>
      </c>
      <c r="AH106" s="58">
        <f t="shared" si="50"/>
        <v>990000</v>
      </c>
      <c r="AI106" s="58">
        <f t="shared" si="51"/>
        <v>0</v>
      </c>
      <c r="AJ106" s="58">
        <f t="shared" si="52"/>
        <v>0</v>
      </c>
      <c r="AK106" s="58">
        <f t="shared" si="53"/>
        <v>0</v>
      </c>
      <c r="AL106" s="58">
        <f t="shared" si="54"/>
        <v>534011</v>
      </c>
      <c r="AM106" s="58">
        <f t="shared" si="55"/>
        <v>0</v>
      </c>
      <c r="AN106" s="58">
        <f t="shared" si="56"/>
        <v>300000</v>
      </c>
      <c r="AO106" s="58">
        <f t="shared" si="57"/>
        <v>0</v>
      </c>
      <c r="AP106" s="58">
        <f t="shared" si="58"/>
        <v>0</v>
      </c>
      <c r="AQ106" s="58">
        <f t="shared" si="59"/>
        <v>0</v>
      </c>
      <c r="AR106" s="58">
        <f t="shared" si="60"/>
        <v>230720.88</v>
      </c>
      <c r="AS106" s="58">
        <f t="shared" si="61"/>
        <v>3114731.88</v>
      </c>
      <c r="AT106" s="58">
        <f t="shared" si="62"/>
        <v>3114731.88</v>
      </c>
      <c r="AU106" s="58" t="str">
        <f t="shared" si="63"/>
        <v>TCS</v>
      </c>
      <c r="AV106" s="75" t="s">
        <v>79</v>
      </c>
      <c r="AW106" s="60" t="s">
        <v>2443</v>
      </c>
      <c r="AX106" s="60" t="s">
        <v>1293</v>
      </c>
      <c r="AY106" s="225">
        <v>45993</v>
      </c>
      <c r="AZ106" s="158"/>
      <c r="BA106" s="74"/>
      <c r="BB106" s="164"/>
      <c r="BC106" s="166"/>
    </row>
    <row r="107" spans="1:55" s="60" customFormat="1" ht="35.25" customHeight="1">
      <c r="A107" s="113" t="s">
        <v>1394</v>
      </c>
      <c r="B107" s="256" t="s">
        <v>1730</v>
      </c>
      <c r="C107" s="140" t="s">
        <v>1731</v>
      </c>
      <c r="D107" s="114">
        <v>45989</v>
      </c>
      <c r="E107" s="114" t="s">
        <v>2123</v>
      </c>
      <c r="F107" s="257">
        <v>1</v>
      </c>
      <c r="G107" s="258">
        <v>2782</v>
      </c>
      <c r="H107" s="258">
        <v>2782</v>
      </c>
      <c r="I107" s="116" t="s">
        <v>1291</v>
      </c>
      <c r="J107" s="56"/>
      <c r="K107" s="62"/>
      <c r="L107" s="56">
        <f>+IF(H107=0, _xleta.T, IF(H107&lt;=1000, 1260000, IF(H107&lt;=2000, 1430000, IF(H107&lt;=3000, 2120000, IF(H107&lt;=4500, 2230000, ff)))))</f>
        <v>2120000</v>
      </c>
      <c r="M107" s="56">
        <v>990000</v>
      </c>
      <c r="N107" s="56">
        <v>4092465</v>
      </c>
      <c r="O107" s="56"/>
      <c r="P107" s="56"/>
      <c r="Q107" s="56">
        <v>1848210</v>
      </c>
      <c r="R107" s="56"/>
      <c r="S107" s="56">
        <v>60655</v>
      </c>
      <c r="T107" s="56">
        <v>41730</v>
      </c>
      <c r="U107" s="56">
        <f>+IF(H107&lt;=2000, 30000, IF(H107&lt;5000, 66000, ff))</f>
        <v>66000</v>
      </c>
      <c r="V107" s="56"/>
      <c r="W107" s="56"/>
      <c r="X107" s="62"/>
      <c r="Y107" s="58"/>
      <c r="Z107" s="260" t="s">
        <v>2339</v>
      </c>
      <c r="AA107" s="117" t="s">
        <v>74</v>
      </c>
      <c r="AB107" s="57" t="str">
        <f t="shared" si="44"/>
        <v>PS257799</v>
      </c>
      <c r="AC107" s="58" t="str">
        <f t="shared" si="45"/>
        <v>PS25-7799</v>
      </c>
      <c r="AD107" s="59">
        <f t="shared" si="46"/>
        <v>45989</v>
      </c>
      <c r="AE107" s="58">
        <f t="shared" si="47"/>
        <v>0</v>
      </c>
      <c r="AF107" s="58">
        <f t="shared" si="48"/>
        <v>0</v>
      </c>
      <c r="AG107" s="58">
        <f t="shared" si="49"/>
        <v>2120000</v>
      </c>
      <c r="AH107" s="58">
        <f t="shared" si="50"/>
        <v>990000</v>
      </c>
      <c r="AI107" s="58">
        <f t="shared" si="51"/>
        <v>4092465</v>
      </c>
      <c r="AJ107" s="58">
        <f t="shared" si="52"/>
        <v>0</v>
      </c>
      <c r="AK107" s="58">
        <f t="shared" si="53"/>
        <v>0</v>
      </c>
      <c r="AL107" s="58">
        <f t="shared" si="54"/>
        <v>1848210</v>
      </c>
      <c r="AM107" s="58">
        <f t="shared" si="55"/>
        <v>0</v>
      </c>
      <c r="AN107" s="58">
        <f t="shared" si="56"/>
        <v>60655</v>
      </c>
      <c r="AO107" s="58">
        <f t="shared" si="57"/>
        <v>41730</v>
      </c>
      <c r="AP107" s="58">
        <f t="shared" si="58"/>
        <v>66000</v>
      </c>
      <c r="AQ107" s="58">
        <f t="shared" si="59"/>
        <v>0</v>
      </c>
      <c r="AR107" s="58">
        <f t="shared" si="60"/>
        <v>737524.8</v>
      </c>
      <c r="AS107" s="58">
        <f t="shared" si="61"/>
        <v>9956584.8000000007</v>
      </c>
      <c r="AT107" s="58">
        <f t="shared" si="62"/>
        <v>9956584.8000000007</v>
      </c>
      <c r="AU107" s="58" t="str">
        <f t="shared" si="63"/>
        <v>CÁT LÁI</v>
      </c>
      <c r="AV107" s="75" t="s">
        <v>80</v>
      </c>
      <c r="AW107" s="60" t="s">
        <v>2444</v>
      </c>
      <c r="AX107" s="60" t="s">
        <v>2323</v>
      </c>
      <c r="AY107" s="225">
        <v>45993</v>
      </c>
      <c r="AZ107" s="158"/>
      <c r="BA107" s="74"/>
      <c r="BB107" s="164"/>
      <c r="BC107" s="166"/>
    </row>
    <row r="108" spans="1:55" s="60" customFormat="1" ht="35.25" customHeight="1">
      <c r="A108" s="113" t="s">
        <v>1395</v>
      </c>
      <c r="B108" s="256" t="s">
        <v>1732</v>
      </c>
      <c r="C108" s="140" t="s">
        <v>1733</v>
      </c>
      <c r="D108" s="114">
        <v>45992</v>
      </c>
      <c r="E108" s="114" t="s">
        <v>2124</v>
      </c>
      <c r="F108" s="257">
        <v>1</v>
      </c>
      <c r="G108" s="258">
        <v>2580.1999999999998</v>
      </c>
      <c r="H108" s="258">
        <v>2580.1999999999998</v>
      </c>
      <c r="I108" s="116" t="s">
        <v>2289</v>
      </c>
      <c r="J108" s="56"/>
      <c r="K108" s="62"/>
      <c r="L108" s="56">
        <f>+IF(H108=0, _xleta.T, IF(H108&lt;=1000, 1260000, IF(H108&lt;=2000, 1430000, IF(H108&lt;=3000, 2120000, IF(H108&lt;=4500, 2230000, ff)))))</f>
        <v>2120000</v>
      </c>
      <c r="M108" s="56">
        <v>990000</v>
      </c>
      <c r="N108" s="56"/>
      <c r="O108" s="56"/>
      <c r="P108" s="56"/>
      <c r="Q108" s="56"/>
      <c r="R108" s="56"/>
      <c r="S108" s="56"/>
      <c r="T108" s="56">
        <v>38703</v>
      </c>
      <c r="U108" s="56">
        <f>+IF(H108&lt;=2000, 30000, IF(H108&lt;5000, 66000, ff))</f>
        <v>66000</v>
      </c>
      <c r="V108" s="56"/>
      <c r="W108" s="56"/>
      <c r="X108" s="62"/>
      <c r="Y108" s="58"/>
      <c r="Z108" s="260" t="s">
        <v>1276</v>
      </c>
      <c r="AA108" s="117" t="s">
        <v>74</v>
      </c>
      <c r="AB108" s="57" t="str">
        <f t="shared" si="44"/>
        <v>PS257803</v>
      </c>
      <c r="AC108" s="58" t="str">
        <f t="shared" si="45"/>
        <v>VY251120LCL</v>
      </c>
      <c r="AD108" s="59">
        <f t="shared" si="46"/>
        <v>45992</v>
      </c>
      <c r="AE108" s="58">
        <f t="shared" si="47"/>
        <v>0</v>
      </c>
      <c r="AF108" s="58">
        <f t="shared" si="48"/>
        <v>0</v>
      </c>
      <c r="AG108" s="58">
        <f t="shared" si="49"/>
        <v>2120000</v>
      </c>
      <c r="AH108" s="58">
        <f t="shared" si="50"/>
        <v>990000</v>
      </c>
      <c r="AI108" s="58">
        <f t="shared" si="51"/>
        <v>0</v>
      </c>
      <c r="AJ108" s="58">
        <f t="shared" si="52"/>
        <v>0</v>
      </c>
      <c r="AK108" s="58">
        <f t="shared" si="53"/>
        <v>0</v>
      </c>
      <c r="AL108" s="58">
        <f t="shared" si="54"/>
        <v>0</v>
      </c>
      <c r="AM108" s="58">
        <f t="shared" si="55"/>
        <v>0</v>
      </c>
      <c r="AN108" s="58">
        <f t="shared" si="56"/>
        <v>0</v>
      </c>
      <c r="AO108" s="58">
        <f t="shared" si="57"/>
        <v>38703</v>
      </c>
      <c r="AP108" s="58">
        <f t="shared" si="58"/>
        <v>66000</v>
      </c>
      <c r="AQ108" s="58">
        <f t="shared" si="59"/>
        <v>0</v>
      </c>
      <c r="AR108" s="58">
        <f t="shared" si="60"/>
        <v>257176.24000000002</v>
      </c>
      <c r="AS108" s="58">
        <f t="shared" si="61"/>
        <v>3471879.24</v>
      </c>
      <c r="AT108" s="58">
        <f t="shared" si="62"/>
        <v>3471879.24</v>
      </c>
      <c r="AU108" s="58" t="str">
        <f t="shared" si="63"/>
        <v>CÁT LÁI</v>
      </c>
      <c r="AV108" s="75" t="s">
        <v>80</v>
      </c>
      <c r="AW108" s="60" t="s">
        <v>2445</v>
      </c>
      <c r="AX108" s="60" t="s">
        <v>2323</v>
      </c>
      <c r="AY108" s="225">
        <v>45993</v>
      </c>
      <c r="AZ108" s="158"/>
      <c r="BA108" s="74"/>
      <c r="BB108" s="164"/>
      <c r="BC108" s="166"/>
    </row>
    <row r="109" spans="1:55" s="60" customFormat="1" ht="35.25" customHeight="1">
      <c r="A109" s="113" t="s">
        <v>1396</v>
      </c>
      <c r="B109" s="256" t="s">
        <v>1734</v>
      </c>
      <c r="C109" s="140" t="s">
        <v>1735</v>
      </c>
      <c r="D109" s="114">
        <v>45992</v>
      </c>
      <c r="E109" s="114" t="s">
        <v>2125</v>
      </c>
      <c r="F109" s="257">
        <v>1</v>
      </c>
      <c r="G109" s="258">
        <v>828.4</v>
      </c>
      <c r="H109" s="258">
        <v>828.4</v>
      </c>
      <c r="I109" s="116" t="s">
        <v>2290</v>
      </c>
      <c r="J109" s="56"/>
      <c r="K109" s="62"/>
      <c r="L109" s="56">
        <f>+IF(H109=0, _xleta.T, IF(H109&lt;=1000, 1260000, IF(H109&lt;=2000, 1430000, IF(H109&lt;=3000, 2120000, IF(H109&lt;=4500, 2230000, ff)))))</f>
        <v>1260000</v>
      </c>
      <c r="M109" s="56">
        <v>990000</v>
      </c>
      <c r="N109" s="56">
        <v>2322144</v>
      </c>
      <c r="O109" s="56"/>
      <c r="P109" s="56"/>
      <c r="Q109" s="56">
        <v>1848210</v>
      </c>
      <c r="R109" s="56"/>
      <c r="S109" s="56">
        <v>77455</v>
      </c>
      <c r="T109" s="56">
        <v>12426</v>
      </c>
      <c r="U109" s="56">
        <f>+IF(H109&lt;=2000, 30000, IF(H109&lt;5000, 66000, ff))</f>
        <v>30000</v>
      </c>
      <c r="V109" s="56"/>
      <c r="W109" s="56"/>
      <c r="X109" s="62"/>
      <c r="Y109" s="58"/>
      <c r="Z109" s="260" t="s">
        <v>1276</v>
      </c>
      <c r="AA109" s="117" t="s">
        <v>74</v>
      </c>
      <c r="AB109" s="57" t="str">
        <f t="shared" si="44"/>
        <v>PS257791</v>
      </c>
      <c r="AC109" s="58" t="str">
        <f t="shared" si="45"/>
        <v>PS25-7791</v>
      </c>
      <c r="AD109" s="59">
        <f t="shared" si="46"/>
        <v>45992</v>
      </c>
      <c r="AE109" s="58">
        <f t="shared" si="47"/>
        <v>0</v>
      </c>
      <c r="AF109" s="58">
        <f t="shared" si="48"/>
        <v>0</v>
      </c>
      <c r="AG109" s="58">
        <f t="shared" si="49"/>
        <v>1260000</v>
      </c>
      <c r="AH109" s="58">
        <f t="shared" si="50"/>
        <v>990000</v>
      </c>
      <c r="AI109" s="58">
        <f t="shared" si="51"/>
        <v>2322144</v>
      </c>
      <c r="AJ109" s="58">
        <f t="shared" si="52"/>
        <v>0</v>
      </c>
      <c r="AK109" s="58">
        <f t="shared" si="53"/>
        <v>0</v>
      </c>
      <c r="AL109" s="58">
        <f t="shared" si="54"/>
        <v>1848210</v>
      </c>
      <c r="AM109" s="58">
        <f t="shared" si="55"/>
        <v>0</v>
      </c>
      <c r="AN109" s="58">
        <f t="shared" si="56"/>
        <v>77455</v>
      </c>
      <c r="AO109" s="58">
        <f t="shared" si="57"/>
        <v>12426</v>
      </c>
      <c r="AP109" s="58">
        <f t="shared" si="58"/>
        <v>30000</v>
      </c>
      <c r="AQ109" s="58">
        <f t="shared" si="59"/>
        <v>0</v>
      </c>
      <c r="AR109" s="58">
        <f t="shared" si="60"/>
        <v>523218.8</v>
      </c>
      <c r="AS109" s="58">
        <f t="shared" si="61"/>
        <v>7063453.7999999998</v>
      </c>
      <c r="AT109" s="58">
        <f t="shared" si="62"/>
        <v>7063453.7999999998</v>
      </c>
      <c r="AU109" s="58" t="str">
        <f t="shared" si="63"/>
        <v>CÁT LÁI</v>
      </c>
      <c r="AV109" s="75" t="s">
        <v>80</v>
      </c>
      <c r="AW109" s="60" t="s">
        <v>2446</v>
      </c>
      <c r="AX109" s="60" t="s">
        <v>2323</v>
      </c>
      <c r="AY109" s="225">
        <v>45993</v>
      </c>
      <c r="AZ109" s="158"/>
      <c r="BA109" s="74"/>
      <c r="BB109" s="164"/>
      <c r="BC109" s="166"/>
    </row>
    <row r="110" spans="1:55" s="60" customFormat="1" ht="35.25" customHeight="1">
      <c r="A110" s="113" t="s">
        <v>1397</v>
      </c>
      <c r="B110" s="256" t="s">
        <v>1736</v>
      </c>
      <c r="C110" s="140" t="s">
        <v>1737</v>
      </c>
      <c r="D110" s="114">
        <v>45989</v>
      </c>
      <c r="E110" s="114" t="s">
        <v>2126</v>
      </c>
      <c r="F110" s="257">
        <v>1</v>
      </c>
      <c r="G110" s="258">
        <v>614.13</v>
      </c>
      <c r="H110" s="258">
        <v>614.13</v>
      </c>
      <c r="I110" s="116" t="s">
        <v>2291</v>
      </c>
      <c r="J110" s="56"/>
      <c r="K110" s="62"/>
      <c r="L110" s="56">
        <f>+IF(H110=0, _xleta.T, IF(H110&lt;=1000, 1260000, IF(H110&lt;=2000, 1430000, IF(H110&lt;=3000, 2120000, IF(H110&lt;=4500, 2230000, ff)))))</f>
        <v>1260000</v>
      </c>
      <c r="M110" s="56">
        <v>990000</v>
      </c>
      <c r="N110" s="56">
        <v>3313650</v>
      </c>
      <c r="O110" s="56"/>
      <c r="P110" s="56"/>
      <c r="Q110" s="56">
        <v>1056480</v>
      </c>
      <c r="R110" s="56"/>
      <c r="S110" s="56"/>
      <c r="T110" s="56">
        <v>9212</v>
      </c>
      <c r="U110" s="56">
        <f>+IF(H110&lt;=2000, 30000, IF(H110&lt;5000, 66000, ff))</f>
        <v>30000</v>
      </c>
      <c r="V110" s="56"/>
      <c r="W110" s="56"/>
      <c r="X110" s="62"/>
      <c r="Y110" s="58"/>
      <c r="Z110" s="260" t="s">
        <v>1276</v>
      </c>
      <c r="AA110" s="117" t="s">
        <v>74</v>
      </c>
      <c r="AB110" s="57" t="str">
        <f t="shared" si="44"/>
        <v>PS257826</v>
      </c>
      <c r="AC110" s="58" t="str">
        <f t="shared" si="45"/>
        <v>T251120-Y1</v>
      </c>
      <c r="AD110" s="59">
        <f t="shared" si="46"/>
        <v>45989</v>
      </c>
      <c r="AE110" s="58">
        <f t="shared" si="47"/>
        <v>0</v>
      </c>
      <c r="AF110" s="58">
        <f t="shared" si="48"/>
        <v>0</v>
      </c>
      <c r="AG110" s="58">
        <f t="shared" si="49"/>
        <v>1260000</v>
      </c>
      <c r="AH110" s="58">
        <f t="shared" si="50"/>
        <v>990000</v>
      </c>
      <c r="AI110" s="58">
        <f t="shared" si="51"/>
        <v>3313650</v>
      </c>
      <c r="AJ110" s="58">
        <f t="shared" si="52"/>
        <v>0</v>
      </c>
      <c r="AK110" s="58">
        <f t="shared" si="53"/>
        <v>0</v>
      </c>
      <c r="AL110" s="58">
        <f t="shared" si="54"/>
        <v>1056480</v>
      </c>
      <c r="AM110" s="58">
        <f t="shared" si="55"/>
        <v>0</v>
      </c>
      <c r="AN110" s="58">
        <f t="shared" si="56"/>
        <v>0</v>
      </c>
      <c r="AO110" s="58">
        <f t="shared" si="57"/>
        <v>9212</v>
      </c>
      <c r="AP110" s="58">
        <f t="shared" si="58"/>
        <v>30000</v>
      </c>
      <c r="AQ110" s="58">
        <f t="shared" si="59"/>
        <v>0</v>
      </c>
      <c r="AR110" s="58">
        <f t="shared" si="60"/>
        <v>532747.36</v>
      </c>
      <c r="AS110" s="58">
        <f t="shared" si="61"/>
        <v>7192089.3600000003</v>
      </c>
      <c r="AT110" s="58">
        <f t="shared" si="62"/>
        <v>7192089.3600000003</v>
      </c>
      <c r="AU110" s="58" t="str">
        <f t="shared" si="63"/>
        <v>CÁT LÁI</v>
      </c>
      <c r="AV110" s="75" t="s">
        <v>80</v>
      </c>
      <c r="AW110" s="60" t="s">
        <v>2447</v>
      </c>
      <c r="AX110" s="60" t="s">
        <v>2323</v>
      </c>
      <c r="AY110" s="225">
        <v>45993</v>
      </c>
      <c r="AZ110" s="158"/>
      <c r="BA110" s="74"/>
      <c r="BB110" s="164"/>
      <c r="BC110" s="166"/>
    </row>
    <row r="111" spans="1:55" s="60" customFormat="1" ht="35.25" customHeight="1">
      <c r="A111" s="113" t="s">
        <v>1398</v>
      </c>
      <c r="B111" s="256" t="s">
        <v>1738</v>
      </c>
      <c r="C111" s="140" t="s">
        <v>1739</v>
      </c>
      <c r="D111" s="114">
        <v>45992</v>
      </c>
      <c r="E111" s="114" t="s">
        <v>2127</v>
      </c>
      <c r="F111" s="257">
        <v>1</v>
      </c>
      <c r="G111" s="258">
        <v>84.27</v>
      </c>
      <c r="H111" s="258">
        <v>84.27</v>
      </c>
      <c r="I111" s="116" t="s">
        <v>1281</v>
      </c>
      <c r="J111" s="56"/>
      <c r="K111" s="62"/>
      <c r="L111" s="56">
        <f>+IF(H111=0, _xleta.T, IF(H111&lt;=1000, 1260000, IF(H111&lt;=2000, 1430000, IF(H111&lt;=3000, 2120000, IF(H111&lt;=4500, 2230000, ff)))))</f>
        <v>1260000</v>
      </c>
      <c r="M111" s="56">
        <v>990000</v>
      </c>
      <c r="N111" s="56">
        <v>818679</v>
      </c>
      <c r="O111" s="56"/>
      <c r="P111" s="56"/>
      <c r="Q111" s="56">
        <v>1716585</v>
      </c>
      <c r="R111" s="56"/>
      <c r="S111" s="56">
        <v>21818</v>
      </c>
      <c r="T111" s="56">
        <v>1265</v>
      </c>
      <c r="U111" s="56">
        <f>+IF(H111&lt;=2000, 30000, IF(H111&lt;5000, 66000, ff))</f>
        <v>30000</v>
      </c>
      <c r="V111" s="56"/>
      <c r="W111" s="56"/>
      <c r="X111" s="62"/>
      <c r="Y111" s="58"/>
      <c r="Z111" s="260" t="s">
        <v>1276</v>
      </c>
      <c r="AA111" s="117" t="s">
        <v>74</v>
      </c>
      <c r="AB111" s="57" t="str">
        <f t="shared" si="44"/>
        <v>PS257794</v>
      </c>
      <c r="AC111" s="58" t="str">
        <f t="shared" si="45"/>
        <v>SO42616</v>
      </c>
      <c r="AD111" s="59">
        <f t="shared" si="46"/>
        <v>45992</v>
      </c>
      <c r="AE111" s="58">
        <f t="shared" si="47"/>
        <v>0</v>
      </c>
      <c r="AF111" s="58">
        <f t="shared" si="48"/>
        <v>0</v>
      </c>
      <c r="AG111" s="58">
        <f t="shared" si="49"/>
        <v>1260000</v>
      </c>
      <c r="AH111" s="58">
        <f t="shared" si="50"/>
        <v>990000</v>
      </c>
      <c r="AI111" s="58">
        <f t="shared" si="51"/>
        <v>818679</v>
      </c>
      <c r="AJ111" s="58">
        <f t="shared" si="52"/>
        <v>0</v>
      </c>
      <c r="AK111" s="58">
        <f t="shared" si="53"/>
        <v>0</v>
      </c>
      <c r="AL111" s="58">
        <f t="shared" si="54"/>
        <v>1716585</v>
      </c>
      <c r="AM111" s="58">
        <f t="shared" si="55"/>
        <v>0</v>
      </c>
      <c r="AN111" s="58">
        <f t="shared" si="56"/>
        <v>21818</v>
      </c>
      <c r="AO111" s="58">
        <f t="shared" si="57"/>
        <v>1265</v>
      </c>
      <c r="AP111" s="58">
        <f t="shared" si="58"/>
        <v>30000</v>
      </c>
      <c r="AQ111" s="58">
        <f t="shared" si="59"/>
        <v>0</v>
      </c>
      <c r="AR111" s="58">
        <f t="shared" si="60"/>
        <v>387067.76</v>
      </c>
      <c r="AS111" s="58">
        <f t="shared" si="61"/>
        <v>5225414.76</v>
      </c>
      <c r="AT111" s="58">
        <f t="shared" si="62"/>
        <v>5225414.76</v>
      </c>
      <c r="AU111" s="58" t="str">
        <f t="shared" si="63"/>
        <v>CÁT LÁI</v>
      </c>
      <c r="AV111" s="75" t="s">
        <v>80</v>
      </c>
      <c r="AW111" s="60" t="s">
        <v>2448</v>
      </c>
      <c r="AX111" s="60" t="s">
        <v>2323</v>
      </c>
      <c r="AY111" s="225">
        <v>45993</v>
      </c>
      <c r="AZ111" s="158"/>
      <c r="BA111" s="74"/>
      <c r="BB111" s="164"/>
      <c r="BC111" s="166"/>
    </row>
    <row r="112" spans="1:55" s="60" customFormat="1" ht="35.25" customHeight="1">
      <c r="A112" s="113" t="s">
        <v>1399</v>
      </c>
      <c r="B112" s="256" t="s">
        <v>1740</v>
      </c>
      <c r="C112" s="140" t="s">
        <v>1741</v>
      </c>
      <c r="D112" s="114">
        <v>45993</v>
      </c>
      <c r="E112" s="114" t="s">
        <v>2128</v>
      </c>
      <c r="F112" s="257">
        <v>1</v>
      </c>
      <c r="G112" s="258">
        <v>10</v>
      </c>
      <c r="H112" s="258">
        <v>10</v>
      </c>
      <c r="I112" s="116"/>
      <c r="J112" s="56"/>
      <c r="K112" s="62"/>
      <c r="L112" s="56">
        <f t="shared" ref="L112:L114" si="65">+IF(H112&lt;=50,1060000, IF(H112&lt;=200, 1210000, IF(H112&lt;=500, 1230000, IF(H112&lt;=1000, 1440000, IF(H112&lt;=2000, 1990000, IF(H112&gt;2000, 1990000+(H112-2000)*1464))))))</f>
        <v>1060000</v>
      </c>
      <c r="M112" s="56">
        <v>990000</v>
      </c>
      <c r="N112" s="56"/>
      <c r="O112" s="56"/>
      <c r="P112" s="56"/>
      <c r="Q112" s="56">
        <v>532765</v>
      </c>
      <c r="R112" s="56"/>
      <c r="S112" s="56">
        <v>150000</v>
      </c>
      <c r="T112" s="56"/>
      <c r="U112" s="56"/>
      <c r="V112" s="56"/>
      <c r="W112" s="56"/>
      <c r="X112" s="62"/>
      <c r="Y112" s="58"/>
      <c r="Z112" s="260" t="s">
        <v>2334</v>
      </c>
      <c r="AA112" s="117" t="s">
        <v>72</v>
      </c>
      <c r="AB112" s="57" t="str">
        <f t="shared" si="44"/>
        <v>PS257920</v>
      </c>
      <c r="AC112" s="58" t="str">
        <f t="shared" si="45"/>
        <v>PC251201VY</v>
      </c>
      <c r="AD112" s="59">
        <f t="shared" si="46"/>
        <v>45993</v>
      </c>
      <c r="AE112" s="58">
        <f t="shared" si="47"/>
        <v>0</v>
      </c>
      <c r="AF112" s="58">
        <f t="shared" si="48"/>
        <v>0</v>
      </c>
      <c r="AG112" s="58">
        <f t="shared" si="49"/>
        <v>1060000</v>
      </c>
      <c r="AH112" s="58">
        <f t="shared" si="50"/>
        <v>990000</v>
      </c>
      <c r="AI112" s="58">
        <f t="shared" si="51"/>
        <v>0</v>
      </c>
      <c r="AJ112" s="58">
        <f t="shared" si="52"/>
        <v>0</v>
      </c>
      <c r="AK112" s="58">
        <f t="shared" si="53"/>
        <v>0</v>
      </c>
      <c r="AL112" s="58">
        <f t="shared" si="54"/>
        <v>532765</v>
      </c>
      <c r="AM112" s="58">
        <f t="shared" si="55"/>
        <v>0</v>
      </c>
      <c r="AN112" s="58">
        <f t="shared" si="56"/>
        <v>150000</v>
      </c>
      <c r="AO112" s="58">
        <f t="shared" si="57"/>
        <v>0</v>
      </c>
      <c r="AP112" s="58">
        <f t="shared" si="58"/>
        <v>0</v>
      </c>
      <c r="AQ112" s="58">
        <f t="shared" si="59"/>
        <v>0</v>
      </c>
      <c r="AR112" s="58">
        <f t="shared" si="60"/>
        <v>218621.2</v>
      </c>
      <c r="AS112" s="58">
        <f t="shared" si="61"/>
        <v>2951386.2</v>
      </c>
      <c r="AT112" s="58">
        <f t="shared" si="62"/>
        <v>2951386.2</v>
      </c>
      <c r="AU112" s="58" t="str">
        <f t="shared" si="63"/>
        <v>TCS</v>
      </c>
      <c r="AV112" s="75" t="s">
        <v>79</v>
      </c>
      <c r="AW112" s="60" t="s">
        <v>2449</v>
      </c>
      <c r="AX112" s="60" t="s">
        <v>1293</v>
      </c>
      <c r="AY112" s="225">
        <v>45994</v>
      </c>
      <c r="AZ112" s="158"/>
      <c r="BA112" s="74"/>
      <c r="BB112" s="164"/>
      <c r="BC112" s="166"/>
    </row>
    <row r="113" spans="1:55" s="60" customFormat="1" ht="35.25" customHeight="1">
      <c r="A113" s="113" t="s">
        <v>1400</v>
      </c>
      <c r="B113" s="256" t="s">
        <v>1742</v>
      </c>
      <c r="C113" s="140" t="s">
        <v>1743</v>
      </c>
      <c r="D113" s="114">
        <v>45993</v>
      </c>
      <c r="E113" s="114" t="s">
        <v>2129</v>
      </c>
      <c r="F113" s="257">
        <v>1</v>
      </c>
      <c r="G113" s="258">
        <v>12</v>
      </c>
      <c r="H113" s="258">
        <v>12</v>
      </c>
      <c r="I113" s="116"/>
      <c r="J113" s="56"/>
      <c r="K113" s="62"/>
      <c r="L113" s="56">
        <f t="shared" si="65"/>
        <v>1060000</v>
      </c>
      <c r="M113" s="56">
        <v>990000</v>
      </c>
      <c r="N113" s="56"/>
      <c r="O113" s="56"/>
      <c r="P113" s="56"/>
      <c r="Q113" s="56">
        <v>535247</v>
      </c>
      <c r="R113" s="56"/>
      <c r="S113" s="56">
        <v>150000</v>
      </c>
      <c r="T113" s="56"/>
      <c r="U113" s="56"/>
      <c r="V113" s="56"/>
      <c r="W113" s="56"/>
      <c r="X113" s="62"/>
      <c r="Y113" s="58"/>
      <c r="Z113" s="260" t="s">
        <v>2334</v>
      </c>
      <c r="AA113" s="117" t="s">
        <v>72</v>
      </c>
      <c r="AB113" s="57" t="str">
        <f t="shared" si="44"/>
        <v>PS257921</v>
      </c>
      <c r="AC113" s="58" t="str">
        <f t="shared" si="45"/>
        <v>G8-20251201 VY (B)</v>
      </c>
      <c r="AD113" s="59">
        <f t="shared" si="46"/>
        <v>45993</v>
      </c>
      <c r="AE113" s="58">
        <f t="shared" si="47"/>
        <v>0</v>
      </c>
      <c r="AF113" s="58">
        <f t="shared" si="48"/>
        <v>0</v>
      </c>
      <c r="AG113" s="58">
        <f t="shared" si="49"/>
        <v>1060000</v>
      </c>
      <c r="AH113" s="58">
        <f t="shared" si="50"/>
        <v>990000</v>
      </c>
      <c r="AI113" s="58">
        <f t="shared" si="51"/>
        <v>0</v>
      </c>
      <c r="AJ113" s="58">
        <f t="shared" si="52"/>
        <v>0</v>
      </c>
      <c r="AK113" s="58">
        <f t="shared" si="53"/>
        <v>0</v>
      </c>
      <c r="AL113" s="58">
        <f t="shared" si="54"/>
        <v>535247</v>
      </c>
      <c r="AM113" s="58">
        <f t="shared" si="55"/>
        <v>0</v>
      </c>
      <c r="AN113" s="58">
        <f t="shared" si="56"/>
        <v>150000</v>
      </c>
      <c r="AO113" s="58">
        <f t="shared" si="57"/>
        <v>0</v>
      </c>
      <c r="AP113" s="58">
        <f t="shared" si="58"/>
        <v>0</v>
      </c>
      <c r="AQ113" s="58">
        <f t="shared" si="59"/>
        <v>0</v>
      </c>
      <c r="AR113" s="58">
        <f t="shared" si="60"/>
        <v>218819.76</v>
      </c>
      <c r="AS113" s="58">
        <f t="shared" si="61"/>
        <v>2954066.76</v>
      </c>
      <c r="AT113" s="58">
        <f t="shared" si="62"/>
        <v>2954066.76</v>
      </c>
      <c r="AU113" s="58" t="str">
        <f t="shared" si="63"/>
        <v>TCS</v>
      </c>
      <c r="AV113" s="75" t="s">
        <v>79</v>
      </c>
      <c r="AW113" s="60" t="s">
        <v>2450</v>
      </c>
      <c r="AX113" s="60" t="s">
        <v>1293</v>
      </c>
      <c r="AY113" s="225">
        <v>45994</v>
      </c>
      <c r="AZ113" s="158"/>
      <c r="BA113" s="74"/>
      <c r="BB113" s="164"/>
      <c r="BC113" s="166"/>
    </row>
    <row r="114" spans="1:55" s="60" customFormat="1" ht="35.25" customHeight="1">
      <c r="A114" s="113" t="s">
        <v>1401</v>
      </c>
      <c r="B114" s="256" t="s">
        <v>1744</v>
      </c>
      <c r="C114" s="140" t="s">
        <v>1745</v>
      </c>
      <c r="D114" s="114">
        <v>45993</v>
      </c>
      <c r="E114" s="114" t="s">
        <v>2130</v>
      </c>
      <c r="F114" s="257">
        <v>1</v>
      </c>
      <c r="G114" s="258">
        <v>10</v>
      </c>
      <c r="H114" s="258">
        <v>10</v>
      </c>
      <c r="I114" s="116"/>
      <c r="J114" s="56"/>
      <c r="K114" s="62"/>
      <c r="L114" s="56">
        <f t="shared" si="65"/>
        <v>1060000</v>
      </c>
      <c r="M114" s="56">
        <v>990000</v>
      </c>
      <c r="N114" s="56"/>
      <c r="O114" s="56"/>
      <c r="P114" s="56"/>
      <c r="Q114" s="56"/>
      <c r="R114" s="56"/>
      <c r="S114" s="56">
        <v>300000</v>
      </c>
      <c r="T114" s="56"/>
      <c r="U114" s="56"/>
      <c r="V114" s="56"/>
      <c r="W114" s="56"/>
      <c r="X114" s="62"/>
      <c r="Y114" s="58"/>
      <c r="Z114" s="260" t="s">
        <v>2334</v>
      </c>
      <c r="AA114" s="117" t="s">
        <v>72</v>
      </c>
      <c r="AB114" s="57" t="str">
        <f t="shared" si="44"/>
        <v>PS257952</v>
      </c>
      <c r="AC114" s="58" t="str">
        <f t="shared" si="45"/>
        <v>T251128 -Y2</v>
      </c>
      <c r="AD114" s="59">
        <f t="shared" si="46"/>
        <v>45993</v>
      </c>
      <c r="AE114" s="58">
        <f t="shared" si="47"/>
        <v>0</v>
      </c>
      <c r="AF114" s="58">
        <f t="shared" si="48"/>
        <v>0</v>
      </c>
      <c r="AG114" s="58">
        <f t="shared" si="49"/>
        <v>1060000</v>
      </c>
      <c r="AH114" s="58">
        <f t="shared" si="50"/>
        <v>990000</v>
      </c>
      <c r="AI114" s="58">
        <f t="shared" si="51"/>
        <v>0</v>
      </c>
      <c r="AJ114" s="58">
        <f t="shared" si="52"/>
        <v>0</v>
      </c>
      <c r="AK114" s="58">
        <f t="shared" si="53"/>
        <v>0</v>
      </c>
      <c r="AL114" s="58">
        <f t="shared" si="54"/>
        <v>0</v>
      </c>
      <c r="AM114" s="58">
        <f t="shared" si="55"/>
        <v>0</v>
      </c>
      <c r="AN114" s="58">
        <f t="shared" si="56"/>
        <v>300000</v>
      </c>
      <c r="AO114" s="58">
        <f t="shared" si="57"/>
        <v>0</v>
      </c>
      <c r="AP114" s="58">
        <f t="shared" si="58"/>
        <v>0</v>
      </c>
      <c r="AQ114" s="58">
        <f t="shared" si="59"/>
        <v>0</v>
      </c>
      <c r="AR114" s="58">
        <f t="shared" si="60"/>
        <v>188000</v>
      </c>
      <c r="AS114" s="58">
        <f t="shared" si="61"/>
        <v>2538000</v>
      </c>
      <c r="AT114" s="58">
        <f t="shared" si="62"/>
        <v>2538000</v>
      </c>
      <c r="AU114" s="58" t="str">
        <f t="shared" si="63"/>
        <v>TCS</v>
      </c>
      <c r="AV114" s="75" t="s">
        <v>79</v>
      </c>
      <c r="AW114" s="60" t="s">
        <v>2451</v>
      </c>
      <c r="AX114" s="60" t="s">
        <v>1293</v>
      </c>
      <c r="AY114" s="225">
        <v>45994</v>
      </c>
      <c r="AZ114" s="158"/>
      <c r="BA114" s="74"/>
      <c r="BB114" s="164"/>
      <c r="BC114" s="166"/>
    </row>
    <row r="115" spans="1:55" s="60" customFormat="1" ht="35.25" customHeight="1">
      <c r="A115" s="113" t="s">
        <v>1402</v>
      </c>
      <c r="B115" s="256" t="s">
        <v>1746</v>
      </c>
      <c r="C115" s="140" t="s">
        <v>1747</v>
      </c>
      <c r="D115" s="114">
        <v>45992</v>
      </c>
      <c r="E115" s="114" t="s">
        <v>2131</v>
      </c>
      <c r="F115" s="257">
        <v>1</v>
      </c>
      <c r="G115" s="258">
        <v>0.5</v>
      </c>
      <c r="H115" s="258">
        <v>0.5</v>
      </c>
      <c r="I115" s="116"/>
      <c r="J115" s="56"/>
      <c r="K115" s="62"/>
      <c r="L115" s="56"/>
      <c r="M115" s="56">
        <v>600000</v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62"/>
      <c r="Y115" s="58"/>
      <c r="Z115" s="260"/>
      <c r="AA115" s="117" t="s">
        <v>75</v>
      </c>
      <c r="AB115" s="57" t="str">
        <f t="shared" si="44"/>
        <v>PS257878</v>
      </c>
      <c r="AC115" s="58" t="str">
        <f t="shared" si="45"/>
        <v>SO42762</v>
      </c>
      <c r="AD115" s="59">
        <f t="shared" si="46"/>
        <v>45992</v>
      </c>
      <c r="AE115" s="58">
        <f t="shared" si="47"/>
        <v>0</v>
      </c>
      <c r="AF115" s="58">
        <f t="shared" si="48"/>
        <v>0</v>
      </c>
      <c r="AG115" s="58">
        <f t="shared" si="49"/>
        <v>0</v>
      </c>
      <c r="AH115" s="58">
        <f t="shared" si="50"/>
        <v>600000</v>
      </c>
      <c r="AI115" s="58">
        <f t="shared" si="51"/>
        <v>0</v>
      </c>
      <c r="AJ115" s="58">
        <f t="shared" si="52"/>
        <v>0</v>
      </c>
      <c r="AK115" s="58">
        <f t="shared" si="53"/>
        <v>0</v>
      </c>
      <c r="AL115" s="58">
        <f t="shared" si="54"/>
        <v>0</v>
      </c>
      <c r="AM115" s="58">
        <f t="shared" si="55"/>
        <v>0</v>
      </c>
      <c r="AN115" s="58">
        <f t="shared" si="56"/>
        <v>0</v>
      </c>
      <c r="AO115" s="58">
        <f t="shared" si="57"/>
        <v>0</v>
      </c>
      <c r="AP115" s="58">
        <f t="shared" si="58"/>
        <v>0</v>
      </c>
      <c r="AQ115" s="58">
        <f t="shared" si="59"/>
        <v>0</v>
      </c>
      <c r="AR115" s="58">
        <f t="shared" si="60"/>
        <v>48000</v>
      </c>
      <c r="AS115" s="58">
        <f t="shared" si="61"/>
        <v>648000</v>
      </c>
      <c r="AT115" s="58">
        <f t="shared" si="62"/>
        <v>648000</v>
      </c>
      <c r="AU115" s="58" t="str">
        <f t="shared" si="63"/>
        <v>DHL</v>
      </c>
      <c r="AV115" s="75" t="s">
        <v>82</v>
      </c>
      <c r="AW115" s="60" t="s">
        <v>2452</v>
      </c>
      <c r="AY115" s="225">
        <v>45994</v>
      </c>
      <c r="AZ115" s="158"/>
      <c r="BA115" s="74"/>
      <c r="BB115" s="164"/>
      <c r="BC115" s="166"/>
    </row>
    <row r="116" spans="1:55" s="60" customFormat="1" ht="35.25" customHeight="1">
      <c r="A116" s="113" t="s">
        <v>1403</v>
      </c>
      <c r="B116" s="256" t="s">
        <v>1748</v>
      </c>
      <c r="C116" s="140" t="s">
        <v>1749</v>
      </c>
      <c r="D116" s="114">
        <v>45992</v>
      </c>
      <c r="E116" s="114" t="s">
        <v>2132</v>
      </c>
      <c r="F116" s="257">
        <v>1</v>
      </c>
      <c r="G116" s="258">
        <v>70.5</v>
      </c>
      <c r="H116" s="258">
        <v>70.5</v>
      </c>
      <c r="I116" s="116"/>
      <c r="J116" s="56"/>
      <c r="K116" s="62"/>
      <c r="L116" s="56"/>
      <c r="M116" s="56">
        <v>600000</v>
      </c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62"/>
      <c r="Y116" s="58"/>
      <c r="Z116" s="260"/>
      <c r="AA116" s="117" t="s">
        <v>75</v>
      </c>
      <c r="AB116" s="57" t="str">
        <f t="shared" si="44"/>
        <v>PS257872</v>
      </c>
      <c r="AC116" s="58" t="str">
        <f t="shared" si="45"/>
        <v>IE20251122056</v>
      </c>
      <c r="AD116" s="59">
        <f t="shared" si="46"/>
        <v>45992</v>
      </c>
      <c r="AE116" s="58">
        <f t="shared" si="47"/>
        <v>0</v>
      </c>
      <c r="AF116" s="58">
        <f t="shared" si="48"/>
        <v>0</v>
      </c>
      <c r="AG116" s="58">
        <f t="shared" si="49"/>
        <v>0</v>
      </c>
      <c r="AH116" s="58">
        <f t="shared" si="50"/>
        <v>600000</v>
      </c>
      <c r="AI116" s="58">
        <f t="shared" si="51"/>
        <v>0</v>
      </c>
      <c r="AJ116" s="58">
        <f t="shared" si="52"/>
        <v>0</v>
      </c>
      <c r="AK116" s="58">
        <f t="shared" si="53"/>
        <v>0</v>
      </c>
      <c r="AL116" s="58">
        <f t="shared" si="54"/>
        <v>0</v>
      </c>
      <c r="AM116" s="58">
        <f t="shared" si="55"/>
        <v>0</v>
      </c>
      <c r="AN116" s="58">
        <f t="shared" si="56"/>
        <v>0</v>
      </c>
      <c r="AO116" s="58">
        <f t="shared" si="57"/>
        <v>0</v>
      </c>
      <c r="AP116" s="58">
        <f t="shared" si="58"/>
        <v>0</v>
      </c>
      <c r="AQ116" s="58">
        <f t="shared" si="59"/>
        <v>0</v>
      </c>
      <c r="AR116" s="58">
        <f t="shared" si="60"/>
        <v>48000</v>
      </c>
      <c r="AS116" s="58">
        <f t="shared" si="61"/>
        <v>648000</v>
      </c>
      <c r="AT116" s="58">
        <f t="shared" si="62"/>
        <v>648000</v>
      </c>
      <c r="AU116" s="58" t="str">
        <f t="shared" si="63"/>
        <v>DHL</v>
      </c>
      <c r="AV116" s="75" t="s">
        <v>82</v>
      </c>
      <c r="AW116" s="60" t="s">
        <v>2453</v>
      </c>
      <c r="AY116" s="225">
        <v>45994</v>
      </c>
      <c r="AZ116" s="158"/>
      <c r="BA116" s="74"/>
      <c r="BB116" s="164"/>
      <c r="BC116" s="166"/>
    </row>
    <row r="117" spans="1:55" s="60" customFormat="1" ht="35.25" customHeight="1">
      <c r="A117" s="113" t="s">
        <v>1404</v>
      </c>
      <c r="B117" s="256" t="s">
        <v>1750</v>
      </c>
      <c r="C117" s="140" t="s">
        <v>1751</v>
      </c>
      <c r="D117" s="114">
        <v>45992</v>
      </c>
      <c r="E117" s="114" t="s">
        <v>2133</v>
      </c>
      <c r="F117" s="257">
        <v>1</v>
      </c>
      <c r="G117" s="258">
        <v>12.5</v>
      </c>
      <c r="H117" s="258">
        <v>12.5</v>
      </c>
      <c r="I117" s="116"/>
      <c r="J117" s="56"/>
      <c r="K117" s="62"/>
      <c r="L117" s="56"/>
      <c r="M117" s="56">
        <v>600000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62"/>
      <c r="Y117" s="58"/>
      <c r="Z117" s="260"/>
      <c r="AA117" s="117" t="s">
        <v>75</v>
      </c>
      <c r="AB117" s="57" t="str">
        <f t="shared" si="44"/>
        <v>PS257873</v>
      </c>
      <c r="AC117" s="58" t="str">
        <f t="shared" si="45"/>
        <v>IE20251125081</v>
      </c>
      <c r="AD117" s="59">
        <f t="shared" si="46"/>
        <v>45992</v>
      </c>
      <c r="AE117" s="58">
        <f t="shared" si="47"/>
        <v>0</v>
      </c>
      <c r="AF117" s="58">
        <f t="shared" si="48"/>
        <v>0</v>
      </c>
      <c r="AG117" s="58">
        <f t="shared" si="49"/>
        <v>0</v>
      </c>
      <c r="AH117" s="58">
        <f t="shared" si="50"/>
        <v>600000</v>
      </c>
      <c r="AI117" s="58">
        <f t="shared" si="51"/>
        <v>0</v>
      </c>
      <c r="AJ117" s="58">
        <f t="shared" si="52"/>
        <v>0</v>
      </c>
      <c r="AK117" s="58">
        <f t="shared" si="53"/>
        <v>0</v>
      </c>
      <c r="AL117" s="58">
        <f t="shared" si="54"/>
        <v>0</v>
      </c>
      <c r="AM117" s="58">
        <f t="shared" si="55"/>
        <v>0</v>
      </c>
      <c r="AN117" s="58">
        <f t="shared" si="56"/>
        <v>0</v>
      </c>
      <c r="AO117" s="58">
        <f t="shared" si="57"/>
        <v>0</v>
      </c>
      <c r="AP117" s="58">
        <f t="shared" si="58"/>
        <v>0</v>
      </c>
      <c r="AQ117" s="58">
        <f t="shared" si="59"/>
        <v>0</v>
      </c>
      <c r="AR117" s="58">
        <f t="shared" si="60"/>
        <v>48000</v>
      </c>
      <c r="AS117" s="58">
        <f t="shared" si="61"/>
        <v>648000</v>
      </c>
      <c r="AT117" s="58">
        <f t="shared" si="62"/>
        <v>648000</v>
      </c>
      <c r="AU117" s="58" t="str">
        <f t="shared" si="63"/>
        <v>DHL</v>
      </c>
      <c r="AV117" s="75" t="s">
        <v>82</v>
      </c>
      <c r="AW117" s="60" t="s">
        <v>2454</v>
      </c>
      <c r="AY117" s="225">
        <v>45994</v>
      </c>
      <c r="AZ117" s="158"/>
      <c r="BA117" s="74"/>
      <c r="BB117" s="164"/>
      <c r="BC117" s="166"/>
    </row>
    <row r="118" spans="1:55" s="60" customFormat="1" ht="35.25" customHeight="1">
      <c r="A118" s="113" t="s">
        <v>1405</v>
      </c>
      <c r="B118" s="256" t="s">
        <v>1752</v>
      </c>
      <c r="C118" s="140" t="s">
        <v>1753</v>
      </c>
      <c r="D118" s="114">
        <v>45993</v>
      </c>
      <c r="E118" s="114" t="s">
        <v>2134</v>
      </c>
      <c r="F118" s="257">
        <v>1</v>
      </c>
      <c r="G118" s="258">
        <v>2.5</v>
      </c>
      <c r="H118" s="258">
        <v>2.5</v>
      </c>
      <c r="I118" s="116"/>
      <c r="J118" s="56"/>
      <c r="K118" s="62"/>
      <c r="L118" s="56"/>
      <c r="M118" s="56">
        <v>600000</v>
      </c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62"/>
      <c r="Y118" s="58"/>
      <c r="Z118" s="260"/>
      <c r="AA118" s="117" t="s">
        <v>75</v>
      </c>
      <c r="AB118" s="57" t="str">
        <f t="shared" si="44"/>
        <v>PS257922</v>
      </c>
      <c r="AC118" s="58" t="str">
        <f t="shared" si="45"/>
        <v>T251126- YH1</v>
      </c>
      <c r="AD118" s="59">
        <f t="shared" si="46"/>
        <v>45993</v>
      </c>
      <c r="AE118" s="58">
        <f t="shared" si="47"/>
        <v>0</v>
      </c>
      <c r="AF118" s="58">
        <f t="shared" si="48"/>
        <v>0</v>
      </c>
      <c r="AG118" s="58">
        <f t="shared" si="49"/>
        <v>0</v>
      </c>
      <c r="AH118" s="58">
        <f t="shared" si="50"/>
        <v>600000</v>
      </c>
      <c r="AI118" s="58">
        <f t="shared" si="51"/>
        <v>0</v>
      </c>
      <c r="AJ118" s="58">
        <f t="shared" si="52"/>
        <v>0</v>
      </c>
      <c r="AK118" s="58">
        <f t="shared" si="53"/>
        <v>0</v>
      </c>
      <c r="AL118" s="58">
        <f t="shared" si="54"/>
        <v>0</v>
      </c>
      <c r="AM118" s="58">
        <f t="shared" si="55"/>
        <v>0</v>
      </c>
      <c r="AN118" s="58">
        <f t="shared" si="56"/>
        <v>0</v>
      </c>
      <c r="AO118" s="58">
        <f t="shared" si="57"/>
        <v>0</v>
      </c>
      <c r="AP118" s="58">
        <f t="shared" si="58"/>
        <v>0</v>
      </c>
      <c r="AQ118" s="58">
        <f t="shared" si="59"/>
        <v>0</v>
      </c>
      <c r="AR118" s="58">
        <f t="shared" si="60"/>
        <v>48000</v>
      </c>
      <c r="AS118" s="58">
        <f t="shared" si="61"/>
        <v>648000</v>
      </c>
      <c r="AT118" s="58">
        <f t="shared" si="62"/>
        <v>648000</v>
      </c>
      <c r="AU118" s="58" t="str">
        <f t="shared" si="63"/>
        <v>DHL</v>
      </c>
      <c r="AV118" s="75" t="s">
        <v>82</v>
      </c>
      <c r="AW118" s="60" t="s">
        <v>2455</v>
      </c>
      <c r="AY118" s="225">
        <v>45994</v>
      </c>
      <c r="AZ118" s="158"/>
      <c r="BA118" s="74"/>
      <c r="BB118" s="164"/>
      <c r="BC118" s="166"/>
    </row>
    <row r="119" spans="1:55" s="60" customFormat="1" ht="35.25" customHeight="1">
      <c r="A119" s="113" t="s">
        <v>1406</v>
      </c>
      <c r="B119" s="256" t="s">
        <v>1754</v>
      </c>
      <c r="C119" s="140" t="s">
        <v>1755</v>
      </c>
      <c r="D119" s="114">
        <v>45993</v>
      </c>
      <c r="E119" s="114" t="s">
        <v>2135</v>
      </c>
      <c r="F119" s="257">
        <v>1</v>
      </c>
      <c r="G119" s="258">
        <v>10.5</v>
      </c>
      <c r="H119" s="258">
        <v>10.5</v>
      </c>
      <c r="I119" s="116"/>
      <c r="J119" s="56"/>
      <c r="K119" s="62"/>
      <c r="L119" s="56"/>
      <c r="M119" s="56">
        <v>600000</v>
      </c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62"/>
      <c r="Y119" s="58"/>
      <c r="Z119" s="260"/>
      <c r="AA119" s="117" t="s">
        <v>75</v>
      </c>
      <c r="AB119" s="57" t="str">
        <f t="shared" si="44"/>
        <v>PS257930</v>
      </c>
      <c r="AC119" s="58" t="str">
        <f t="shared" si="45"/>
        <v>IE25110572</v>
      </c>
      <c r="AD119" s="59">
        <f t="shared" si="46"/>
        <v>45993</v>
      </c>
      <c r="AE119" s="58">
        <f t="shared" si="47"/>
        <v>0</v>
      </c>
      <c r="AF119" s="58">
        <f t="shared" si="48"/>
        <v>0</v>
      </c>
      <c r="AG119" s="58">
        <f t="shared" si="49"/>
        <v>0</v>
      </c>
      <c r="AH119" s="58">
        <f t="shared" si="50"/>
        <v>600000</v>
      </c>
      <c r="AI119" s="58">
        <f t="shared" si="51"/>
        <v>0</v>
      </c>
      <c r="AJ119" s="58">
        <f t="shared" si="52"/>
        <v>0</v>
      </c>
      <c r="AK119" s="58">
        <f t="shared" si="53"/>
        <v>0</v>
      </c>
      <c r="AL119" s="58">
        <f t="shared" si="54"/>
        <v>0</v>
      </c>
      <c r="AM119" s="58">
        <f t="shared" si="55"/>
        <v>0</v>
      </c>
      <c r="AN119" s="58">
        <f t="shared" si="56"/>
        <v>0</v>
      </c>
      <c r="AO119" s="58">
        <f t="shared" si="57"/>
        <v>0</v>
      </c>
      <c r="AP119" s="58">
        <f t="shared" si="58"/>
        <v>0</v>
      </c>
      <c r="AQ119" s="58">
        <f t="shared" si="59"/>
        <v>0</v>
      </c>
      <c r="AR119" s="58">
        <f t="shared" si="60"/>
        <v>48000</v>
      </c>
      <c r="AS119" s="58">
        <f t="shared" si="61"/>
        <v>648000</v>
      </c>
      <c r="AT119" s="58">
        <f t="shared" si="62"/>
        <v>648000</v>
      </c>
      <c r="AU119" s="58" t="str">
        <f t="shared" si="63"/>
        <v>DHL</v>
      </c>
      <c r="AV119" s="75" t="s">
        <v>82</v>
      </c>
      <c r="AW119" s="60" t="s">
        <v>2456</v>
      </c>
      <c r="AY119" s="225">
        <v>45994</v>
      </c>
      <c r="AZ119" s="158"/>
      <c r="BA119" s="74"/>
      <c r="BB119" s="164"/>
      <c r="BC119" s="166"/>
    </row>
    <row r="120" spans="1:55" s="60" customFormat="1" ht="35.25" customHeight="1">
      <c r="A120" s="113" t="s">
        <v>1407</v>
      </c>
      <c r="B120" s="256" t="s">
        <v>1756</v>
      </c>
      <c r="C120" s="140" t="s">
        <v>1757</v>
      </c>
      <c r="D120" s="114">
        <v>45993</v>
      </c>
      <c r="E120" s="114" t="s">
        <v>2136</v>
      </c>
      <c r="F120" s="257">
        <v>1</v>
      </c>
      <c r="G120" s="258">
        <v>4.5</v>
      </c>
      <c r="H120" s="258">
        <v>4.5</v>
      </c>
      <c r="I120" s="116"/>
      <c r="J120" s="56"/>
      <c r="K120" s="62"/>
      <c r="L120" s="56"/>
      <c r="M120" s="56">
        <v>600000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62"/>
      <c r="Y120" s="58"/>
      <c r="Z120" s="260"/>
      <c r="AA120" s="117" t="s">
        <v>75</v>
      </c>
      <c r="AB120" s="57" t="str">
        <f t="shared" si="44"/>
        <v>PS257927</v>
      </c>
      <c r="AC120" s="58" t="str">
        <f t="shared" si="45"/>
        <v>EX-25110140</v>
      </c>
      <c r="AD120" s="59">
        <f t="shared" si="46"/>
        <v>45993</v>
      </c>
      <c r="AE120" s="58">
        <f t="shared" si="47"/>
        <v>0</v>
      </c>
      <c r="AF120" s="58">
        <f t="shared" si="48"/>
        <v>0</v>
      </c>
      <c r="AG120" s="58">
        <f t="shared" si="49"/>
        <v>0</v>
      </c>
      <c r="AH120" s="58">
        <f t="shared" si="50"/>
        <v>600000</v>
      </c>
      <c r="AI120" s="58">
        <f t="shared" si="51"/>
        <v>0</v>
      </c>
      <c r="AJ120" s="58">
        <f t="shared" si="52"/>
        <v>0</v>
      </c>
      <c r="AK120" s="58">
        <f t="shared" si="53"/>
        <v>0</v>
      </c>
      <c r="AL120" s="58">
        <f t="shared" si="54"/>
        <v>0</v>
      </c>
      <c r="AM120" s="58">
        <f t="shared" si="55"/>
        <v>0</v>
      </c>
      <c r="AN120" s="58">
        <f t="shared" si="56"/>
        <v>0</v>
      </c>
      <c r="AO120" s="58">
        <f t="shared" si="57"/>
        <v>0</v>
      </c>
      <c r="AP120" s="58">
        <f t="shared" si="58"/>
        <v>0</v>
      </c>
      <c r="AQ120" s="58">
        <f t="shared" si="59"/>
        <v>0</v>
      </c>
      <c r="AR120" s="58">
        <f t="shared" si="60"/>
        <v>48000</v>
      </c>
      <c r="AS120" s="58">
        <f t="shared" si="61"/>
        <v>648000</v>
      </c>
      <c r="AT120" s="58">
        <f t="shared" si="62"/>
        <v>648000</v>
      </c>
      <c r="AU120" s="58" t="str">
        <f t="shared" si="63"/>
        <v>DHL</v>
      </c>
      <c r="AV120" s="75" t="s">
        <v>82</v>
      </c>
      <c r="AW120" s="60" t="s">
        <v>2457</v>
      </c>
      <c r="AY120" s="225">
        <v>45994</v>
      </c>
      <c r="AZ120" s="158"/>
      <c r="BA120" s="74"/>
      <c r="BB120" s="164"/>
      <c r="BC120" s="166"/>
    </row>
    <row r="121" spans="1:55" s="60" customFormat="1" ht="35.25" customHeight="1">
      <c r="A121" s="113" t="s">
        <v>1408</v>
      </c>
      <c r="B121" s="256" t="s">
        <v>1758</v>
      </c>
      <c r="C121" s="140" t="s">
        <v>1759</v>
      </c>
      <c r="D121" s="114">
        <v>45993</v>
      </c>
      <c r="E121" s="114" t="s">
        <v>2137</v>
      </c>
      <c r="F121" s="257">
        <v>1</v>
      </c>
      <c r="G121" s="258">
        <v>0.3</v>
      </c>
      <c r="H121" s="258">
        <v>0.3</v>
      </c>
      <c r="I121" s="116"/>
      <c r="J121" s="56"/>
      <c r="K121" s="62"/>
      <c r="L121" s="56"/>
      <c r="M121" s="56">
        <v>600000</v>
      </c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62"/>
      <c r="Y121" s="58"/>
      <c r="Z121" s="260"/>
      <c r="AA121" s="117" t="s">
        <v>75</v>
      </c>
      <c r="AB121" s="57" t="str">
        <f t="shared" si="44"/>
        <v>PS257932</v>
      </c>
      <c r="AC121" s="58" t="str">
        <f t="shared" si="45"/>
        <v>DSHK2025120101</v>
      </c>
      <c r="AD121" s="59">
        <f t="shared" si="46"/>
        <v>45993</v>
      </c>
      <c r="AE121" s="58">
        <f t="shared" si="47"/>
        <v>0</v>
      </c>
      <c r="AF121" s="58">
        <f t="shared" si="48"/>
        <v>0</v>
      </c>
      <c r="AG121" s="58">
        <f t="shared" si="49"/>
        <v>0</v>
      </c>
      <c r="AH121" s="58">
        <f t="shared" si="50"/>
        <v>600000</v>
      </c>
      <c r="AI121" s="58">
        <f t="shared" si="51"/>
        <v>0</v>
      </c>
      <c r="AJ121" s="58">
        <f t="shared" si="52"/>
        <v>0</v>
      </c>
      <c r="AK121" s="58">
        <f t="shared" si="53"/>
        <v>0</v>
      </c>
      <c r="AL121" s="58">
        <f t="shared" si="54"/>
        <v>0</v>
      </c>
      <c r="AM121" s="58">
        <f t="shared" si="55"/>
        <v>0</v>
      </c>
      <c r="AN121" s="58">
        <f t="shared" si="56"/>
        <v>0</v>
      </c>
      <c r="AO121" s="58">
        <f t="shared" si="57"/>
        <v>0</v>
      </c>
      <c r="AP121" s="58">
        <f t="shared" si="58"/>
        <v>0</v>
      </c>
      <c r="AQ121" s="58">
        <f t="shared" si="59"/>
        <v>0</v>
      </c>
      <c r="AR121" s="58">
        <f t="shared" si="60"/>
        <v>48000</v>
      </c>
      <c r="AS121" s="58">
        <f t="shared" si="61"/>
        <v>648000</v>
      </c>
      <c r="AT121" s="58">
        <f t="shared" si="62"/>
        <v>648000</v>
      </c>
      <c r="AU121" s="58" t="str">
        <f t="shared" si="63"/>
        <v>DHL</v>
      </c>
      <c r="AV121" s="75" t="s">
        <v>82</v>
      </c>
      <c r="AW121" s="60" t="s">
        <v>2458</v>
      </c>
      <c r="AY121" s="225">
        <v>45994</v>
      </c>
      <c r="AZ121" s="158"/>
      <c r="BA121" s="74"/>
      <c r="BB121" s="164"/>
      <c r="BC121" s="166"/>
    </row>
    <row r="122" spans="1:55" s="60" customFormat="1" ht="35.25" customHeight="1">
      <c r="A122" s="113" t="s">
        <v>1409</v>
      </c>
      <c r="B122" s="256" t="s">
        <v>1760</v>
      </c>
      <c r="C122" s="140" t="s">
        <v>1761</v>
      </c>
      <c r="D122" s="114">
        <v>45992</v>
      </c>
      <c r="E122" s="114" t="s">
        <v>2138</v>
      </c>
      <c r="F122" s="257">
        <v>1</v>
      </c>
      <c r="G122" s="258">
        <v>81.5</v>
      </c>
      <c r="H122" s="258">
        <v>81.5</v>
      </c>
      <c r="I122" s="116" t="s">
        <v>2292</v>
      </c>
      <c r="J122" s="56"/>
      <c r="K122" s="62"/>
      <c r="L122" s="56">
        <f>+IF(H122=0, _xleta.T, IF(H122&lt;=1000, 1260000, IF(H122&lt;=2000, 1430000, IF(H122&lt;=3000, 2120000, IF(H122&lt;=4500, 2230000, ff)))))</f>
        <v>1260000</v>
      </c>
      <c r="M122" s="56">
        <v>990000</v>
      </c>
      <c r="N122" s="56"/>
      <c r="O122" s="56"/>
      <c r="P122" s="56"/>
      <c r="Q122" s="56"/>
      <c r="R122" s="56"/>
      <c r="S122" s="56"/>
      <c r="T122" s="56">
        <v>1223</v>
      </c>
      <c r="U122" s="56">
        <f>+IF(H122&lt;=2000, 30000, IF(H122&lt;5000, 66000, ff))</f>
        <v>30000</v>
      </c>
      <c r="V122" s="56"/>
      <c r="W122" s="56"/>
      <c r="X122" s="62"/>
      <c r="Y122" s="58"/>
      <c r="Z122" s="260" t="s">
        <v>2333</v>
      </c>
      <c r="AA122" s="117" t="s">
        <v>74</v>
      </c>
      <c r="AB122" s="57" t="str">
        <f t="shared" si="44"/>
        <v>PS257851</v>
      </c>
      <c r="AC122" s="58" t="str">
        <f t="shared" si="45"/>
        <v>TL- VY251110</v>
      </c>
      <c r="AD122" s="59">
        <f t="shared" si="46"/>
        <v>45992</v>
      </c>
      <c r="AE122" s="58">
        <f t="shared" si="47"/>
        <v>0</v>
      </c>
      <c r="AF122" s="58">
        <f t="shared" si="48"/>
        <v>0</v>
      </c>
      <c r="AG122" s="58">
        <f t="shared" si="49"/>
        <v>1260000</v>
      </c>
      <c r="AH122" s="58">
        <f t="shared" si="50"/>
        <v>990000</v>
      </c>
      <c r="AI122" s="58">
        <f t="shared" si="51"/>
        <v>0</v>
      </c>
      <c r="AJ122" s="58">
        <f t="shared" si="52"/>
        <v>0</v>
      </c>
      <c r="AK122" s="58">
        <f t="shared" si="53"/>
        <v>0</v>
      </c>
      <c r="AL122" s="58">
        <f t="shared" si="54"/>
        <v>0</v>
      </c>
      <c r="AM122" s="58">
        <f t="shared" si="55"/>
        <v>0</v>
      </c>
      <c r="AN122" s="58">
        <f t="shared" si="56"/>
        <v>0</v>
      </c>
      <c r="AO122" s="58">
        <f t="shared" si="57"/>
        <v>1223</v>
      </c>
      <c r="AP122" s="58">
        <f t="shared" si="58"/>
        <v>30000</v>
      </c>
      <c r="AQ122" s="58">
        <f t="shared" si="59"/>
        <v>0</v>
      </c>
      <c r="AR122" s="58">
        <f t="shared" si="60"/>
        <v>182497.84</v>
      </c>
      <c r="AS122" s="58">
        <f t="shared" si="61"/>
        <v>2463720.84</v>
      </c>
      <c r="AT122" s="58">
        <f t="shared" si="62"/>
        <v>2463720.84</v>
      </c>
      <c r="AU122" s="58" t="str">
        <f t="shared" si="63"/>
        <v>CÁT LÁI</v>
      </c>
      <c r="AV122" s="75" t="s">
        <v>80</v>
      </c>
      <c r="AW122" s="60" t="s">
        <v>2459</v>
      </c>
      <c r="AX122" s="60" t="s">
        <v>2323</v>
      </c>
      <c r="AY122" s="225">
        <v>45994</v>
      </c>
      <c r="AZ122" s="158"/>
      <c r="BA122" s="74"/>
      <c r="BB122" s="164"/>
      <c r="BC122" s="166"/>
    </row>
    <row r="123" spans="1:55" s="60" customFormat="1" ht="35.25" customHeight="1">
      <c r="A123" s="113" t="s">
        <v>1410</v>
      </c>
      <c r="B123" s="256" t="s">
        <v>1762</v>
      </c>
      <c r="C123" s="140" t="s">
        <v>1763</v>
      </c>
      <c r="D123" s="114">
        <v>45992</v>
      </c>
      <c r="E123" s="114" t="s">
        <v>2139</v>
      </c>
      <c r="F123" s="257">
        <v>1</v>
      </c>
      <c r="G123" s="258">
        <v>397.62</v>
      </c>
      <c r="H123" s="258">
        <v>397.62</v>
      </c>
      <c r="I123" s="116" t="s">
        <v>2293</v>
      </c>
      <c r="J123" s="56"/>
      <c r="K123" s="62"/>
      <c r="L123" s="56">
        <f>+IF(H123=0, _xleta.T, IF(H123&lt;=1000, 1260000, IF(H123&lt;=2000, 1430000, IF(H123&lt;=3000, 2120000, IF(H123&lt;=4500, 2230000, ff)))))</f>
        <v>1260000</v>
      </c>
      <c r="M123" s="56">
        <v>990000</v>
      </c>
      <c r="N123" s="56">
        <v>2802519</v>
      </c>
      <c r="O123" s="56"/>
      <c r="P123" s="56">
        <v>344169</v>
      </c>
      <c r="Q123" s="56">
        <v>945000</v>
      </c>
      <c r="R123" s="56">
        <v>810000</v>
      </c>
      <c r="S123" s="56"/>
      <c r="T123" s="56">
        <v>5964</v>
      </c>
      <c r="U123" s="56">
        <f>+IF(H123&lt;=2000, 30000, IF(H123&lt;5000, 66000, ff))</f>
        <v>30000</v>
      </c>
      <c r="V123" s="56"/>
      <c r="W123" s="56"/>
      <c r="X123" s="62"/>
      <c r="Y123" s="58"/>
      <c r="Z123" s="260" t="s">
        <v>2333</v>
      </c>
      <c r="AA123" s="117" t="s">
        <v>74</v>
      </c>
      <c r="AB123" s="57" t="str">
        <f t="shared" si="44"/>
        <v>PS257889</v>
      </c>
      <c r="AC123" s="58" t="str">
        <f t="shared" si="45"/>
        <v>EX-25110075</v>
      </c>
      <c r="AD123" s="59">
        <f t="shared" si="46"/>
        <v>45992</v>
      </c>
      <c r="AE123" s="58">
        <f t="shared" si="47"/>
        <v>0</v>
      </c>
      <c r="AF123" s="58">
        <f t="shared" si="48"/>
        <v>0</v>
      </c>
      <c r="AG123" s="58">
        <f t="shared" si="49"/>
        <v>1260000</v>
      </c>
      <c r="AH123" s="58">
        <f t="shared" si="50"/>
        <v>990000</v>
      </c>
      <c r="AI123" s="58">
        <f t="shared" si="51"/>
        <v>2802519</v>
      </c>
      <c r="AJ123" s="58">
        <f t="shared" si="52"/>
        <v>0</v>
      </c>
      <c r="AK123" s="58">
        <f t="shared" si="53"/>
        <v>344169</v>
      </c>
      <c r="AL123" s="58">
        <f t="shared" si="54"/>
        <v>945000</v>
      </c>
      <c r="AM123" s="58">
        <f t="shared" si="55"/>
        <v>810000</v>
      </c>
      <c r="AN123" s="58">
        <f t="shared" si="56"/>
        <v>0</v>
      </c>
      <c r="AO123" s="58">
        <f t="shared" si="57"/>
        <v>5964</v>
      </c>
      <c r="AP123" s="58">
        <f t="shared" si="58"/>
        <v>30000</v>
      </c>
      <c r="AQ123" s="58">
        <f t="shared" si="59"/>
        <v>0</v>
      </c>
      <c r="AR123" s="58">
        <f t="shared" si="60"/>
        <v>575012.16</v>
      </c>
      <c r="AS123" s="58">
        <f t="shared" si="61"/>
        <v>7762664.1600000001</v>
      </c>
      <c r="AT123" s="58">
        <f t="shared" si="62"/>
        <v>7762664.1600000001</v>
      </c>
      <c r="AU123" s="58" t="str">
        <f t="shared" si="63"/>
        <v>CÁT LÁI</v>
      </c>
      <c r="AV123" s="75" t="s">
        <v>80</v>
      </c>
      <c r="AW123" s="60" t="s">
        <v>2460</v>
      </c>
      <c r="AX123" s="60" t="s">
        <v>2323</v>
      </c>
      <c r="AY123" s="225">
        <v>45994</v>
      </c>
      <c r="AZ123" s="158"/>
      <c r="BA123" s="74"/>
      <c r="BB123" s="164"/>
      <c r="BC123" s="166"/>
    </row>
    <row r="124" spans="1:55" s="60" customFormat="1" ht="35.25" customHeight="1">
      <c r="A124" s="113" t="s">
        <v>1411</v>
      </c>
      <c r="B124" s="256" t="s">
        <v>1764</v>
      </c>
      <c r="C124" s="140" t="s">
        <v>1765</v>
      </c>
      <c r="D124" s="114">
        <v>45992</v>
      </c>
      <c r="E124" s="114" t="s">
        <v>2140</v>
      </c>
      <c r="F124" s="257">
        <v>1</v>
      </c>
      <c r="G124" s="258">
        <v>273.32</v>
      </c>
      <c r="H124" s="258">
        <v>273.32</v>
      </c>
      <c r="I124" s="116" t="s">
        <v>2294</v>
      </c>
      <c r="J124" s="56"/>
      <c r="K124" s="62"/>
      <c r="L124" s="56">
        <f>+IF(H124=0, _xleta.T, IF(H124&lt;=1000, 1260000, IF(H124&lt;=2000, 1430000, IF(H124&lt;=3000, 2120000, IF(H124&lt;=4500, 2230000, ff)))))</f>
        <v>1260000</v>
      </c>
      <c r="M124" s="56">
        <v>990000</v>
      </c>
      <c r="N124" s="56"/>
      <c r="O124" s="56"/>
      <c r="P124" s="56"/>
      <c r="Q124" s="56"/>
      <c r="R124" s="56"/>
      <c r="S124" s="56"/>
      <c r="T124" s="56">
        <v>4100</v>
      </c>
      <c r="U124" s="56">
        <f>+IF(H124&lt;=2000, 30000, IF(H124&lt;5000, 66000, ff))</f>
        <v>30000</v>
      </c>
      <c r="V124" s="56"/>
      <c r="W124" s="56"/>
      <c r="X124" s="62"/>
      <c r="Y124" s="58"/>
      <c r="Z124" s="260" t="s">
        <v>2333</v>
      </c>
      <c r="AA124" s="117" t="s">
        <v>74</v>
      </c>
      <c r="AB124" s="57" t="str">
        <f t="shared" si="44"/>
        <v>PS257887</v>
      </c>
      <c r="AC124" s="58" t="str">
        <f t="shared" si="45"/>
        <v>5072796</v>
      </c>
      <c r="AD124" s="59">
        <f t="shared" si="46"/>
        <v>45992</v>
      </c>
      <c r="AE124" s="58">
        <f t="shared" si="47"/>
        <v>0</v>
      </c>
      <c r="AF124" s="58">
        <f t="shared" si="48"/>
        <v>0</v>
      </c>
      <c r="AG124" s="58">
        <f t="shared" si="49"/>
        <v>1260000</v>
      </c>
      <c r="AH124" s="58">
        <f t="shared" si="50"/>
        <v>990000</v>
      </c>
      <c r="AI124" s="58">
        <f t="shared" si="51"/>
        <v>0</v>
      </c>
      <c r="AJ124" s="58">
        <f t="shared" si="52"/>
        <v>0</v>
      </c>
      <c r="AK124" s="58">
        <f t="shared" si="53"/>
        <v>0</v>
      </c>
      <c r="AL124" s="58">
        <f t="shared" si="54"/>
        <v>0</v>
      </c>
      <c r="AM124" s="58">
        <f t="shared" si="55"/>
        <v>0</v>
      </c>
      <c r="AN124" s="58">
        <f t="shared" si="56"/>
        <v>0</v>
      </c>
      <c r="AO124" s="58">
        <f t="shared" si="57"/>
        <v>4100</v>
      </c>
      <c r="AP124" s="58">
        <f t="shared" si="58"/>
        <v>30000</v>
      </c>
      <c r="AQ124" s="58">
        <f t="shared" si="59"/>
        <v>0</v>
      </c>
      <c r="AR124" s="58">
        <f t="shared" si="60"/>
        <v>182728</v>
      </c>
      <c r="AS124" s="58">
        <f t="shared" si="61"/>
        <v>2466828</v>
      </c>
      <c r="AT124" s="58">
        <f t="shared" si="62"/>
        <v>2466828</v>
      </c>
      <c r="AU124" s="58" t="str">
        <f t="shared" si="63"/>
        <v>CÁT LÁI</v>
      </c>
      <c r="AV124" s="75" t="s">
        <v>80</v>
      </c>
      <c r="AW124" s="60" t="s">
        <v>2461</v>
      </c>
      <c r="AX124" s="60" t="s">
        <v>2323</v>
      </c>
      <c r="AY124" s="225">
        <v>45994</v>
      </c>
      <c r="AZ124" s="158"/>
      <c r="BA124" s="74"/>
      <c r="BB124" s="164"/>
      <c r="BC124" s="166"/>
    </row>
    <row r="125" spans="1:55" s="60" customFormat="1" ht="35.25" customHeight="1">
      <c r="A125" s="113" t="s">
        <v>1412</v>
      </c>
      <c r="B125" s="256" t="s">
        <v>1766</v>
      </c>
      <c r="C125" s="140" t="s">
        <v>1767</v>
      </c>
      <c r="D125" s="114">
        <v>45992</v>
      </c>
      <c r="E125" s="114" t="s">
        <v>2141</v>
      </c>
      <c r="F125" s="257">
        <v>1</v>
      </c>
      <c r="G125" s="258">
        <v>263.60000000000002</v>
      </c>
      <c r="H125" s="258">
        <v>263.60000000000002</v>
      </c>
      <c r="I125" s="116">
        <v>1.0169999999999999</v>
      </c>
      <c r="J125" s="56"/>
      <c r="K125" s="62"/>
      <c r="L125" s="56">
        <f>+IF(H125=0, _xleta.T, IF(H125&lt;=1000, 1260000, IF(H125&lt;=2000, 1430000, IF(H125&lt;=3000, 2120000, IF(H125&lt;=4500, 2230000, ff)))))</f>
        <v>1260000</v>
      </c>
      <c r="M125" s="56">
        <v>990000</v>
      </c>
      <c r="N125" s="56">
        <v>832802</v>
      </c>
      <c r="O125" s="56"/>
      <c r="P125" s="56"/>
      <c r="Q125" s="56">
        <v>1716845</v>
      </c>
      <c r="R125" s="56"/>
      <c r="S125" s="56"/>
      <c r="T125" s="56">
        <v>3954</v>
      </c>
      <c r="U125" s="56">
        <f>+IF(H125&lt;=2000, 30000, IF(H125&lt;5000, 66000, ff))</f>
        <v>30000</v>
      </c>
      <c r="V125" s="56"/>
      <c r="W125" s="56"/>
      <c r="X125" s="62"/>
      <c r="Y125" s="58"/>
      <c r="Z125" s="260" t="s">
        <v>2335</v>
      </c>
      <c r="AA125" s="117" t="s">
        <v>74</v>
      </c>
      <c r="AB125" s="57" t="str">
        <f t="shared" si="44"/>
        <v>PS257885</v>
      </c>
      <c r="AC125" s="58" t="str">
        <f t="shared" si="45"/>
        <v>HK20251115</v>
      </c>
      <c r="AD125" s="59">
        <f t="shared" si="46"/>
        <v>45992</v>
      </c>
      <c r="AE125" s="58">
        <f t="shared" si="47"/>
        <v>0</v>
      </c>
      <c r="AF125" s="58">
        <f t="shared" si="48"/>
        <v>0</v>
      </c>
      <c r="AG125" s="58">
        <f t="shared" si="49"/>
        <v>1260000</v>
      </c>
      <c r="AH125" s="58">
        <f t="shared" si="50"/>
        <v>990000</v>
      </c>
      <c r="AI125" s="58">
        <f t="shared" si="51"/>
        <v>832802</v>
      </c>
      <c r="AJ125" s="58">
        <f t="shared" si="52"/>
        <v>0</v>
      </c>
      <c r="AK125" s="58">
        <f t="shared" si="53"/>
        <v>0</v>
      </c>
      <c r="AL125" s="58">
        <f t="shared" si="54"/>
        <v>1716845</v>
      </c>
      <c r="AM125" s="58">
        <f t="shared" si="55"/>
        <v>0</v>
      </c>
      <c r="AN125" s="58">
        <f t="shared" si="56"/>
        <v>0</v>
      </c>
      <c r="AO125" s="58">
        <f t="shared" si="57"/>
        <v>3954</v>
      </c>
      <c r="AP125" s="58">
        <f t="shared" si="58"/>
        <v>30000</v>
      </c>
      <c r="AQ125" s="58">
        <f t="shared" si="59"/>
        <v>0</v>
      </c>
      <c r="AR125" s="58">
        <f t="shared" si="60"/>
        <v>386688.08</v>
      </c>
      <c r="AS125" s="58">
        <f t="shared" si="61"/>
        <v>5220289.08</v>
      </c>
      <c r="AT125" s="58">
        <f t="shared" si="62"/>
        <v>5220289.08</v>
      </c>
      <c r="AU125" s="58" t="str">
        <f t="shared" si="63"/>
        <v>CÁT LÁI</v>
      </c>
      <c r="AV125" s="75" t="s">
        <v>80</v>
      </c>
      <c r="AW125" s="60" t="s">
        <v>2462</v>
      </c>
      <c r="AX125" s="60" t="s">
        <v>2323</v>
      </c>
      <c r="AY125" s="225">
        <v>45994</v>
      </c>
      <c r="AZ125" s="158"/>
      <c r="BA125" s="74"/>
      <c r="BB125" s="164"/>
      <c r="BC125" s="166"/>
    </row>
    <row r="126" spans="1:55" s="60" customFormat="1" ht="35.25" customHeight="1">
      <c r="A126" s="113" t="s">
        <v>1413</v>
      </c>
      <c r="B126" s="256" t="s">
        <v>1768</v>
      </c>
      <c r="C126" s="140" t="s">
        <v>1769</v>
      </c>
      <c r="D126" s="114">
        <v>45992</v>
      </c>
      <c r="E126" s="114" t="s">
        <v>2142</v>
      </c>
      <c r="F126" s="257">
        <v>1</v>
      </c>
      <c r="G126" s="258">
        <v>450</v>
      </c>
      <c r="H126" s="258">
        <v>450</v>
      </c>
      <c r="I126" s="116">
        <v>0.9</v>
      </c>
      <c r="J126" s="56"/>
      <c r="K126" s="62"/>
      <c r="L126" s="56">
        <f>+IF(H126=0, _xleta.T, IF(H126&lt;=1000, 1260000, IF(H126&lt;=2000, 1430000, IF(H126&lt;=3000, 2120000, IF(H126&lt;=4500, 2230000, ff)))))</f>
        <v>1260000</v>
      </c>
      <c r="M126" s="56">
        <v>990000</v>
      </c>
      <c r="N126" s="56">
        <v>4225920</v>
      </c>
      <c r="O126" s="56">
        <v>1320600</v>
      </c>
      <c r="P126" s="56">
        <v>2112960</v>
      </c>
      <c r="Q126" s="56">
        <v>660300</v>
      </c>
      <c r="R126" s="56">
        <v>660300</v>
      </c>
      <c r="S126" s="56"/>
      <c r="T126" s="56">
        <v>6750</v>
      </c>
      <c r="U126" s="56">
        <f>+IF(H126&lt;=2000, 30000, IF(H126&lt;5000, 66000, ff))</f>
        <v>30000</v>
      </c>
      <c r="V126" s="56"/>
      <c r="W126" s="56"/>
      <c r="X126" s="62"/>
      <c r="Y126" s="58"/>
      <c r="Z126" s="260" t="s">
        <v>2335</v>
      </c>
      <c r="AA126" s="117" t="s">
        <v>74</v>
      </c>
      <c r="AB126" s="57" t="str">
        <f t="shared" si="44"/>
        <v>PS257881</v>
      </c>
      <c r="AC126" s="58" t="str">
        <f t="shared" si="45"/>
        <v>OR20251114</v>
      </c>
      <c r="AD126" s="59">
        <f t="shared" si="46"/>
        <v>45992</v>
      </c>
      <c r="AE126" s="58">
        <f t="shared" si="47"/>
        <v>0</v>
      </c>
      <c r="AF126" s="58">
        <f t="shared" si="48"/>
        <v>0</v>
      </c>
      <c r="AG126" s="58">
        <f t="shared" si="49"/>
        <v>1260000</v>
      </c>
      <c r="AH126" s="58">
        <f t="shared" si="50"/>
        <v>990000</v>
      </c>
      <c r="AI126" s="58">
        <f t="shared" si="51"/>
        <v>4225920</v>
      </c>
      <c r="AJ126" s="58">
        <f t="shared" si="52"/>
        <v>1320600</v>
      </c>
      <c r="AK126" s="58">
        <f t="shared" si="53"/>
        <v>2112960</v>
      </c>
      <c r="AL126" s="58">
        <f t="shared" si="54"/>
        <v>660300</v>
      </c>
      <c r="AM126" s="58">
        <f t="shared" si="55"/>
        <v>660300</v>
      </c>
      <c r="AN126" s="58">
        <f t="shared" si="56"/>
        <v>0</v>
      </c>
      <c r="AO126" s="58">
        <f t="shared" si="57"/>
        <v>6750</v>
      </c>
      <c r="AP126" s="58">
        <f t="shared" si="58"/>
        <v>30000</v>
      </c>
      <c r="AQ126" s="58">
        <f t="shared" si="59"/>
        <v>0</v>
      </c>
      <c r="AR126" s="58">
        <f t="shared" si="60"/>
        <v>901346.4</v>
      </c>
      <c r="AS126" s="58">
        <f t="shared" si="61"/>
        <v>12168176.4</v>
      </c>
      <c r="AT126" s="58">
        <f t="shared" si="62"/>
        <v>12168176.4</v>
      </c>
      <c r="AU126" s="58" t="str">
        <f t="shared" si="63"/>
        <v>CÁT LÁI</v>
      </c>
      <c r="AV126" s="75" t="s">
        <v>80</v>
      </c>
      <c r="AW126" s="60" t="s">
        <v>2463</v>
      </c>
      <c r="AX126" s="60" t="s">
        <v>2323</v>
      </c>
      <c r="AY126" s="225">
        <v>45994</v>
      </c>
      <c r="AZ126" s="158"/>
      <c r="BA126" s="74"/>
      <c r="BB126" s="164"/>
      <c r="BC126" s="166"/>
    </row>
    <row r="127" spans="1:55" s="60" customFormat="1" ht="35.25" customHeight="1">
      <c r="A127" s="113" t="s">
        <v>1414</v>
      </c>
      <c r="B127" s="256" t="s">
        <v>1770</v>
      </c>
      <c r="C127" s="140" t="s">
        <v>1771</v>
      </c>
      <c r="D127" s="114">
        <v>45993</v>
      </c>
      <c r="E127" s="114" t="s">
        <v>2143</v>
      </c>
      <c r="F127" s="257">
        <v>1</v>
      </c>
      <c r="G127" s="258">
        <v>461</v>
      </c>
      <c r="H127" s="258">
        <v>461</v>
      </c>
      <c r="I127" s="116">
        <v>1.1200000000000001</v>
      </c>
      <c r="J127" s="56"/>
      <c r="K127" s="62"/>
      <c r="L127" s="56">
        <f>+IF(H127=0, _xleta.T, IF(H127&lt;=1000, 1260000, IF(H127&lt;=2000, 1430000, IF(H127&lt;=3000, 2120000, IF(H127&lt;=4500, 2230000, ff)))))</f>
        <v>1260000</v>
      </c>
      <c r="M127" s="56">
        <v>990000</v>
      </c>
      <c r="N127" s="56">
        <v>4141402</v>
      </c>
      <c r="O127" s="56">
        <v>1774886</v>
      </c>
      <c r="P127" s="56">
        <v>1183258</v>
      </c>
      <c r="Q127" s="56">
        <v>1320600</v>
      </c>
      <c r="R127" s="56"/>
      <c r="S127" s="56"/>
      <c r="T127" s="56">
        <v>6915</v>
      </c>
      <c r="U127" s="56">
        <f>+IF(H127&lt;=2000, 30000, IF(H127&lt;5000, 66000, ff))</f>
        <v>30000</v>
      </c>
      <c r="V127" s="56"/>
      <c r="W127" s="56"/>
      <c r="X127" s="62"/>
      <c r="Y127" s="58"/>
      <c r="Z127" s="260" t="s">
        <v>2335</v>
      </c>
      <c r="AA127" s="117" t="s">
        <v>74</v>
      </c>
      <c r="AB127" s="57" t="str">
        <f t="shared" si="44"/>
        <v>PS257876</v>
      </c>
      <c r="AC127" s="58" t="str">
        <f t="shared" si="45"/>
        <v>HN20251111001</v>
      </c>
      <c r="AD127" s="59">
        <f t="shared" si="46"/>
        <v>45993</v>
      </c>
      <c r="AE127" s="58">
        <f t="shared" si="47"/>
        <v>0</v>
      </c>
      <c r="AF127" s="58">
        <f t="shared" si="48"/>
        <v>0</v>
      </c>
      <c r="AG127" s="58">
        <f t="shared" si="49"/>
        <v>1260000</v>
      </c>
      <c r="AH127" s="58">
        <f t="shared" si="50"/>
        <v>990000</v>
      </c>
      <c r="AI127" s="58">
        <f t="shared" si="51"/>
        <v>4141402</v>
      </c>
      <c r="AJ127" s="58">
        <f t="shared" si="52"/>
        <v>1774886</v>
      </c>
      <c r="AK127" s="58">
        <f t="shared" si="53"/>
        <v>1183258</v>
      </c>
      <c r="AL127" s="58">
        <f t="shared" si="54"/>
        <v>1320600</v>
      </c>
      <c r="AM127" s="58">
        <f t="shared" si="55"/>
        <v>0</v>
      </c>
      <c r="AN127" s="58">
        <f t="shared" si="56"/>
        <v>0</v>
      </c>
      <c r="AO127" s="58">
        <f t="shared" si="57"/>
        <v>6915</v>
      </c>
      <c r="AP127" s="58">
        <f t="shared" si="58"/>
        <v>30000</v>
      </c>
      <c r="AQ127" s="58">
        <f t="shared" si="59"/>
        <v>0</v>
      </c>
      <c r="AR127" s="58">
        <f t="shared" si="60"/>
        <v>856564.88</v>
      </c>
      <c r="AS127" s="58">
        <f t="shared" si="61"/>
        <v>11563625.880000001</v>
      </c>
      <c r="AT127" s="58">
        <f t="shared" si="62"/>
        <v>11563625.880000001</v>
      </c>
      <c r="AU127" s="58" t="str">
        <f t="shared" si="63"/>
        <v>CÁT LÁI</v>
      </c>
      <c r="AV127" s="75" t="s">
        <v>80</v>
      </c>
      <c r="AW127" s="60" t="s">
        <v>2464</v>
      </c>
      <c r="AX127" s="60" t="s">
        <v>2323</v>
      </c>
      <c r="AY127" s="225">
        <v>45994</v>
      </c>
      <c r="AZ127" s="158"/>
      <c r="BA127" s="74"/>
      <c r="BB127" s="164"/>
      <c r="BC127" s="166"/>
    </row>
    <row r="128" spans="1:55" s="60" customFormat="1" ht="35.25" customHeight="1">
      <c r="A128" s="113" t="s">
        <v>1415</v>
      </c>
      <c r="B128" s="256" t="s">
        <v>1772</v>
      </c>
      <c r="C128" s="140" t="s">
        <v>1773</v>
      </c>
      <c r="D128" s="114">
        <v>45992</v>
      </c>
      <c r="E128" s="114" t="s">
        <v>2144</v>
      </c>
      <c r="F128" s="257">
        <v>1</v>
      </c>
      <c r="G128" s="258">
        <v>498.22</v>
      </c>
      <c r="H128" s="258">
        <v>498.22</v>
      </c>
      <c r="I128" s="116"/>
      <c r="J128" s="56"/>
      <c r="K128" s="62"/>
      <c r="L128" s="56"/>
      <c r="M128" s="56">
        <v>410000</v>
      </c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62"/>
      <c r="Y128" s="58"/>
      <c r="Z128" s="260"/>
      <c r="AA128" s="117" t="s">
        <v>143</v>
      </c>
      <c r="AB128" s="57" t="str">
        <f t="shared" si="44"/>
        <v>PS257771</v>
      </c>
      <c r="AC128" s="58" t="str">
        <f t="shared" si="45"/>
        <v>PS25-7771</v>
      </c>
      <c r="AD128" s="59">
        <f t="shared" si="46"/>
        <v>45992</v>
      </c>
      <c r="AE128" s="58">
        <f t="shared" si="47"/>
        <v>0</v>
      </c>
      <c r="AF128" s="58">
        <f t="shared" si="48"/>
        <v>0</v>
      </c>
      <c r="AG128" s="58">
        <f t="shared" si="49"/>
        <v>0</v>
      </c>
      <c r="AH128" s="58">
        <f t="shared" si="50"/>
        <v>410000</v>
      </c>
      <c r="AI128" s="58">
        <f t="shared" si="51"/>
        <v>0</v>
      </c>
      <c r="AJ128" s="58">
        <f t="shared" si="52"/>
        <v>0</v>
      </c>
      <c r="AK128" s="58">
        <f t="shared" si="53"/>
        <v>0</v>
      </c>
      <c r="AL128" s="58">
        <f t="shared" si="54"/>
        <v>0</v>
      </c>
      <c r="AM128" s="58">
        <f t="shared" si="55"/>
        <v>0</v>
      </c>
      <c r="AN128" s="58">
        <f t="shared" si="56"/>
        <v>0</v>
      </c>
      <c r="AO128" s="58">
        <f t="shared" si="57"/>
        <v>0</v>
      </c>
      <c r="AP128" s="58">
        <f t="shared" si="58"/>
        <v>0</v>
      </c>
      <c r="AQ128" s="58">
        <f t="shared" si="59"/>
        <v>0</v>
      </c>
      <c r="AR128" s="58">
        <f t="shared" si="60"/>
        <v>32800</v>
      </c>
      <c r="AS128" s="58">
        <f t="shared" si="61"/>
        <v>442800</v>
      </c>
      <c r="AT128" s="58">
        <f t="shared" si="62"/>
        <v>442800</v>
      </c>
      <c r="AU128" s="58" t="str">
        <f t="shared" si="63"/>
        <v>KNQ LF LOGISTICS</v>
      </c>
      <c r="AV128" s="75" t="s">
        <v>81</v>
      </c>
      <c r="AW128" s="60" t="s">
        <v>2465</v>
      </c>
      <c r="AY128" s="225">
        <v>45994</v>
      </c>
      <c r="AZ128" s="158"/>
      <c r="BA128" s="74"/>
      <c r="BB128" s="164"/>
      <c r="BC128" s="166"/>
    </row>
    <row r="129" spans="1:55" s="60" customFormat="1" ht="35.25" customHeight="1">
      <c r="A129" s="113" t="s">
        <v>1416</v>
      </c>
      <c r="B129" s="256" t="s">
        <v>1774</v>
      </c>
      <c r="C129" s="140" t="s">
        <v>1775</v>
      </c>
      <c r="D129" s="114">
        <v>45994</v>
      </c>
      <c r="E129" s="114" t="s">
        <v>2145</v>
      </c>
      <c r="F129" s="257">
        <v>1</v>
      </c>
      <c r="G129" s="258">
        <v>86</v>
      </c>
      <c r="H129" s="258">
        <v>86</v>
      </c>
      <c r="I129" s="116"/>
      <c r="J129" s="56"/>
      <c r="K129" s="62"/>
      <c r="L129" s="56">
        <f t="shared" ref="L129:L133" si="66">+IF(H129&lt;=50,1060000, IF(H129&lt;=200, 1210000, IF(H129&lt;=500, 1230000, IF(H129&lt;=1000, 1440000, IF(H129&lt;=2000, 1990000, IF(H129&gt;2000, 1990000+(H129-2000)*1464))))))</f>
        <v>1210000</v>
      </c>
      <c r="M129" s="56">
        <v>990000</v>
      </c>
      <c r="N129" s="56"/>
      <c r="O129" s="56"/>
      <c r="P129" s="56"/>
      <c r="Q129" s="56">
        <v>1584720</v>
      </c>
      <c r="R129" s="56"/>
      <c r="S129" s="56">
        <v>300000</v>
      </c>
      <c r="T129" s="56"/>
      <c r="U129" s="56"/>
      <c r="V129" s="56"/>
      <c r="W129" s="56"/>
      <c r="X129" s="62"/>
      <c r="Y129" s="58"/>
      <c r="Z129" s="260" t="s">
        <v>2335</v>
      </c>
      <c r="AA129" s="117" t="s">
        <v>76</v>
      </c>
      <c r="AB129" s="57" t="str">
        <f t="shared" si="44"/>
        <v>PS257926</v>
      </c>
      <c r="AC129" s="58" t="str">
        <f t="shared" si="45"/>
        <v>IE20251129021</v>
      </c>
      <c r="AD129" s="59">
        <f t="shared" si="46"/>
        <v>45994</v>
      </c>
      <c r="AE129" s="58">
        <f t="shared" si="47"/>
        <v>0</v>
      </c>
      <c r="AF129" s="58">
        <f t="shared" si="48"/>
        <v>0</v>
      </c>
      <c r="AG129" s="58">
        <f t="shared" si="49"/>
        <v>1210000</v>
      </c>
      <c r="AH129" s="58">
        <f t="shared" si="50"/>
        <v>990000</v>
      </c>
      <c r="AI129" s="58">
        <f t="shared" si="51"/>
        <v>0</v>
      </c>
      <c r="AJ129" s="58">
        <f t="shared" si="52"/>
        <v>0</v>
      </c>
      <c r="AK129" s="58">
        <f t="shared" si="53"/>
        <v>0</v>
      </c>
      <c r="AL129" s="58">
        <f t="shared" si="54"/>
        <v>1584720</v>
      </c>
      <c r="AM129" s="58">
        <f t="shared" si="55"/>
        <v>0</v>
      </c>
      <c r="AN129" s="58">
        <f t="shared" si="56"/>
        <v>300000</v>
      </c>
      <c r="AO129" s="58">
        <f t="shared" si="57"/>
        <v>0</v>
      </c>
      <c r="AP129" s="58">
        <f t="shared" si="58"/>
        <v>0</v>
      </c>
      <c r="AQ129" s="58">
        <f t="shared" si="59"/>
        <v>0</v>
      </c>
      <c r="AR129" s="58">
        <f t="shared" si="60"/>
        <v>326777.60000000003</v>
      </c>
      <c r="AS129" s="58">
        <f t="shared" si="61"/>
        <v>4411497.5999999996</v>
      </c>
      <c r="AT129" s="58">
        <f t="shared" si="62"/>
        <v>4411497.5999999996</v>
      </c>
      <c r="AU129" s="58" t="str">
        <f t="shared" si="63"/>
        <v>SCSC</v>
      </c>
      <c r="AV129" s="75" t="s">
        <v>79</v>
      </c>
      <c r="AW129" s="60" t="s">
        <v>2466</v>
      </c>
      <c r="AX129" s="60" t="s">
        <v>2326</v>
      </c>
      <c r="AY129" s="225">
        <v>45995</v>
      </c>
      <c r="AZ129" s="158"/>
      <c r="BA129" s="74"/>
      <c r="BB129" s="164"/>
      <c r="BC129" s="166"/>
    </row>
    <row r="130" spans="1:55" s="60" customFormat="1" ht="35.25" customHeight="1">
      <c r="A130" s="113" t="s">
        <v>1417</v>
      </c>
      <c r="B130" s="256" t="s">
        <v>1776</v>
      </c>
      <c r="C130" s="140" t="s">
        <v>1777</v>
      </c>
      <c r="D130" s="114">
        <v>45994</v>
      </c>
      <c r="E130" s="114" t="s">
        <v>2146</v>
      </c>
      <c r="F130" s="257">
        <v>1</v>
      </c>
      <c r="G130" s="258">
        <v>916</v>
      </c>
      <c r="H130" s="258">
        <v>916</v>
      </c>
      <c r="I130" s="116"/>
      <c r="J130" s="56"/>
      <c r="K130" s="62"/>
      <c r="L130" s="56">
        <f t="shared" si="66"/>
        <v>1440000</v>
      </c>
      <c r="M130" s="56">
        <v>990000</v>
      </c>
      <c r="N130" s="56"/>
      <c r="O130" s="56"/>
      <c r="P130" s="56"/>
      <c r="Q130" s="56">
        <v>1449324</v>
      </c>
      <c r="R130" s="56"/>
      <c r="S130" s="56">
        <v>1209120</v>
      </c>
      <c r="T130" s="56"/>
      <c r="U130" s="56"/>
      <c r="V130" s="56"/>
      <c r="W130" s="56"/>
      <c r="X130" s="62"/>
      <c r="Y130" s="58"/>
      <c r="Z130" s="260" t="s">
        <v>2335</v>
      </c>
      <c r="AA130" s="117" t="s">
        <v>72</v>
      </c>
      <c r="AB130" s="57" t="str">
        <f t="shared" si="44"/>
        <v>PS257990</v>
      </c>
      <c r="AC130" s="58" t="str">
        <f t="shared" si="45"/>
        <v>0884858280</v>
      </c>
      <c r="AD130" s="59">
        <f t="shared" si="46"/>
        <v>45994</v>
      </c>
      <c r="AE130" s="58">
        <f t="shared" si="47"/>
        <v>0</v>
      </c>
      <c r="AF130" s="58">
        <f t="shared" si="48"/>
        <v>0</v>
      </c>
      <c r="AG130" s="58">
        <f t="shared" si="49"/>
        <v>1440000</v>
      </c>
      <c r="AH130" s="58">
        <f t="shared" si="50"/>
        <v>990000</v>
      </c>
      <c r="AI130" s="58">
        <f t="shared" si="51"/>
        <v>0</v>
      </c>
      <c r="AJ130" s="58">
        <f t="shared" si="52"/>
        <v>0</v>
      </c>
      <c r="AK130" s="58">
        <f t="shared" si="53"/>
        <v>0</v>
      </c>
      <c r="AL130" s="58">
        <f t="shared" si="54"/>
        <v>1449324</v>
      </c>
      <c r="AM130" s="58">
        <f t="shared" si="55"/>
        <v>0</v>
      </c>
      <c r="AN130" s="58">
        <f t="shared" si="56"/>
        <v>1209120</v>
      </c>
      <c r="AO130" s="58">
        <f t="shared" si="57"/>
        <v>0</v>
      </c>
      <c r="AP130" s="58">
        <f t="shared" si="58"/>
        <v>0</v>
      </c>
      <c r="AQ130" s="58">
        <f t="shared" si="59"/>
        <v>0</v>
      </c>
      <c r="AR130" s="58">
        <f t="shared" si="60"/>
        <v>407075.52</v>
      </c>
      <c r="AS130" s="58">
        <f t="shared" si="61"/>
        <v>5495519.5199999996</v>
      </c>
      <c r="AT130" s="58">
        <f t="shared" si="62"/>
        <v>5495519.5199999996</v>
      </c>
      <c r="AU130" s="58" t="str">
        <f t="shared" si="63"/>
        <v>TCS</v>
      </c>
      <c r="AV130" s="75" t="s">
        <v>79</v>
      </c>
      <c r="AW130" s="60" t="s">
        <v>2467</v>
      </c>
      <c r="AX130" s="60" t="s">
        <v>1293</v>
      </c>
      <c r="AY130" s="225">
        <v>45995</v>
      </c>
      <c r="AZ130" s="158"/>
      <c r="BA130" s="74"/>
      <c r="BB130" s="164"/>
      <c r="BC130" s="166"/>
    </row>
    <row r="131" spans="1:55" s="60" customFormat="1" ht="35.25" customHeight="1">
      <c r="A131" s="113" t="s">
        <v>1418</v>
      </c>
      <c r="B131" s="256" t="s">
        <v>1778</v>
      </c>
      <c r="C131" s="140" t="s">
        <v>1779</v>
      </c>
      <c r="D131" s="114">
        <v>45994</v>
      </c>
      <c r="E131" s="114" t="s">
        <v>2147</v>
      </c>
      <c r="F131" s="257">
        <v>1</v>
      </c>
      <c r="G131" s="258">
        <v>4</v>
      </c>
      <c r="H131" s="258">
        <v>4</v>
      </c>
      <c r="I131" s="116"/>
      <c r="J131" s="56"/>
      <c r="K131" s="62"/>
      <c r="L131" s="56">
        <f t="shared" si="66"/>
        <v>1060000</v>
      </c>
      <c r="M131" s="56">
        <v>990000</v>
      </c>
      <c r="N131" s="56"/>
      <c r="O131" s="56"/>
      <c r="P131" s="56"/>
      <c r="Q131" s="56">
        <v>524630</v>
      </c>
      <c r="R131" s="56"/>
      <c r="S131" s="56">
        <v>150000</v>
      </c>
      <c r="T131" s="56"/>
      <c r="U131" s="56"/>
      <c r="V131" s="56"/>
      <c r="W131" s="56"/>
      <c r="X131" s="62"/>
      <c r="Y131" s="58"/>
      <c r="Z131" s="260" t="s">
        <v>2335</v>
      </c>
      <c r="AA131" s="117" t="s">
        <v>72</v>
      </c>
      <c r="AB131" s="57" t="str">
        <f t="shared" si="44"/>
        <v>PS257976</v>
      </c>
      <c r="AC131" s="58" t="str">
        <f t="shared" si="45"/>
        <v>PC251202VY</v>
      </c>
      <c r="AD131" s="59">
        <f t="shared" si="46"/>
        <v>45994</v>
      </c>
      <c r="AE131" s="58">
        <f t="shared" si="47"/>
        <v>0</v>
      </c>
      <c r="AF131" s="58">
        <f t="shared" si="48"/>
        <v>0</v>
      </c>
      <c r="AG131" s="58">
        <f t="shared" si="49"/>
        <v>1060000</v>
      </c>
      <c r="AH131" s="58">
        <f t="shared" si="50"/>
        <v>990000</v>
      </c>
      <c r="AI131" s="58">
        <f t="shared" si="51"/>
        <v>0</v>
      </c>
      <c r="AJ131" s="58">
        <f t="shared" si="52"/>
        <v>0</v>
      </c>
      <c r="AK131" s="58">
        <f t="shared" si="53"/>
        <v>0</v>
      </c>
      <c r="AL131" s="58">
        <f t="shared" si="54"/>
        <v>524630</v>
      </c>
      <c r="AM131" s="58">
        <f t="shared" si="55"/>
        <v>0</v>
      </c>
      <c r="AN131" s="58">
        <f t="shared" si="56"/>
        <v>150000</v>
      </c>
      <c r="AO131" s="58">
        <f t="shared" si="57"/>
        <v>0</v>
      </c>
      <c r="AP131" s="58">
        <f t="shared" si="58"/>
        <v>0</v>
      </c>
      <c r="AQ131" s="58">
        <f t="shared" si="59"/>
        <v>0</v>
      </c>
      <c r="AR131" s="58">
        <f t="shared" si="60"/>
        <v>217970.4</v>
      </c>
      <c r="AS131" s="58">
        <f t="shared" si="61"/>
        <v>2942600.4</v>
      </c>
      <c r="AT131" s="58">
        <f t="shared" si="62"/>
        <v>2942600.4</v>
      </c>
      <c r="AU131" s="58" t="str">
        <f t="shared" si="63"/>
        <v>TCS</v>
      </c>
      <c r="AV131" s="75" t="s">
        <v>79</v>
      </c>
      <c r="AW131" s="60" t="s">
        <v>2468</v>
      </c>
      <c r="AX131" s="60" t="s">
        <v>1293</v>
      </c>
      <c r="AY131" s="225">
        <v>45995</v>
      </c>
      <c r="AZ131" s="158"/>
      <c r="BA131" s="74"/>
      <c r="BB131" s="164"/>
      <c r="BC131" s="166"/>
    </row>
    <row r="132" spans="1:55" s="60" customFormat="1" ht="35.25" customHeight="1">
      <c r="A132" s="113" t="s">
        <v>1419</v>
      </c>
      <c r="B132" s="256" t="s">
        <v>1780</v>
      </c>
      <c r="C132" s="140" t="s">
        <v>1781</v>
      </c>
      <c r="D132" s="114">
        <v>45994</v>
      </c>
      <c r="E132" s="114" t="s">
        <v>2148</v>
      </c>
      <c r="F132" s="257">
        <v>1</v>
      </c>
      <c r="G132" s="258">
        <v>2</v>
      </c>
      <c r="H132" s="258">
        <v>2</v>
      </c>
      <c r="I132" s="116"/>
      <c r="J132" s="56"/>
      <c r="K132" s="62"/>
      <c r="L132" s="56">
        <f t="shared" si="66"/>
        <v>1060000</v>
      </c>
      <c r="M132" s="56">
        <v>990000</v>
      </c>
      <c r="N132" s="56"/>
      <c r="O132" s="56"/>
      <c r="P132" s="56"/>
      <c r="Q132" s="56">
        <v>522491</v>
      </c>
      <c r="R132" s="56"/>
      <c r="S132" s="56">
        <v>150000</v>
      </c>
      <c r="T132" s="56"/>
      <c r="U132" s="56"/>
      <c r="V132" s="56"/>
      <c r="W132" s="56"/>
      <c r="X132" s="62"/>
      <c r="Y132" s="58"/>
      <c r="Z132" s="260" t="s">
        <v>2335</v>
      </c>
      <c r="AA132" s="117" t="s">
        <v>72</v>
      </c>
      <c r="AB132" s="57" t="str">
        <f t="shared" ref="AB132:AB149" si="67">A132</f>
        <v>PS257977</v>
      </c>
      <c r="AC132" s="58" t="str">
        <f t="shared" ref="AC132:AC149" si="68">B132</f>
        <v>G8-20251202 VY (B)</v>
      </c>
      <c r="AD132" s="59">
        <f t="shared" ref="AD132:AD149" si="69">D132</f>
        <v>45994</v>
      </c>
      <c r="AE132" s="58">
        <f t="shared" ref="AE132:AE149" si="70">G132/H132*J132</f>
        <v>0</v>
      </c>
      <c r="AF132" s="58">
        <f t="shared" ref="AF132:AF149" si="71">(G132/H132)*K132</f>
        <v>0</v>
      </c>
      <c r="AG132" s="58">
        <f t="shared" ref="AG132:AG149" si="72">(G132/H132)*L132</f>
        <v>1060000</v>
      </c>
      <c r="AH132" s="58">
        <f t="shared" ref="AH132:AH149" si="73">(G132/H132)*M132</f>
        <v>990000</v>
      </c>
      <c r="AI132" s="58">
        <f t="shared" ref="AI132:AI149" si="74">(G132/H132)*N132</f>
        <v>0</v>
      </c>
      <c r="AJ132" s="58">
        <f t="shared" ref="AJ132:AJ149" si="75">(G132/H132)*O132</f>
        <v>0</v>
      </c>
      <c r="AK132" s="58">
        <f t="shared" ref="AK132:AK149" si="76">(G132/H132)*P132</f>
        <v>0</v>
      </c>
      <c r="AL132" s="58">
        <f t="shared" ref="AL132:AL149" si="77">(G132/H132)*Q132</f>
        <v>522491</v>
      </c>
      <c r="AM132" s="58">
        <f t="shared" ref="AM132:AM149" si="78">(G132/H132)*R132</f>
        <v>0</v>
      </c>
      <c r="AN132" s="58">
        <f t="shared" ref="AN132:AN149" si="79">(G132/H132)*S132</f>
        <v>150000</v>
      </c>
      <c r="AO132" s="58">
        <f t="shared" ref="AO132:AO149" si="80">(G132/H132)*T132</f>
        <v>0</v>
      </c>
      <c r="AP132" s="58">
        <f t="shared" ref="AP132:AP149" si="81">(G132/H132)*U132</f>
        <v>0</v>
      </c>
      <c r="AQ132" s="58">
        <f t="shared" ref="AQ132:AQ149" si="82">(G132/H132)*V132</f>
        <v>0</v>
      </c>
      <c r="AR132" s="58">
        <f t="shared" ref="AR132:AR149" si="83">SUM(AG132:AQ132)*0.08</f>
        <v>217799.28</v>
      </c>
      <c r="AS132" s="58">
        <f t="shared" ref="AS132:AS149" si="84">SUM(AG132:AR132)</f>
        <v>2940290.28</v>
      </c>
      <c r="AT132" s="58">
        <f t="shared" ref="AT132:AT149" si="85">AS132</f>
        <v>2940290.28</v>
      </c>
      <c r="AU132" s="58" t="str">
        <f t="shared" ref="AU132:AU149" si="86">AA132</f>
        <v>TCS</v>
      </c>
      <c r="AV132" s="75" t="s">
        <v>79</v>
      </c>
      <c r="AW132" s="60" t="s">
        <v>2469</v>
      </c>
      <c r="AX132" s="60" t="s">
        <v>1293</v>
      </c>
      <c r="AY132" s="225">
        <v>45995</v>
      </c>
      <c r="AZ132" s="158"/>
      <c r="BA132" s="74"/>
      <c r="BB132" s="164"/>
      <c r="BC132" s="166"/>
    </row>
    <row r="133" spans="1:55" s="60" customFormat="1" ht="35.25" customHeight="1">
      <c r="A133" s="113" t="s">
        <v>1420</v>
      </c>
      <c r="B133" s="256" t="s">
        <v>1782</v>
      </c>
      <c r="C133" s="140" t="s">
        <v>1783</v>
      </c>
      <c r="D133" s="114">
        <v>45994</v>
      </c>
      <c r="E133" s="114" t="s">
        <v>2149</v>
      </c>
      <c r="F133" s="257">
        <v>1</v>
      </c>
      <c r="G133" s="258">
        <v>181</v>
      </c>
      <c r="H133" s="258">
        <v>181</v>
      </c>
      <c r="I133" s="116"/>
      <c r="J133" s="56"/>
      <c r="K133" s="62"/>
      <c r="L133" s="56">
        <f t="shared" si="66"/>
        <v>1210000</v>
      </c>
      <c r="M133" s="56">
        <v>990000</v>
      </c>
      <c r="N133" s="56"/>
      <c r="O133" s="56"/>
      <c r="P133" s="56"/>
      <c r="Q133" s="56">
        <v>1003580</v>
      </c>
      <c r="R133" s="56"/>
      <c r="S133" s="56">
        <v>238920</v>
      </c>
      <c r="T133" s="56"/>
      <c r="U133" s="56"/>
      <c r="V133" s="56"/>
      <c r="W133" s="56"/>
      <c r="X133" s="62"/>
      <c r="Y133" s="58"/>
      <c r="Z133" s="260" t="s">
        <v>2335</v>
      </c>
      <c r="AA133" s="117" t="s">
        <v>72</v>
      </c>
      <c r="AB133" s="57" t="str">
        <f t="shared" si="67"/>
        <v>PS258006</v>
      </c>
      <c r="AC133" s="58" t="str">
        <f t="shared" si="68"/>
        <v>KT/M-9212(ELA)</v>
      </c>
      <c r="AD133" s="59">
        <f t="shared" si="69"/>
        <v>45994</v>
      </c>
      <c r="AE133" s="58">
        <f t="shared" si="70"/>
        <v>0</v>
      </c>
      <c r="AF133" s="58">
        <f t="shared" si="71"/>
        <v>0</v>
      </c>
      <c r="AG133" s="58">
        <f t="shared" si="72"/>
        <v>1210000</v>
      </c>
      <c r="AH133" s="58">
        <f t="shared" si="73"/>
        <v>990000</v>
      </c>
      <c r="AI133" s="58">
        <f t="shared" si="74"/>
        <v>0</v>
      </c>
      <c r="AJ133" s="58">
        <f t="shared" si="75"/>
        <v>0</v>
      </c>
      <c r="AK133" s="58">
        <f t="shared" si="76"/>
        <v>0</v>
      </c>
      <c r="AL133" s="58">
        <f t="shared" si="77"/>
        <v>1003580</v>
      </c>
      <c r="AM133" s="58">
        <f t="shared" si="78"/>
        <v>0</v>
      </c>
      <c r="AN133" s="58">
        <f t="shared" si="79"/>
        <v>238920</v>
      </c>
      <c r="AO133" s="58">
        <f t="shared" si="80"/>
        <v>0</v>
      </c>
      <c r="AP133" s="58">
        <f t="shared" si="81"/>
        <v>0</v>
      </c>
      <c r="AQ133" s="58">
        <f t="shared" si="82"/>
        <v>0</v>
      </c>
      <c r="AR133" s="58">
        <f t="shared" si="83"/>
        <v>275400</v>
      </c>
      <c r="AS133" s="58">
        <f t="shared" si="84"/>
        <v>3717900</v>
      </c>
      <c r="AT133" s="58">
        <f t="shared" si="85"/>
        <v>3717900</v>
      </c>
      <c r="AU133" s="58" t="str">
        <f t="shared" si="86"/>
        <v>TCS</v>
      </c>
      <c r="AV133" s="75" t="s">
        <v>79</v>
      </c>
      <c r="AW133" s="60" t="s">
        <v>2470</v>
      </c>
      <c r="AX133" s="60" t="s">
        <v>1293</v>
      </c>
      <c r="AY133" s="225">
        <v>45995</v>
      </c>
      <c r="AZ133" s="158"/>
      <c r="BA133" s="74"/>
      <c r="BB133" s="164"/>
      <c r="BC133" s="166"/>
    </row>
    <row r="134" spans="1:55" s="60" customFormat="1" ht="35.25" customHeight="1">
      <c r="A134" s="113" t="s">
        <v>1421</v>
      </c>
      <c r="B134" s="256" t="s">
        <v>1784</v>
      </c>
      <c r="C134" s="140" t="s">
        <v>1785</v>
      </c>
      <c r="D134" s="114">
        <v>45994</v>
      </c>
      <c r="E134" s="114" t="s">
        <v>2150</v>
      </c>
      <c r="F134" s="257">
        <v>1</v>
      </c>
      <c r="G134" s="258">
        <v>1.1000000000000001</v>
      </c>
      <c r="H134" s="258">
        <v>1.1000000000000001</v>
      </c>
      <c r="I134" s="116"/>
      <c r="J134" s="56"/>
      <c r="K134" s="62"/>
      <c r="L134" s="56"/>
      <c r="M134" s="56">
        <v>600000</v>
      </c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62"/>
      <c r="Y134" s="58"/>
      <c r="Z134" s="260"/>
      <c r="AA134" s="117" t="s">
        <v>75</v>
      </c>
      <c r="AB134" s="57" t="str">
        <f t="shared" si="67"/>
        <v>PS257963</v>
      </c>
      <c r="AC134" s="58" t="str">
        <f t="shared" si="68"/>
        <v>20251201001VY</v>
      </c>
      <c r="AD134" s="59">
        <f t="shared" si="69"/>
        <v>45994</v>
      </c>
      <c r="AE134" s="58">
        <f t="shared" si="70"/>
        <v>0</v>
      </c>
      <c r="AF134" s="58">
        <f t="shared" si="71"/>
        <v>0</v>
      </c>
      <c r="AG134" s="58">
        <f t="shared" si="72"/>
        <v>0</v>
      </c>
      <c r="AH134" s="58">
        <f t="shared" si="73"/>
        <v>600000</v>
      </c>
      <c r="AI134" s="58">
        <f t="shared" si="74"/>
        <v>0</v>
      </c>
      <c r="AJ134" s="58">
        <f t="shared" si="75"/>
        <v>0</v>
      </c>
      <c r="AK134" s="58">
        <f t="shared" si="76"/>
        <v>0</v>
      </c>
      <c r="AL134" s="58">
        <f t="shared" si="77"/>
        <v>0</v>
      </c>
      <c r="AM134" s="58">
        <f t="shared" si="78"/>
        <v>0</v>
      </c>
      <c r="AN134" s="58">
        <f t="shared" si="79"/>
        <v>0</v>
      </c>
      <c r="AO134" s="58">
        <f t="shared" si="80"/>
        <v>0</v>
      </c>
      <c r="AP134" s="58">
        <f t="shared" si="81"/>
        <v>0</v>
      </c>
      <c r="AQ134" s="58">
        <f t="shared" si="82"/>
        <v>0</v>
      </c>
      <c r="AR134" s="58">
        <f t="shared" si="83"/>
        <v>48000</v>
      </c>
      <c r="AS134" s="58">
        <f t="shared" si="84"/>
        <v>648000</v>
      </c>
      <c r="AT134" s="58">
        <f t="shared" si="85"/>
        <v>648000</v>
      </c>
      <c r="AU134" s="58" t="str">
        <f t="shared" si="86"/>
        <v>DHL</v>
      </c>
      <c r="AV134" s="75" t="s">
        <v>82</v>
      </c>
      <c r="AW134" s="60" t="s">
        <v>2471</v>
      </c>
      <c r="AY134" s="225">
        <v>45995</v>
      </c>
      <c r="AZ134" s="158"/>
      <c r="BA134" s="74"/>
      <c r="BB134" s="164"/>
      <c r="BC134" s="166"/>
    </row>
    <row r="135" spans="1:55" s="60" customFormat="1" ht="35.25" customHeight="1">
      <c r="A135" s="113" t="s">
        <v>1422</v>
      </c>
      <c r="B135" s="256" t="s">
        <v>1786</v>
      </c>
      <c r="C135" s="140" t="s">
        <v>1787</v>
      </c>
      <c r="D135" s="114">
        <v>45994</v>
      </c>
      <c r="E135" s="114" t="s">
        <v>2151</v>
      </c>
      <c r="F135" s="257">
        <v>1</v>
      </c>
      <c r="G135" s="258">
        <v>47.2</v>
      </c>
      <c r="H135" s="258">
        <v>47.2</v>
      </c>
      <c r="I135" s="116"/>
      <c r="J135" s="56"/>
      <c r="K135" s="62"/>
      <c r="L135" s="56"/>
      <c r="M135" s="56">
        <v>600000</v>
      </c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62"/>
      <c r="Y135" s="58"/>
      <c r="Z135" s="260"/>
      <c r="AA135" s="117" t="s">
        <v>75</v>
      </c>
      <c r="AB135" s="57" t="str">
        <f t="shared" si="67"/>
        <v>PS257919</v>
      </c>
      <c r="AC135" s="58" t="str">
        <f t="shared" si="68"/>
        <v>PS25-7919</v>
      </c>
      <c r="AD135" s="59">
        <f t="shared" si="69"/>
        <v>45994</v>
      </c>
      <c r="AE135" s="58">
        <f t="shared" si="70"/>
        <v>0</v>
      </c>
      <c r="AF135" s="58">
        <f t="shared" si="71"/>
        <v>0</v>
      </c>
      <c r="AG135" s="58">
        <f t="shared" si="72"/>
        <v>0</v>
      </c>
      <c r="AH135" s="58">
        <f t="shared" si="73"/>
        <v>600000</v>
      </c>
      <c r="AI135" s="58">
        <f t="shared" si="74"/>
        <v>0</v>
      </c>
      <c r="AJ135" s="58">
        <f t="shared" si="75"/>
        <v>0</v>
      </c>
      <c r="AK135" s="58">
        <f t="shared" si="76"/>
        <v>0</v>
      </c>
      <c r="AL135" s="58">
        <f t="shared" si="77"/>
        <v>0</v>
      </c>
      <c r="AM135" s="58">
        <f t="shared" si="78"/>
        <v>0</v>
      </c>
      <c r="AN135" s="58">
        <f t="shared" si="79"/>
        <v>0</v>
      </c>
      <c r="AO135" s="58">
        <f t="shared" si="80"/>
        <v>0</v>
      </c>
      <c r="AP135" s="58">
        <f t="shared" si="81"/>
        <v>0</v>
      </c>
      <c r="AQ135" s="58">
        <f t="shared" si="82"/>
        <v>0</v>
      </c>
      <c r="AR135" s="58">
        <f t="shared" si="83"/>
        <v>48000</v>
      </c>
      <c r="AS135" s="58">
        <f t="shared" si="84"/>
        <v>648000</v>
      </c>
      <c r="AT135" s="58">
        <f t="shared" si="85"/>
        <v>648000</v>
      </c>
      <c r="AU135" s="58" t="str">
        <f t="shared" si="86"/>
        <v>DHL</v>
      </c>
      <c r="AV135" s="75" t="s">
        <v>82</v>
      </c>
      <c r="AW135" s="60" t="s">
        <v>2472</v>
      </c>
      <c r="AY135" s="225">
        <v>45995</v>
      </c>
      <c r="AZ135" s="158"/>
      <c r="BA135" s="74"/>
      <c r="BB135" s="164"/>
      <c r="BC135" s="166"/>
    </row>
    <row r="136" spans="1:55" s="60" customFormat="1" ht="35.25" customHeight="1">
      <c r="A136" s="113" t="s">
        <v>1423</v>
      </c>
      <c r="B136" s="256" t="s">
        <v>1788</v>
      </c>
      <c r="C136" s="140" t="s">
        <v>1789</v>
      </c>
      <c r="D136" s="114">
        <v>45993</v>
      </c>
      <c r="E136" s="114" t="s">
        <v>2152</v>
      </c>
      <c r="F136" s="257">
        <v>1</v>
      </c>
      <c r="G136" s="258">
        <v>2.6</v>
      </c>
      <c r="H136" s="258">
        <v>2.6</v>
      </c>
      <c r="I136" s="116"/>
      <c r="J136" s="56"/>
      <c r="K136" s="62"/>
      <c r="L136" s="56"/>
      <c r="M136" s="56">
        <v>600000</v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62"/>
      <c r="Y136" s="58"/>
      <c r="Z136" s="260"/>
      <c r="AA136" s="117" t="s">
        <v>75</v>
      </c>
      <c r="AB136" s="57" t="str">
        <f t="shared" si="67"/>
        <v>PS257929</v>
      </c>
      <c r="AC136" s="58" t="str">
        <f t="shared" si="68"/>
        <v>SO42753B</v>
      </c>
      <c r="AD136" s="59">
        <f t="shared" si="69"/>
        <v>45993</v>
      </c>
      <c r="AE136" s="58">
        <f t="shared" si="70"/>
        <v>0</v>
      </c>
      <c r="AF136" s="58">
        <f t="shared" si="71"/>
        <v>0</v>
      </c>
      <c r="AG136" s="58">
        <f t="shared" si="72"/>
        <v>0</v>
      </c>
      <c r="AH136" s="58">
        <f t="shared" si="73"/>
        <v>600000</v>
      </c>
      <c r="AI136" s="58">
        <f t="shared" si="74"/>
        <v>0</v>
      </c>
      <c r="AJ136" s="58">
        <f t="shared" si="75"/>
        <v>0</v>
      </c>
      <c r="AK136" s="58">
        <f t="shared" si="76"/>
        <v>0</v>
      </c>
      <c r="AL136" s="58">
        <f t="shared" si="77"/>
        <v>0</v>
      </c>
      <c r="AM136" s="58">
        <f t="shared" si="78"/>
        <v>0</v>
      </c>
      <c r="AN136" s="58">
        <f t="shared" si="79"/>
        <v>0</v>
      </c>
      <c r="AO136" s="58">
        <f t="shared" si="80"/>
        <v>0</v>
      </c>
      <c r="AP136" s="58">
        <f t="shared" si="81"/>
        <v>0</v>
      </c>
      <c r="AQ136" s="58">
        <f t="shared" si="82"/>
        <v>0</v>
      </c>
      <c r="AR136" s="58">
        <f t="shared" si="83"/>
        <v>48000</v>
      </c>
      <c r="AS136" s="58">
        <f t="shared" si="84"/>
        <v>648000</v>
      </c>
      <c r="AT136" s="58">
        <f t="shared" si="85"/>
        <v>648000</v>
      </c>
      <c r="AU136" s="58" t="str">
        <f t="shared" si="86"/>
        <v>DHL</v>
      </c>
      <c r="AV136" s="75" t="s">
        <v>82</v>
      </c>
      <c r="AW136" s="60" t="s">
        <v>2473</v>
      </c>
      <c r="AY136" s="225">
        <v>45995</v>
      </c>
      <c r="AZ136" s="158"/>
      <c r="BA136" s="74"/>
      <c r="BB136" s="164"/>
      <c r="BC136" s="166"/>
    </row>
    <row r="137" spans="1:55" s="60" customFormat="1" ht="35.25" customHeight="1">
      <c r="A137" s="113" t="s">
        <v>1424</v>
      </c>
      <c r="B137" s="256" t="s">
        <v>1790</v>
      </c>
      <c r="C137" s="140" t="s">
        <v>1791</v>
      </c>
      <c r="D137" s="114">
        <v>45994</v>
      </c>
      <c r="E137" s="114" t="s">
        <v>2153</v>
      </c>
      <c r="F137" s="257">
        <v>1</v>
      </c>
      <c r="G137" s="258">
        <v>7.2</v>
      </c>
      <c r="H137" s="258">
        <v>7.2</v>
      </c>
      <c r="I137" s="116"/>
      <c r="J137" s="56"/>
      <c r="K137" s="62"/>
      <c r="L137" s="56"/>
      <c r="M137" s="56">
        <v>600000</v>
      </c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62"/>
      <c r="Y137" s="58"/>
      <c r="Z137" s="260"/>
      <c r="AA137" s="117" t="s">
        <v>75</v>
      </c>
      <c r="AB137" s="57" t="str">
        <f t="shared" si="67"/>
        <v>PS257964</v>
      </c>
      <c r="AC137" s="58" t="str">
        <f t="shared" si="68"/>
        <v>OHTY251588</v>
      </c>
      <c r="AD137" s="59">
        <f t="shared" si="69"/>
        <v>45994</v>
      </c>
      <c r="AE137" s="58">
        <f t="shared" si="70"/>
        <v>0</v>
      </c>
      <c r="AF137" s="58">
        <f t="shared" si="71"/>
        <v>0</v>
      </c>
      <c r="AG137" s="58">
        <f t="shared" si="72"/>
        <v>0</v>
      </c>
      <c r="AH137" s="58">
        <f t="shared" si="73"/>
        <v>600000</v>
      </c>
      <c r="AI137" s="58">
        <f t="shared" si="74"/>
        <v>0</v>
      </c>
      <c r="AJ137" s="58">
        <f t="shared" si="75"/>
        <v>0</v>
      </c>
      <c r="AK137" s="58">
        <f t="shared" si="76"/>
        <v>0</v>
      </c>
      <c r="AL137" s="58">
        <f t="shared" si="77"/>
        <v>0</v>
      </c>
      <c r="AM137" s="58">
        <f t="shared" si="78"/>
        <v>0</v>
      </c>
      <c r="AN137" s="58">
        <f t="shared" si="79"/>
        <v>0</v>
      </c>
      <c r="AO137" s="58">
        <f t="shared" si="80"/>
        <v>0</v>
      </c>
      <c r="AP137" s="58">
        <f t="shared" si="81"/>
        <v>0</v>
      </c>
      <c r="AQ137" s="58">
        <f t="shared" si="82"/>
        <v>0</v>
      </c>
      <c r="AR137" s="58">
        <f t="shared" si="83"/>
        <v>48000</v>
      </c>
      <c r="AS137" s="58">
        <f t="shared" si="84"/>
        <v>648000</v>
      </c>
      <c r="AT137" s="58">
        <f t="shared" si="85"/>
        <v>648000</v>
      </c>
      <c r="AU137" s="58" t="str">
        <f t="shared" si="86"/>
        <v>DHL</v>
      </c>
      <c r="AV137" s="75" t="s">
        <v>82</v>
      </c>
      <c r="AW137" s="60" t="s">
        <v>2474</v>
      </c>
      <c r="AY137" s="225">
        <v>45995</v>
      </c>
      <c r="AZ137" s="158"/>
      <c r="BA137" s="74"/>
      <c r="BB137" s="164"/>
      <c r="BC137" s="166"/>
    </row>
    <row r="138" spans="1:55" s="60" customFormat="1" ht="35.25" customHeight="1">
      <c r="A138" s="113" t="s">
        <v>1425</v>
      </c>
      <c r="B138" s="256" t="s">
        <v>1792</v>
      </c>
      <c r="C138" s="140" t="s">
        <v>1793</v>
      </c>
      <c r="D138" s="114">
        <v>45994</v>
      </c>
      <c r="E138" s="114" t="s">
        <v>2154</v>
      </c>
      <c r="F138" s="257">
        <v>1</v>
      </c>
      <c r="G138" s="258">
        <v>4</v>
      </c>
      <c r="H138" s="258">
        <v>4</v>
      </c>
      <c r="I138" s="116"/>
      <c r="J138" s="56"/>
      <c r="K138" s="62"/>
      <c r="L138" s="56"/>
      <c r="M138" s="56">
        <v>600000</v>
      </c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62"/>
      <c r="Y138" s="58"/>
      <c r="Z138" s="260"/>
      <c r="AA138" s="117" t="s">
        <v>75</v>
      </c>
      <c r="AB138" s="57" t="str">
        <f t="shared" si="67"/>
        <v>PS257965</v>
      </c>
      <c r="AC138" s="58" t="str">
        <f t="shared" si="68"/>
        <v>00013-00124150</v>
      </c>
      <c r="AD138" s="59">
        <f t="shared" si="69"/>
        <v>45994</v>
      </c>
      <c r="AE138" s="58">
        <f t="shared" si="70"/>
        <v>0</v>
      </c>
      <c r="AF138" s="58">
        <f t="shared" si="71"/>
        <v>0</v>
      </c>
      <c r="AG138" s="58">
        <f t="shared" si="72"/>
        <v>0</v>
      </c>
      <c r="AH138" s="58">
        <f t="shared" si="73"/>
        <v>600000</v>
      </c>
      <c r="AI138" s="58">
        <f t="shared" si="74"/>
        <v>0</v>
      </c>
      <c r="AJ138" s="58">
        <f t="shared" si="75"/>
        <v>0</v>
      </c>
      <c r="AK138" s="58">
        <f t="shared" si="76"/>
        <v>0</v>
      </c>
      <c r="AL138" s="58">
        <f t="shared" si="77"/>
        <v>0</v>
      </c>
      <c r="AM138" s="58">
        <f t="shared" si="78"/>
        <v>0</v>
      </c>
      <c r="AN138" s="58">
        <f t="shared" si="79"/>
        <v>0</v>
      </c>
      <c r="AO138" s="58">
        <f t="shared" si="80"/>
        <v>0</v>
      </c>
      <c r="AP138" s="58">
        <f t="shared" si="81"/>
        <v>0</v>
      </c>
      <c r="AQ138" s="58">
        <f t="shared" si="82"/>
        <v>0</v>
      </c>
      <c r="AR138" s="58">
        <f t="shared" si="83"/>
        <v>48000</v>
      </c>
      <c r="AS138" s="58">
        <f t="shared" si="84"/>
        <v>648000</v>
      </c>
      <c r="AT138" s="58">
        <f t="shared" si="85"/>
        <v>648000</v>
      </c>
      <c r="AU138" s="58" t="str">
        <f t="shared" si="86"/>
        <v>DHL</v>
      </c>
      <c r="AV138" s="75" t="s">
        <v>82</v>
      </c>
      <c r="AW138" s="60" t="s">
        <v>2475</v>
      </c>
      <c r="AY138" s="225">
        <v>45995</v>
      </c>
      <c r="AZ138" s="158"/>
      <c r="BA138" s="74"/>
      <c r="BB138" s="164"/>
      <c r="BC138" s="166"/>
    </row>
    <row r="139" spans="1:55" s="60" customFormat="1" ht="35.25" customHeight="1">
      <c r="A139" s="113" t="s">
        <v>1426</v>
      </c>
      <c r="B139" s="256" t="s">
        <v>1794</v>
      </c>
      <c r="C139" s="140" t="s">
        <v>1795</v>
      </c>
      <c r="D139" s="114">
        <v>45992</v>
      </c>
      <c r="E139" s="114" t="s">
        <v>2155</v>
      </c>
      <c r="F139" s="257">
        <v>1</v>
      </c>
      <c r="G139" s="258">
        <v>61.5</v>
      </c>
      <c r="H139" s="258">
        <v>61.5</v>
      </c>
      <c r="I139" s="116"/>
      <c r="J139" s="56"/>
      <c r="K139" s="62"/>
      <c r="L139" s="56"/>
      <c r="M139" s="56">
        <v>600000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62"/>
      <c r="Y139" s="58"/>
      <c r="Z139" s="260"/>
      <c r="AA139" s="117" t="s">
        <v>75</v>
      </c>
      <c r="AB139" s="57" t="str">
        <f t="shared" si="67"/>
        <v>PS257859</v>
      </c>
      <c r="AC139" s="58" t="str">
        <f t="shared" si="68"/>
        <v>D244333</v>
      </c>
      <c r="AD139" s="59">
        <f t="shared" si="69"/>
        <v>45992</v>
      </c>
      <c r="AE139" s="58">
        <f t="shared" si="70"/>
        <v>0</v>
      </c>
      <c r="AF139" s="58">
        <f t="shared" si="71"/>
        <v>0</v>
      </c>
      <c r="AG139" s="58">
        <f t="shared" si="72"/>
        <v>0</v>
      </c>
      <c r="AH139" s="58">
        <f t="shared" si="73"/>
        <v>600000</v>
      </c>
      <c r="AI139" s="58">
        <f t="shared" si="74"/>
        <v>0</v>
      </c>
      <c r="AJ139" s="58">
        <f t="shared" si="75"/>
        <v>0</v>
      </c>
      <c r="AK139" s="58">
        <f t="shared" si="76"/>
        <v>0</v>
      </c>
      <c r="AL139" s="58">
        <f t="shared" si="77"/>
        <v>0</v>
      </c>
      <c r="AM139" s="58">
        <f t="shared" si="78"/>
        <v>0</v>
      </c>
      <c r="AN139" s="58">
        <f t="shared" si="79"/>
        <v>0</v>
      </c>
      <c r="AO139" s="58">
        <f t="shared" si="80"/>
        <v>0</v>
      </c>
      <c r="AP139" s="58">
        <f t="shared" si="81"/>
        <v>0</v>
      </c>
      <c r="AQ139" s="58">
        <f t="shared" si="82"/>
        <v>0</v>
      </c>
      <c r="AR139" s="58">
        <f t="shared" si="83"/>
        <v>48000</v>
      </c>
      <c r="AS139" s="58">
        <f t="shared" si="84"/>
        <v>648000</v>
      </c>
      <c r="AT139" s="58">
        <f t="shared" si="85"/>
        <v>648000</v>
      </c>
      <c r="AU139" s="58" t="str">
        <f t="shared" si="86"/>
        <v>DHL</v>
      </c>
      <c r="AV139" s="75" t="s">
        <v>82</v>
      </c>
      <c r="AW139" s="60" t="s">
        <v>2476</v>
      </c>
      <c r="AY139" s="225">
        <v>45995</v>
      </c>
      <c r="AZ139" s="158"/>
      <c r="BA139" s="74"/>
      <c r="BB139" s="164"/>
      <c r="BC139" s="166"/>
    </row>
    <row r="140" spans="1:55" s="60" customFormat="1" ht="35.25" customHeight="1">
      <c r="A140" s="113" t="s">
        <v>1427</v>
      </c>
      <c r="B140" s="256" t="s">
        <v>1796</v>
      </c>
      <c r="C140" s="140" t="s">
        <v>1797</v>
      </c>
      <c r="D140" s="114">
        <v>45992</v>
      </c>
      <c r="E140" s="114" t="s">
        <v>2156</v>
      </c>
      <c r="F140" s="257">
        <v>1</v>
      </c>
      <c r="G140" s="258">
        <v>471</v>
      </c>
      <c r="H140" s="258">
        <v>471</v>
      </c>
      <c r="I140" s="116" t="s">
        <v>1290</v>
      </c>
      <c r="J140" s="56"/>
      <c r="K140" s="62"/>
      <c r="L140" s="56">
        <f>+IF(H140=0, _xleta.T, IF(H140&lt;=1000, 1260000, IF(H140&lt;=2000, 1430000, IF(H140&lt;=3000, 2120000, IF(H140&lt;=4500, 2230000, ff)))))</f>
        <v>1260000</v>
      </c>
      <c r="M140" s="56">
        <v>990000</v>
      </c>
      <c r="N140" s="56">
        <v>3209058</v>
      </c>
      <c r="O140" s="56">
        <v>1188540</v>
      </c>
      <c r="P140" s="56"/>
      <c r="Q140" s="56">
        <v>792360</v>
      </c>
      <c r="R140" s="56"/>
      <c r="S140" s="56"/>
      <c r="T140" s="56">
        <v>7065</v>
      </c>
      <c r="U140" s="56">
        <f>+IF(H140&lt;=2000, 30000, IF(H140&lt;5000, 66000, ff))</f>
        <v>30000</v>
      </c>
      <c r="V140" s="56"/>
      <c r="W140" s="56"/>
      <c r="X140" s="62"/>
      <c r="Y140" s="58"/>
      <c r="Z140" s="260" t="s">
        <v>1272</v>
      </c>
      <c r="AA140" s="117" t="s">
        <v>74</v>
      </c>
      <c r="AB140" s="57" t="str">
        <f t="shared" si="67"/>
        <v>PS257879</v>
      </c>
      <c r="AC140" s="58" t="str">
        <f t="shared" si="68"/>
        <v>EXD1-25-C1292</v>
      </c>
      <c r="AD140" s="59">
        <f t="shared" si="69"/>
        <v>45992</v>
      </c>
      <c r="AE140" s="58">
        <f t="shared" si="70"/>
        <v>0</v>
      </c>
      <c r="AF140" s="58">
        <f t="shared" si="71"/>
        <v>0</v>
      </c>
      <c r="AG140" s="58">
        <f t="shared" si="72"/>
        <v>1260000</v>
      </c>
      <c r="AH140" s="58">
        <f t="shared" si="73"/>
        <v>990000</v>
      </c>
      <c r="AI140" s="58">
        <f t="shared" si="74"/>
        <v>3209058</v>
      </c>
      <c r="AJ140" s="58">
        <f t="shared" si="75"/>
        <v>1188540</v>
      </c>
      <c r="AK140" s="58">
        <f t="shared" si="76"/>
        <v>0</v>
      </c>
      <c r="AL140" s="58">
        <f t="shared" si="77"/>
        <v>792360</v>
      </c>
      <c r="AM140" s="58">
        <f t="shared" si="78"/>
        <v>0</v>
      </c>
      <c r="AN140" s="58">
        <f t="shared" si="79"/>
        <v>0</v>
      </c>
      <c r="AO140" s="58">
        <f t="shared" si="80"/>
        <v>7065</v>
      </c>
      <c r="AP140" s="58">
        <f t="shared" si="81"/>
        <v>30000</v>
      </c>
      <c r="AQ140" s="58">
        <f t="shared" si="82"/>
        <v>0</v>
      </c>
      <c r="AR140" s="58">
        <f t="shared" si="83"/>
        <v>598161.84</v>
      </c>
      <c r="AS140" s="58">
        <f t="shared" si="84"/>
        <v>8075184.8399999999</v>
      </c>
      <c r="AT140" s="58">
        <f t="shared" si="85"/>
        <v>8075184.8399999999</v>
      </c>
      <c r="AU140" s="58" t="str">
        <f t="shared" si="86"/>
        <v>CÁT LÁI</v>
      </c>
      <c r="AV140" s="75" t="s">
        <v>80</v>
      </c>
      <c r="AW140" s="60" t="s">
        <v>2477</v>
      </c>
      <c r="AX140" s="60" t="s">
        <v>2323</v>
      </c>
      <c r="AY140" s="225">
        <v>45995</v>
      </c>
      <c r="AZ140" s="158"/>
      <c r="BA140" s="74"/>
      <c r="BB140" s="164"/>
      <c r="BC140" s="166"/>
    </row>
    <row r="141" spans="1:55" s="60" customFormat="1" ht="35.25" customHeight="1">
      <c r="A141" s="113" t="s">
        <v>1428</v>
      </c>
      <c r="B141" s="256" t="s">
        <v>1798</v>
      </c>
      <c r="C141" s="140" t="s">
        <v>1799</v>
      </c>
      <c r="D141" s="114">
        <v>45993</v>
      </c>
      <c r="E141" s="114" t="s">
        <v>2157</v>
      </c>
      <c r="F141" s="257">
        <v>1</v>
      </c>
      <c r="G141" s="258">
        <v>47.5</v>
      </c>
      <c r="H141" s="258">
        <v>47.5</v>
      </c>
      <c r="I141" s="116" t="s">
        <v>2295</v>
      </c>
      <c r="J141" s="56"/>
      <c r="K141" s="62"/>
      <c r="L141" s="56">
        <f>+IF(H141=0, _xleta.T, IF(H141&lt;=1000, 1260000, IF(H141&lt;=2000, 1430000, IF(H141&lt;=3000, 2120000, IF(H141&lt;=4500, 2230000, ff)))))</f>
        <v>1260000</v>
      </c>
      <c r="M141" s="56">
        <v>990000</v>
      </c>
      <c r="N141" s="56">
        <v>818679</v>
      </c>
      <c r="O141" s="56"/>
      <c r="P141" s="56"/>
      <c r="Q141" s="56">
        <v>1716585</v>
      </c>
      <c r="R141" s="56"/>
      <c r="S141" s="56">
        <v>32727</v>
      </c>
      <c r="T141" s="56">
        <v>713</v>
      </c>
      <c r="U141" s="56">
        <f>+IF(H141&lt;=2000, 30000, IF(H141&lt;5000, 66000, ff))</f>
        <v>30000</v>
      </c>
      <c r="V141" s="56"/>
      <c r="W141" s="56"/>
      <c r="X141" s="62"/>
      <c r="Y141" s="58"/>
      <c r="Z141" s="260"/>
      <c r="AA141" s="117" t="s">
        <v>74</v>
      </c>
      <c r="AB141" s="57" t="str">
        <f t="shared" si="67"/>
        <v>PS257802</v>
      </c>
      <c r="AC141" s="58" t="str">
        <f t="shared" si="68"/>
        <v>WY2511080</v>
      </c>
      <c r="AD141" s="59">
        <f t="shared" si="69"/>
        <v>45993</v>
      </c>
      <c r="AE141" s="58">
        <f t="shared" si="70"/>
        <v>0</v>
      </c>
      <c r="AF141" s="58">
        <f t="shared" si="71"/>
        <v>0</v>
      </c>
      <c r="AG141" s="58">
        <f t="shared" si="72"/>
        <v>1260000</v>
      </c>
      <c r="AH141" s="58">
        <f t="shared" si="73"/>
        <v>990000</v>
      </c>
      <c r="AI141" s="58">
        <f t="shared" si="74"/>
        <v>818679</v>
      </c>
      <c r="AJ141" s="58">
        <f t="shared" si="75"/>
        <v>0</v>
      </c>
      <c r="AK141" s="58">
        <f t="shared" si="76"/>
        <v>0</v>
      </c>
      <c r="AL141" s="58">
        <f t="shared" si="77"/>
        <v>1716585</v>
      </c>
      <c r="AM141" s="58">
        <f t="shared" si="78"/>
        <v>0</v>
      </c>
      <c r="AN141" s="58">
        <f t="shared" si="79"/>
        <v>32727</v>
      </c>
      <c r="AO141" s="58">
        <f t="shared" si="80"/>
        <v>713</v>
      </c>
      <c r="AP141" s="58">
        <f t="shared" si="81"/>
        <v>30000</v>
      </c>
      <c r="AQ141" s="58">
        <f t="shared" si="82"/>
        <v>0</v>
      </c>
      <c r="AR141" s="58">
        <f t="shared" si="83"/>
        <v>387896.32000000001</v>
      </c>
      <c r="AS141" s="58">
        <f t="shared" si="84"/>
        <v>5236600.32</v>
      </c>
      <c r="AT141" s="58">
        <f t="shared" si="85"/>
        <v>5236600.32</v>
      </c>
      <c r="AU141" s="58" t="str">
        <f t="shared" si="86"/>
        <v>CÁT LÁI</v>
      </c>
      <c r="AV141" s="75" t="s">
        <v>80</v>
      </c>
      <c r="AW141" s="60" t="s">
        <v>2478</v>
      </c>
      <c r="AX141" s="60" t="s">
        <v>2323</v>
      </c>
      <c r="AY141" s="225">
        <v>45995</v>
      </c>
      <c r="AZ141" s="158"/>
      <c r="BA141" s="74"/>
      <c r="BB141" s="164"/>
      <c r="BC141" s="166"/>
    </row>
    <row r="142" spans="1:55" s="60" customFormat="1" ht="35.25" customHeight="1">
      <c r="A142" s="113" t="s">
        <v>1429</v>
      </c>
      <c r="B142" s="256" t="s">
        <v>1800</v>
      </c>
      <c r="C142" s="140" t="s">
        <v>1801</v>
      </c>
      <c r="D142" s="114">
        <v>45994</v>
      </c>
      <c r="E142" s="114" t="s">
        <v>2158</v>
      </c>
      <c r="F142" s="257">
        <v>1</v>
      </c>
      <c r="G142" s="258">
        <v>185.4</v>
      </c>
      <c r="H142" s="258">
        <v>185.4</v>
      </c>
      <c r="I142" s="116" t="s">
        <v>2296</v>
      </c>
      <c r="J142" s="56"/>
      <c r="K142" s="62"/>
      <c r="L142" s="56">
        <f>+IF(H142=0, _xleta.T, IF(H142&lt;=1000, 1260000, IF(H142&lt;=2000, 1430000, IF(H142&lt;=3000, 2120000, IF(H142&lt;=4500, 2230000, ff)))))</f>
        <v>1260000</v>
      </c>
      <c r="M142" s="56">
        <v>990000</v>
      </c>
      <c r="N142" s="56">
        <v>818679</v>
      </c>
      <c r="O142" s="56"/>
      <c r="P142" s="56"/>
      <c r="Q142" s="56">
        <v>1716585</v>
      </c>
      <c r="R142" s="56"/>
      <c r="S142" s="56">
        <v>54545</v>
      </c>
      <c r="T142" s="56">
        <v>2781</v>
      </c>
      <c r="U142" s="56">
        <f>+IF(H142&lt;=2000, 30000, IF(H142&lt;5000, 66000, ff))</f>
        <v>30000</v>
      </c>
      <c r="V142" s="56"/>
      <c r="W142" s="56"/>
      <c r="X142" s="62"/>
      <c r="Y142" s="58"/>
      <c r="Z142" s="260"/>
      <c r="AA142" s="117" t="s">
        <v>74</v>
      </c>
      <c r="AB142" s="57" t="str">
        <f t="shared" si="67"/>
        <v>PS257971</v>
      </c>
      <c r="AC142" s="58" t="str">
        <f t="shared" si="68"/>
        <v>DJL- 251118-059</v>
      </c>
      <c r="AD142" s="59">
        <f t="shared" si="69"/>
        <v>45994</v>
      </c>
      <c r="AE142" s="58">
        <f t="shared" si="70"/>
        <v>0</v>
      </c>
      <c r="AF142" s="58">
        <f t="shared" si="71"/>
        <v>0</v>
      </c>
      <c r="AG142" s="58">
        <f t="shared" si="72"/>
        <v>1260000</v>
      </c>
      <c r="AH142" s="58">
        <f t="shared" si="73"/>
        <v>990000</v>
      </c>
      <c r="AI142" s="58">
        <f t="shared" si="74"/>
        <v>818679</v>
      </c>
      <c r="AJ142" s="58">
        <f t="shared" si="75"/>
        <v>0</v>
      </c>
      <c r="AK142" s="58">
        <f t="shared" si="76"/>
        <v>0</v>
      </c>
      <c r="AL142" s="58">
        <f t="shared" si="77"/>
        <v>1716585</v>
      </c>
      <c r="AM142" s="58">
        <f t="shared" si="78"/>
        <v>0</v>
      </c>
      <c r="AN142" s="58">
        <f t="shared" si="79"/>
        <v>54545</v>
      </c>
      <c r="AO142" s="58">
        <f t="shared" si="80"/>
        <v>2781</v>
      </c>
      <c r="AP142" s="58">
        <f t="shared" si="81"/>
        <v>30000</v>
      </c>
      <c r="AQ142" s="58">
        <f t="shared" si="82"/>
        <v>0</v>
      </c>
      <c r="AR142" s="58">
        <f t="shared" si="83"/>
        <v>389807.2</v>
      </c>
      <c r="AS142" s="58">
        <f t="shared" si="84"/>
        <v>5262397.2</v>
      </c>
      <c r="AT142" s="58">
        <f t="shared" si="85"/>
        <v>5262397.2</v>
      </c>
      <c r="AU142" s="58" t="str">
        <f t="shared" si="86"/>
        <v>CÁT LÁI</v>
      </c>
      <c r="AV142" s="75" t="s">
        <v>80</v>
      </c>
      <c r="AW142" s="60" t="s">
        <v>2479</v>
      </c>
      <c r="AX142" s="60" t="s">
        <v>2323</v>
      </c>
      <c r="AY142" s="225">
        <v>45995</v>
      </c>
      <c r="AZ142" s="158"/>
      <c r="BA142" s="74"/>
      <c r="BB142" s="164"/>
      <c r="BC142" s="166"/>
    </row>
    <row r="143" spans="1:55" s="60" customFormat="1" ht="35.25" customHeight="1">
      <c r="A143" s="113" t="s">
        <v>1430</v>
      </c>
      <c r="B143" s="256" t="s">
        <v>1802</v>
      </c>
      <c r="C143" s="140" t="s">
        <v>1803</v>
      </c>
      <c r="D143" s="114">
        <v>45993</v>
      </c>
      <c r="E143" s="114" t="s">
        <v>2159</v>
      </c>
      <c r="F143" s="257">
        <v>1</v>
      </c>
      <c r="G143" s="258">
        <v>1032.9000000000001</v>
      </c>
      <c r="H143" s="258">
        <v>1032.9000000000001</v>
      </c>
      <c r="I143" s="116" t="s">
        <v>1288</v>
      </c>
      <c r="J143" s="56"/>
      <c r="K143" s="62"/>
      <c r="L143" s="56">
        <f>+IF(H143=0, _xleta.T, IF(H143&lt;=1000, 1260000, IF(H143&lt;=2000, 1430000, IF(H143&lt;=3000, 2120000, IF(H143&lt;=4500, 2230000, ff)))))</f>
        <v>1430000</v>
      </c>
      <c r="M143" s="56">
        <v>990000</v>
      </c>
      <c r="N143" s="56">
        <v>2641300</v>
      </c>
      <c r="O143" s="56"/>
      <c r="P143" s="56"/>
      <c r="Q143" s="56">
        <v>924455</v>
      </c>
      <c r="R143" s="56"/>
      <c r="S143" s="56"/>
      <c r="T143" s="56">
        <v>15493</v>
      </c>
      <c r="U143" s="56">
        <f>+IF(H143&lt;=2000, 30000, IF(H143&lt;5000, 66000, ff))</f>
        <v>30000</v>
      </c>
      <c r="V143" s="56"/>
      <c r="W143" s="56"/>
      <c r="X143" s="62"/>
      <c r="Y143" s="58"/>
      <c r="Z143" s="260"/>
      <c r="AA143" s="117" t="s">
        <v>74</v>
      </c>
      <c r="AB143" s="57" t="str">
        <f t="shared" si="67"/>
        <v>PS257928</v>
      </c>
      <c r="AC143" s="58" t="str">
        <f t="shared" si="68"/>
        <v>IE20251120137</v>
      </c>
      <c r="AD143" s="59">
        <f t="shared" si="69"/>
        <v>45993</v>
      </c>
      <c r="AE143" s="58">
        <f t="shared" si="70"/>
        <v>0</v>
      </c>
      <c r="AF143" s="58">
        <f t="shared" si="71"/>
        <v>0</v>
      </c>
      <c r="AG143" s="58">
        <f t="shared" si="72"/>
        <v>1430000</v>
      </c>
      <c r="AH143" s="58">
        <f t="shared" si="73"/>
        <v>990000</v>
      </c>
      <c r="AI143" s="58">
        <f t="shared" si="74"/>
        <v>2641300</v>
      </c>
      <c r="AJ143" s="58">
        <f t="shared" si="75"/>
        <v>0</v>
      </c>
      <c r="AK143" s="58">
        <f t="shared" si="76"/>
        <v>0</v>
      </c>
      <c r="AL143" s="58">
        <f t="shared" si="77"/>
        <v>924455</v>
      </c>
      <c r="AM143" s="58">
        <f t="shared" si="78"/>
        <v>0</v>
      </c>
      <c r="AN143" s="58">
        <f t="shared" si="79"/>
        <v>0</v>
      </c>
      <c r="AO143" s="58">
        <f t="shared" si="80"/>
        <v>15493</v>
      </c>
      <c r="AP143" s="58">
        <f t="shared" si="81"/>
        <v>30000</v>
      </c>
      <c r="AQ143" s="58">
        <f t="shared" si="82"/>
        <v>0</v>
      </c>
      <c r="AR143" s="58">
        <f t="shared" si="83"/>
        <v>482499.84000000003</v>
      </c>
      <c r="AS143" s="58">
        <f t="shared" si="84"/>
        <v>6513747.8399999999</v>
      </c>
      <c r="AT143" s="58">
        <f t="shared" si="85"/>
        <v>6513747.8399999999</v>
      </c>
      <c r="AU143" s="58" t="str">
        <f t="shared" si="86"/>
        <v>CÁT LÁI</v>
      </c>
      <c r="AV143" s="75" t="s">
        <v>80</v>
      </c>
      <c r="AW143" s="60" t="s">
        <v>2480</v>
      </c>
      <c r="AX143" s="60" t="s">
        <v>2323</v>
      </c>
      <c r="AY143" s="225">
        <v>45995</v>
      </c>
      <c r="AZ143" s="158"/>
      <c r="BA143" s="74"/>
      <c r="BB143" s="164"/>
      <c r="BC143" s="166"/>
    </row>
    <row r="144" spans="1:55" s="60" customFormat="1" ht="35.25" customHeight="1">
      <c r="A144" s="113" t="s">
        <v>1431</v>
      </c>
      <c r="B144" s="256" t="s">
        <v>1804</v>
      </c>
      <c r="C144" s="140" t="s">
        <v>1805</v>
      </c>
      <c r="D144" s="114">
        <v>45994</v>
      </c>
      <c r="E144" s="114" t="s">
        <v>2160</v>
      </c>
      <c r="F144" s="257">
        <v>1</v>
      </c>
      <c r="G144" s="258">
        <v>1609.5</v>
      </c>
      <c r="H144" s="258">
        <v>1609.5</v>
      </c>
      <c r="I144" s="116" t="s">
        <v>2297</v>
      </c>
      <c r="J144" s="56"/>
      <c r="K144" s="62"/>
      <c r="L144" s="56">
        <f>+IF(H144=0, _xleta.T, IF(H144&lt;=1000, 1260000, IF(H144&lt;=2000, 1430000, IF(H144&lt;=3000, 2120000, IF(H144&lt;=4500, 2230000, ff)))))</f>
        <v>1430000</v>
      </c>
      <c r="M144" s="56">
        <v>990000</v>
      </c>
      <c r="N144" s="56">
        <v>7219720</v>
      </c>
      <c r="O144" s="56">
        <v>2033724</v>
      </c>
      <c r="P144" s="56">
        <v>813490</v>
      </c>
      <c r="Q144" s="56">
        <v>792360</v>
      </c>
      <c r="R144" s="56">
        <v>792360</v>
      </c>
      <c r="S144" s="56"/>
      <c r="T144" s="56">
        <v>24143</v>
      </c>
      <c r="U144" s="56">
        <f>+IF(H144&lt;=2000, 30000, IF(H144&lt;5000, 66000, ff))</f>
        <v>30000</v>
      </c>
      <c r="V144" s="56"/>
      <c r="W144" s="56"/>
      <c r="X144" s="62"/>
      <c r="Y144" s="58"/>
      <c r="Z144" s="260" t="s">
        <v>1285</v>
      </c>
      <c r="AA144" s="117" t="s">
        <v>74</v>
      </c>
      <c r="AB144" s="57" t="str">
        <f t="shared" si="67"/>
        <v>PS257937</v>
      </c>
      <c r="AC144" s="58" t="str">
        <f t="shared" si="68"/>
        <v>HP2301G</v>
      </c>
      <c r="AD144" s="59">
        <f t="shared" si="69"/>
        <v>45994</v>
      </c>
      <c r="AE144" s="58">
        <f t="shared" si="70"/>
        <v>0</v>
      </c>
      <c r="AF144" s="58">
        <f t="shared" si="71"/>
        <v>0</v>
      </c>
      <c r="AG144" s="58">
        <f t="shared" si="72"/>
        <v>1430000</v>
      </c>
      <c r="AH144" s="58">
        <f t="shared" si="73"/>
        <v>990000</v>
      </c>
      <c r="AI144" s="58">
        <f t="shared" si="74"/>
        <v>7219720</v>
      </c>
      <c r="AJ144" s="58">
        <f t="shared" si="75"/>
        <v>2033724</v>
      </c>
      <c r="AK144" s="58">
        <f t="shared" si="76"/>
        <v>813490</v>
      </c>
      <c r="AL144" s="58">
        <f t="shared" si="77"/>
        <v>792360</v>
      </c>
      <c r="AM144" s="58">
        <f t="shared" si="78"/>
        <v>792360</v>
      </c>
      <c r="AN144" s="58">
        <f t="shared" si="79"/>
        <v>0</v>
      </c>
      <c r="AO144" s="58">
        <f t="shared" si="80"/>
        <v>24143</v>
      </c>
      <c r="AP144" s="58">
        <f t="shared" si="81"/>
        <v>30000</v>
      </c>
      <c r="AQ144" s="58">
        <f t="shared" si="82"/>
        <v>0</v>
      </c>
      <c r="AR144" s="58">
        <f t="shared" si="83"/>
        <v>1130063.76</v>
      </c>
      <c r="AS144" s="58">
        <f t="shared" si="84"/>
        <v>15255860.76</v>
      </c>
      <c r="AT144" s="58">
        <f t="shared" si="85"/>
        <v>15255860.76</v>
      </c>
      <c r="AU144" s="58" t="str">
        <f t="shared" si="86"/>
        <v>CÁT LÁI</v>
      </c>
      <c r="AV144" s="75" t="s">
        <v>80</v>
      </c>
      <c r="AW144" s="60" t="s">
        <v>2481</v>
      </c>
      <c r="AX144" s="60" t="s">
        <v>2323</v>
      </c>
      <c r="AY144" s="225">
        <v>45995</v>
      </c>
      <c r="AZ144" s="158"/>
      <c r="BA144" s="74"/>
      <c r="BB144" s="164"/>
      <c r="BC144" s="166"/>
    </row>
    <row r="145" spans="1:55" s="60" customFormat="1" ht="35.25" customHeight="1">
      <c r="A145" s="113" t="s">
        <v>1432</v>
      </c>
      <c r="B145" s="256" t="s">
        <v>1806</v>
      </c>
      <c r="C145" s="140" t="s">
        <v>1807</v>
      </c>
      <c r="D145" s="114">
        <v>45993</v>
      </c>
      <c r="E145" s="114" t="s">
        <v>2161</v>
      </c>
      <c r="F145" s="257">
        <v>1</v>
      </c>
      <c r="G145" s="258">
        <v>1478.64</v>
      </c>
      <c r="H145" s="258">
        <v>1478.64</v>
      </c>
      <c r="I145" s="116">
        <v>7.649</v>
      </c>
      <c r="J145" s="56"/>
      <c r="K145" s="62"/>
      <c r="L145" s="56">
        <f>+IF(H145=0, _xleta.T, IF(H145&lt;=1000, 1260000, IF(H145&lt;=2000, 1430000, IF(H145&lt;=3000, 2120000, IF(H145&lt;=4500, 2230000, ff)))))</f>
        <v>1430000</v>
      </c>
      <c r="M145" s="56">
        <v>990000</v>
      </c>
      <c r="N145" s="56">
        <v>24243047</v>
      </c>
      <c r="O145" s="56">
        <v>4040508</v>
      </c>
      <c r="P145" s="56">
        <v>8081016</v>
      </c>
      <c r="Q145" s="56">
        <v>1320600</v>
      </c>
      <c r="R145" s="56"/>
      <c r="S145" s="56"/>
      <c r="T145" s="56">
        <v>22179</v>
      </c>
      <c r="U145" s="56">
        <f>+IF(H145&lt;=2000, 30000, IF(H145&lt;5000, 66000, ff))</f>
        <v>30000</v>
      </c>
      <c r="V145" s="56"/>
      <c r="W145" s="56"/>
      <c r="X145" s="62"/>
      <c r="Y145" s="58"/>
      <c r="Z145" s="260" t="s">
        <v>691</v>
      </c>
      <c r="AA145" s="117" t="s">
        <v>74</v>
      </c>
      <c r="AB145" s="57" t="str">
        <f t="shared" si="67"/>
        <v>PS257940</v>
      </c>
      <c r="AC145" s="58" t="str">
        <f t="shared" si="68"/>
        <v>DL20251113-2</v>
      </c>
      <c r="AD145" s="59">
        <f t="shared" si="69"/>
        <v>45993</v>
      </c>
      <c r="AE145" s="58">
        <f t="shared" si="70"/>
        <v>0</v>
      </c>
      <c r="AF145" s="58">
        <f t="shared" si="71"/>
        <v>0</v>
      </c>
      <c r="AG145" s="58">
        <f t="shared" si="72"/>
        <v>1430000</v>
      </c>
      <c r="AH145" s="58">
        <f t="shared" si="73"/>
        <v>990000</v>
      </c>
      <c r="AI145" s="58">
        <f t="shared" si="74"/>
        <v>24243047</v>
      </c>
      <c r="AJ145" s="58">
        <f t="shared" si="75"/>
        <v>4040508</v>
      </c>
      <c r="AK145" s="58">
        <f t="shared" si="76"/>
        <v>8081016</v>
      </c>
      <c r="AL145" s="58">
        <f t="shared" si="77"/>
        <v>1320600</v>
      </c>
      <c r="AM145" s="58">
        <f t="shared" si="78"/>
        <v>0</v>
      </c>
      <c r="AN145" s="58">
        <f t="shared" si="79"/>
        <v>0</v>
      </c>
      <c r="AO145" s="58">
        <f t="shared" si="80"/>
        <v>22179</v>
      </c>
      <c r="AP145" s="58">
        <f t="shared" si="81"/>
        <v>30000</v>
      </c>
      <c r="AQ145" s="58">
        <f t="shared" si="82"/>
        <v>0</v>
      </c>
      <c r="AR145" s="58">
        <f t="shared" si="83"/>
        <v>3212588</v>
      </c>
      <c r="AS145" s="58">
        <f t="shared" si="84"/>
        <v>43369938</v>
      </c>
      <c r="AT145" s="58">
        <f t="shared" si="85"/>
        <v>43369938</v>
      </c>
      <c r="AU145" s="58" t="str">
        <f t="shared" si="86"/>
        <v>CÁT LÁI</v>
      </c>
      <c r="AV145" s="75" t="s">
        <v>80</v>
      </c>
      <c r="AW145" s="60" t="s">
        <v>2482</v>
      </c>
      <c r="AX145" s="60" t="s">
        <v>2323</v>
      </c>
      <c r="AY145" s="225">
        <v>45995</v>
      </c>
      <c r="AZ145" s="158"/>
      <c r="BA145" s="74"/>
      <c r="BB145" s="164"/>
      <c r="BC145" s="166"/>
    </row>
    <row r="146" spans="1:55" s="60" customFormat="1" ht="35.25" customHeight="1">
      <c r="A146" s="113" t="s">
        <v>1433</v>
      </c>
      <c r="B146" s="256" t="s">
        <v>1808</v>
      </c>
      <c r="C146" s="140" t="s">
        <v>1809</v>
      </c>
      <c r="D146" s="114">
        <v>45993</v>
      </c>
      <c r="E146" s="114" t="s">
        <v>2162</v>
      </c>
      <c r="F146" s="257">
        <v>1</v>
      </c>
      <c r="G146" s="258">
        <v>1303.1199999999999</v>
      </c>
      <c r="H146" s="258">
        <v>1303.1199999999999</v>
      </c>
      <c r="I146" s="116">
        <v>7.2939999999999996</v>
      </c>
      <c r="J146" s="56"/>
      <c r="K146" s="62"/>
      <c r="L146" s="56">
        <f>+IF(H146=0, _xleta.T, IF(H146&lt;=1000, 1260000, IF(H146&lt;=2000, 1430000, IF(H146&lt;=3000, 2120000, IF(H146&lt;=4500, 2230000, ff)))))</f>
        <v>1430000</v>
      </c>
      <c r="M146" s="56">
        <v>990000</v>
      </c>
      <c r="N146" s="56">
        <v>23117895</v>
      </c>
      <c r="O146" s="56">
        <v>3852983</v>
      </c>
      <c r="P146" s="56">
        <v>7705965</v>
      </c>
      <c r="Q146" s="56">
        <v>1320600</v>
      </c>
      <c r="R146" s="56"/>
      <c r="S146" s="56"/>
      <c r="T146" s="56">
        <v>19547</v>
      </c>
      <c r="U146" s="56">
        <f>+IF(H146&lt;=2000, 30000, IF(H146&lt;5000, 66000, ff))</f>
        <v>30000</v>
      </c>
      <c r="V146" s="56"/>
      <c r="W146" s="56"/>
      <c r="X146" s="62"/>
      <c r="Y146" s="58"/>
      <c r="Z146" s="260" t="s">
        <v>691</v>
      </c>
      <c r="AA146" s="117" t="s">
        <v>74</v>
      </c>
      <c r="AB146" s="57" t="str">
        <f t="shared" si="67"/>
        <v>PS257939</v>
      </c>
      <c r="AC146" s="58" t="str">
        <f t="shared" si="68"/>
        <v>DL20251113-1</v>
      </c>
      <c r="AD146" s="59">
        <f t="shared" si="69"/>
        <v>45993</v>
      </c>
      <c r="AE146" s="58">
        <f t="shared" si="70"/>
        <v>0</v>
      </c>
      <c r="AF146" s="58">
        <f t="shared" si="71"/>
        <v>0</v>
      </c>
      <c r="AG146" s="58">
        <f t="shared" si="72"/>
        <v>1430000</v>
      </c>
      <c r="AH146" s="58">
        <f t="shared" si="73"/>
        <v>990000</v>
      </c>
      <c r="AI146" s="58">
        <f t="shared" si="74"/>
        <v>23117895</v>
      </c>
      <c r="AJ146" s="58">
        <f t="shared" si="75"/>
        <v>3852983</v>
      </c>
      <c r="AK146" s="58">
        <f t="shared" si="76"/>
        <v>7705965</v>
      </c>
      <c r="AL146" s="58">
        <f t="shared" si="77"/>
        <v>1320600</v>
      </c>
      <c r="AM146" s="58">
        <f t="shared" si="78"/>
        <v>0</v>
      </c>
      <c r="AN146" s="58">
        <f t="shared" si="79"/>
        <v>0</v>
      </c>
      <c r="AO146" s="58">
        <f t="shared" si="80"/>
        <v>19547</v>
      </c>
      <c r="AP146" s="58">
        <f t="shared" si="81"/>
        <v>30000</v>
      </c>
      <c r="AQ146" s="58">
        <f t="shared" si="82"/>
        <v>0</v>
      </c>
      <c r="AR146" s="58">
        <f t="shared" si="83"/>
        <v>3077359.2</v>
      </c>
      <c r="AS146" s="58">
        <f t="shared" si="84"/>
        <v>41544349.200000003</v>
      </c>
      <c r="AT146" s="58">
        <f t="shared" si="85"/>
        <v>41544349.200000003</v>
      </c>
      <c r="AU146" s="58" t="str">
        <f t="shared" si="86"/>
        <v>CÁT LÁI</v>
      </c>
      <c r="AV146" s="75" t="s">
        <v>80</v>
      </c>
      <c r="AW146" s="60" t="s">
        <v>2483</v>
      </c>
      <c r="AX146" s="60" t="s">
        <v>2323</v>
      </c>
      <c r="AY146" s="225">
        <v>45995</v>
      </c>
      <c r="AZ146" s="158"/>
      <c r="BA146" s="74"/>
      <c r="BB146" s="164"/>
      <c r="BC146" s="166"/>
    </row>
    <row r="147" spans="1:55" s="60" customFormat="1" ht="35.25" customHeight="1">
      <c r="A147" s="113" t="s">
        <v>1434</v>
      </c>
      <c r="B147" s="256" t="s">
        <v>1810</v>
      </c>
      <c r="C147" s="140" t="s">
        <v>1811</v>
      </c>
      <c r="D147" s="114">
        <v>45993</v>
      </c>
      <c r="E147" s="114" t="s">
        <v>2163</v>
      </c>
      <c r="F147" s="257">
        <v>1</v>
      </c>
      <c r="G147" s="258">
        <v>1353.24</v>
      </c>
      <c r="H147" s="258">
        <v>1353.24</v>
      </c>
      <c r="I147" s="116">
        <v>7.5019999999999998</v>
      </c>
      <c r="J147" s="56"/>
      <c r="K147" s="62"/>
      <c r="L147" s="56">
        <f>+IF(H147=0, _xleta.T, IF(H147&lt;=1000, 1260000, IF(H147&lt;=2000, 1430000, IF(H147&lt;=3000, 2120000, IF(H147&lt;=4500, 2230000, ff)))))</f>
        <v>1430000</v>
      </c>
      <c r="M147" s="56">
        <v>990000</v>
      </c>
      <c r="N147" s="56">
        <v>23777139</v>
      </c>
      <c r="O147" s="56">
        <v>3962856</v>
      </c>
      <c r="P147" s="56">
        <v>7925713</v>
      </c>
      <c r="Q147" s="56">
        <v>1320600</v>
      </c>
      <c r="R147" s="56"/>
      <c r="S147" s="56"/>
      <c r="T147" s="56">
        <v>20298</v>
      </c>
      <c r="U147" s="56">
        <f>+IF(H147&lt;=2000, 30000, IF(H147&lt;5000, 66000, ff))</f>
        <v>30000</v>
      </c>
      <c r="V147" s="56"/>
      <c r="W147" s="56"/>
      <c r="X147" s="62"/>
      <c r="Y147" s="58"/>
      <c r="Z147" s="260" t="s">
        <v>1274</v>
      </c>
      <c r="AA147" s="117" t="s">
        <v>74</v>
      </c>
      <c r="AB147" s="57" t="str">
        <f t="shared" si="67"/>
        <v>PS257938</v>
      </c>
      <c r="AC147" s="58" t="str">
        <f t="shared" si="68"/>
        <v>DL20251113</v>
      </c>
      <c r="AD147" s="59">
        <f t="shared" si="69"/>
        <v>45993</v>
      </c>
      <c r="AE147" s="58">
        <f t="shared" si="70"/>
        <v>0</v>
      </c>
      <c r="AF147" s="58">
        <f t="shared" si="71"/>
        <v>0</v>
      </c>
      <c r="AG147" s="58">
        <f t="shared" si="72"/>
        <v>1430000</v>
      </c>
      <c r="AH147" s="58">
        <f t="shared" si="73"/>
        <v>990000</v>
      </c>
      <c r="AI147" s="58">
        <f t="shared" si="74"/>
        <v>23777139</v>
      </c>
      <c r="AJ147" s="58">
        <f t="shared" si="75"/>
        <v>3962856</v>
      </c>
      <c r="AK147" s="58">
        <f t="shared" si="76"/>
        <v>7925713</v>
      </c>
      <c r="AL147" s="58">
        <f t="shared" si="77"/>
        <v>1320600</v>
      </c>
      <c r="AM147" s="58">
        <f t="shared" si="78"/>
        <v>0</v>
      </c>
      <c r="AN147" s="58">
        <f t="shared" si="79"/>
        <v>0</v>
      </c>
      <c r="AO147" s="58">
        <f t="shared" si="80"/>
        <v>20298</v>
      </c>
      <c r="AP147" s="58">
        <f t="shared" si="81"/>
        <v>30000</v>
      </c>
      <c r="AQ147" s="58">
        <f t="shared" si="82"/>
        <v>0</v>
      </c>
      <c r="AR147" s="58">
        <f t="shared" si="83"/>
        <v>3156528.48</v>
      </c>
      <c r="AS147" s="58">
        <f t="shared" si="84"/>
        <v>42613134.479999997</v>
      </c>
      <c r="AT147" s="58">
        <f t="shared" si="85"/>
        <v>42613134.479999997</v>
      </c>
      <c r="AU147" s="58" t="str">
        <f t="shared" si="86"/>
        <v>CÁT LÁI</v>
      </c>
      <c r="AV147" s="75" t="s">
        <v>80</v>
      </c>
      <c r="AW147" s="60" t="s">
        <v>2484</v>
      </c>
      <c r="AX147" s="60" t="s">
        <v>2323</v>
      </c>
      <c r="AY147" s="225">
        <v>45995</v>
      </c>
      <c r="AZ147" s="158"/>
      <c r="BA147" s="74"/>
      <c r="BB147" s="164"/>
      <c r="BC147" s="166"/>
    </row>
    <row r="148" spans="1:55" s="60" customFormat="1" ht="35.25" customHeight="1">
      <c r="A148" s="113" t="s">
        <v>1435</v>
      </c>
      <c r="B148" s="256" t="s">
        <v>1812</v>
      </c>
      <c r="C148" s="140" t="s">
        <v>1813</v>
      </c>
      <c r="D148" s="114">
        <v>45995</v>
      </c>
      <c r="E148" s="114" t="s">
        <v>2164</v>
      </c>
      <c r="F148" s="257">
        <v>1</v>
      </c>
      <c r="G148" s="258">
        <v>7</v>
      </c>
      <c r="H148" s="258">
        <v>7</v>
      </c>
      <c r="I148" s="116"/>
      <c r="J148" s="56"/>
      <c r="K148" s="62"/>
      <c r="L148" s="56">
        <f t="shared" ref="L148:L149" si="87">+IF(H148&lt;=50,1060000, IF(H148&lt;=200, 1210000, IF(H148&lt;=500, 1230000, IF(H148&lt;=1000, 1440000, IF(H148&lt;=2000, 1990000, IF(H148&gt;2000, 1990000+(H148-2000)*1464))))))</f>
        <v>1060000</v>
      </c>
      <c r="M148" s="56">
        <v>990000</v>
      </c>
      <c r="N148" s="56"/>
      <c r="O148" s="56"/>
      <c r="P148" s="56"/>
      <c r="Q148" s="56">
        <v>540315</v>
      </c>
      <c r="R148" s="56"/>
      <c r="S148" s="56">
        <v>150000</v>
      </c>
      <c r="T148" s="56"/>
      <c r="U148" s="56"/>
      <c r="V148" s="56"/>
      <c r="W148" s="56"/>
      <c r="X148" s="62"/>
      <c r="Y148" s="58"/>
      <c r="Z148" s="260" t="s">
        <v>1272</v>
      </c>
      <c r="AA148" s="117" t="s">
        <v>72</v>
      </c>
      <c r="AB148" s="57" t="str">
        <f t="shared" si="67"/>
        <v>PS258040</v>
      </c>
      <c r="AC148" s="58" t="str">
        <f t="shared" si="68"/>
        <v>PC251203VY</v>
      </c>
      <c r="AD148" s="59">
        <f t="shared" si="69"/>
        <v>45995</v>
      </c>
      <c r="AE148" s="58">
        <f t="shared" si="70"/>
        <v>0</v>
      </c>
      <c r="AF148" s="58">
        <f t="shared" si="71"/>
        <v>0</v>
      </c>
      <c r="AG148" s="58">
        <f t="shared" si="72"/>
        <v>1060000</v>
      </c>
      <c r="AH148" s="58">
        <f t="shared" si="73"/>
        <v>990000</v>
      </c>
      <c r="AI148" s="58">
        <f t="shared" si="74"/>
        <v>0</v>
      </c>
      <c r="AJ148" s="58">
        <f t="shared" si="75"/>
        <v>0</v>
      </c>
      <c r="AK148" s="58">
        <f t="shared" si="76"/>
        <v>0</v>
      </c>
      <c r="AL148" s="58">
        <f t="shared" si="77"/>
        <v>540315</v>
      </c>
      <c r="AM148" s="58">
        <f t="shared" si="78"/>
        <v>0</v>
      </c>
      <c r="AN148" s="58">
        <f t="shared" si="79"/>
        <v>150000</v>
      </c>
      <c r="AO148" s="58">
        <f t="shared" si="80"/>
        <v>0</v>
      </c>
      <c r="AP148" s="58">
        <f t="shared" si="81"/>
        <v>0</v>
      </c>
      <c r="AQ148" s="58">
        <f t="shared" si="82"/>
        <v>0</v>
      </c>
      <c r="AR148" s="58">
        <f t="shared" si="83"/>
        <v>219225.2</v>
      </c>
      <c r="AS148" s="58">
        <f t="shared" si="84"/>
        <v>2959540.2</v>
      </c>
      <c r="AT148" s="58">
        <f t="shared" si="85"/>
        <v>2959540.2</v>
      </c>
      <c r="AU148" s="58" t="str">
        <f t="shared" si="86"/>
        <v>TCS</v>
      </c>
      <c r="AV148" s="75" t="s">
        <v>79</v>
      </c>
      <c r="AW148" s="60" t="s">
        <v>2485</v>
      </c>
      <c r="AX148" s="60" t="s">
        <v>1293</v>
      </c>
      <c r="AY148" s="225">
        <v>45996</v>
      </c>
      <c r="AZ148" s="158"/>
      <c r="BA148" s="74"/>
      <c r="BB148" s="164"/>
      <c r="BC148" s="166"/>
    </row>
    <row r="149" spans="1:55" s="60" customFormat="1" ht="35.25" customHeight="1">
      <c r="A149" s="113" t="s">
        <v>1436</v>
      </c>
      <c r="B149" s="256" t="s">
        <v>1814</v>
      </c>
      <c r="C149" s="140" t="s">
        <v>1815</v>
      </c>
      <c r="D149" s="114">
        <v>45995</v>
      </c>
      <c r="E149" s="114" t="s">
        <v>2165</v>
      </c>
      <c r="F149" s="257">
        <v>1</v>
      </c>
      <c r="G149" s="258">
        <v>2</v>
      </c>
      <c r="H149" s="258">
        <v>2</v>
      </c>
      <c r="I149" s="116"/>
      <c r="J149" s="56"/>
      <c r="K149" s="62"/>
      <c r="L149" s="56">
        <f t="shared" si="87"/>
        <v>1060000</v>
      </c>
      <c r="M149" s="56">
        <v>990000</v>
      </c>
      <c r="N149" s="56"/>
      <c r="O149" s="56"/>
      <c r="P149" s="56"/>
      <c r="Q149" s="56">
        <v>526054</v>
      </c>
      <c r="R149" s="56"/>
      <c r="S149" s="56">
        <v>150000</v>
      </c>
      <c r="T149" s="56"/>
      <c r="U149" s="56"/>
      <c r="V149" s="56"/>
      <c r="W149" s="56"/>
      <c r="X149" s="62"/>
      <c r="Y149" s="58"/>
      <c r="Z149" s="260" t="s">
        <v>1272</v>
      </c>
      <c r="AA149" s="117" t="s">
        <v>72</v>
      </c>
      <c r="AB149" s="57" t="str">
        <f t="shared" si="67"/>
        <v>PS258039</v>
      </c>
      <c r="AC149" s="58" t="str">
        <f t="shared" si="68"/>
        <v>G8-20251203 VY( B)</v>
      </c>
      <c r="AD149" s="59">
        <f t="shared" si="69"/>
        <v>45995</v>
      </c>
      <c r="AE149" s="58">
        <f t="shared" si="70"/>
        <v>0</v>
      </c>
      <c r="AF149" s="58">
        <f t="shared" si="71"/>
        <v>0</v>
      </c>
      <c r="AG149" s="58">
        <f t="shared" si="72"/>
        <v>1060000</v>
      </c>
      <c r="AH149" s="58">
        <f t="shared" si="73"/>
        <v>990000</v>
      </c>
      <c r="AI149" s="58">
        <f t="shared" si="74"/>
        <v>0</v>
      </c>
      <c r="AJ149" s="58">
        <f t="shared" si="75"/>
        <v>0</v>
      </c>
      <c r="AK149" s="58">
        <f t="shared" si="76"/>
        <v>0</v>
      </c>
      <c r="AL149" s="58">
        <f t="shared" si="77"/>
        <v>526054</v>
      </c>
      <c r="AM149" s="58">
        <f t="shared" si="78"/>
        <v>0</v>
      </c>
      <c r="AN149" s="58">
        <f t="shared" si="79"/>
        <v>150000</v>
      </c>
      <c r="AO149" s="58">
        <f t="shared" si="80"/>
        <v>0</v>
      </c>
      <c r="AP149" s="58">
        <f t="shared" si="81"/>
        <v>0</v>
      </c>
      <c r="AQ149" s="58">
        <f t="shared" si="82"/>
        <v>0</v>
      </c>
      <c r="AR149" s="58">
        <f t="shared" si="83"/>
        <v>218084.32</v>
      </c>
      <c r="AS149" s="58">
        <f t="shared" si="84"/>
        <v>2944138.32</v>
      </c>
      <c r="AT149" s="58">
        <f t="shared" si="85"/>
        <v>2944138.32</v>
      </c>
      <c r="AU149" s="58" t="str">
        <f t="shared" si="86"/>
        <v>TCS</v>
      </c>
      <c r="AV149" s="75" t="s">
        <v>79</v>
      </c>
      <c r="AW149" s="60" t="s">
        <v>2486</v>
      </c>
      <c r="AX149" s="60" t="s">
        <v>1293</v>
      </c>
      <c r="AY149" s="225">
        <v>45996</v>
      </c>
      <c r="AZ149" s="158"/>
      <c r="BA149" s="74"/>
      <c r="BB149" s="164"/>
      <c r="BC149" s="166"/>
    </row>
    <row r="150" spans="1:55" s="60" customFormat="1" ht="35.25" customHeight="1">
      <c r="A150" s="113" t="s">
        <v>1437</v>
      </c>
      <c r="B150" s="256" t="s">
        <v>1816</v>
      </c>
      <c r="C150" s="140" t="s">
        <v>1817</v>
      </c>
      <c r="D150" s="114">
        <v>45995</v>
      </c>
      <c r="E150" s="114" t="s">
        <v>2166</v>
      </c>
      <c r="F150" s="257">
        <v>1</v>
      </c>
      <c r="G150" s="258">
        <v>3</v>
      </c>
      <c r="H150" s="258">
        <v>3</v>
      </c>
      <c r="I150" s="116"/>
      <c r="J150" s="56"/>
      <c r="K150" s="62"/>
      <c r="L150" s="56"/>
      <c r="M150" s="56">
        <v>600000</v>
      </c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62"/>
      <c r="Y150" s="58"/>
      <c r="Z150" s="260"/>
      <c r="AA150" s="117" t="s">
        <v>75</v>
      </c>
      <c r="AB150" s="57" t="str">
        <f t="shared" si="0"/>
        <v>PS257992</v>
      </c>
      <c r="AC150" s="58" t="str">
        <f t="shared" si="1"/>
        <v>T251202- YH1</v>
      </c>
      <c r="AD150" s="59">
        <f t="shared" si="2"/>
        <v>45995</v>
      </c>
      <c r="AE150" s="58">
        <f t="shared" si="3"/>
        <v>0</v>
      </c>
      <c r="AF150" s="58">
        <f t="shared" si="4"/>
        <v>0</v>
      </c>
      <c r="AG150" s="58">
        <f t="shared" si="5"/>
        <v>0</v>
      </c>
      <c r="AH150" s="58">
        <f t="shared" si="6"/>
        <v>600000</v>
      </c>
      <c r="AI150" s="58">
        <f t="shared" si="7"/>
        <v>0</v>
      </c>
      <c r="AJ150" s="58">
        <f t="shared" si="8"/>
        <v>0</v>
      </c>
      <c r="AK150" s="58">
        <f t="shared" si="9"/>
        <v>0</v>
      </c>
      <c r="AL150" s="58">
        <f t="shared" si="10"/>
        <v>0</v>
      </c>
      <c r="AM150" s="58">
        <f t="shared" si="11"/>
        <v>0</v>
      </c>
      <c r="AN150" s="58">
        <f t="shared" si="12"/>
        <v>0</v>
      </c>
      <c r="AO150" s="58">
        <f t="shared" si="13"/>
        <v>0</v>
      </c>
      <c r="AP150" s="58">
        <f t="shared" si="15"/>
        <v>0</v>
      </c>
      <c r="AQ150" s="58">
        <f t="shared" si="16"/>
        <v>0</v>
      </c>
      <c r="AR150" s="58">
        <f t="shared" si="17"/>
        <v>48000</v>
      </c>
      <c r="AS150" s="58">
        <f t="shared" si="18"/>
        <v>648000</v>
      </c>
      <c r="AT150" s="58">
        <f t="shared" si="19"/>
        <v>648000</v>
      </c>
      <c r="AU150" s="58" t="str">
        <f t="shared" si="20"/>
        <v>DHL</v>
      </c>
      <c r="AV150" s="75" t="s">
        <v>82</v>
      </c>
      <c r="AW150" s="60" t="s">
        <v>2487</v>
      </c>
      <c r="AY150" s="225"/>
      <c r="AZ150" s="158"/>
      <c r="BA150" s="74"/>
      <c r="BB150" s="164"/>
      <c r="BC150" s="166"/>
    </row>
    <row r="151" spans="1:55" s="60" customFormat="1" ht="35.25" customHeight="1">
      <c r="A151" s="113" t="s">
        <v>1438</v>
      </c>
      <c r="B151" s="256" t="s">
        <v>1818</v>
      </c>
      <c r="C151" s="140" t="s">
        <v>1819</v>
      </c>
      <c r="D151" s="114">
        <v>45995</v>
      </c>
      <c r="E151" s="114" t="s">
        <v>2167</v>
      </c>
      <c r="F151" s="257">
        <v>1</v>
      </c>
      <c r="G151" s="258">
        <v>32</v>
      </c>
      <c r="H151" s="258">
        <v>32</v>
      </c>
      <c r="I151" s="116"/>
      <c r="J151" s="56"/>
      <c r="K151" s="62"/>
      <c r="L151" s="56"/>
      <c r="M151" s="56">
        <v>600000</v>
      </c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62"/>
      <c r="Y151" s="58"/>
      <c r="Z151" s="260"/>
      <c r="AA151" s="117" t="s">
        <v>75</v>
      </c>
      <c r="AB151" s="57" t="str">
        <f t="shared" si="0"/>
        <v>PS258036</v>
      </c>
      <c r="AC151" s="58" t="str">
        <f t="shared" si="1"/>
        <v>EXD1-25-VY1201</v>
      </c>
      <c r="AD151" s="59">
        <f t="shared" si="2"/>
        <v>45995</v>
      </c>
      <c r="AE151" s="58">
        <f t="shared" si="3"/>
        <v>0</v>
      </c>
      <c r="AF151" s="58">
        <f t="shared" si="4"/>
        <v>0</v>
      </c>
      <c r="AG151" s="58">
        <f t="shared" si="5"/>
        <v>0</v>
      </c>
      <c r="AH151" s="58">
        <f t="shared" si="6"/>
        <v>600000</v>
      </c>
      <c r="AI151" s="58">
        <f t="shared" si="7"/>
        <v>0</v>
      </c>
      <c r="AJ151" s="58">
        <f t="shared" si="8"/>
        <v>0</v>
      </c>
      <c r="AK151" s="58">
        <f t="shared" si="9"/>
        <v>0</v>
      </c>
      <c r="AL151" s="58">
        <f t="shared" si="10"/>
        <v>0</v>
      </c>
      <c r="AM151" s="58">
        <f t="shared" si="11"/>
        <v>0</v>
      </c>
      <c r="AN151" s="58">
        <f t="shared" si="12"/>
        <v>0</v>
      </c>
      <c r="AO151" s="58">
        <f t="shared" si="13"/>
        <v>0</v>
      </c>
      <c r="AP151" s="58">
        <f t="shared" si="15"/>
        <v>0</v>
      </c>
      <c r="AQ151" s="58">
        <f t="shared" si="16"/>
        <v>0</v>
      </c>
      <c r="AR151" s="58">
        <f t="shared" si="17"/>
        <v>48000</v>
      </c>
      <c r="AS151" s="58">
        <f t="shared" si="18"/>
        <v>648000</v>
      </c>
      <c r="AT151" s="58">
        <f t="shared" si="19"/>
        <v>648000</v>
      </c>
      <c r="AU151" s="58" t="str">
        <f t="shared" si="20"/>
        <v>DHL</v>
      </c>
      <c r="AV151" s="75" t="s">
        <v>82</v>
      </c>
      <c r="AW151" s="60" t="s">
        <v>2488</v>
      </c>
      <c r="AY151" s="225"/>
      <c r="AZ151" s="158"/>
      <c r="BA151" s="74"/>
      <c r="BB151" s="164"/>
      <c r="BC151" s="166"/>
    </row>
    <row r="152" spans="1:55" s="60" customFormat="1" ht="35.25" customHeight="1">
      <c r="A152" s="113" t="s">
        <v>1439</v>
      </c>
      <c r="B152" s="256" t="s">
        <v>1820</v>
      </c>
      <c r="C152" s="140" t="s">
        <v>1821</v>
      </c>
      <c r="D152" s="114">
        <v>45995</v>
      </c>
      <c r="E152" s="114" t="s">
        <v>2168</v>
      </c>
      <c r="F152" s="257">
        <v>1</v>
      </c>
      <c r="G152" s="258">
        <v>2.5</v>
      </c>
      <c r="H152" s="258">
        <v>2.5</v>
      </c>
      <c r="I152" s="116"/>
      <c r="J152" s="56"/>
      <c r="K152" s="62"/>
      <c r="L152" s="56"/>
      <c r="M152" s="56">
        <v>600000</v>
      </c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62"/>
      <c r="Y152" s="58"/>
      <c r="Z152" s="260"/>
      <c r="AA152" s="117" t="s">
        <v>75</v>
      </c>
      <c r="AB152" s="57" t="str">
        <f t="shared" si="0"/>
        <v>PS258044</v>
      </c>
      <c r="AC152" s="58" t="str">
        <f t="shared" si="1"/>
        <v>INV-25110206</v>
      </c>
      <c r="AD152" s="59">
        <f t="shared" si="2"/>
        <v>45995</v>
      </c>
      <c r="AE152" s="58">
        <f t="shared" si="3"/>
        <v>0</v>
      </c>
      <c r="AF152" s="58">
        <f t="shared" si="4"/>
        <v>0</v>
      </c>
      <c r="AG152" s="58">
        <f t="shared" si="5"/>
        <v>0</v>
      </c>
      <c r="AH152" s="58">
        <f t="shared" si="6"/>
        <v>600000</v>
      </c>
      <c r="AI152" s="58">
        <f t="shared" si="7"/>
        <v>0</v>
      </c>
      <c r="AJ152" s="58">
        <f t="shared" si="8"/>
        <v>0</v>
      </c>
      <c r="AK152" s="58">
        <f t="shared" si="9"/>
        <v>0</v>
      </c>
      <c r="AL152" s="58">
        <f t="shared" si="10"/>
        <v>0</v>
      </c>
      <c r="AM152" s="58">
        <f t="shared" si="11"/>
        <v>0</v>
      </c>
      <c r="AN152" s="58">
        <f t="shared" si="12"/>
        <v>0</v>
      </c>
      <c r="AO152" s="58">
        <f t="shared" si="13"/>
        <v>0</v>
      </c>
      <c r="AP152" s="58">
        <f t="shared" si="15"/>
        <v>0</v>
      </c>
      <c r="AQ152" s="58">
        <f t="shared" si="16"/>
        <v>0</v>
      </c>
      <c r="AR152" s="58">
        <f t="shared" si="17"/>
        <v>48000</v>
      </c>
      <c r="AS152" s="58">
        <f t="shared" si="18"/>
        <v>648000</v>
      </c>
      <c r="AT152" s="58">
        <f t="shared" si="19"/>
        <v>648000</v>
      </c>
      <c r="AU152" s="58" t="str">
        <f t="shared" si="20"/>
        <v>DHL</v>
      </c>
      <c r="AV152" s="75" t="s">
        <v>82</v>
      </c>
      <c r="AW152" s="60" t="s">
        <v>2489</v>
      </c>
      <c r="AY152" s="225"/>
      <c r="AZ152" s="158"/>
      <c r="BA152" s="74"/>
      <c r="BB152" s="164"/>
      <c r="BC152" s="166"/>
    </row>
    <row r="153" spans="1:55" s="60" customFormat="1" ht="35.25" customHeight="1">
      <c r="A153" s="113" t="s">
        <v>1440</v>
      </c>
      <c r="B153" s="256" t="s">
        <v>1822</v>
      </c>
      <c r="C153" s="140" t="s">
        <v>1823</v>
      </c>
      <c r="D153" s="114">
        <v>45995</v>
      </c>
      <c r="E153" s="114" t="s">
        <v>2169</v>
      </c>
      <c r="F153" s="257">
        <v>1</v>
      </c>
      <c r="G153" s="258">
        <v>3</v>
      </c>
      <c r="H153" s="258">
        <v>3</v>
      </c>
      <c r="I153" s="116"/>
      <c r="J153" s="56"/>
      <c r="K153" s="62"/>
      <c r="L153" s="56"/>
      <c r="M153" s="56">
        <v>600000</v>
      </c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62"/>
      <c r="Y153" s="58"/>
      <c r="Z153" s="260"/>
      <c r="AA153" s="117" t="s">
        <v>75</v>
      </c>
      <c r="AB153" s="57" t="str">
        <f t="shared" si="0"/>
        <v>PS258046</v>
      </c>
      <c r="AC153" s="58" t="str">
        <f t="shared" si="1"/>
        <v>5101285</v>
      </c>
      <c r="AD153" s="59">
        <f t="shared" si="2"/>
        <v>45995</v>
      </c>
      <c r="AE153" s="58">
        <f t="shared" si="3"/>
        <v>0</v>
      </c>
      <c r="AF153" s="58">
        <f t="shared" si="4"/>
        <v>0</v>
      </c>
      <c r="AG153" s="58">
        <f t="shared" si="5"/>
        <v>0</v>
      </c>
      <c r="AH153" s="58">
        <f t="shared" si="6"/>
        <v>600000</v>
      </c>
      <c r="AI153" s="58">
        <f t="shared" si="7"/>
        <v>0</v>
      </c>
      <c r="AJ153" s="58">
        <f t="shared" si="8"/>
        <v>0</v>
      </c>
      <c r="AK153" s="58">
        <f t="shared" si="9"/>
        <v>0</v>
      </c>
      <c r="AL153" s="58">
        <f t="shared" si="10"/>
        <v>0</v>
      </c>
      <c r="AM153" s="58">
        <f t="shared" si="11"/>
        <v>0</v>
      </c>
      <c r="AN153" s="58">
        <f t="shared" si="12"/>
        <v>0</v>
      </c>
      <c r="AO153" s="58">
        <f t="shared" si="13"/>
        <v>0</v>
      </c>
      <c r="AP153" s="58">
        <f t="shared" si="15"/>
        <v>0</v>
      </c>
      <c r="AQ153" s="58">
        <f t="shared" si="16"/>
        <v>0</v>
      </c>
      <c r="AR153" s="58">
        <f t="shared" si="17"/>
        <v>48000</v>
      </c>
      <c r="AS153" s="58">
        <f t="shared" si="18"/>
        <v>648000</v>
      </c>
      <c r="AT153" s="58">
        <f t="shared" si="19"/>
        <v>648000</v>
      </c>
      <c r="AU153" s="58" t="str">
        <f t="shared" si="20"/>
        <v>DHL</v>
      </c>
      <c r="AV153" s="75" t="s">
        <v>82</v>
      </c>
      <c r="AW153" s="60" t="s">
        <v>2490</v>
      </c>
      <c r="AY153" s="225"/>
      <c r="AZ153" s="158"/>
      <c r="BA153" s="74"/>
      <c r="BB153" s="164"/>
      <c r="BC153" s="166"/>
    </row>
    <row r="154" spans="1:55" s="60" customFormat="1" ht="35.25" customHeight="1">
      <c r="A154" s="113" t="s">
        <v>1441</v>
      </c>
      <c r="B154" s="256" t="s">
        <v>1824</v>
      </c>
      <c r="C154" s="140" t="s">
        <v>1825</v>
      </c>
      <c r="D154" s="114">
        <v>45996</v>
      </c>
      <c r="E154" s="114" t="s">
        <v>2170</v>
      </c>
      <c r="F154" s="257">
        <v>1</v>
      </c>
      <c r="G154" s="258">
        <v>1.5</v>
      </c>
      <c r="H154" s="258">
        <v>1.5</v>
      </c>
      <c r="I154" s="116"/>
      <c r="J154" s="56"/>
      <c r="K154" s="62"/>
      <c r="L154" s="56"/>
      <c r="M154" s="56">
        <v>600000</v>
      </c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62"/>
      <c r="Y154" s="58"/>
      <c r="Z154" s="260"/>
      <c r="AA154" s="117" t="s">
        <v>75</v>
      </c>
      <c r="AB154" s="57" t="str">
        <f t="shared" si="0"/>
        <v>PS258089</v>
      </c>
      <c r="AC154" s="58" t="str">
        <f t="shared" si="1"/>
        <v>INV- 25110210</v>
      </c>
      <c r="AD154" s="59">
        <f t="shared" si="2"/>
        <v>45996</v>
      </c>
      <c r="AE154" s="58">
        <f t="shared" si="3"/>
        <v>0</v>
      </c>
      <c r="AF154" s="58">
        <f t="shared" si="4"/>
        <v>0</v>
      </c>
      <c r="AG154" s="58">
        <f t="shared" si="5"/>
        <v>0</v>
      </c>
      <c r="AH154" s="58">
        <f t="shared" si="6"/>
        <v>600000</v>
      </c>
      <c r="AI154" s="58">
        <f t="shared" si="7"/>
        <v>0</v>
      </c>
      <c r="AJ154" s="58">
        <f t="shared" si="8"/>
        <v>0</v>
      </c>
      <c r="AK154" s="58">
        <f t="shared" si="9"/>
        <v>0</v>
      </c>
      <c r="AL154" s="58">
        <f t="shared" si="10"/>
        <v>0</v>
      </c>
      <c r="AM154" s="58">
        <f t="shared" si="11"/>
        <v>0</v>
      </c>
      <c r="AN154" s="58">
        <f t="shared" si="12"/>
        <v>0</v>
      </c>
      <c r="AO154" s="58">
        <f t="shared" si="13"/>
        <v>0</v>
      </c>
      <c r="AP154" s="58">
        <f t="shared" si="15"/>
        <v>0</v>
      </c>
      <c r="AQ154" s="58">
        <f t="shared" si="16"/>
        <v>0</v>
      </c>
      <c r="AR154" s="58">
        <f t="shared" si="17"/>
        <v>48000</v>
      </c>
      <c r="AS154" s="58">
        <f t="shared" si="18"/>
        <v>648000</v>
      </c>
      <c r="AT154" s="58">
        <f t="shared" si="19"/>
        <v>648000</v>
      </c>
      <c r="AU154" s="58" t="str">
        <f t="shared" si="20"/>
        <v>DHL</v>
      </c>
      <c r="AV154" s="75" t="s">
        <v>82</v>
      </c>
      <c r="AW154" s="60" t="s">
        <v>2491</v>
      </c>
      <c r="AY154" s="225"/>
      <c r="AZ154" s="158"/>
      <c r="BA154" s="74"/>
      <c r="BB154" s="164"/>
      <c r="BC154" s="166"/>
    </row>
    <row r="155" spans="1:55" s="60" customFormat="1" ht="35.25" customHeight="1">
      <c r="A155" s="113" t="s">
        <v>1442</v>
      </c>
      <c r="B155" s="256" t="s">
        <v>1826</v>
      </c>
      <c r="C155" s="140" t="s">
        <v>1827</v>
      </c>
      <c r="D155" s="114">
        <v>45995</v>
      </c>
      <c r="E155" s="114" t="s">
        <v>2171</v>
      </c>
      <c r="F155" s="257">
        <v>1</v>
      </c>
      <c r="G155" s="258">
        <v>20</v>
      </c>
      <c r="H155" s="258">
        <v>20</v>
      </c>
      <c r="I155" s="116"/>
      <c r="J155" s="56"/>
      <c r="K155" s="62"/>
      <c r="L155" s="56"/>
      <c r="M155" s="56">
        <v>600000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62"/>
      <c r="Y155" s="58"/>
      <c r="Z155" s="260"/>
      <c r="AA155" s="117" t="s">
        <v>75</v>
      </c>
      <c r="AB155" s="57" t="str">
        <f t="shared" si="0"/>
        <v>PS258053</v>
      </c>
      <c r="AC155" s="58" t="str">
        <f t="shared" si="1"/>
        <v>DI25L06646</v>
      </c>
      <c r="AD155" s="59">
        <f t="shared" si="2"/>
        <v>45995</v>
      </c>
      <c r="AE155" s="58">
        <f t="shared" si="3"/>
        <v>0</v>
      </c>
      <c r="AF155" s="58">
        <f t="shared" si="4"/>
        <v>0</v>
      </c>
      <c r="AG155" s="58">
        <f t="shared" si="5"/>
        <v>0</v>
      </c>
      <c r="AH155" s="58">
        <f t="shared" si="6"/>
        <v>600000</v>
      </c>
      <c r="AI155" s="58">
        <f t="shared" si="7"/>
        <v>0</v>
      </c>
      <c r="AJ155" s="58">
        <f t="shared" si="8"/>
        <v>0</v>
      </c>
      <c r="AK155" s="58">
        <f t="shared" si="9"/>
        <v>0</v>
      </c>
      <c r="AL155" s="58">
        <f t="shared" si="10"/>
        <v>0</v>
      </c>
      <c r="AM155" s="58">
        <f t="shared" si="11"/>
        <v>0</v>
      </c>
      <c r="AN155" s="58">
        <f t="shared" si="12"/>
        <v>0</v>
      </c>
      <c r="AO155" s="58">
        <f t="shared" si="13"/>
        <v>0</v>
      </c>
      <c r="AP155" s="58">
        <f t="shared" si="15"/>
        <v>0</v>
      </c>
      <c r="AQ155" s="58">
        <f t="shared" si="16"/>
        <v>0</v>
      </c>
      <c r="AR155" s="58">
        <f t="shared" si="17"/>
        <v>48000</v>
      </c>
      <c r="AS155" s="58">
        <f t="shared" si="18"/>
        <v>648000</v>
      </c>
      <c r="AT155" s="58">
        <f t="shared" si="19"/>
        <v>648000</v>
      </c>
      <c r="AU155" s="58" t="str">
        <f t="shared" si="20"/>
        <v>DHL</v>
      </c>
      <c r="AV155" s="75" t="s">
        <v>82</v>
      </c>
      <c r="AW155" s="60" t="s">
        <v>2492</v>
      </c>
      <c r="AY155" s="225"/>
      <c r="AZ155" s="158"/>
      <c r="BA155" s="74"/>
      <c r="BB155" s="164"/>
      <c r="BC155" s="166"/>
    </row>
    <row r="156" spans="1:55" s="60" customFormat="1" ht="35.25" customHeight="1">
      <c r="A156" s="113" t="s">
        <v>1443</v>
      </c>
      <c r="B156" s="256" t="s">
        <v>1828</v>
      </c>
      <c r="C156" s="140" t="s">
        <v>1829</v>
      </c>
      <c r="D156" s="114">
        <v>45995</v>
      </c>
      <c r="E156" s="114" t="s">
        <v>2172</v>
      </c>
      <c r="F156" s="257">
        <v>1</v>
      </c>
      <c r="G156" s="258">
        <v>16.8</v>
      </c>
      <c r="H156" s="258">
        <v>16.8</v>
      </c>
      <c r="I156" s="116"/>
      <c r="J156" s="56"/>
      <c r="K156" s="62"/>
      <c r="L156" s="56"/>
      <c r="M156" s="56">
        <v>600000</v>
      </c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62"/>
      <c r="Y156" s="58"/>
      <c r="Z156" s="260"/>
      <c r="AA156" s="117" t="s">
        <v>75</v>
      </c>
      <c r="AB156" s="57" t="str">
        <f t="shared" si="0"/>
        <v>PS258047</v>
      </c>
      <c r="AC156" s="58" t="str">
        <f t="shared" si="1"/>
        <v>5098743</v>
      </c>
      <c r="AD156" s="59">
        <f t="shared" si="2"/>
        <v>45995</v>
      </c>
      <c r="AE156" s="58">
        <f t="shared" si="3"/>
        <v>0</v>
      </c>
      <c r="AF156" s="58">
        <f t="shared" si="4"/>
        <v>0</v>
      </c>
      <c r="AG156" s="58">
        <f t="shared" si="5"/>
        <v>0</v>
      </c>
      <c r="AH156" s="58">
        <f t="shared" si="6"/>
        <v>600000</v>
      </c>
      <c r="AI156" s="58">
        <f t="shared" si="7"/>
        <v>0</v>
      </c>
      <c r="AJ156" s="58">
        <f t="shared" si="8"/>
        <v>0</v>
      </c>
      <c r="AK156" s="58">
        <f t="shared" si="9"/>
        <v>0</v>
      </c>
      <c r="AL156" s="58">
        <f t="shared" si="10"/>
        <v>0</v>
      </c>
      <c r="AM156" s="58">
        <f t="shared" si="11"/>
        <v>0</v>
      </c>
      <c r="AN156" s="58">
        <f t="shared" si="12"/>
        <v>0</v>
      </c>
      <c r="AO156" s="58">
        <f t="shared" si="13"/>
        <v>0</v>
      </c>
      <c r="AP156" s="58">
        <f t="shared" si="15"/>
        <v>0</v>
      </c>
      <c r="AQ156" s="58">
        <f t="shared" si="16"/>
        <v>0</v>
      </c>
      <c r="AR156" s="58">
        <f t="shared" si="17"/>
        <v>48000</v>
      </c>
      <c r="AS156" s="58">
        <f t="shared" si="18"/>
        <v>648000</v>
      </c>
      <c r="AT156" s="58">
        <f t="shared" si="19"/>
        <v>648000</v>
      </c>
      <c r="AU156" s="58" t="str">
        <f t="shared" si="20"/>
        <v>DHL</v>
      </c>
      <c r="AV156" s="75" t="s">
        <v>82</v>
      </c>
      <c r="AW156" s="60" t="s">
        <v>2493</v>
      </c>
      <c r="AY156" s="225"/>
      <c r="AZ156" s="158"/>
      <c r="BA156" s="74"/>
      <c r="BB156" s="164"/>
      <c r="BC156" s="166"/>
    </row>
    <row r="157" spans="1:55" s="60" customFormat="1" ht="35.25" customHeight="1">
      <c r="A157" s="113" t="s">
        <v>1444</v>
      </c>
      <c r="B157" s="256" t="s">
        <v>1830</v>
      </c>
      <c r="C157" s="140" t="s">
        <v>1831</v>
      </c>
      <c r="D157" s="114">
        <v>45995</v>
      </c>
      <c r="E157" s="114" t="s">
        <v>2173</v>
      </c>
      <c r="F157" s="257">
        <v>1</v>
      </c>
      <c r="G157" s="258">
        <v>7172</v>
      </c>
      <c r="H157" s="258">
        <v>7172</v>
      </c>
      <c r="I157" s="116" t="s">
        <v>2298</v>
      </c>
      <c r="J157" s="56"/>
      <c r="K157" s="62"/>
      <c r="L157" s="259">
        <f>2230000*2+1260000</f>
        <v>5720000</v>
      </c>
      <c r="M157" s="56">
        <v>990000</v>
      </c>
      <c r="N157" s="56">
        <v>7068689</v>
      </c>
      <c r="O157" s="56">
        <v>1606520</v>
      </c>
      <c r="P157" s="56">
        <v>3855649</v>
      </c>
      <c r="Q157" s="56">
        <v>792300</v>
      </c>
      <c r="R157" s="56">
        <v>792300</v>
      </c>
      <c r="S157" s="56">
        <v>78218</v>
      </c>
      <c r="T157" s="56">
        <v>107580</v>
      </c>
      <c r="U157" s="56">
        <f>66000*2+30000</f>
        <v>162000</v>
      </c>
      <c r="V157" s="56"/>
      <c r="W157" s="56"/>
      <c r="X157" s="62"/>
      <c r="Y157" s="58"/>
      <c r="Z157" s="260" t="s">
        <v>2340</v>
      </c>
      <c r="AA157" s="117" t="s">
        <v>74</v>
      </c>
      <c r="AB157" s="57" t="str">
        <f t="shared" si="0"/>
        <v>PS257944</v>
      </c>
      <c r="AC157" s="58" t="str">
        <f t="shared" si="1"/>
        <v>INV-251770</v>
      </c>
      <c r="AD157" s="59">
        <f t="shared" si="2"/>
        <v>45995</v>
      </c>
      <c r="AE157" s="58">
        <f t="shared" si="3"/>
        <v>0</v>
      </c>
      <c r="AF157" s="58">
        <f t="shared" si="4"/>
        <v>0</v>
      </c>
      <c r="AG157" s="58">
        <f t="shared" si="5"/>
        <v>5720000</v>
      </c>
      <c r="AH157" s="58">
        <f t="shared" si="6"/>
        <v>990000</v>
      </c>
      <c r="AI157" s="58">
        <f t="shared" si="7"/>
        <v>7068689</v>
      </c>
      <c r="AJ157" s="58">
        <f t="shared" si="8"/>
        <v>1606520</v>
      </c>
      <c r="AK157" s="58">
        <f t="shared" si="9"/>
        <v>3855649</v>
      </c>
      <c r="AL157" s="58">
        <f t="shared" si="10"/>
        <v>792300</v>
      </c>
      <c r="AM157" s="58">
        <f t="shared" si="11"/>
        <v>792300</v>
      </c>
      <c r="AN157" s="58">
        <f t="shared" si="12"/>
        <v>78218</v>
      </c>
      <c r="AO157" s="58">
        <f t="shared" si="13"/>
        <v>107580</v>
      </c>
      <c r="AP157" s="58">
        <f t="shared" si="15"/>
        <v>162000</v>
      </c>
      <c r="AQ157" s="58">
        <f t="shared" si="16"/>
        <v>0</v>
      </c>
      <c r="AR157" s="58">
        <f t="shared" si="17"/>
        <v>1693860.48</v>
      </c>
      <c r="AS157" s="58">
        <f t="shared" si="18"/>
        <v>22867116.48</v>
      </c>
      <c r="AT157" s="58">
        <f t="shared" si="19"/>
        <v>22867116.48</v>
      </c>
      <c r="AU157" s="58" t="str">
        <f t="shared" si="20"/>
        <v>CÁT LÁI</v>
      </c>
      <c r="AV157" s="75" t="s">
        <v>80</v>
      </c>
      <c r="AW157" s="60" t="s">
        <v>2494</v>
      </c>
      <c r="AX157" s="60" t="s">
        <v>2323</v>
      </c>
      <c r="AY157" s="225">
        <v>45996</v>
      </c>
      <c r="AZ157" s="158"/>
      <c r="BA157" s="74"/>
      <c r="BB157" s="164"/>
      <c r="BC157" s="166"/>
    </row>
    <row r="158" spans="1:55" s="60" customFormat="1" ht="35.25" customHeight="1">
      <c r="A158" s="113" t="s">
        <v>1445</v>
      </c>
      <c r="B158" s="256" t="s">
        <v>1832</v>
      </c>
      <c r="C158" s="140" t="s">
        <v>1833</v>
      </c>
      <c r="D158" s="114">
        <v>45994</v>
      </c>
      <c r="E158" s="114" t="s">
        <v>2174</v>
      </c>
      <c r="F158" s="257">
        <v>1</v>
      </c>
      <c r="G158" s="258">
        <v>218</v>
      </c>
      <c r="H158" s="258">
        <v>218</v>
      </c>
      <c r="I158" s="116"/>
      <c r="J158" s="56"/>
      <c r="K158" s="62"/>
      <c r="L158" s="56">
        <f>+IF(H158=0, _xleta.T, IF(H158&lt;=1000, 1260000, IF(H158&lt;=2000, 1430000, IF(H158&lt;=3000, 2120000, IF(H158&lt;=4500, 2230000, ff)))))</f>
        <v>1260000</v>
      </c>
      <c r="M158" s="56">
        <v>990000</v>
      </c>
      <c r="N158" s="56">
        <v>264080</v>
      </c>
      <c r="O158" s="56"/>
      <c r="P158" s="56"/>
      <c r="Q158" s="56">
        <v>1000000</v>
      </c>
      <c r="R158" s="56"/>
      <c r="S158" s="56"/>
      <c r="T158" s="56">
        <v>3270</v>
      </c>
      <c r="U158" s="56">
        <f>+IF(H158&lt;=2000, 30000, IF(H158&lt;5000, 66000, ff))</f>
        <v>30000</v>
      </c>
      <c r="V158" s="56"/>
      <c r="W158" s="56"/>
      <c r="X158" s="62"/>
      <c r="Y158" s="58"/>
      <c r="Z158" s="260" t="s">
        <v>2336</v>
      </c>
      <c r="AA158" s="117" t="s">
        <v>684</v>
      </c>
      <c r="AB158" s="57" t="str">
        <f t="shared" si="0"/>
        <v>PS257935</v>
      </c>
      <c r="AC158" s="58" t="str">
        <f t="shared" si="1"/>
        <v>12-1113/PQR- PS/2025</v>
      </c>
      <c r="AD158" s="59">
        <f t="shared" si="2"/>
        <v>45994</v>
      </c>
      <c r="AE158" s="58">
        <f t="shared" si="3"/>
        <v>0</v>
      </c>
      <c r="AF158" s="58">
        <f t="shared" si="4"/>
        <v>0</v>
      </c>
      <c r="AG158" s="58">
        <f t="shared" si="5"/>
        <v>1260000</v>
      </c>
      <c r="AH158" s="58">
        <f t="shared" si="6"/>
        <v>990000</v>
      </c>
      <c r="AI158" s="58">
        <f t="shared" si="7"/>
        <v>264080</v>
      </c>
      <c r="AJ158" s="58">
        <f t="shared" si="8"/>
        <v>0</v>
      </c>
      <c r="AK158" s="58">
        <f t="shared" si="9"/>
        <v>0</v>
      </c>
      <c r="AL158" s="58">
        <f t="shared" si="10"/>
        <v>1000000</v>
      </c>
      <c r="AM158" s="58">
        <f t="shared" si="11"/>
        <v>0</v>
      </c>
      <c r="AN158" s="58">
        <f t="shared" si="12"/>
        <v>0</v>
      </c>
      <c r="AO158" s="58">
        <f t="shared" si="13"/>
        <v>3270</v>
      </c>
      <c r="AP158" s="58">
        <f t="shared" si="15"/>
        <v>30000</v>
      </c>
      <c r="AQ158" s="58">
        <f t="shared" si="16"/>
        <v>0</v>
      </c>
      <c r="AR158" s="58">
        <f t="shared" si="17"/>
        <v>283788</v>
      </c>
      <c r="AS158" s="58">
        <f t="shared" si="18"/>
        <v>3831138</v>
      </c>
      <c r="AT158" s="58">
        <f t="shared" si="19"/>
        <v>3831138</v>
      </c>
      <c r="AU158" s="58" t="str">
        <f t="shared" si="20"/>
        <v>HIỆP PHƯỚC</v>
      </c>
      <c r="AV158" s="75" t="s">
        <v>80</v>
      </c>
      <c r="AW158" s="60" t="s">
        <v>2495</v>
      </c>
      <c r="AX158" s="60" t="s">
        <v>2329</v>
      </c>
      <c r="AY158" s="225">
        <v>45996</v>
      </c>
      <c r="AZ158" s="158"/>
      <c r="BA158" s="74"/>
      <c r="BB158" s="164"/>
      <c r="BC158" s="166"/>
    </row>
    <row r="159" spans="1:55" s="60" customFormat="1" ht="35.25" customHeight="1">
      <c r="A159" s="113" t="s">
        <v>1446</v>
      </c>
      <c r="B159" s="256" t="s">
        <v>1834</v>
      </c>
      <c r="C159" s="140" t="s">
        <v>1835</v>
      </c>
      <c r="D159" s="114">
        <v>45994</v>
      </c>
      <c r="E159" s="114" t="s">
        <v>2175</v>
      </c>
      <c r="F159" s="257">
        <v>1</v>
      </c>
      <c r="G159" s="258">
        <v>3805.1</v>
      </c>
      <c r="H159" s="258">
        <v>3805.1</v>
      </c>
      <c r="I159" s="116">
        <v>15</v>
      </c>
      <c r="J159" s="56"/>
      <c r="K159" s="62"/>
      <c r="L159" s="56">
        <f>+IF(H159=0, _xleta.T, IF(H159&lt;=1000, 1260000, IF(H159&lt;=2000, 1430000, IF(H159&lt;=3000, 2120000, IF(H159&lt;=4500, 2230000, ff)))))</f>
        <v>2230000</v>
      </c>
      <c r="M159" s="56">
        <v>990000</v>
      </c>
      <c r="N159" s="56">
        <v>25752675</v>
      </c>
      <c r="O159" s="56">
        <v>8716290</v>
      </c>
      <c r="P159" s="56">
        <v>9904875</v>
      </c>
      <c r="Q159" s="56">
        <v>660325</v>
      </c>
      <c r="R159" s="56">
        <v>660325</v>
      </c>
      <c r="S159" s="56"/>
      <c r="T159" s="56">
        <v>57077</v>
      </c>
      <c r="U159" s="56">
        <f>+IF(H159&lt;=2000, 30000, IF(H159&lt;5000, 66000, ff))</f>
        <v>66000</v>
      </c>
      <c r="V159" s="56"/>
      <c r="W159" s="56"/>
      <c r="X159" s="62"/>
      <c r="Y159" s="58"/>
      <c r="Z159" s="260" t="s">
        <v>691</v>
      </c>
      <c r="AA159" s="117" t="s">
        <v>74</v>
      </c>
      <c r="AB159" s="57" t="str">
        <f t="shared" si="0"/>
        <v>PS257941</v>
      </c>
      <c r="AC159" s="58" t="str">
        <f t="shared" si="1"/>
        <v>SL2025111901</v>
      </c>
      <c r="AD159" s="59">
        <f t="shared" si="2"/>
        <v>45994</v>
      </c>
      <c r="AE159" s="58">
        <f t="shared" si="3"/>
        <v>0</v>
      </c>
      <c r="AF159" s="58">
        <f t="shared" si="4"/>
        <v>0</v>
      </c>
      <c r="AG159" s="58">
        <f t="shared" si="5"/>
        <v>2230000</v>
      </c>
      <c r="AH159" s="58">
        <f t="shared" si="6"/>
        <v>990000</v>
      </c>
      <c r="AI159" s="58">
        <f t="shared" si="7"/>
        <v>25752675</v>
      </c>
      <c r="AJ159" s="58">
        <f t="shared" si="8"/>
        <v>8716290</v>
      </c>
      <c r="AK159" s="58">
        <f t="shared" si="9"/>
        <v>9904875</v>
      </c>
      <c r="AL159" s="58">
        <f t="shared" si="10"/>
        <v>660325</v>
      </c>
      <c r="AM159" s="58">
        <f t="shared" si="11"/>
        <v>660325</v>
      </c>
      <c r="AN159" s="58">
        <f t="shared" si="12"/>
        <v>0</v>
      </c>
      <c r="AO159" s="58">
        <f t="shared" si="13"/>
        <v>57077</v>
      </c>
      <c r="AP159" s="58">
        <f t="shared" si="15"/>
        <v>66000</v>
      </c>
      <c r="AQ159" s="58">
        <f t="shared" si="16"/>
        <v>0</v>
      </c>
      <c r="AR159" s="58">
        <f t="shared" si="17"/>
        <v>3923005.36</v>
      </c>
      <c r="AS159" s="58">
        <f t="shared" si="18"/>
        <v>52960572.359999999</v>
      </c>
      <c r="AT159" s="58">
        <f t="shared" si="19"/>
        <v>52960572.359999999</v>
      </c>
      <c r="AU159" s="58" t="str">
        <f t="shared" si="20"/>
        <v>CÁT LÁI</v>
      </c>
      <c r="AV159" s="75" t="s">
        <v>80</v>
      </c>
      <c r="AW159" s="60" t="s">
        <v>2496</v>
      </c>
      <c r="AX159" s="60" t="s">
        <v>2323</v>
      </c>
      <c r="AY159" s="225">
        <v>45996</v>
      </c>
      <c r="AZ159" s="158"/>
      <c r="BA159" s="74"/>
      <c r="BB159" s="164"/>
      <c r="BC159" s="166"/>
    </row>
    <row r="160" spans="1:55" s="60" customFormat="1" ht="35.25" customHeight="1">
      <c r="A160" s="113" t="s">
        <v>1447</v>
      </c>
      <c r="B160" s="256" t="s">
        <v>1836</v>
      </c>
      <c r="C160" s="140" t="s">
        <v>1837</v>
      </c>
      <c r="D160" s="114">
        <v>45994</v>
      </c>
      <c r="E160" s="114" t="s">
        <v>2176</v>
      </c>
      <c r="F160" s="257">
        <v>1</v>
      </c>
      <c r="G160" s="258">
        <v>500</v>
      </c>
      <c r="H160" s="258">
        <v>500</v>
      </c>
      <c r="I160" s="116">
        <v>1</v>
      </c>
      <c r="J160" s="56"/>
      <c r="K160" s="62"/>
      <c r="L160" s="56">
        <f>+IF(H160=0, _xleta.T, IF(H160&lt;=1000, 1260000, IF(H160&lt;=2000, 1430000, IF(H160&lt;=3000, 2120000, IF(H160&lt;=4500, 2230000, ff)))))</f>
        <v>1260000</v>
      </c>
      <c r="M160" s="56">
        <v>990000</v>
      </c>
      <c r="N160" s="56">
        <v>4225600</v>
      </c>
      <c r="O160" s="56">
        <v>1320500</v>
      </c>
      <c r="P160" s="56">
        <v>2112800</v>
      </c>
      <c r="Q160" s="56">
        <v>660250</v>
      </c>
      <c r="R160" s="56">
        <v>660250</v>
      </c>
      <c r="S160" s="56"/>
      <c r="T160" s="56">
        <v>7500</v>
      </c>
      <c r="U160" s="56">
        <f>+IF(H160&lt;=2000, 30000, IF(H160&lt;5000, 66000, ff))</f>
        <v>30000</v>
      </c>
      <c r="V160" s="56"/>
      <c r="W160" s="56"/>
      <c r="X160" s="62"/>
      <c r="Y160" s="58"/>
      <c r="Z160" s="260" t="s">
        <v>691</v>
      </c>
      <c r="AA160" s="117" t="s">
        <v>74</v>
      </c>
      <c r="AB160" s="57" t="str">
        <f t="shared" si="0"/>
        <v>PS257984</v>
      </c>
      <c r="AC160" s="58" t="str">
        <f t="shared" si="1"/>
        <v>OR20251119</v>
      </c>
      <c r="AD160" s="59">
        <f t="shared" si="2"/>
        <v>45994</v>
      </c>
      <c r="AE160" s="58">
        <f t="shared" si="3"/>
        <v>0</v>
      </c>
      <c r="AF160" s="58">
        <f t="shared" si="4"/>
        <v>0</v>
      </c>
      <c r="AG160" s="58">
        <f t="shared" si="5"/>
        <v>1260000</v>
      </c>
      <c r="AH160" s="58">
        <f t="shared" si="6"/>
        <v>990000</v>
      </c>
      <c r="AI160" s="58">
        <f t="shared" si="7"/>
        <v>4225600</v>
      </c>
      <c r="AJ160" s="58">
        <f t="shared" si="8"/>
        <v>1320500</v>
      </c>
      <c r="AK160" s="58">
        <f t="shared" si="9"/>
        <v>2112800</v>
      </c>
      <c r="AL160" s="58">
        <f t="shared" si="10"/>
        <v>660250</v>
      </c>
      <c r="AM160" s="58">
        <f t="shared" si="11"/>
        <v>660250</v>
      </c>
      <c r="AN160" s="58">
        <f t="shared" si="12"/>
        <v>0</v>
      </c>
      <c r="AO160" s="58">
        <f t="shared" si="13"/>
        <v>7500</v>
      </c>
      <c r="AP160" s="58">
        <f t="shared" si="15"/>
        <v>30000</v>
      </c>
      <c r="AQ160" s="58">
        <f t="shared" si="16"/>
        <v>0</v>
      </c>
      <c r="AR160" s="58">
        <f t="shared" si="17"/>
        <v>901352</v>
      </c>
      <c r="AS160" s="58">
        <f t="shared" si="18"/>
        <v>12168252</v>
      </c>
      <c r="AT160" s="58">
        <f t="shared" si="19"/>
        <v>12168252</v>
      </c>
      <c r="AU160" s="58" t="str">
        <f t="shared" si="20"/>
        <v>CÁT LÁI</v>
      </c>
      <c r="AV160" s="75" t="s">
        <v>80</v>
      </c>
      <c r="AW160" s="60" t="s">
        <v>2497</v>
      </c>
      <c r="AX160" s="60" t="s">
        <v>2323</v>
      </c>
      <c r="AY160" s="225">
        <v>45996</v>
      </c>
      <c r="AZ160" s="158"/>
      <c r="BA160" s="74"/>
      <c r="BB160" s="164"/>
      <c r="BC160" s="166"/>
    </row>
    <row r="161" spans="1:55" s="60" customFormat="1" ht="35.25" customHeight="1">
      <c r="A161" s="113" t="s">
        <v>1448</v>
      </c>
      <c r="B161" s="256" t="s">
        <v>1838</v>
      </c>
      <c r="C161" s="140" t="s">
        <v>1839</v>
      </c>
      <c r="D161" s="114">
        <v>45994</v>
      </c>
      <c r="E161" s="114" t="s">
        <v>2177</v>
      </c>
      <c r="F161" s="257">
        <v>1</v>
      </c>
      <c r="G161" s="258">
        <v>24</v>
      </c>
      <c r="H161" s="258">
        <v>24</v>
      </c>
      <c r="I161" s="116">
        <v>0.06</v>
      </c>
      <c r="J161" s="56"/>
      <c r="K161" s="62"/>
      <c r="L161" s="56">
        <f>+IF(H161=0, _xleta.T, IF(H161&lt;=1000, 1260000, IF(H161&lt;=2000, 1430000, IF(H161&lt;=3000, 2120000, IF(H161&lt;=4500, 2230000, ff)))))</f>
        <v>1260000</v>
      </c>
      <c r="M161" s="56">
        <v>990000</v>
      </c>
      <c r="N161" s="56">
        <v>4225600</v>
      </c>
      <c r="O161" s="56">
        <v>1320500</v>
      </c>
      <c r="P161" s="56">
        <v>2112800</v>
      </c>
      <c r="Q161" s="56">
        <v>660250</v>
      </c>
      <c r="R161" s="56">
        <v>660250</v>
      </c>
      <c r="S161" s="56">
        <v>10909</v>
      </c>
      <c r="T161" s="56">
        <v>360</v>
      </c>
      <c r="U161" s="56">
        <f>+IF(H161&lt;=2000, 30000, IF(H161&lt;5000, 66000, ff))</f>
        <v>30000</v>
      </c>
      <c r="V161" s="56"/>
      <c r="W161" s="56"/>
      <c r="X161" s="62"/>
      <c r="Y161" s="58"/>
      <c r="Z161" s="260" t="s">
        <v>691</v>
      </c>
      <c r="AA161" s="117" t="s">
        <v>74</v>
      </c>
      <c r="AB161" s="57" t="str">
        <f t="shared" si="0"/>
        <v>PS257981</v>
      </c>
      <c r="AC161" s="58" t="str">
        <f t="shared" si="1"/>
        <v>HL20251114001</v>
      </c>
      <c r="AD161" s="59">
        <f t="shared" si="2"/>
        <v>45994</v>
      </c>
      <c r="AE161" s="58">
        <f t="shared" si="3"/>
        <v>0</v>
      </c>
      <c r="AF161" s="58">
        <f t="shared" si="4"/>
        <v>0</v>
      </c>
      <c r="AG161" s="58">
        <f t="shared" si="5"/>
        <v>1260000</v>
      </c>
      <c r="AH161" s="58">
        <f t="shared" si="6"/>
        <v>990000</v>
      </c>
      <c r="AI161" s="58">
        <f t="shared" si="7"/>
        <v>4225600</v>
      </c>
      <c r="AJ161" s="58">
        <f t="shared" si="8"/>
        <v>1320500</v>
      </c>
      <c r="AK161" s="58">
        <f t="shared" si="9"/>
        <v>2112800</v>
      </c>
      <c r="AL161" s="58">
        <f t="shared" si="10"/>
        <v>660250</v>
      </c>
      <c r="AM161" s="58">
        <f t="shared" si="11"/>
        <v>660250</v>
      </c>
      <c r="AN161" s="58">
        <f t="shared" si="12"/>
        <v>10909</v>
      </c>
      <c r="AO161" s="58">
        <f t="shared" si="13"/>
        <v>360</v>
      </c>
      <c r="AP161" s="58">
        <f t="shared" si="15"/>
        <v>30000</v>
      </c>
      <c r="AQ161" s="58">
        <f t="shared" si="16"/>
        <v>0</v>
      </c>
      <c r="AR161" s="58">
        <f t="shared" si="17"/>
        <v>901653.52</v>
      </c>
      <c r="AS161" s="58">
        <f t="shared" si="18"/>
        <v>12172322.52</v>
      </c>
      <c r="AT161" s="58">
        <f t="shared" si="19"/>
        <v>12172322.52</v>
      </c>
      <c r="AU161" s="58" t="str">
        <f t="shared" si="20"/>
        <v>CÁT LÁI</v>
      </c>
      <c r="AV161" s="75" t="s">
        <v>80</v>
      </c>
      <c r="AW161" s="60" t="s">
        <v>2498</v>
      </c>
      <c r="AX161" s="60" t="s">
        <v>2323</v>
      </c>
      <c r="AY161" s="225">
        <v>45996</v>
      </c>
      <c r="AZ161" s="158"/>
      <c r="BA161" s="74"/>
      <c r="BB161" s="164"/>
      <c r="BC161" s="166"/>
    </row>
    <row r="162" spans="1:55" s="60" customFormat="1" ht="35.25" customHeight="1">
      <c r="A162" s="113" t="s">
        <v>1449</v>
      </c>
      <c r="B162" s="256" t="s">
        <v>1840</v>
      </c>
      <c r="C162" s="140" t="s">
        <v>1841</v>
      </c>
      <c r="D162" s="114">
        <v>45994</v>
      </c>
      <c r="E162" s="114" t="s">
        <v>2178</v>
      </c>
      <c r="F162" s="257">
        <v>1</v>
      </c>
      <c r="G162" s="258">
        <v>1592</v>
      </c>
      <c r="H162" s="258">
        <v>1592</v>
      </c>
      <c r="I162" s="116">
        <v>6.5</v>
      </c>
      <c r="J162" s="56"/>
      <c r="K162" s="62"/>
      <c r="L162" s="56">
        <f>+IF(H162=0, _xleta.T, IF(H162&lt;=1000, 1260000, IF(H162&lt;=2000, 1430000, IF(H162&lt;=3000, 2120000, IF(H162&lt;=4500, 2230000, ff)))))</f>
        <v>1430000</v>
      </c>
      <c r="M162" s="56">
        <v>990000</v>
      </c>
      <c r="N162" s="56">
        <v>20599800</v>
      </c>
      <c r="O162" s="56">
        <v>3433300</v>
      </c>
      <c r="P162" s="56">
        <v>6866600</v>
      </c>
      <c r="Q162" s="56">
        <v>660250</v>
      </c>
      <c r="R162" s="56">
        <v>660250</v>
      </c>
      <c r="S162" s="56"/>
      <c r="T162" s="56">
        <v>23880</v>
      </c>
      <c r="U162" s="56">
        <f>+IF(H162&lt;=2000, 30000, IF(H162&lt;5000, 66000, ff))</f>
        <v>30000</v>
      </c>
      <c r="V162" s="56"/>
      <c r="W162" s="56"/>
      <c r="X162" s="62"/>
      <c r="Y162" s="58"/>
      <c r="Z162" s="260" t="s">
        <v>2333</v>
      </c>
      <c r="AA162" s="117" t="s">
        <v>74</v>
      </c>
      <c r="AB162" s="57" t="str">
        <f t="shared" si="0"/>
        <v>PS257983</v>
      </c>
      <c r="AC162" s="58" t="str">
        <f t="shared" si="1"/>
        <v>D243015</v>
      </c>
      <c r="AD162" s="59">
        <f t="shared" si="2"/>
        <v>45994</v>
      </c>
      <c r="AE162" s="58">
        <f t="shared" si="3"/>
        <v>0</v>
      </c>
      <c r="AF162" s="58">
        <f t="shared" si="4"/>
        <v>0</v>
      </c>
      <c r="AG162" s="58">
        <f t="shared" si="5"/>
        <v>1430000</v>
      </c>
      <c r="AH162" s="58">
        <f t="shared" si="6"/>
        <v>990000</v>
      </c>
      <c r="AI162" s="58">
        <f t="shared" si="7"/>
        <v>20599800</v>
      </c>
      <c r="AJ162" s="58">
        <f t="shared" si="8"/>
        <v>3433300</v>
      </c>
      <c r="AK162" s="58">
        <f t="shared" si="9"/>
        <v>6866600</v>
      </c>
      <c r="AL162" s="58">
        <f t="shared" si="10"/>
        <v>660250</v>
      </c>
      <c r="AM162" s="58">
        <f t="shared" si="11"/>
        <v>660250</v>
      </c>
      <c r="AN162" s="58">
        <f t="shared" si="12"/>
        <v>0</v>
      </c>
      <c r="AO162" s="58">
        <f t="shared" si="13"/>
        <v>23880</v>
      </c>
      <c r="AP162" s="58">
        <f t="shared" si="15"/>
        <v>30000</v>
      </c>
      <c r="AQ162" s="58">
        <f t="shared" si="16"/>
        <v>0</v>
      </c>
      <c r="AR162" s="58">
        <f t="shared" si="17"/>
        <v>2775526.4</v>
      </c>
      <c r="AS162" s="58">
        <f t="shared" si="18"/>
        <v>37469606.399999999</v>
      </c>
      <c r="AT162" s="58">
        <f t="shared" si="19"/>
        <v>37469606.399999999</v>
      </c>
      <c r="AU162" s="58" t="str">
        <f t="shared" si="20"/>
        <v>CÁT LÁI</v>
      </c>
      <c r="AV162" s="75" t="s">
        <v>80</v>
      </c>
      <c r="AW162" s="60" t="s">
        <v>2499</v>
      </c>
      <c r="AX162" s="60" t="s">
        <v>2323</v>
      </c>
      <c r="AY162" s="225">
        <v>45996</v>
      </c>
      <c r="AZ162" s="158"/>
      <c r="BA162" s="74"/>
      <c r="BB162" s="164"/>
      <c r="BC162" s="166"/>
    </row>
    <row r="163" spans="1:55" s="60" customFormat="1" ht="35.25" customHeight="1">
      <c r="A163" s="113" t="s">
        <v>1450</v>
      </c>
      <c r="B163" s="256" t="s">
        <v>1842</v>
      </c>
      <c r="C163" s="140" t="s">
        <v>1843</v>
      </c>
      <c r="D163" s="114">
        <v>45993</v>
      </c>
      <c r="E163" s="114" t="s">
        <v>2179</v>
      </c>
      <c r="F163" s="257">
        <v>1</v>
      </c>
      <c r="G163" s="258">
        <v>169.8</v>
      </c>
      <c r="H163" s="258">
        <v>169.8</v>
      </c>
      <c r="I163" s="116" t="s">
        <v>2299</v>
      </c>
      <c r="J163" s="56"/>
      <c r="K163" s="62"/>
      <c r="L163" s="56">
        <f>+IF(H163=0, _xleta.T, IF(H163&lt;=1000, 1260000, IF(H163&lt;=2000, 1430000, IF(H163&lt;=3000, 2120000, IF(H163&lt;=4500, 2230000, ff)))))</f>
        <v>1260000</v>
      </c>
      <c r="M163" s="56">
        <v>990000</v>
      </c>
      <c r="N163" s="56">
        <v>818772</v>
      </c>
      <c r="O163" s="56"/>
      <c r="P163" s="56"/>
      <c r="Q163" s="56">
        <v>528240</v>
      </c>
      <c r="R163" s="56"/>
      <c r="S163" s="56"/>
      <c r="T163" s="56">
        <v>2547</v>
      </c>
      <c r="U163" s="56">
        <f>+IF(H163&lt;=2000, 30000, IF(H163&lt;5000, 66000, ff))</f>
        <v>30000</v>
      </c>
      <c r="V163" s="56"/>
      <c r="W163" s="56"/>
      <c r="X163" s="62"/>
      <c r="Y163" s="58"/>
      <c r="Z163" s="260" t="s">
        <v>1274</v>
      </c>
      <c r="AA163" s="117" t="s">
        <v>74</v>
      </c>
      <c r="AB163" s="57" t="str">
        <f t="shared" si="0"/>
        <v>PS257801</v>
      </c>
      <c r="AC163" s="58" t="str">
        <f t="shared" si="1"/>
        <v>2511/098/VY</v>
      </c>
      <c r="AD163" s="59">
        <f t="shared" si="2"/>
        <v>45993</v>
      </c>
      <c r="AE163" s="58">
        <f t="shared" si="3"/>
        <v>0</v>
      </c>
      <c r="AF163" s="58">
        <f t="shared" si="4"/>
        <v>0</v>
      </c>
      <c r="AG163" s="58">
        <f t="shared" si="5"/>
        <v>1260000</v>
      </c>
      <c r="AH163" s="58">
        <f t="shared" si="6"/>
        <v>990000</v>
      </c>
      <c r="AI163" s="58">
        <f t="shared" si="7"/>
        <v>818772</v>
      </c>
      <c r="AJ163" s="58">
        <f t="shared" si="8"/>
        <v>0</v>
      </c>
      <c r="AK163" s="58">
        <f t="shared" si="9"/>
        <v>0</v>
      </c>
      <c r="AL163" s="58">
        <f t="shared" si="10"/>
        <v>528240</v>
      </c>
      <c r="AM163" s="58">
        <f t="shared" si="11"/>
        <v>0</v>
      </c>
      <c r="AN163" s="58">
        <f t="shared" si="12"/>
        <v>0</v>
      </c>
      <c r="AO163" s="58">
        <f t="shared" si="13"/>
        <v>2547</v>
      </c>
      <c r="AP163" s="58">
        <f t="shared" si="15"/>
        <v>30000</v>
      </c>
      <c r="AQ163" s="58">
        <f t="shared" si="16"/>
        <v>0</v>
      </c>
      <c r="AR163" s="58">
        <f t="shared" si="17"/>
        <v>290364.72000000003</v>
      </c>
      <c r="AS163" s="58">
        <f t="shared" si="18"/>
        <v>3919923.72</v>
      </c>
      <c r="AT163" s="58">
        <f t="shared" si="19"/>
        <v>3919923.72</v>
      </c>
      <c r="AU163" s="58" t="str">
        <f t="shared" si="20"/>
        <v>CÁT LÁI</v>
      </c>
      <c r="AV163" s="75" t="s">
        <v>80</v>
      </c>
      <c r="AW163" s="60" t="s">
        <v>2500</v>
      </c>
      <c r="AX163" s="60" t="s">
        <v>2323</v>
      </c>
      <c r="AY163" s="225">
        <v>45996</v>
      </c>
      <c r="AZ163" s="158"/>
      <c r="BA163" s="74"/>
      <c r="BB163" s="164"/>
      <c r="BC163" s="166"/>
    </row>
    <row r="164" spans="1:55" s="60" customFormat="1" ht="35.25" customHeight="1">
      <c r="A164" s="113" t="s">
        <v>1451</v>
      </c>
      <c r="B164" s="256" t="s">
        <v>1844</v>
      </c>
      <c r="C164" s="140" t="s">
        <v>1845</v>
      </c>
      <c r="D164" s="114">
        <v>45993</v>
      </c>
      <c r="E164" s="114" t="s">
        <v>2180</v>
      </c>
      <c r="F164" s="257">
        <v>1</v>
      </c>
      <c r="G164" s="258">
        <v>283.8</v>
      </c>
      <c r="H164" s="258">
        <v>283.8</v>
      </c>
      <c r="I164" s="116" t="s">
        <v>2300</v>
      </c>
      <c r="J164" s="56"/>
      <c r="K164" s="62"/>
      <c r="L164" s="56">
        <f>+IF(H164=0, _xleta.T, IF(H164&lt;=1000, 1260000, IF(H164&lt;=2000, 1430000, IF(H164&lt;=3000, 2120000, IF(H164&lt;=4500, 2230000, ff)))))</f>
        <v>1260000</v>
      </c>
      <c r="M164" s="56">
        <v>990000</v>
      </c>
      <c r="N164" s="56">
        <v>1056216</v>
      </c>
      <c r="O164" s="56"/>
      <c r="P164" s="56"/>
      <c r="Q164" s="56">
        <v>528240</v>
      </c>
      <c r="R164" s="56"/>
      <c r="S164" s="56"/>
      <c r="T164" s="56">
        <v>4257</v>
      </c>
      <c r="U164" s="56">
        <f>+IF(H164&lt;=2000, 30000, IF(H164&lt;5000, 66000, ff))</f>
        <v>30000</v>
      </c>
      <c r="V164" s="56"/>
      <c r="W164" s="56"/>
      <c r="X164" s="62"/>
      <c r="Y164" s="58"/>
      <c r="Z164" s="260" t="s">
        <v>1274</v>
      </c>
      <c r="AA164" s="117" t="s">
        <v>74</v>
      </c>
      <c r="AB164" s="57" t="str">
        <f t="shared" si="0"/>
        <v>PS257888</v>
      </c>
      <c r="AC164" s="58" t="str">
        <f t="shared" si="1"/>
        <v>INV- 25110093</v>
      </c>
      <c r="AD164" s="59">
        <f t="shared" si="2"/>
        <v>45993</v>
      </c>
      <c r="AE164" s="58">
        <f t="shared" si="3"/>
        <v>0</v>
      </c>
      <c r="AF164" s="58">
        <f t="shared" si="4"/>
        <v>0</v>
      </c>
      <c r="AG164" s="58">
        <f t="shared" si="5"/>
        <v>1260000</v>
      </c>
      <c r="AH164" s="58">
        <f t="shared" si="6"/>
        <v>990000</v>
      </c>
      <c r="AI164" s="58">
        <f t="shared" si="7"/>
        <v>1056216</v>
      </c>
      <c r="AJ164" s="58">
        <f t="shared" si="8"/>
        <v>0</v>
      </c>
      <c r="AK164" s="58">
        <f t="shared" si="9"/>
        <v>0</v>
      </c>
      <c r="AL164" s="58">
        <f t="shared" si="10"/>
        <v>528240</v>
      </c>
      <c r="AM164" s="58">
        <f t="shared" si="11"/>
        <v>0</v>
      </c>
      <c r="AN164" s="58">
        <f t="shared" si="12"/>
        <v>0</v>
      </c>
      <c r="AO164" s="58">
        <f t="shared" si="13"/>
        <v>4257</v>
      </c>
      <c r="AP164" s="58">
        <f t="shared" si="15"/>
        <v>30000</v>
      </c>
      <c r="AQ164" s="58">
        <f t="shared" si="16"/>
        <v>0</v>
      </c>
      <c r="AR164" s="58">
        <f t="shared" si="17"/>
        <v>309497.03999999998</v>
      </c>
      <c r="AS164" s="58">
        <f t="shared" si="18"/>
        <v>4178210.04</v>
      </c>
      <c r="AT164" s="58">
        <f t="shared" si="19"/>
        <v>4178210.04</v>
      </c>
      <c r="AU164" s="58" t="str">
        <f t="shared" si="20"/>
        <v>CÁT LÁI</v>
      </c>
      <c r="AV164" s="75" t="s">
        <v>80</v>
      </c>
      <c r="AW164" s="60" t="s">
        <v>2501</v>
      </c>
      <c r="AX164" s="60" t="s">
        <v>2323</v>
      </c>
      <c r="AY164" s="225">
        <v>45996</v>
      </c>
      <c r="AZ164" s="158"/>
      <c r="BA164" s="74"/>
      <c r="BB164" s="164"/>
      <c r="BC164" s="166"/>
    </row>
    <row r="165" spans="1:55" s="60" customFormat="1" ht="35.25" customHeight="1">
      <c r="A165" s="113" t="s">
        <v>1452</v>
      </c>
      <c r="B165" s="256" t="s">
        <v>1846</v>
      </c>
      <c r="C165" s="140" t="s">
        <v>1847</v>
      </c>
      <c r="D165" s="114">
        <v>45994</v>
      </c>
      <c r="E165" s="114" t="s">
        <v>2181</v>
      </c>
      <c r="F165" s="257">
        <v>1</v>
      </c>
      <c r="G165" s="258">
        <v>272</v>
      </c>
      <c r="H165" s="258">
        <v>272</v>
      </c>
      <c r="I165" s="116" t="s">
        <v>2301</v>
      </c>
      <c r="J165" s="56"/>
      <c r="K165" s="62"/>
      <c r="L165" s="56">
        <f>+IF(H165=0, _xleta.T, IF(H165&lt;=1000, 1260000, IF(H165&lt;=2000, 1430000, IF(H165&lt;=3000, 2120000, IF(H165&lt;=4500, 2230000, ff)))))</f>
        <v>1260000</v>
      </c>
      <c r="M165" s="56">
        <v>990000</v>
      </c>
      <c r="N165" s="56">
        <v>832971</v>
      </c>
      <c r="O165" s="56">
        <v>175362</v>
      </c>
      <c r="P165" s="56">
        <v>350725</v>
      </c>
      <c r="Q165" s="56">
        <v>660250</v>
      </c>
      <c r="R165" s="56">
        <v>660250</v>
      </c>
      <c r="S165" s="56"/>
      <c r="T165" s="56">
        <v>4080</v>
      </c>
      <c r="U165" s="56">
        <f>+IF(H165&lt;=2000, 30000, IF(H165&lt;5000, 66000, ff))</f>
        <v>30000</v>
      </c>
      <c r="V165" s="56"/>
      <c r="W165" s="56"/>
      <c r="X165" s="62"/>
      <c r="Y165" s="58"/>
      <c r="Z165" s="260" t="s">
        <v>1274</v>
      </c>
      <c r="AA165" s="117" t="s">
        <v>74</v>
      </c>
      <c r="AB165" s="57" t="str">
        <f t="shared" si="0"/>
        <v>PS258001</v>
      </c>
      <c r="AC165" s="58" t="str">
        <f t="shared" si="1"/>
        <v>PS25-8001</v>
      </c>
      <c r="AD165" s="59">
        <f t="shared" si="2"/>
        <v>45994</v>
      </c>
      <c r="AE165" s="58">
        <f t="shared" si="3"/>
        <v>0</v>
      </c>
      <c r="AF165" s="58">
        <f t="shared" si="4"/>
        <v>0</v>
      </c>
      <c r="AG165" s="58">
        <f t="shared" si="5"/>
        <v>1260000</v>
      </c>
      <c r="AH165" s="58">
        <f t="shared" si="6"/>
        <v>990000</v>
      </c>
      <c r="AI165" s="58">
        <f t="shared" si="7"/>
        <v>832971</v>
      </c>
      <c r="AJ165" s="58">
        <f t="shared" si="8"/>
        <v>175362</v>
      </c>
      <c r="AK165" s="58">
        <f t="shared" si="9"/>
        <v>350725</v>
      </c>
      <c r="AL165" s="58">
        <f t="shared" si="10"/>
        <v>660250</v>
      </c>
      <c r="AM165" s="58">
        <f t="shared" si="11"/>
        <v>660250</v>
      </c>
      <c r="AN165" s="58">
        <f t="shared" si="12"/>
        <v>0</v>
      </c>
      <c r="AO165" s="58">
        <f t="shared" si="13"/>
        <v>4080</v>
      </c>
      <c r="AP165" s="58">
        <f t="shared" si="15"/>
        <v>30000</v>
      </c>
      <c r="AQ165" s="58">
        <f t="shared" si="16"/>
        <v>0</v>
      </c>
      <c r="AR165" s="58">
        <f t="shared" si="17"/>
        <v>397091.04000000004</v>
      </c>
      <c r="AS165" s="58">
        <f t="shared" si="18"/>
        <v>5360729.04</v>
      </c>
      <c r="AT165" s="58">
        <f t="shared" si="19"/>
        <v>5360729.04</v>
      </c>
      <c r="AU165" s="58" t="str">
        <f t="shared" si="20"/>
        <v>CÁT LÁI</v>
      </c>
      <c r="AV165" s="75" t="s">
        <v>80</v>
      </c>
      <c r="AW165" s="60" t="s">
        <v>2502</v>
      </c>
      <c r="AX165" s="60" t="s">
        <v>2323</v>
      </c>
      <c r="AY165" s="225">
        <v>45996</v>
      </c>
      <c r="AZ165" s="158"/>
      <c r="BA165" s="74"/>
      <c r="BB165" s="164"/>
      <c r="BC165" s="166"/>
    </row>
    <row r="166" spans="1:55" s="60" customFormat="1" ht="35.25" customHeight="1">
      <c r="A166" s="113" t="s">
        <v>1453</v>
      </c>
      <c r="B166" s="256" t="s">
        <v>1848</v>
      </c>
      <c r="C166" s="140" t="s">
        <v>1849</v>
      </c>
      <c r="D166" s="114">
        <v>45996</v>
      </c>
      <c r="E166" s="114" t="s">
        <v>2182</v>
      </c>
      <c r="F166" s="257">
        <v>1</v>
      </c>
      <c r="G166" s="258">
        <v>1004.95</v>
      </c>
      <c r="H166" s="258">
        <v>1004.95</v>
      </c>
      <c r="I166" s="116"/>
      <c r="J166" s="56"/>
      <c r="K166" s="62"/>
      <c r="L166" s="56"/>
      <c r="M166" s="56">
        <v>410000</v>
      </c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62"/>
      <c r="Y166" s="58"/>
      <c r="Z166" s="260"/>
      <c r="AA166" s="117" t="s">
        <v>143</v>
      </c>
      <c r="AB166" s="57" t="str">
        <f t="shared" si="0"/>
        <v>PS258032</v>
      </c>
      <c r="AC166" s="58" t="str">
        <f t="shared" si="1"/>
        <v>PS25-8032</v>
      </c>
      <c r="AD166" s="59">
        <f t="shared" si="2"/>
        <v>45996</v>
      </c>
      <c r="AE166" s="58">
        <f t="shared" si="3"/>
        <v>0</v>
      </c>
      <c r="AF166" s="58">
        <f t="shared" si="4"/>
        <v>0</v>
      </c>
      <c r="AG166" s="58">
        <f t="shared" si="5"/>
        <v>0</v>
      </c>
      <c r="AH166" s="58">
        <f t="shared" si="6"/>
        <v>410000</v>
      </c>
      <c r="AI166" s="58">
        <f t="shared" si="7"/>
        <v>0</v>
      </c>
      <c r="AJ166" s="58">
        <f t="shared" si="8"/>
        <v>0</v>
      </c>
      <c r="AK166" s="58">
        <f t="shared" si="9"/>
        <v>0</v>
      </c>
      <c r="AL166" s="58">
        <f t="shared" si="10"/>
        <v>0</v>
      </c>
      <c r="AM166" s="58">
        <f t="shared" si="11"/>
        <v>0</v>
      </c>
      <c r="AN166" s="58">
        <f t="shared" si="12"/>
        <v>0</v>
      </c>
      <c r="AO166" s="58">
        <f t="shared" si="13"/>
        <v>0</v>
      </c>
      <c r="AP166" s="58">
        <f t="shared" si="15"/>
        <v>0</v>
      </c>
      <c r="AQ166" s="58">
        <f t="shared" si="16"/>
        <v>0</v>
      </c>
      <c r="AR166" s="58">
        <f t="shared" si="17"/>
        <v>32800</v>
      </c>
      <c r="AS166" s="58">
        <f t="shared" si="18"/>
        <v>442800</v>
      </c>
      <c r="AT166" s="58">
        <f t="shared" si="19"/>
        <v>442800</v>
      </c>
      <c r="AU166" s="58" t="str">
        <f t="shared" si="20"/>
        <v>KNQ LF LOGISTICS</v>
      </c>
      <c r="AV166" s="75" t="s">
        <v>81</v>
      </c>
      <c r="AW166" s="60" t="s">
        <v>2503</v>
      </c>
      <c r="AY166" s="225">
        <v>45996</v>
      </c>
      <c r="AZ166" s="158"/>
      <c r="BA166" s="74"/>
      <c r="BB166" s="164"/>
      <c r="BC166" s="166"/>
    </row>
    <row r="167" spans="1:55" s="60" customFormat="1" ht="35.25" customHeight="1">
      <c r="A167" s="113" t="s">
        <v>1454</v>
      </c>
      <c r="B167" s="256" t="s">
        <v>1850</v>
      </c>
      <c r="C167" s="140" t="s">
        <v>1851</v>
      </c>
      <c r="D167" s="114">
        <v>45995</v>
      </c>
      <c r="E167" s="114" t="s">
        <v>2183</v>
      </c>
      <c r="F167" s="257">
        <v>1</v>
      </c>
      <c r="G167" s="258">
        <v>125</v>
      </c>
      <c r="H167" s="258">
        <v>125</v>
      </c>
      <c r="I167" s="116" t="s">
        <v>662</v>
      </c>
      <c r="J167" s="56"/>
      <c r="K167" s="62"/>
      <c r="L167" s="56">
        <f>+IF(H167=0, _xleta.T, IF(H167&lt;=1000, 1260000, IF(H167&lt;=2000, 1430000, IF(H167&lt;=3000, 2120000, IF(H167&lt;=4500, 2230000, ff)))))</f>
        <v>1260000</v>
      </c>
      <c r="M167" s="56">
        <v>990000</v>
      </c>
      <c r="N167" s="56">
        <v>1901520</v>
      </c>
      <c r="O167" s="56"/>
      <c r="P167" s="56"/>
      <c r="Q167" s="56">
        <v>1848700</v>
      </c>
      <c r="R167" s="56"/>
      <c r="S167" s="56"/>
      <c r="T167" s="56">
        <v>1875</v>
      </c>
      <c r="U167" s="56">
        <f>+IF(H167&lt;=2000, 30000, IF(H167&lt;5000, 66000, ff))</f>
        <v>30000</v>
      </c>
      <c r="V167" s="56"/>
      <c r="W167" s="56"/>
      <c r="X167" s="62"/>
      <c r="Y167" s="58"/>
      <c r="Z167" s="260" t="s">
        <v>1276</v>
      </c>
      <c r="AA167" s="117" t="s">
        <v>74</v>
      </c>
      <c r="AB167" s="57" t="str">
        <f t="shared" si="0"/>
        <v>PS258045</v>
      </c>
      <c r="AC167" s="58" t="str">
        <f t="shared" si="1"/>
        <v>00013-00124100</v>
      </c>
      <c r="AD167" s="59">
        <f t="shared" si="2"/>
        <v>45995</v>
      </c>
      <c r="AE167" s="58">
        <f t="shared" si="3"/>
        <v>0</v>
      </c>
      <c r="AF167" s="58">
        <f t="shared" si="4"/>
        <v>0</v>
      </c>
      <c r="AG167" s="58">
        <f t="shared" si="5"/>
        <v>1260000</v>
      </c>
      <c r="AH167" s="58">
        <f t="shared" si="6"/>
        <v>990000</v>
      </c>
      <c r="AI167" s="58">
        <f t="shared" si="7"/>
        <v>1901520</v>
      </c>
      <c r="AJ167" s="58">
        <f t="shared" si="8"/>
        <v>0</v>
      </c>
      <c r="AK167" s="58">
        <f t="shared" si="9"/>
        <v>0</v>
      </c>
      <c r="AL167" s="58">
        <f t="shared" si="10"/>
        <v>1848700</v>
      </c>
      <c r="AM167" s="58">
        <f t="shared" si="11"/>
        <v>0</v>
      </c>
      <c r="AN167" s="58">
        <f t="shared" si="12"/>
        <v>0</v>
      </c>
      <c r="AO167" s="58">
        <f t="shared" si="13"/>
        <v>1875</v>
      </c>
      <c r="AP167" s="58">
        <f t="shared" si="15"/>
        <v>30000</v>
      </c>
      <c r="AQ167" s="58">
        <f t="shared" si="16"/>
        <v>0</v>
      </c>
      <c r="AR167" s="58">
        <f t="shared" si="17"/>
        <v>482567.60000000003</v>
      </c>
      <c r="AS167" s="58">
        <f t="shared" si="18"/>
        <v>6514662.5999999996</v>
      </c>
      <c r="AT167" s="58">
        <f t="shared" si="19"/>
        <v>6514662.5999999996</v>
      </c>
      <c r="AU167" s="58" t="str">
        <f t="shared" si="20"/>
        <v>CÁT LÁI</v>
      </c>
      <c r="AV167" s="75" t="s">
        <v>80</v>
      </c>
      <c r="AW167" s="60" t="s">
        <v>2504</v>
      </c>
      <c r="AX167" s="60" t="s">
        <v>2323</v>
      </c>
      <c r="AY167" s="225">
        <v>45997</v>
      </c>
      <c r="AZ167" s="158"/>
      <c r="BA167" s="74"/>
      <c r="BB167" s="164"/>
      <c r="BC167" s="166"/>
    </row>
    <row r="168" spans="1:55" s="60" customFormat="1" ht="35.25" customHeight="1">
      <c r="A168" s="113" t="s">
        <v>1455</v>
      </c>
      <c r="B168" s="256" t="s">
        <v>1852</v>
      </c>
      <c r="C168" s="140" t="s">
        <v>1853</v>
      </c>
      <c r="D168" s="114">
        <v>45994</v>
      </c>
      <c r="E168" s="114" t="s">
        <v>2184</v>
      </c>
      <c r="F168" s="257">
        <v>1</v>
      </c>
      <c r="G168" s="258">
        <v>343.8</v>
      </c>
      <c r="H168" s="258">
        <v>343.8</v>
      </c>
      <c r="I168" s="116" t="s">
        <v>2302</v>
      </c>
      <c r="J168" s="56"/>
      <c r="K168" s="62"/>
      <c r="L168" s="56">
        <f>+IF(H168=0, _xleta.T, IF(H168&lt;=1000, 1260000, IF(H168&lt;=2000, 1430000, IF(H168&lt;=3000, 2120000, IF(H168&lt;=4500, 2230000, ff)))))</f>
        <v>1260000</v>
      </c>
      <c r="M168" s="56">
        <v>990000</v>
      </c>
      <c r="N168" s="56">
        <v>1082282</v>
      </c>
      <c r="O168" s="56"/>
      <c r="P168" s="56"/>
      <c r="Q168" s="56">
        <v>1716650</v>
      </c>
      <c r="R168" s="56"/>
      <c r="S168" s="56"/>
      <c r="T168" s="56">
        <v>5157</v>
      </c>
      <c r="U168" s="56">
        <f>+IF(H168&lt;=2000, 30000, IF(H168&lt;5000, 66000, ff))</f>
        <v>30000</v>
      </c>
      <c r="V168" s="56"/>
      <c r="W168" s="56"/>
      <c r="X168" s="62"/>
      <c r="Y168" s="58"/>
      <c r="Z168" s="260" t="s">
        <v>1276</v>
      </c>
      <c r="AA168" s="117" t="s">
        <v>74</v>
      </c>
      <c r="AB168" s="57" t="str">
        <f t="shared" si="0"/>
        <v>PS257967</v>
      </c>
      <c r="AC168" s="58" t="str">
        <f t="shared" si="1"/>
        <v>DSHK2025112001</v>
      </c>
      <c r="AD168" s="59">
        <f t="shared" si="2"/>
        <v>45994</v>
      </c>
      <c r="AE168" s="58">
        <f t="shared" si="3"/>
        <v>0</v>
      </c>
      <c r="AF168" s="58">
        <f t="shared" si="4"/>
        <v>0</v>
      </c>
      <c r="AG168" s="58">
        <f t="shared" si="5"/>
        <v>1260000</v>
      </c>
      <c r="AH168" s="58">
        <f t="shared" si="6"/>
        <v>990000</v>
      </c>
      <c r="AI168" s="58">
        <f t="shared" si="7"/>
        <v>1082282</v>
      </c>
      <c r="AJ168" s="58">
        <f t="shared" si="8"/>
        <v>0</v>
      </c>
      <c r="AK168" s="58">
        <f t="shared" si="9"/>
        <v>0</v>
      </c>
      <c r="AL168" s="58">
        <f t="shared" si="10"/>
        <v>1716650</v>
      </c>
      <c r="AM168" s="58">
        <f t="shared" si="11"/>
        <v>0</v>
      </c>
      <c r="AN168" s="58">
        <f t="shared" si="12"/>
        <v>0</v>
      </c>
      <c r="AO168" s="58">
        <f t="shared" si="13"/>
        <v>5157</v>
      </c>
      <c r="AP168" s="58">
        <f t="shared" si="15"/>
        <v>30000</v>
      </c>
      <c r="AQ168" s="58">
        <f t="shared" si="16"/>
        <v>0</v>
      </c>
      <c r="AR168" s="58">
        <f t="shared" si="17"/>
        <v>406727.12</v>
      </c>
      <c r="AS168" s="58">
        <f t="shared" si="18"/>
        <v>5490816.1200000001</v>
      </c>
      <c r="AT168" s="58">
        <f t="shared" si="19"/>
        <v>5490816.1200000001</v>
      </c>
      <c r="AU168" s="58" t="str">
        <f t="shared" si="20"/>
        <v>CÁT LÁI</v>
      </c>
      <c r="AV168" s="75" t="s">
        <v>80</v>
      </c>
      <c r="AW168" s="60" t="s">
        <v>2505</v>
      </c>
      <c r="AX168" s="60" t="s">
        <v>2323</v>
      </c>
      <c r="AY168" s="225">
        <v>45997</v>
      </c>
      <c r="AZ168" s="158"/>
      <c r="BA168" s="74"/>
      <c r="BB168" s="164"/>
      <c r="BC168" s="166"/>
    </row>
    <row r="169" spans="1:55" s="60" customFormat="1" ht="35.25" customHeight="1">
      <c r="A169" s="113" t="s">
        <v>1456</v>
      </c>
      <c r="B169" s="256" t="s">
        <v>1854</v>
      </c>
      <c r="C169" s="140" t="s">
        <v>1855</v>
      </c>
      <c r="D169" s="114">
        <v>45994</v>
      </c>
      <c r="E169" s="114" t="s">
        <v>2185</v>
      </c>
      <c r="F169" s="257">
        <v>1</v>
      </c>
      <c r="G169" s="258">
        <v>96</v>
      </c>
      <c r="H169" s="258">
        <v>96</v>
      </c>
      <c r="I169" s="116" t="s">
        <v>2303</v>
      </c>
      <c r="J169" s="56"/>
      <c r="K169" s="62"/>
      <c r="L169" s="56">
        <f>+IF(H169=0, _xleta.T, IF(H169&lt;=1000, 1260000, IF(H169&lt;=2000, 1430000, IF(H169&lt;=3000, 2120000, IF(H169&lt;=4500, 2230000, ff)))))</f>
        <v>1260000</v>
      </c>
      <c r="M169" s="56">
        <v>990000</v>
      </c>
      <c r="N169" s="56">
        <v>818710</v>
      </c>
      <c r="O169" s="56"/>
      <c r="P169" s="56"/>
      <c r="Q169" s="56">
        <v>1716650</v>
      </c>
      <c r="R169" s="56"/>
      <c r="S169" s="56"/>
      <c r="T169" s="56">
        <v>1440</v>
      </c>
      <c r="U169" s="56">
        <f>+IF(H169&lt;=2000, 30000, IF(H169&lt;5000, 66000, ff))</f>
        <v>30000</v>
      </c>
      <c r="V169" s="56"/>
      <c r="W169" s="56"/>
      <c r="X169" s="62"/>
      <c r="Y169" s="58"/>
      <c r="Z169" s="262" t="s">
        <v>1276</v>
      </c>
      <c r="AA169" s="117" t="s">
        <v>74</v>
      </c>
      <c r="AB169" s="57" t="str">
        <f t="shared" si="0"/>
        <v>PS258034</v>
      </c>
      <c r="AC169" s="58" t="str">
        <f t="shared" si="1"/>
        <v>DI25K06318</v>
      </c>
      <c r="AD169" s="59">
        <f t="shared" si="2"/>
        <v>45994</v>
      </c>
      <c r="AE169" s="58">
        <f t="shared" si="3"/>
        <v>0</v>
      </c>
      <c r="AF169" s="58">
        <f t="shared" si="4"/>
        <v>0</v>
      </c>
      <c r="AG169" s="58">
        <f t="shared" si="5"/>
        <v>1260000</v>
      </c>
      <c r="AH169" s="58">
        <f t="shared" si="6"/>
        <v>990000</v>
      </c>
      <c r="AI169" s="58">
        <f t="shared" si="7"/>
        <v>818710</v>
      </c>
      <c r="AJ169" s="58">
        <f t="shared" si="8"/>
        <v>0</v>
      </c>
      <c r="AK169" s="58">
        <f t="shared" si="9"/>
        <v>0</v>
      </c>
      <c r="AL169" s="58">
        <f t="shared" si="10"/>
        <v>1716650</v>
      </c>
      <c r="AM169" s="58">
        <f t="shared" si="11"/>
        <v>0</v>
      </c>
      <c r="AN169" s="58">
        <f t="shared" si="12"/>
        <v>0</v>
      </c>
      <c r="AO169" s="58">
        <f t="shared" si="13"/>
        <v>1440</v>
      </c>
      <c r="AP169" s="58">
        <f t="shared" si="15"/>
        <v>30000</v>
      </c>
      <c r="AQ169" s="58">
        <f t="shared" si="16"/>
        <v>0</v>
      </c>
      <c r="AR169" s="58">
        <f t="shared" si="17"/>
        <v>385344</v>
      </c>
      <c r="AS169" s="58">
        <f t="shared" si="18"/>
        <v>5202144</v>
      </c>
      <c r="AT169" s="58">
        <f t="shared" si="19"/>
        <v>5202144</v>
      </c>
      <c r="AU169" s="58" t="str">
        <f t="shared" si="20"/>
        <v>CÁT LÁI</v>
      </c>
      <c r="AV169" s="75" t="s">
        <v>80</v>
      </c>
      <c r="AW169" s="60" t="s">
        <v>2506</v>
      </c>
      <c r="AX169" s="60" t="s">
        <v>2323</v>
      </c>
      <c r="AY169" s="225">
        <v>45997</v>
      </c>
      <c r="AZ169" s="158"/>
      <c r="BA169" s="74"/>
      <c r="BB169" s="164"/>
      <c r="BC169" s="166"/>
    </row>
    <row r="170" spans="1:55" s="60" customFormat="1" ht="35.25" customHeight="1">
      <c r="A170" s="113" t="s">
        <v>1457</v>
      </c>
      <c r="B170" s="256" t="s">
        <v>1856</v>
      </c>
      <c r="C170" s="140" t="s">
        <v>1857</v>
      </c>
      <c r="D170" s="114">
        <v>45994</v>
      </c>
      <c r="E170" s="114" t="s">
        <v>2186</v>
      </c>
      <c r="F170" s="257">
        <v>1</v>
      </c>
      <c r="G170" s="258">
        <v>199.5</v>
      </c>
      <c r="H170" s="258">
        <v>199.5</v>
      </c>
      <c r="I170" s="116" t="s">
        <v>2304</v>
      </c>
      <c r="J170" s="56"/>
      <c r="K170" s="62"/>
      <c r="L170" s="56">
        <f>+IF(H170=0, _xleta.T, IF(H170&lt;=1000, 1260000, IF(H170&lt;=2000, 1430000, IF(H170&lt;=3000, 2120000, IF(H170&lt;=4500, 2230000, ff)))))</f>
        <v>1260000</v>
      </c>
      <c r="M170" s="56">
        <v>990000</v>
      </c>
      <c r="N170" s="56">
        <v>818710</v>
      </c>
      <c r="O170" s="56"/>
      <c r="P170" s="56"/>
      <c r="Q170" s="56">
        <v>1716650</v>
      </c>
      <c r="R170" s="56"/>
      <c r="S170" s="56"/>
      <c r="T170" s="56">
        <v>2993</v>
      </c>
      <c r="U170" s="56">
        <f>+IF(H170&lt;=2000, 30000, IF(H170&lt;5000, 66000, ff))</f>
        <v>30000</v>
      </c>
      <c r="V170" s="56"/>
      <c r="W170" s="56"/>
      <c r="X170" s="62"/>
      <c r="Y170" s="58"/>
      <c r="Z170" s="262" t="s">
        <v>1276</v>
      </c>
      <c r="AA170" s="117" t="s">
        <v>74</v>
      </c>
      <c r="AB170" s="57" t="str">
        <f t="shared" si="0"/>
        <v>PS257931</v>
      </c>
      <c r="AC170" s="58" t="str">
        <f t="shared" si="1"/>
        <v>251120-01</v>
      </c>
      <c r="AD170" s="59">
        <f t="shared" si="2"/>
        <v>45994</v>
      </c>
      <c r="AE170" s="58">
        <f t="shared" si="3"/>
        <v>0</v>
      </c>
      <c r="AF170" s="58">
        <f t="shared" si="4"/>
        <v>0</v>
      </c>
      <c r="AG170" s="58">
        <f t="shared" si="5"/>
        <v>1260000</v>
      </c>
      <c r="AH170" s="58">
        <f t="shared" si="6"/>
        <v>990000</v>
      </c>
      <c r="AI170" s="58">
        <f t="shared" si="7"/>
        <v>818710</v>
      </c>
      <c r="AJ170" s="58">
        <f t="shared" si="8"/>
        <v>0</v>
      </c>
      <c r="AK170" s="58">
        <f t="shared" si="9"/>
        <v>0</v>
      </c>
      <c r="AL170" s="58">
        <f t="shared" si="10"/>
        <v>1716650</v>
      </c>
      <c r="AM170" s="58">
        <f t="shared" si="11"/>
        <v>0</v>
      </c>
      <c r="AN170" s="58">
        <f t="shared" si="12"/>
        <v>0</v>
      </c>
      <c r="AO170" s="58">
        <f t="shared" si="13"/>
        <v>2993</v>
      </c>
      <c r="AP170" s="58">
        <f t="shared" si="15"/>
        <v>30000</v>
      </c>
      <c r="AQ170" s="58">
        <f t="shared" si="16"/>
        <v>0</v>
      </c>
      <c r="AR170" s="58">
        <f t="shared" si="17"/>
        <v>385468.24</v>
      </c>
      <c r="AS170" s="58">
        <f t="shared" si="18"/>
        <v>5203821.24</v>
      </c>
      <c r="AT170" s="58">
        <f t="shared" si="19"/>
        <v>5203821.24</v>
      </c>
      <c r="AU170" s="58" t="str">
        <f t="shared" si="20"/>
        <v>CÁT LÁI</v>
      </c>
      <c r="AV170" s="75" t="s">
        <v>80</v>
      </c>
      <c r="AW170" s="60" t="s">
        <v>2507</v>
      </c>
      <c r="AX170" s="60" t="s">
        <v>2323</v>
      </c>
      <c r="AY170" s="225">
        <v>45997</v>
      </c>
      <c r="AZ170" s="158"/>
      <c r="BA170" s="74"/>
      <c r="BB170" s="164"/>
      <c r="BC170" s="166"/>
    </row>
    <row r="171" spans="1:55" s="60" customFormat="1" ht="35.25" customHeight="1">
      <c r="A171" s="113" t="s">
        <v>1458</v>
      </c>
      <c r="B171" s="256" t="s">
        <v>1858</v>
      </c>
      <c r="C171" s="140" t="s">
        <v>1859</v>
      </c>
      <c r="D171" s="114">
        <v>45994</v>
      </c>
      <c r="E171" s="114" t="s">
        <v>2187</v>
      </c>
      <c r="F171" s="257">
        <v>1</v>
      </c>
      <c r="G171" s="258">
        <v>378.2</v>
      </c>
      <c r="H171" s="258">
        <v>378.2</v>
      </c>
      <c r="I171" s="116" t="s">
        <v>2305</v>
      </c>
      <c r="J171" s="56"/>
      <c r="K171" s="62"/>
      <c r="L171" s="56">
        <f>+IF(H171=0, _xleta.T, IF(H171&lt;=1000, 1260000, IF(H171&lt;=2000, 1430000, IF(H171&lt;=3000, 2120000, IF(H171&lt;=4500, 2230000, ff)))))</f>
        <v>1260000</v>
      </c>
      <c r="M171" s="56">
        <v>990000</v>
      </c>
      <c r="N171" s="56"/>
      <c r="O171" s="56"/>
      <c r="P171" s="56"/>
      <c r="Q171" s="56"/>
      <c r="R171" s="56"/>
      <c r="S171" s="56"/>
      <c r="T171" s="56">
        <v>5673</v>
      </c>
      <c r="U171" s="56">
        <f>+IF(H171&lt;=2000, 30000, IF(H171&lt;5000, 66000, ff))</f>
        <v>30000</v>
      </c>
      <c r="V171" s="56"/>
      <c r="W171" s="56"/>
      <c r="X171" s="62"/>
      <c r="Y171" s="58"/>
      <c r="Z171" s="262" t="s">
        <v>1276</v>
      </c>
      <c r="AA171" s="117" t="s">
        <v>74</v>
      </c>
      <c r="AB171" s="57" t="str">
        <f t="shared" si="0"/>
        <v>PS258003</v>
      </c>
      <c r="AC171" s="58" t="str">
        <f t="shared" si="1"/>
        <v>1707/2025</v>
      </c>
      <c r="AD171" s="59">
        <f t="shared" si="2"/>
        <v>45994</v>
      </c>
      <c r="AE171" s="58">
        <f t="shared" si="3"/>
        <v>0</v>
      </c>
      <c r="AF171" s="58">
        <f t="shared" si="4"/>
        <v>0</v>
      </c>
      <c r="AG171" s="58">
        <f t="shared" si="5"/>
        <v>1260000</v>
      </c>
      <c r="AH171" s="58">
        <f t="shared" si="6"/>
        <v>990000</v>
      </c>
      <c r="AI171" s="58">
        <f t="shared" si="7"/>
        <v>0</v>
      </c>
      <c r="AJ171" s="58">
        <f t="shared" si="8"/>
        <v>0</v>
      </c>
      <c r="AK171" s="58">
        <f t="shared" si="9"/>
        <v>0</v>
      </c>
      <c r="AL171" s="58">
        <f t="shared" si="10"/>
        <v>0</v>
      </c>
      <c r="AM171" s="58">
        <f t="shared" si="11"/>
        <v>0</v>
      </c>
      <c r="AN171" s="58">
        <f t="shared" si="12"/>
        <v>0</v>
      </c>
      <c r="AO171" s="58">
        <f t="shared" si="13"/>
        <v>5673</v>
      </c>
      <c r="AP171" s="58">
        <f t="shared" si="15"/>
        <v>30000</v>
      </c>
      <c r="AQ171" s="58">
        <f t="shared" si="16"/>
        <v>0</v>
      </c>
      <c r="AR171" s="58">
        <f t="shared" si="17"/>
        <v>182853.84</v>
      </c>
      <c r="AS171" s="58">
        <f t="shared" si="18"/>
        <v>2468526.84</v>
      </c>
      <c r="AT171" s="58">
        <f t="shared" si="19"/>
        <v>2468526.84</v>
      </c>
      <c r="AU171" s="58" t="str">
        <f t="shared" si="20"/>
        <v>CÁT LÁI</v>
      </c>
      <c r="AV171" s="75" t="s">
        <v>80</v>
      </c>
      <c r="AW171" s="60" t="s">
        <v>2508</v>
      </c>
      <c r="AX171" s="60" t="s">
        <v>2323</v>
      </c>
      <c r="AY171" s="225">
        <v>45997</v>
      </c>
      <c r="AZ171" s="158"/>
      <c r="BA171" s="74"/>
      <c r="BB171" s="164"/>
      <c r="BC171" s="166"/>
    </row>
    <row r="172" spans="1:55" s="60" customFormat="1" ht="35.25" customHeight="1">
      <c r="A172" s="113" t="s">
        <v>1459</v>
      </c>
      <c r="B172" s="256" t="s">
        <v>1860</v>
      </c>
      <c r="C172" s="140" t="s">
        <v>1861</v>
      </c>
      <c r="D172" s="114">
        <v>45994</v>
      </c>
      <c r="E172" s="114" t="s">
        <v>2188</v>
      </c>
      <c r="F172" s="257">
        <v>1</v>
      </c>
      <c r="G172" s="258">
        <v>638.4</v>
      </c>
      <c r="H172" s="258">
        <v>638.4</v>
      </c>
      <c r="I172" s="116" t="s">
        <v>2306</v>
      </c>
      <c r="J172" s="56"/>
      <c r="K172" s="62"/>
      <c r="L172" s="56">
        <f>+IF(H172=0, _xleta.T, IF(H172&lt;=1000, 1260000, IF(H172&lt;=2000, 1430000, IF(H172&lt;=3000, 2120000, IF(H172&lt;=4500, 2230000, ff)))))</f>
        <v>1260000</v>
      </c>
      <c r="M172" s="56">
        <v>990000</v>
      </c>
      <c r="N172" s="56"/>
      <c r="O172" s="56"/>
      <c r="P172" s="56"/>
      <c r="Q172" s="56"/>
      <c r="R172" s="56"/>
      <c r="S172" s="56"/>
      <c r="T172" s="56">
        <v>9576</v>
      </c>
      <c r="U172" s="56">
        <f>+IF(H172&lt;=2000, 30000, IF(H172&lt;5000, 66000, ff))</f>
        <v>30000</v>
      </c>
      <c r="V172" s="56"/>
      <c r="W172" s="56"/>
      <c r="X172" s="62"/>
      <c r="Y172" s="58"/>
      <c r="Z172" s="262" t="s">
        <v>1276</v>
      </c>
      <c r="AA172" s="117" t="s">
        <v>74</v>
      </c>
      <c r="AB172" s="57" t="str">
        <f t="shared" si="0"/>
        <v>PS258002</v>
      </c>
      <c r="AC172" s="58" t="str">
        <f t="shared" si="1"/>
        <v>VY251129LCL</v>
      </c>
      <c r="AD172" s="59">
        <f t="shared" si="2"/>
        <v>45994</v>
      </c>
      <c r="AE172" s="58">
        <f t="shared" si="3"/>
        <v>0</v>
      </c>
      <c r="AF172" s="58">
        <f t="shared" si="4"/>
        <v>0</v>
      </c>
      <c r="AG172" s="58">
        <f t="shared" si="5"/>
        <v>1260000</v>
      </c>
      <c r="AH172" s="58">
        <f t="shared" si="6"/>
        <v>990000</v>
      </c>
      <c r="AI172" s="58">
        <f t="shared" si="7"/>
        <v>0</v>
      </c>
      <c r="AJ172" s="58">
        <f t="shared" si="8"/>
        <v>0</v>
      </c>
      <c r="AK172" s="58">
        <f t="shared" si="9"/>
        <v>0</v>
      </c>
      <c r="AL172" s="58">
        <f t="shared" si="10"/>
        <v>0</v>
      </c>
      <c r="AM172" s="58">
        <f t="shared" si="11"/>
        <v>0</v>
      </c>
      <c r="AN172" s="58">
        <f t="shared" si="12"/>
        <v>0</v>
      </c>
      <c r="AO172" s="58">
        <f t="shared" si="13"/>
        <v>9576</v>
      </c>
      <c r="AP172" s="58">
        <f t="shared" si="15"/>
        <v>30000</v>
      </c>
      <c r="AQ172" s="58">
        <f t="shared" si="16"/>
        <v>0</v>
      </c>
      <c r="AR172" s="58">
        <f t="shared" si="17"/>
        <v>183166.08000000002</v>
      </c>
      <c r="AS172" s="58">
        <f t="shared" si="18"/>
        <v>2472742.08</v>
      </c>
      <c r="AT172" s="58">
        <f t="shared" si="19"/>
        <v>2472742.08</v>
      </c>
      <c r="AU172" s="58" t="str">
        <f t="shared" si="20"/>
        <v>CÁT LÁI</v>
      </c>
      <c r="AV172" s="75" t="s">
        <v>80</v>
      </c>
      <c r="AW172" s="60" t="s">
        <v>2509</v>
      </c>
      <c r="AX172" s="60" t="s">
        <v>2323</v>
      </c>
      <c r="AY172" s="225">
        <v>45997</v>
      </c>
      <c r="AZ172" s="158"/>
      <c r="BA172" s="74"/>
      <c r="BB172" s="164"/>
      <c r="BC172" s="166"/>
    </row>
    <row r="173" spans="1:55" s="60" customFormat="1" ht="35.25" customHeight="1">
      <c r="A173" s="113" t="s">
        <v>1460</v>
      </c>
      <c r="B173" s="256" t="s">
        <v>1862</v>
      </c>
      <c r="C173" s="140" t="s">
        <v>1863</v>
      </c>
      <c r="D173" s="114">
        <v>45995</v>
      </c>
      <c r="E173" s="114" t="s">
        <v>2189</v>
      </c>
      <c r="F173" s="257">
        <v>1</v>
      </c>
      <c r="G173" s="258">
        <v>1924.58</v>
      </c>
      <c r="H173" s="258">
        <v>1924.58</v>
      </c>
      <c r="I173" s="116" t="s">
        <v>2307</v>
      </c>
      <c r="J173" s="56"/>
      <c r="K173" s="62"/>
      <c r="L173" s="56">
        <f>+IF(H173=0, _xleta.T, IF(H173&lt;=1000, 1260000, IF(H173&lt;=2000, 1430000, IF(H173&lt;=3000, 2120000, IF(H173&lt;=4500, 2230000, ff)))))</f>
        <v>1430000</v>
      </c>
      <c r="M173" s="56">
        <f>990000+70000</f>
        <v>1060000</v>
      </c>
      <c r="N173" s="56">
        <v>5843784</v>
      </c>
      <c r="O173" s="56"/>
      <c r="P173" s="56"/>
      <c r="Q173" s="56">
        <v>1056360</v>
      </c>
      <c r="R173" s="56"/>
      <c r="S173" s="56">
        <v>77891</v>
      </c>
      <c r="T173" s="56">
        <v>28869</v>
      </c>
      <c r="U173" s="56">
        <f>+IF(H173&lt;=2000, 30000, IF(H173&lt;5000, 66000, ff))</f>
        <v>30000</v>
      </c>
      <c r="V173" s="56"/>
      <c r="W173" s="56"/>
      <c r="X173" s="62"/>
      <c r="Y173" s="58"/>
      <c r="Z173" s="260" t="s">
        <v>1276</v>
      </c>
      <c r="AA173" s="117" t="s">
        <v>74</v>
      </c>
      <c r="AB173" s="57" t="str">
        <f t="shared" si="0"/>
        <v>PS258056</v>
      </c>
      <c r="AC173" s="58" t="str">
        <f t="shared" si="1"/>
        <v>T251123-Y1</v>
      </c>
      <c r="AD173" s="59">
        <f t="shared" si="2"/>
        <v>45995</v>
      </c>
      <c r="AE173" s="58">
        <f t="shared" si="3"/>
        <v>0</v>
      </c>
      <c r="AF173" s="58">
        <f t="shared" si="4"/>
        <v>0</v>
      </c>
      <c r="AG173" s="58">
        <f t="shared" si="5"/>
        <v>1430000</v>
      </c>
      <c r="AH173" s="58">
        <f t="shared" si="6"/>
        <v>1060000</v>
      </c>
      <c r="AI173" s="58">
        <f t="shared" si="7"/>
        <v>5843784</v>
      </c>
      <c r="AJ173" s="58">
        <f t="shared" si="8"/>
        <v>0</v>
      </c>
      <c r="AK173" s="58">
        <f t="shared" si="9"/>
        <v>0</v>
      </c>
      <c r="AL173" s="58">
        <f t="shared" si="10"/>
        <v>1056360</v>
      </c>
      <c r="AM173" s="58">
        <f t="shared" si="11"/>
        <v>0</v>
      </c>
      <c r="AN173" s="58">
        <f t="shared" si="12"/>
        <v>77891</v>
      </c>
      <c r="AO173" s="58">
        <f t="shared" si="13"/>
        <v>28869</v>
      </c>
      <c r="AP173" s="58">
        <f t="shared" si="15"/>
        <v>30000</v>
      </c>
      <c r="AQ173" s="58">
        <f t="shared" si="16"/>
        <v>0</v>
      </c>
      <c r="AR173" s="58">
        <f t="shared" si="17"/>
        <v>762152.32000000007</v>
      </c>
      <c r="AS173" s="58">
        <f t="shared" si="18"/>
        <v>10289056.32</v>
      </c>
      <c r="AT173" s="58">
        <f t="shared" si="19"/>
        <v>10289056.32</v>
      </c>
      <c r="AU173" s="58" t="str">
        <f t="shared" si="20"/>
        <v>CÁT LÁI</v>
      </c>
      <c r="AV173" s="75" t="s">
        <v>80</v>
      </c>
      <c r="AW173" s="60" t="s">
        <v>2510</v>
      </c>
      <c r="AX173" s="60" t="s">
        <v>2323</v>
      </c>
      <c r="AY173" s="225">
        <v>45997</v>
      </c>
      <c r="AZ173" s="158"/>
      <c r="BA173" s="74"/>
      <c r="BB173" s="164"/>
      <c r="BC173" s="166"/>
    </row>
    <row r="174" spans="1:55" s="60" customFormat="1" ht="35.25" customHeight="1">
      <c r="A174" s="113" t="s">
        <v>1460</v>
      </c>
      <c r="B174" s="256" t="s">
        <v>1862</v>
      </c>
      <c r="C174" s="140" t="s">
        <v>1863</v>
      </c>
      <c r="D174" s="114">
        <v>45995</v>
      </c>
      <c r="E174" s="114" t="s">
        <v>2190</v>
      </c>
      <c r="F174" s="261">
        <v>1</v>
      </c>
      <c r="G174" s="258"/>
      <c r="H174" s="258">
        <v>1924.58</v>
      </c>
      <c r="I174" s="116"/>
      <c r="J174" s="56"/>
      <c r="K174" s="62"/>
      <c r="L174" s="56">
        <f>+IF(H174=0, _xleta.T, IF(H174&lt;=1000, 1260000, IF(H174&lt;=2000, 1430000, IF(H174&lt;=3000, 2120000, IF(H174&lt;=4500, 2230000, ff)))))</f>
        <v>1430000</v>
      </c>
      <c r="M174" s="56">
        <f>990000+70000</f>
        <v>1060000</v>
      </c>
      <c r="N174" s="56"/>
      <c r="O174" s="56"/>
      <c r="P174" s="56"/>
      <c r="Q174" s="56"/>
      <c r="R174" s="56"/>
      <c r="S174" s="56"/>
      <c r="T174" s="56"/>
      <c r="U174" s="56">
        <f>+IF(H174&lt;=2000, 30000, IF(H174&lt;5000, 66000, ff))</f>
        <v>30000</v>
      </c>
      <c r="V174" s="56"/>
      <c r="W174" s="56"/>
      <c r="X174" s="62"/>
      <c r="Y174" s="58"/>
      <c r="Z174" s="260" t="s">
        <v>1276</v>
      </c>
      <c r="AA174" s="117" t="s">
        <v>74</v>
      </c>
      <c r="AB174" s="57" t="str">
        <f t="shared" si="0"/>
        <v>PS258056</v>
      </c>
      <c r="AC174" s="58" t="str">
        <f t="shared" si="1"/>
        <v>T251123-Y1</v>
      </c>
      <c r="AD174" s="59">
        <f t="shared" si="2"/>
        <v>45995</v>
      </c>
      <c r="AE174" s="58">
        <f t="shared" si="3"/>
        <v>0</v>
      </c>
      <c r="AF174" s="58">
        <f t="shared" si="4"/>
        <v>0</v>
      </c>
      <c r="AG174" s="58">
        <f t="shared" si="5"/>
        <v>0</v>
      </c>
      <c r="AH174" s="58">
        <f t="shared" si="6"/>
        <v>0</v>
      </c>
      <c r="AI174" s="58">
        <f t="shared" si="7"/>
        <v>0</v>
      </c>
      <c r="AJ174" s="58">
        <f t="shared" si="8"/>
        <v>0</v>
      </c>
      <c r="AK174" s="58">
        <f t="shared" si="9"/>
        <v>0</v>
      </c>
      <c r="AL174" s="58">
        <f t="shared" si="10"/>
        <v>0</v>
      </c>
      <c r="AM174" s="58">
        <f t="shared" si="11"/>
        <v>0</v>
      </c>
      <c r="AN174" s="58">
        <f t="shared" si="12"/>
        <v>0</v>
      </c>
      <c r="AO174" s="58">
        <f t="shared" si="13"/>
        <v>0</v>
      </c>
      <c r="AP174" s="58">
        <f t="shared" si="15"/>
        <v>0</v>
      </c>
      <c r="AQ174" s="58">
        <f t="shared" si="16"/>
        <v>0</v>
      </c>
      <c r="AR174" s="58">
        <f t="shared" si="17"/>
        <v>0</v>
      </c>
      <c r="AS174" s="58">
        <f t="shared" si="18"/>
        <v>0</v>
      </c>
      <c r="AT174" s="58">
        <f t="shared" si="19"/>
        <v>0</v>
      </c>
      <c r="AU174" s="58" t="str">
        <f t="shared" si="20"/>
        <v>CÁT LÁI</v>
      </c>
      <c r="AV174" s="75" t="s">
        <v>80</v>
      </c>
      <c r="AW174" s="60" t="s">
        <v>2510</v>
      </c>
      <c r="AX174" s="60" t="s">
        <v>2323</v>
      </c>
      <c r="AY174" s="225">
        <v>45997</v>
      </c>
      <c r="AZ174" s="158"/>
      <c r="BA174" s="74"/>
      <c r="BB174" s="164"/>
      <c r="BC174" s="166"/>
    </row>
    <row r="175" spans="1:55" s="60" customFormat="1" ht="35.25" customHeight="1">
      <c r="A175" s="113" t="s">
        <v>1461</v>
      </c>
      <c r="B175" s="256" t="s">
        <v>1864</v>
      </c>
      <c r="C175" s="140" t="s">
        <v>1865</v>
      </c>
      <c r="D175" s="114">
        <v>45995</v>
      </c>
      <c r="E175" s="114" t="s">
        <v>2191</v>
      </c>
      <c r="F175" s="257">
        <v>1</v>
      </c>
      <c r="G175" s="258">
        <v>1775.9</v>
      </c>
      <c r="H175" s="258">
        <v>1775.9</v>
      </c>
      <c r="I175" s="116">
        <v>9.02</v>
      </c>
      <c r="J175" s="56"/>
      <c r="K175" s="62"/>
      <c r="L175" s="56">
        <f>+IF(H175=0, _xleta.T, IF(H175&lt;=1000, 1260000, IF(H175&lt;=2000, 1430000, IF(H175&lt;=3000, 2120000, IF(H175&lt;=4500, 2230000, ff)))))</f>
        <v>1430000</v>
      </c>
      <c r="M175" s="56">
        <v>990000</v>
      </c>
      <c r="N175" s="56">
        <v>20250847</v>
      </c>
      <c r="O175" s="56">
        <v>4764905</v>
      </c>
      <c r="P175" s="56">
        <v>9529810</v>
      </c>
      <c r="Q175" s="56">
        <v>1320650</v>
      </c>
      <c r="R175" s="56"/>
      <c r="S175" s="56"/>
      <c r="T175" s="56">
        <v>26639</v>
      </c>
      <c r="U175" s="56">
        <f>+IF(H175&lt;=2000, 30000, IF(H175&lt;5000, 66000, ff))</f>
        <v>30000</v>
      </c>
      <c r="V175" s="56"/>
      <c r="W175" s="56"/>
      <c r="X175" s="62"/>
      <c r="Y175" s="58"/>
      <c r="Z175" s="260" t="s">
        <v>2337</v>
      </c>
      <c r="AA175" s="117" t="s">
        <v>74</v>
      </c>
      <c r="AB175" s="57" t="str">
        <f t="shared" si="0"/>
        <v>PS258008</v>
      </c>
      <c r="AC175" s="58" t="str">
        <f t="shared" si="1"/>
        <v>DL20251120</v>
      </c>
      <c r="AD175" s="59">
        <f t="shared" si="2"/>
        <v>45995</v>
      </c>
      <c r="AE175" s="58">
        <f t="shared" si="3"/>
        <v>0</v>
      </c>
      <c r="AF175" s="58">
        <f t="shared" si="4"/>
        <v>0</v>
      </c>
      <c r="AG175" s="58">
        <f t="shared" si="5"/>
        <v>1430000</v>
      </c>
      <c r="AH175" s="58">
        <f t="shared" si="6"/>
        <v>990000</v>
      </c>
      <c r="AI175" s="58">
        <f t="shared" si="7"/>
        <v>20250847</v>
      </c>
      <c r="AJ175" s="58">
        <f t="shared" si="8"/>
        <v>4764905</v>
      </c>
      <c r="AK175" s="58">
        <f t="shared" si="9"/>
        <v>9529810</v>
      </c>
      <c r="AL175" s="58">
        <f t="shared" si="10"/>
        <v>1320650</v>
      </c>
      <c r="AM175" s="58">
        <f t="shared" si="11"/>
        <v>0</v>
      </c>
      <c r="AN175" s="58">
        <f t="shared" si="12"/>
        <v>0</v>
      </c>
      <c r="AO175" s="58">
        <f t="shared" si="13"/>
        <v>26639</v>
      </c>
      <c r="AP175" s="58">
        <f t="shared" si="15"/>
        <v>30000</v>
      </c>
      <c r="AQ175" s="58">
        <f t="shared" si="16"/>
        <v>0</v>
      </c>
      <c r="AR175" s="58">
        <f t="shared" si="17"/>
        <v>3067428.08</v>
      </c>
      <c r="AS175" s="58">
        <f t="shared" si="18"/>
        <v>41410279.079999998</v>
      </c>
      <c r="AT175" s="58">
        <f t="shared" si="19"/>
        <v>41410279.079999998</v>
      </c>
      <c r="AU175" s="58" t="str">
        <f t="shared" si="20"/>
        <v>CÁT LÁI</v>
      </c>
      <c r="AV175" s="75" t="s">
        <v>80</v>
      </c>
      <c r="AW175" s="60" t="s">
        <v>2511</v>
      </c>
      <c r="AX175" s="60" t="s">
        <v>2323</v>
      </c>
      <c r="AY175" s="225">
        <v>45997</v>
      </c>
      <c r="AZ175" s="158"/>
      <c r="BA175" s="74"/>
      <c r="BB175" s="164"/>
      <c r="BC175" s="166"/>
    </row>
    <row r="176" spans="1:55" s="60" customFormat="1" ht="35.25" customHeight="1">
      <c r="A176" s="113" t="s">
        <v>1462</v>
      </c>
      <c r="B176" s="256" t="s">
        <v>1866</v>
      </c>
      <c r="C176" s="140" t="s">
        <v>1867</v>
      </c>
      <c r="D176" s="114">
        <v>45995</v>
      </c>
      <c r="E176" s="114" t="s">
        <v>2192</v>
      </c>
      <c r="F176" s="257">
        <v>1</v>
      </c>
      <c r="G176" s="258">
        <v>1725.16</v>
      </c>
      <c r="H176" s="258">
        <v>1725.16</v>
      </c>
      <c r="I176" s="116">
        <v>9.1</v>
      </c>
      <c r="J176" s="56"/>
      <c r="K176" s="62"/>
      <c r="L176" s="56">
        <f>+IF(H176=0, _xleta.T, IF(H176&lt;=1000, 1260000, IF(H176&lt;=2000, 1430000, IF(H176&lt;=3000, 2120000, IF(H176&lt;=4500, 2230000, ff)))))</f>
        <v>1430000</v>
      </c>
      <c r="M176" s="56">
        <v>990000</v>
      </c>
      <c r="N176" s="56">
        <v>20430456</v>
      </c>
      <c r="O176" s="56">
        <v>4807166</v>
      </c>
      <c r="P176" s="56">
        <v>9614332</v>
      </c>
      <c r="Q176" s="56">
        <v>1320650</v>
      </c>
      <c r="R176" s="56"/>
      <c r="S176" s="56"/>
      <c r="T176" s="56">
        <v>25878</v>
      </c>
      <c r="U176" s="56">
        <f>+IF(H176&lt;=2000, 30000, IF(H176&lt;5000, 66000, ff))</f>
        <v>30000</v>
      </c>
      <c r="V176" s="56"/>
      <c r="W176" s="56"/>
      <c r="X176" s="62"/>
      <c r="Y176" s="58"/>
      <c r="Z176" s="260" t="s">
        <v>704</v>
      </c>
      <c r="AA176" s="117" t="s">
        <v>74</v>
      </c>
      <c r="AB176" s="57" t="str">
        <f t="shared" si="0"/>
        <v>PS258009</v>
      </c>
      <c r="AC176" s="58" t="str">
        <f t="shared" si="1"/>
        <v>DL20251120-1</v>
      </c>
      <c r="AD176" s="59">
        <f t="shared" si="2"/>
        <v>45995</v>
      </c>
      <c r="AE176" s="58">
        <f t="shared" si="3"/>
        <v>0</v>
      </c>
      <c r="AF176" s="58">
        <f t="shared" si="4"/>
        <v>0</v>
      </c>
      <c r="AG176" s="58">
        <f t="shared" si="5"/>
        <v>1430000</v>
      </c>
      <c r="AH176" s="58">
        <f t="shared" si="6"/>
        <v>990000</v>
      </c>
      <c r="AI176" s="58">
        <f t="shared" si="7"/>
        <v>20430456</v>
      </c>
      <c r="AJ176" s="58">
        <f t="shared" si="8"/>
        <v>4807166</v>
      </c>
      <c r="AK176" s="58">
        <f t="shared" si="9"/>
        <v>9614332</v>
      </c>
      <c r="AL176" s="58">
        <f t="shared" si="10"/>
        <v>1320650</v>
      </c>
      <c r="AM176" s="58">
        <f t="shared" si="11"/>
        <v>0</v>
      </c>
      <c r="AN176" s="58">
        <f t="shared" si="12"/>
        <v>0</v>
      </c>
      <c r="AO176" s="58">
        <f t="shared" si="13"/>
        <v>25878</v>
      </c>
      <c r="AP176" s="58">
        <f t="shared" si="15"/>
        <v>30000</v>
      </c>
      <c r="AQ176" s="58">
        <f t="shared" si="16"/>
        <v>0</v>
      </c>
      <c r="AR176" s="58">
        <f t="shared" si="17"/>
        <v>3091878.56</v>
      </c>
      <c r="AS176" s="58">
        <f t="shared" si="18"/>
        <v>41740360.560000002</v>
      </c>
      <c r="AT176" s="58">
        <f t="shared" si="19"/>
        <v>41740360.560000002</v>
      </c>
      <c r="AU176" s="58" t="str">
        <f t="shared" si="20"/>
        <v>CÁT LÁI</v>
      </c>
      <c r="AV176" s="75" t="s">
        <v>80</v>
      </c>
      <c r="AW176" s="60" t="s">
        <v>2512</v>
      </c>
      <c r="AX176" s="60" t="s">
        <v>2323</v>
      </c>
      <c r="AY176" s="225">
        <v>45997</v>
      </c>
      <c r="AZ176" s="158"/>
      <c r="BA176" s="74"/>
      <c r="BB176" s="164"/>
      <c r="BC176" s="166"/>
    </row>
    <row r="177" spans="1:55" s="60" customFormat="1" ht="35.25" customHeight="1">
      <c r="A177" s="113" t="s">
        <v>1463</v>
      </c>
      <c r="B177" s="256" t="s">
        <v>1868</v>
      </c>
      <c r="C177" s="140" t="s">
        <v>1869</v>
      </c>
      <c r="D177" s="114">
        <v>45995</v>
      </c>
      <c r="E177" s="114" t="s">
        <v>2193</v>
      </c>
      <c r="F177" s="257">
        <v>1</v>
      </c>
      <c r="G177" s="258">
        <v>1775.9</v>
      </c>
      <c r="H177" s="258">
        <v>1775.9</v>
      </c>
      <c r="I177" s="116">
        <v>8.3309999999999995</v>
      </c>
      <c r="J177" s="56"/>
      <c r="K177" s="62"/>
      <c r="L177" s="56">
        <f>+IF(H177=0, _xleta.T, IF(H177&lt;=1000, 1260000, IF(H177&lt;=2000, 1430000, IF(H177&lt;=3000, 2120000, IF(H177&lt;=4500, 2230000, ff)))))</f>
        <v>1430000</v>
      </c>
      <c r="M177" s="56">
        <v>990000</v>
      </c>
      <c r="N177" s="56">
        <v>22444763</v>
      </c>
      <c r="O177" s="56">
        <v>4400934</v>
      </c>
      <c r="P177" s="56">
        <v>8801868</v>
      </c>
      <c r="Q177" s="56">
        <v>1320650</v>
      </c>
      <c r="R177" s="56"/>
      <c r="S177" s="56"/>
      <c r="T177" s="56">
        <v>26639</v>
      </c>
      <c r="U177" s="56">
        <f>+IF(H177&lt;=2000, 30000, IF(H177&lt;5000, 66000, ff))</f>
        <v>30000</v>
      </c>
      <c r="V177" s="56"/>
      <c r="W177" s="56"/>
      <c r="X177" s="62"/>
      <c r="Y177" s="58"/>
      <c r="Z177" s="262" t="s">
        <v>2337</v>
      </c>
      <c r="AA177" s="117" t="s">
        <v>74</v>
      </c>
      <c r="AB177" s="57" t="str">
        <f t="shared" si="0"/>
        <v>PS258010</v>
      </c>
      <c r="AC177" s="58" t="str">
        <f t="shared" si="1"/>
        <v>DL20251120-2</v>
      </c>
      <c r="AD177" s="59">
        <f t="shared" si="2"/>
        <v>45995</v>
      </c>
      <c r="AE177" s="58">
        <f t="shared" si="3"/>
        <v>0</v>
      </c>
      <c r="AF177" s="58">
        <f t="shared" si="4"/>
        <v>0</v>
      </c>
      <c r="AG177" s="58">
        <f t="shared" si="5"/>
        <v>1430000</v>
      </c>
      <c r="AH177" s="58">
        <f t="shared" si="6"/>
        <v>990000</v>
      </c>
      <c r="AI177" s="58">
        <f t="shared" si="7"/>
        <v>22444763</v>
      </c>
      <c r="AJ177" s="58">
        <f t="shared" si="8"/>
        <v>4400934</v>
      </c>
      <c r="AK177" s="58">
        <f t="shared" si="9"/>
        <v>8801868</v>
      </c>
      <c r="AL177" s="58">
        <f t="shared" si="10"/>
        <v>1320650</v>
      </c>
      <c r="AM177" s="58">
        <f t="shared" si="11"/>
        <v>0</v>
      </c>
      <c r="AN177" s="58">
        <f t="shared" si="12"/>
        <v>0</v>
      </c>
      <c r="AO177" s="58">
        <f t="shared" si="13"/>
        <v>26639</v>
      </c>
      <c r="AP177" s="58">
        <f t="shared" si="15"/>
        <v>30000</v>
      </c>
      <c r="AQ177" s="58">
        <f t="shared" si="16"/>
        <v>0</v>
      </c>
      <c r="AR177" s="58">
        <f t="shared" si="17"/>
        <v>3155588.3200000003</v>
      </c>
      <c r="AS177" s="58">
        <f t="shared" si="18"/>
        <v>42600442.32</v>
      </c>
      <c r="AT177" s="58">
        <f t="shared" si="19"/>
        <v>42600442.32</v>
      </c>
      <c r="AU177" s="58" t="str">
        <f t="shared" si="20"/>
        <v>CÁT LÁI</v>
      </c>
      <c r="AV177" s="75" t="s">
        <v>80</v>
      </c>
      <c r="AW177" s="60" t="s">
        <v>2513</v>
      </c>
      <c r="AX177" s="60" t="s">
        <v>2323</v>
      </c>
      <c r="AY177" s="225">
        <v>45997</v>
      </c>
      <c r="AZ177" s="158"/>
      <c r="BA177" s="74"/>
      <c r="BB177" s="164"/>
      <c r="BC177" s="166"/>
    </row>
    <row r="178" spans="1:55" s="60" customFormat="1" ht="35.25" customHeight="1">
      <c r="A178" s="113" t="s">
        <v>1464</v>
      </c>
      <c r="B178" s="256" t="s">
        <v>1870</v>
      </c>
      <c r="C178" s="140" t="s">
        <v>1871</v>
      </c>
      <c r="D178" s="114">
        <v>45995</v>
      </c>
      <c r="E178" s="114" t="s">
        <v>2194</v>
      </c>
      <c r="F178" s="257">
        <v>1</v>
      </c>
      <c r="G178" s="258">
        <v>1725.16</v>
      </c>
      <c r="H178" s="258">
        <v>1725.16</v>
      </c>
      <c r="I178" s="116">
        <v>8.8710000000000004</v>
      </c>
      <c r="J178" s="56"/>
      <c r="K178" s="62"/>
      <c r="L178" s="56">
        <f>+IF(H178=0, _xleta.T, IF(H178&lt;=1000, 1260000, IF(H178&lt;=2000, 1430000, IF(H178&lt;=3000, 2120000, IF(H178&lt;=4500, 2230000, ff)))))</f>
        <v>1430000</v>
      </c>
      <c r="M178" s="56">
        <v>990000</v>
      </c>
      <c r="N178" s="56">
        <v>19916326</v>
      </c>
      <c r="O178" s="56">
        <v>4686194</v>
      </c>
      <c r="P178" s="56">
        <v>9372389</v>
      </c>
      <c r="Q178" s="56">
        <v>1320650</v>
      </c>
      <c r="R178" s="56"/>
      <c r="S178" s="56"/>
      <c r="T178" s="56">
        <v>25878</v>
      </c>
      <c r="U178" s="56">
        <f>+IF(H178&lt;=2000, 30000, IF(H178&lt;5000, 66000, ff))</f>
        <v>30000</v>
      </c>
      <c r="V178" s="56"/>
      <c r="W178" s="56"/>
      <c r="X178" s="62"/>
      <c r="Y178" s="58"/>
      <c r="Z178" s="262" t="s">
        <v>704</v>
      </c>
      <c r="AA178" s="117" t="s">
        <v>74</v>
      </c>
      <c r="AB178" s="57" t="str">
        <f t="shared" si="0"/>
        <v>PS258011</v>
      </c>
      <c r="AC178" s="58" t="str">
        <f t="shared" si="1"/>
        <v>DL20251120-3</v>
      </c>
      <c r="AD178" s="59">
        <f t="shared" si="2"/>
        <v>45995</v>
      </c>
      <c r="AE178" s="58">
        <f t="shared" si="3"/>
        <v>0</v>
      </c>
      <c r="AF178" s="58">
        <f t="shared" si="4"/>
        <v>0</v>
      </c>
      <c r="AG178" s="58">
        <f t="shared" si="5"/>
        <v>1430000</v>
      </c>
      <c r="AH178" s="58">
        <f t="shared" si="6"/>
        <v>990000</v>
      </c>
      <c r="AI178" s="58">
        <f t="shared" si="7"/>
        <v>19916326</v>
      </c>
      <c r="AJ178" s="58">
        <f t="shared" si="8"/>
        <v>4686194</v>
      </c>
      <c r="AK178" s="58">
        <f t="shared" si="9"/>
        <v>9372389</v>
      </c>
      <c r="AL178" s="58">
        <f t="shared" si="10"/>
        <v>1320650</v>
      </c>
      <c r="AM178" s="58">
        <f t="shared" si="11"/>
        <v>0</v>
      </c>
      <c r="AN178" s="58">
        <f t="shared" si="12"/>
        <v>0</v>
      </c>
      <c r="AO178" s="58">
        <f t="shared" si="13"/>
        <v>25878</v>
      </c>
      <c r="AP178" s="58">
        <f t="shared" si="15"/>
        <v>30000</v>
      </c>
      <c r="AQ178" s="58">
        <f t="shared" si="16"/>
        <v>0</v>
      </c>
      <c r="AR178" s="58">
        <f t="shared" si="17"/>
        <v>3021714.96</v>
      </c>
      <c r="AS178" s="58">
        <f t="shared" si="18"/>
        <v>40793151.960000001</v>
      </c>
      <c r="AT178" s="58">
        <f t="shared" si="19"/>
        <v>40793151.960000001</v>
      </c>
      <c r="AU178" s="58" t="str">
        <f t="shared" si="20"/>
        <v>CÁT LÁI</v>
      </c>
      <c r="AV178" s="75" t="s">
        <v>80</v>
      </c>
      <c r="AW178" s="60" t="s">
        <v>2514</v>
      </c>
      <c r="AX178" s="60" t="s">
        <v>2323</v>
      </c>
      <c r="AY178" s="225">
        <v>45997</v>
      </c>
      <c r="AZ178" s="158"/>
      <c r="BA178" s="74"/>
      <c r="BB178" s="164"/>
      <c r="BC178" s="166"/>
    </row>
    <row r="179" spans="1:55" s="60" customFormat="1" ht="35.25" customHeight="1">
      <c r="A179" s="113" t="s">
        <v>1465</v>
      </c>
      <c r="B179" s="256" t="s">
        <v>1872</v>
      </c>
      <c r="C179" s="140" t="s">
        <v>1873</v>
      </c>
      <c r="D179" s="114">
        <v>45995</v>
      </c>
      <c r="E179" s="114" t="s">
        <v>2195</v>
      </c>
      <c r="F179" s="257">
        <v>1</v>
      </c>
      <c r="G179" s="258">
        <v>1675.38</v>
      </c>
      <c r="H179" s="258">
        <v>1675.38</v>
      </c>
      <c r="I179" s="116">
        <v>8.5310000000000006</v>
      </c>
      <c r="J179" s="56"/>
      <c r="K179" s="62"/>
      <c r="L179" s="56">
        <f>+IF(H179=0, _xleta.T, IF(H179&lt;=1000, 1260000, IF(H179&lt;=2000, 1430000, IF(H179&lt;=3000, 2120000, IF(H179&lt;=4500, 2230000, ff)))))</f>
        <v>1430000</v>
      </c>
      <c r="M179" s="56">
        <v>990000</v>
      </c>
      <c r="N179" s="56">
        <v>22983589</v>
      </c>
      <c r="O179" s="56">
        <v>4506586</v>
      </c>
      <c r="P179" s="56">
        <v>9013172</v>
      </c>
      <c r="Q179" s="56">
        <v>1320650</v>
      </c>
      <c r="R179" s="56"/>
      <c r="S179" s="56"/>
      <c r="T179" s="56">
        <v>25131</v>
      </c>
      <c r="U179" s="56">
        <f>+IF(H179&lt;=2000, 30000, IF(H179&lt;5000, 66000, ff))</f>
        <v>30000</v>
      </c>
      <c r="V179" s="56"/>
      <c r="W179" s="56"/>
      <c r="X179" s="62"/>
      <c r="Y179" s="58"/>
      <c r="Z179" s="262" t="s">
        <v>2337</v>
      </c>
      <c r="AA179" s="117" t="s">
        <v>74</v>
      </c>
      <c r="AB179" s="57" t="str">
        <f t="shared" si="0"/>
        <v>PS258012</v>
      </c>
      <c r="AC179" s="58" t="str">
        <f t="shared" si="1"/>
        <v>DL20251120-4</v>
      </c>
      <c r="AD179" s="59">
        <f t="shared" ref="AD179:AD210" si="88">D179</f>
        <v>45995</v>
      </c>
      <c r="AE179" s="58">
        <f t="shared" ref="AE179:AE210" si="89">G179/H179*J179</f>
        <v>0</v>
      </c>
      <c r="AF179" s="58">
        <f t="shared" ref="AF179:AF210" si="90">(G179/H179)*K179</f>
        <v>0</v>
      </c>
      <c r="AG179" s="58">
        <f t="shared" ref="AG179:AG210" si="91">(G179/H179)*L179</f>
        <v>1430000</v>
      </c>
      <c r="AH179" s="58">
        <f t="shared" ref="AH179:AH210" si="92">(G179/H179)*M179</f>
        <v>990000</v>
      </c>
      <c r="AI179" s="58">
        <f t="shared" ref="AI179:AI210" si="93">(G179/H179)*N179</f>
        <v>22983589</v>
      </c>
      <c r="AJ179" s="58">
        <f t="shared" ref="AJ179:AJ210" si="94">(G179/H179)*O179</f>
        <v>4506586</v>
      </c>
      <c r="AK179" s="58">
        <f t="shared" ref="AK179:AK210" si="95">(G179/H179)*P179</f>
        <v>9013172</v>
      </c>
      <c r="AL179" s="58">
        <f t="shared" ref="AL179:AL210" si="96">(G179/H179)*Q179</f>
        <v>1320650</v>
      </c>
      <c r="AM179" s="58">
        <f t="shared" ref="AM179:AM210" si="97">(G179/H179)*R179</f>
        <v>0</v>
      </c>
      <c r="AN179" s="58">
        <f t="shared" ref="AN179:AN210" si="98">(G179/H179)*S179</f>
        <v>0</v>
      </c>
      <c r="AO179" s="58">
        <f t="shared" ref="AO179:AO210" si="99">(G179/H179)*T179</f>
        <v>25131</v>
      </c>
      <c r="AP179" s="58">
        <f t="shared" si="15"/>
        <v>30000</v>
      </c>
      <c r="AQ179" s="58">
        <f t="shared" ref="AQ179:AQ210" si="100">(G179/H179)*V179</f>
        <v>0</v>
      </c>
      <c r="AR179" s="58">
        <f t="shared" si="17"/>
        <v>3223930.24</v>
      </c>
      <c r="AS179" s="58">
        <f t="shared" si="18"/>
        <v>43523058.240000002</v>
      </c>
      <c r="AT179" s="58">
        <f t="shared" si="19"/>
        <v>43523058.240000002</v>
      </c>
      <c r="AU179" s="58" t="str">
        <f t="shared" si="20"/>
        <v>CÁT LÁI</v>
      </c>
      <c r="AV179" s="75" t="s">
        <v>80</v>
      </c>
      <c r="AW179" s="60" t="s">
        <v>2515</v>
      </c>
      <c r="AX179" s="60" t="s">
        <v>2323</v>
      </c>
      <c r="AY179" s="225">
        <v>45997</v>
      </c>
      <c r="AZ179" s="158"/>
      <c r="BA179" s="74"/>
      <c r="BB179" s="164"/>
      <c r="BC179" s="166"/>
    </row>
    <row r="180" spans="1:55" s="212" customFormat="1" ht="35.25" customHeight="1">
      <c r="A180" s="113" t="s">
        <v>1466</v>
      </c>
      <c r="B180" s="256" t="s">
        <v>1874</v>
      </c>
      <c r="C180" s="140" t="s">
        <v>1875</v>
      </c>
      <c r="D180" s="114">
        <v>45995</v>
      </c>
      <c r="E180" s="114" t="s">
        <v>2196</v>
      </c>
      <c r="F180" s="257">
        <v>1</v>
      </c>
      <c r="G180" s="258">
        <v>45.4</v>
      </c>
      <c r="H180" s="258">
        <v>45.4</v>
      </c>
      <c r="I180" s="116">
        <v>4.2999999999999997E-2</v>
      </c>
      <c r="J180" s="56"/>
      <c r="K180" s="62"/>
      <c r="L180" s="56">
        <f>+IF(H180=0, _xleta.T, IF(H180&lt;=1000, 1260000, IF(H180&lt;=2000, 1430000, IF(H180&lt;=3000, 2120000, IF(H180&lt;=4500, 2230000, ff)))))</f>
        <v>1260000</v>
      </c>
      <c r="M180" s="56">
        <v>990000</v>
      </c>
      <c r="N180" s="56">
        <v>818710</v>
      </c>
      <c r="O180" s="56"/>
      <c r="P180" s="56"/>
      <c r="Q180" s="56">
        <v>1716650</v>
      </c>
      <c r="R180" s="56"/>
      <c r="S180" s="56"/>
      <c r="T180" s="56">
        <v>681</v>
      </c>
      <c r="U180" s="56">
        <f>+IF(H180&lt;=2000, 30000, IF(H180&lt;5000, 66000, ff))</f>
        <v>30000</v>
      </c>
      <c r="V180" s="56"/>
      <c r="W180" s="56"/>
      <c r="X180" s="62"/>
      <c r="Y180" s="58"/>
      <c r="Z180" s="260" t="s">
        <v>2332</v>
      </c>
      <c r="AA180" s="117" t="s">
        <v>74</v>
      </c>
      <c r="AB180" s="57" t="str">
        <f t="shared" si="0"/>
        <v>PS258007</v>
      </c>
      <c r="AC180" s="58" t="str">
        <f t="shared" si="1"/>
        <v>LG20251119</v>
      </c>
      <c r="AD180" s="59">
        <f t="shared" si="88"/>
        <v>45995</v>
      </c>
      <c r="AE180" s="58">
        <f t="shared" si="89"/>
        <v>0</v>
      </c>
      <c r="AF180" s="58">
        <f t="shared" si="90"/>
        <v>0</v>
      </c>
      <c r="AG180" s="58">
        <f t="shared" si="91"/>
        <v>1260000</v>
      </c>
      <c r="AH180" s="58">
        <f t="shared" si="92"/>
        <v>990000</v>
      </c>
      <c r="AI180" s="58">
        <f t="shared" si="93"/>
        <v>818710</v>
      </c>
      <c r="AJ180" s="58">
        <f t="shared" si="94"/>
        <v>0</v>
      </c>
      <c r="AK180" s="58">
        <f t="shared" si="95"/>
        <v>0</v>
      </c>
      <c r="AL180" s="58">
        <f t="shared" si="96"/>
        <v>1716650</v>
      </c>
      <c r="AM180" s="58">
        <f t="shared" si="97"/>
        <v>0</v>
      </c>
      <c r="AN180" s="58">
        <f t="shared" si="98"/>
        <v>0</v>
      </c>
      <c r="AO180" s="58">
        <f t="shared" si="99"/>
        <v>681</v>
      </c>
      <c r="AP180" s="58">
        <f t="shared" si="15"/>
        <v>30000</v>
      </c>
      <c r="AQ180" s="58">
        <f t="shared" si="100"/>
        <v>0</v>
      </c>
      <c r="AR180" s="58">
        <f t="shared" si="17"/>
        <v>385283.28</v>
      </c>
      <c r="AS180" s="58">
        <f t="shared" si="18"/>
        <v>5201324.28</v>
      </c>
      <c r="AT180" s="58">
        <f t="shared" si="19"/>
        <v>5201324.28</v>
      </c>
      <c r="AU180" s="58" t="str">
        <f t="shared" si="20"/>
        <v>CÁT LÁI</v>
      </c>
      <c r="AV180" s="211" t="s">
        <v>80</v>
      </c>
      <c r="AW180" s="212" t="s">
        <v>2516</v>
      </c>
      <c r="AX180" s="212" t="s">
        <v>2323</v>
      </c>
      <c r="AY180" s="226">
        <v>45997</v>
      </c>
      <c r="AZ180" s="213"/>
      <c r="BA180" s="214"/>
      <c r="BB180" s="215"/>
      <c r="BC180" s="216"/>
    </row>
    <row r="181" spans="1:55" s="60" customFormat="1" ht="35.25" customHeight="1">
      <c r="A181" s="113" t="s">
        <v>1467</v>
      </c>
      <c r="B181" s="256" t="s">
        <v>1876</v>
      </c>
      <c r="C181" s="140" t="s">
        <v>1877</v>
      </c>
      <c r="D181" s="114">
        <v>45995</v>
      </c>
      <c r="E181" s="114" t="s">
        <v>2197</v>
      </c>
      <c r="F181" s="257">
        <v>1</v>
      </c>
      <c r="G181" s="258">
        <v>4021.5</v>
      </c>
      <c r="H181" s="258">
        <v>4021.5</v>
      </c>
      <c r="I181" s="116" t="s">
        <v>2308</v>
      </c>
      <c r="J181" s="56"/>
      <c r="K181" s="62"/>
      <c r="L181" s="56">
        <f>+IF(H181=0, _xleta.T, IF(H181&lt;=1000, 1260000, IF(H181&lt;=2000, 1430000, IF(H181&lt;=3000, 2120000, IF(H181&lt;=4500, 2230000, ff)))))</f>
        <v>2230000</v>
      </c>
      <c r="M181" s="56">
        <v>990000</v>
      </c>
      <c r="N181" s="56">
        <v>17532014</v>
      </c>
      <c r="O181" s="56"/>
      <c r="P181" s="56"/>
      <c r="Q181" s="56">
        <v>1848700</v>
      </c>
      <c r="R181" s="56"/>
      <c r="S181" s="56"/>
      <c r="T181" s="56">
        <v>60322</v>
      </c>
      <c r="U181" s="56">
        <f>+IF(H181&lt;=2000, 30000, IF(H181&lt;5000, 66000, ff))</f>
        <v>66000</v>
      </c>
      <c r="V181" s="56"/>
      <c r="W181" s="56"/>
      <c r="X181" s="62"/>
      <c r="Y181" s="58"/>
      <c r="Z181" s="260" t="s">
        <v>2339</v>
      </c>
      <c r="AA181" s="117" t="s">
        <v>2590</v>
      </c>
      <c r="AB181" s="57" t="str">
        <f t="shared" si="0"/>
        <v>PS257933</v>
      </c>
      <c r="AC181" s="58" t="str">
        <f t="shared" si="1"/>
        <v>PS25-7933</v>
      </c>
      <c r="AD181" s="59">
        <f t="shared" si="88"/>
        <v>45995</v>
      </c>
      <c r="AE181" s="58">
        <f t="shared" si="89"/>
        <v>0</v>
      </c>
      <c r="AF181" s="58">
        <f t="shared" si="90"/>
        <v>0</v>
      </c>
      <c r="AG181" s="58">
        <f t="shared" si="91"/>
        <v>2230000</v>
      </c>
      <c r="AH181" s="58">
        <f t="shared" si="92"/>
        <v>990000</v>
      </c>
      <c r="AI181" s="58">
        <f t="shared" si="93"/>
        <v>17532014</v>
      </c>
      <c r="AJ181" s="58">
        <f t="shared" si="94"/>
        <v>0</v>
      </c>
      <c r="AK181" s="58">
        <f t="shared" si="95"/>
        <v>0</v>
      </c>
      <c r="AL181" s="58">
        <f t="shared" si="96"/>
        <v>1848700</v>
      </c>
      <c r="AM181" s="58">
        <f t="shared" si="97"/>
        <v>0</v>
      </c>
      <c r="AN181" s="58">
        <f t="shared" si="98"/>
        <v>0</v>
      </c>
      <c r="AO181" s="58">
        <f t="shared" si="99"/>
        <v>60322</v>
      </c>
      <c r="AP181" s="58">
        <f t="shared" si="15"/>
        <v>66000</v>
      </c>
      <c r="AQ181" s="58">
        <f t="shared" si="100"/>
        <v>0</v>
      </c>
      <c r="AR181" s="58">
        <f t="shared" si="17"/>
        <v>1818162.8800000001</v>
      </c>
      <c r="AS181" s="58">
        <f t="shared" si="18"/>
        <v>24545198.879999999</v>
      </c>
      <c r="AT181" s="58">
        <f t="shared" si="19"/>
        <v>24545198.879999999</v>
      </c>
      <c r="AU181" s="58" t="str">
        <f t="shared" si="20"/>
        <v>CFS NGỌC KHANH</v>
      </c>
      <c r="AV181" s="75" t="s">
        <v>80</v>
      </c>
      <c r="AW181" s="60" t="s">
        <v>2517</v>
      </c>
      <c r="AX181" s="60" t="s">
        <v>2330</v>
      </c>
      <c r="AY181" s="225">
        <v>45999</v>
      </c>
      <c r="AZ181" s="158"/>
      <c r="BA181" s="74"/>
      <c r="BB181" s="164"/>
      <c r="BC181" s="166"/>
    </row>
    <row r="182" spans="1:55" s="60" customFormat="1" ht="35.25" customHeight="1">
      <c r="A182" s="113" t="s">
        <v>1468</v>
      </c>
      <c r="B182" s="256" t="s">
        <v>1878</v>
      </c>
      <c r="C182" s="140" t="s">
        <v>1879</v>
      </c>
      <c r="D182" s="114">
        <v>45994</v>
      </c>
      <c r="E182" s="114" t="s">
        <v>2198</v>
      </c>
      <c r="F182" s="257">
        <v>1</v>
      </c>
      <c r="G182" s="258">
        <v>2264.9</v>
      </c>
      <c r="H182" s="258">
        <v>2264.9</v>
      </c>
      <c r="I182" s="116" t="s">
        <v>2309</v>
      </c>
      <c r="J182" s="56"/>
      <c r="K182" s="62"/>
      <c r="L182" s="56">
        <f>+IF(H182=0, _xleta.T, IF(H182&lt;=1000, 1260000, IF(H182&lt;=2000, 1430000, IF(H182&lt;=3000, 2120000, IF(H182&lt;=4500, 2230000, ff)))))</f>
        <v>2120000</v>
      </c>
      <c r="M182" s="56">
        <v>990000</v>
      </c>
      <c r="N182" s="56">
        <v>11599272</v>
      </c>
      <c r="O182" s="56"/>
      <c r="P182" s="56"/>
      <c r="Q182" s="56">
        <v>1848700</v>
      </c>
      <c r="R182" s="56"/>
      <c r="S182" s="56"/>
      <c r="T182" s="56">
        <v>33974</v>
      </c>
      <c r="U182" s="56">
        <f>+IF(H182&lt;=2000, 30000, IF(H182&lt;5000, 66000, ff))</f>
        <v>66000</v>
      </c>
      <c r="V182" s="56"/>
      <c r="W182" s="56"/>
      <c r="X182" s="62"/>
      <c r="Y182" s="58"/>
      <c r="Z182" s="260" t="s">
        <v>2332</v>
      </c>
      <c r="AA182" s="117" t="s">
        <v>2590</v>
      </c>
      <c r="AB182" s="57" t="str">
        <f t="shared" si="0"/>
        <v>PS257995</v>
      </c>
      <c r="AC182" s="58" t="str">
        <f t="shared" si="1"/>
        <v>PS25-7995</v>
      </c>
      <c r="AD182" s="59">
        <f t="shared" si="88"/>
        <v>45994</v>
      </c>
      <c r="AE182" s="58">
        <f t="shared" si="89"/>
        <v>0</v>
      </c>
      <c r="AF182" s="58">
        <f t="shared" si="90"/>
        <v>0</v>
      </c>
      <c r="AG182" s="58">
        <f t="shared" si="91"/>
        <v>2120000</v>
      </c>
      <c r="AH182" s="58">
        <f t="shared" si="92"/>
        <v>990000</v>
      </c>
      <c r="AI182" s="58">
        <f t="shared" si="93"/>
        <v>11599272</v>
      </c>
      <c r="AJ182" s="58">
        <f t="shared" si="94"/>
        <v>0</v>
      </c>
      <c r="AK182" s="58">
        <f t="shared" si="95"/>
        <v>0</v>
      </c>
      <c r="AL182" s="58">
        <f t="shared" si="96"/>
        <v>1848700</v>
      </c>
      <c r="AM182" s="58">
        <f t="shared" si="97"/>
        <v>0</v>
      </c>
      <c r="AN182" s="58">
        <f t="shared" si="98"/>
        <v>0</v>
      </c>
      <c r="AO182" s="58">
        <f t="shared" si="99"/>
        <v>33974</v>
      </c>
      <c r="AP182" s="58">
        <f t="shared" si="15"/>
        <v>66000</v>
      </c>
      <c r="AQ182" s="58">
        <f t="shared" si="100"/>
        <v>0</v>
      </c>
      <c r="AR182" s="58">
        <f t="shared" si="17"/>
        <v>1332635.68</v>
      </c>
      <c r="AS182" s="58">
        <f t="shared" si="18"/>
        <v>17990581.68</v>
      </c>
      <c r="AT182" s="58">
        <f t="shared" si="19"/>
        <v>17990581.68</v>
      </c>
      <c r="AU182" s="58" t="str">
        <f t="shared" si="20"/>
        <v>CFS NGỌC KHANH</v>
      </c>
      <c r="AV182" s="75" t="s">
        <v>80</v>
      </c>
      <c r="AW182" s="60" t="s">
        <v>2518</v>
      </c>
      <c r="AX182" s="60" t="s">
        <v>2330</v>
      </c>
      <c r="AY182" s="225">
        <v>45999</v>
      </c>
      <c r="AZ182" s="158"/>
      <c r="BA182" s="74"/>
      <c r="BB182" s="164"/>
      <c r="BC182" s="166"/>
    </row>
    <row r="183" spans="1:55" s="60" customFormat="1" ht="35.25" customHeight="1">
      <c r="A183" s="113" t="s">
        <v>1469</v>
      </c>
      <c r="B183" s="256" t="s">
        <v>1880</v>
      </c>
      <c r="C183" s="140" t="s">
        <v>1881</v>
      </c>
      <c r="D183" s="114">
        <v>45994</v>
      </c>
      <c r="E183" s="114" t="s">
        <v>2199</v>
      </c>
      <c r="F183" s="257">
        <v>1</v>
      </c>
      <c r="G183" s="258">
        <v>344.8</v>
      </c>
      <c r="H183" s="258">
        <v>344.8</v>
      </c>
      <c r="I183" s="116" t="s">
        <v>2310</v>
      </c>
      <c r="J183" s="56"/>
      <c r="K183" s="62"/>
      <c r="L183" s="56">
        <f>+IF(H183=0, _xleta.T, IF(H183&lt;=1000, 1260000, IF(H183&lt;=2000, 1430000, IF(H183&lt;=3000, 2120000, IF(H183&lt;=4500, 2230000, ff)))))</f>
        <v>1260000</v>
      </c>
      <c r="M183" s="56">
        <v>990000</v>
      </c>
      <c r="N183" s="56">
        <v>2091672</v>
      </c>
      <c r="O183" s="56"/>
      <c r="P183" s="56"/>
      <c r="Q183" s="56">
        <v>1848700</v>
      </c>
      <c r="R183" s="56"/>
      <c r="S183" s="56"/>
      <c r="T183" s="56">
        <v>5172</v>
      </c>
      <c r="U183" s="56">
        <f>+IF(H183&lt;=2000, 30000, IF(H183&lt;5000, 66000, ff))</f>
        <v>30000</v>
      </c>
      <c r="V183" s="56"/>
      <c r="W183" s="56"/>
      <c r="X183" s="62"/>
      <c r="Y183" s="58"/>
      <c r="Z183" s="260" t="s">
        <v>2341</v>
      </c>
      <c r="AA183" s="117" t="s">
        <v>2590</v>
      </c>
      <c r="AB183" s="57" t="str">
        <f t="shared" si="0"/>
        <v>PS257994</v>
      </c>
      <c r="AC183" s="58" t="str">
        <f t="shared" si="1"/>
        <v>PS25-7994</v>
      </c>
      <c r="AD183" s="59">
        <f t="shared" si="88"/>
        <v>45994</v>
      </c>
      <c r="AE183" s="58">
        <f t="shared" si="89"/>
        <v>0</v>
      </c>
      <c r="AF183" s="58">
        <f t="shared" si="90"/>
        <v>0</v>
      </c>
      <c r="AG183" s="58">
        <f t="shared" si="91"/>
        <v>1260000</v>
      </c>
      <c r="AH183" s="58">
        <f t="shared" si="92"/>
        <v>990000</v>
      </c>
      <c r="AI183" s="58">
        <f t="shared" si="93"/>
        <v>2091672</v>
      </c>
      <c r="AJ183" s="58">
        <f t="shared" si="94"/>
        <v>0</v>
      </c>
      <c r="AK183" s="58">
        <f t="shared" si="95"/>
        <v>0</v>
      </c>
      <c r="AL183" s="58">
        <f t="shared" si="96"/>
        <v>1848700</v>
      </c>
      <c r="AM183" s="58">
        <f t="shared" si="97"/>
        <v>0</v>
      </c>
      <c r="AN183" s="58">
        <f t="shared" si="98"/>
        <v>0</v>
      </c>
      <c r="AO183" s="58">
        <f t="shared" si="99"/>
        <v>5172</v>
      </c>
      <c r="AP183" s="58">
        <f t="shared" si="15"/>
        <v>30000</v>
      </c>
      <c r="AQ183" s="58">
        <f t="shared" si="100"/>
        <v>0</v>
      </c>
      <c r="AR183" s="58">
        <f t="shared" si="17"/>
        <v>498043.52</v>
      </c>
      <c r="AS183" s="58">
        <f t="shared" si="18"/>
        <v>6723587.5199999996</v>
      </c>
      <c r="AT183" s="58">
        <f t="shared" si="19"/>
        <v>6723587.5199999996</v>
      </c>
      <c r="AU183" s="58" t="str">
        <f t="shared" si="20"/>
        <v>CFS NGỌC KHANH</v>
      </c>
      <c r="AV183" s="75" t="s">
        <v>80</v>
      </c>
      <c r="AW183" s="60" t="s">
        <v>2519</v>
      </c>
      <c r="AX183" s="60" t="s">
        <v>2330</v>
      </c>
      <c r="AY183" s="225">
        <v>45999</v>
      </c>
      <c r="AZ183" s="158"/>
      <c r="BA183" s="74"/>
      <c r="BB183" s="164"/>
      <c r="BC183" s="166"/>
    </row>
    <row r="184" spans="1:55" s="60" customFormat="1" ht="35.25" customHeight="1">
      <c r="A184" s="113" t="s">
        <v>1470</v>
      </c>
      <c r="B184" s="256" t="s">
        <v>1882</v>
      </c>
      <c r="C184" s="140" t="s">
        <v>1883</v>
      </c>
      <c r="D184" s="114">
        <v>45994</v>
      </c>
      <c r="E184" s="114" t="s">
        <v>2200</v>
      </c>
      <c r="F184" s="257">
        <v>1</v>
      </c>
      <c r="G184" s="258">
        <v>2889.9</v>
      </c>
      <c r="H184" s="258">
        <v>2889.9</v>
      </c>
      <c r="I184" s="116">
        <v>12</v>
      </c>
      <c r="J184" s="56"/>
      <c r="K184" s="62"/>
      <c r="L184" s="56">
        <f>+IF(H184=0, _xleta.T, IF(H184&lt;=1000, 1260000, IF(H184&lt;=2000, 1430000, IF(H184&lt;=3000, 2120000, IF(H184&lt;=4500, 2230000, ff)))))</f>
        <v>2120000</v>
      </c>
      <c r="M184" s="56">
        <v>990000</v>
      </c>
      <c r="N184" s="56">
        <v>20602140</v>
      </c>
      <c r="O184" s="56">
        <v>6973032</v>
      </c>
      <c r="P184" s="56">
        <v>7923900</v>
      </c>
      <c r="Q184" s="56">
        <v>660325</v>
      </c>
      <c r="R184" s="56">
        <v>660325</v>
      </c>
      <c r="S184" s="56">
        <v>65455</v>
      </c>
      <c r="T184" s="56">
        <v>43349</v>
      </c>
      <c r="U184" s="56">
        <f>+IF(H184&lt;=2000, 30000, IF(H184&lt;5000, 66000, ff))</f>
        <v>66000</v>
      </c>
      <c r="V184" s="56"/>
      <c r="W184" s="56"/>
      <c r="X184" s="62"/>
      <c r="Y184" s="58"/>
      <c r="Z184" s="260" t="s">
        <v>709</v>
      </c>
      <c r="AA184" s="117" t="s">
        <v>74</v>
      </c>
      <c r="AB184" s="57" t="str">
        <f t="shared" si="0"/>
        <v>PS257943</v>
      </c>
      <c r="AC184" s="58" t="str">
        <f t="shared" si="1"/>
        <v>SL2025111903</v>
      </c>
      <c r="AD184" s="59">
        <f t="shared" si="88"/>
        <v>45994</v>
      </c>
      <c r="AE184" s="58">
        <f t="shared" si="89"/>
        <v>0</v>
      </c>
      <c r="AF184" s="58">
        <f t="shared" si="90"/>
        <v>0</v>
      </c>
      <c r="AG184" s="58">
        <f t="shared" si="91"/>
        <v>2120000</v>
      </c>
      <c r="AH184" s="58">
        <f t="shared" si="92"/>
        <v>990000</v>
      </c>
      <c r="AI184" s="58">
        <f t="shared" si="93"/>
        <v>20602140</v>
      </c>
      <c r="AJ184" s="58">
        <f t="shared" si="94"/>
        <v>6973032</v>
      </c>
      <c r="AK184" s="58">
        <f t="shared" si="95"/>
        <v>7923900</v>
      </c>
      <c r="AL184" s="58">
        <f t="shared" si="96"/>
        <v>660325</v>
      </c>
      <c r="AM184" s="58">
        <f t="shared" si="97"/>
        <v>660325</v>
      </c>
      <c r="AN184" s="58">
        <f t="shared" si="98"/>
        <v>65455</v>
      </c>
      <c r="AO184" s="58">
        <f t="shared" si="99"/>
        <v>43349</v>
      </c>
      <c r="AP184" s="58">
        <f t="shared" si="15"/>
        <v>66000</v>
      </c>
      <c r="AQ184" s="58">
        <f t="shared" si="100"/>
        <v>0</v>
      </c>
      <c r="AR184" s="58">
        <f t="shared" si="17"/>
        <v>3208362.08</v>
      </c>
      <c r="AS184" s="58">
        <f t="shared" si="18"/>
        <v>43312888.079999998</v>
      </c>
      <c r="AT184" s="58">
        <f t="shared" si="19"/>
        <v>43312888.079999998</v>
      </c>
      <c r="AU184" s="58" t="str">
        <f t="shared" si="20"/>
        <v>CÁT LÁI</v>
      </c>
      <c r="AV184" s="75" t="s">
        <v>80</v>
      </c>
      <c r="AW184" s="60" t="s">
        <v>2520</v>
      </c>
      <c r="AX184" s="60" t="s">
        <v>2323</v>
      </c>
      <c r="AY184" s="225">
        <v>45999</v>
      </c>
      <c r="AZ184" s="158"/>
      <c r="BA184" s="74"/>
      <c r="BB184" s="164"/>
      <c r="BC184" s="166"/>
    </row>
    <row r="185" spans="1:55" s="60" customFormat="1" ht="35.25" customHeight="1">
      <c r="A185" s="113" t="s">
        <v>1471</v>
      </c>
      <c r="B185" s="256" t="s">
        <v>1884</v>
      </c>
      <c r="C185" s="140" t="s">
        <v>1885</v>
      </c>
      <c r="D185" s="114">
        <v>45994</v>
      </c>
      <c r="E185" s="114" t="s">
        <v>2201</v>
      </c>
      <c r="F185" s="257">
        <v>1</v>
      </c>
      <c r="G185" s="258">
        <v>2442.6999999999998</v>
      </c>
      <c r="H185" s="258">
        <v>2442.6999999999998</v>
      </c>
      <c r="I185" s="116">
        <v>10</v>
      </c>
      <c r="J185" s="56"/>
      <c r="K185" s="62"/>
      <c r="L185" s="56">
        <f>+IF(H185=0, _xleta.T, IF(H185&lt;=1000, 1260000, IF(H185&lt;=2000, 1430000, IF(H185&lt;=3000, 2120000, IF(H185&lt;=4500, 2230000, ff)))))</f>
        <v>2120000</v>
      </c>
      <c r="M185" s="56">
        <v>990000</v>
      </c>
      <c r="N185" s="56">
        <v>18489100</v>
      </c>
      <c r="O185" s="56">
        <v>5810860</v>
      </c>
      <c r="P185" s="56">
        <v>10565200</v>
      </c>
      <c r="Q185" s="56">
        <v>660325</v>
      </c>
      <c r="R185" s="56">
        <v>660325</v>
      </c>
      <c r="S185" s="56">
        <v>54545</v>
      </c>
      <c r="T185" s="56">
        <v>36641</v>
      </c>
      <c r="U185" s="56">
        <f>+IF(H185&lt;=2000, 30000, IF(H185&lt;5000, 66000, ff))</f>
        <v>66000</v>
      </c>
      <c r="V185" s="56"/>
      <c r="W185" s="56"/>
      <c r="X185" s="62"/>
      <c r="Y185" s="58"/>
      <c r="Z185" s="260" t="s">
        <v>691</v>
      </c>
      <c r="AA185" s="117" t="s">
        <v>74</v>
      </c>
      <c r="AB185" s="57" t="str">
        <f t="shared" si="0"/>
        <v>PS257942</v>
      </c>
      <c r="AC185" s="58" t="str">
        <f t="shared" si="1"/>
        <v>SL2025111902</v>
      </c>
      <c r="AD185" s="59">
        <f t="shared" si="88"/>
        <v>45994</v>
      </c>
      <c r="AE185" s="58">
        <f t="shared" si="89"/>
        <v>0</v>
      </c>
      <c r="AF185" s="58">
        <f t="shared" si="90"/>
        <v>0</v>
      </c>
      <c r="AG185" s="58">
        <f t="shared" si="91"/>
        <v>2120000</v>
      </c>
      <c r="AH185" s="58">
        <f t="shared" si="92"/>
        <v>990000</v>
      </c>
      <c r="AI185" s="58">
        <f t="shared" si="93"/>
        <v>18489100</v>
      </c>
      <c r="AJ185" s="58">
        <f t="shared" si="94"/>
        <v>5810860</v>
      </c>
      <c r="AK185" s="58">
        <f t="shared" si="95"/>
        <v>10565200</v>
      </c>
      <c r="AL185" s="58">
        <f t="shared" si="96"/>
        <v>660325</v>
      </c>
      <c r="AM185" s="58">
        <f t="shared" si="97"/>
        <v>660325</v>
      </c>
      <c r="AN185" s="58">
        <f t="shared" si="98"/>
        <v>54545</v>
      </c>
      <c r="AO185" s="58">
        <f t="shared" si="99"/>
        <v>36641</v>
      </c>
      <c r="AP185" s="58">
        <f t="shared" si="15"/>
        <v>66000</v>
      </c>
      <c r="AQ185" s="58">
        <f t="shared" si="100"/>
        <v>0</v>
      </c>
      <c r="AR185" s="58">
        <f t="shared" si="17"/>
        <v>3156239.68</v>
      </c>
      <c r="AS185" s="58">
        <f t="shared" si="18"/>
        <v>42609235.68</v>
      </c>
      <c r="AT185" s="58">
        <f t="shared" si="19"/>
        <v>42609235.68</v>
      </c>
      <c r="AU185" s="58" t="str">
        <f t="shared" si="20"/>
        <v>CÁT LÁI</v>
      </c>
      <c r="AV185" s="75" t="s">
        <v>80</v>
      </c>
      <c r="AW185" s="60" t="s">
        <v>2521</v>
      </c>
      <c r="AX185" s="60" t="s">
        <v>2323</v>
      </c>
      <c r="AY185" s="225">
        <v>45999</v>
      </c>
      <c r="AZ185" s="158"/>
      <c r="BA185" s="74"/>
      <c r="BB185" s="164"/>
      <c r="BC185" s="166"/>
    </row>
    <row r="186" spans="1:55" s="60" customFormat="1" ht="35.25" customHeight="1">
      <c r="A186" s="113" t="s">
        <v>1472</v>
      </c>
      <c r="B186" s="256" t="s">
        <v>1886</v>
      </c>
      <c r="C186" s="140" t="s">
        <v>1887</v>
      </c>
      <c r="D186" s="114">
        <v>45995</v>
      </c>
      <c r="E186" s="114" t="s">
        <v>2202</v>
      </c>
      <c r="F186" s="257">
        <v>1</v>
      </c>
      <c r="G186" s="258">
        <v>476.9</v>
      </c>
      <c r="H186" s="258">
        <v>476.9</v>
      </c>
      <c r="I186" s="116">
        <v>1.8</v>
      </c>
      <c r="J186" s="56"/>
      <c r="K186" s="62"/>
      <c r="L186" s="56">
        <f>+IF(H186=0, _xleta.T, IF(H186&lt;=1000, 1260000, IF(H186&lt;=2000, 1430000, IF(H186&lt;=3000, 2120000, IF(H186&lt;=4500, 2230000, ff)))))</f>
        <v>1260000</v>
      </c>
      <c r="M186" s="56">
        <v>990000</v>
      </c>
      <c r="N186" s="56">
        <v>6655320</v>
      </c>
      <c r="O186" s="56">
        <v>1949058</v>
      </c>
      <c r="P186" s="56">
        <v>2376900</v>
      </c>
      <c r="Q186" s="56">
        <v>660250</v>
      </c>
      <c r="R186" s="56">
        <v>660250</v>
      </c>
      <c r="S186" s="56">
        <v>21818</v>
      </c>
      <c r="T186" s="56">
        <v>7154</v>
      </c>
      <c r="U186" s="56">
        <f>+IF(H186&lt;=2000, 30000, IF(H186&lt;5000, 66000, ff))</f>
        <v>30000</v>
      </c>
      <c r="V186" s="56"/>
      <c r="W186" s="56"/>
      <c r="X186" s="62"/>
      <c r="Y186" s="58"/>
      <c r="Z186" s="260" t="s">
        <v>709</v>
      </c>
      <c r="AA186" s="117" t="s">
        <v>74</v>
      </c>
      <c r="AB186" s="57" t="str">
        <f t="shared" si="0"/>
        <v>PS257982</v>
      </c>
      <c r="AC186" s="58" t="str">
        <f t="shared" si="1"/>
        <v>SL2025112101</v>
      </c>
      <c r="AD186" s="59">
        <f t="shared" si="88"/>
        <v>45995</v>
      </c>
      <c r="AE186" s="58">
        <f t="shared" si="89"/>
        <v>0</v>
      </c>
      <c r="AF186" s="58">
        <f t="shared" si="90"/>
        <v>0</v>
      </c>
      <c r="AG186" s="58">
        <f t="shared" si="91"/>
        <v>1260000</v>
      </c>
      <c r="AH186" s="58">
        <f t="shared" si="92"/>
        <v>990000</v>
      </c>
      <c r="AI186" s="58">
        <f t="shared" si="93"/>
        <v>6655320</v>
      </c>
      <c r="AJ186" s="58">
        <f t="shared" si="94"/>
        <v>1949058</v>
      </c>
      <c r="AK186" s="58">
        <f t="shared" si="95"/>
        <v>2376900</v>
      </c>
      <c r="AL186" s="58">
        <f t="shared" si="96"/>
        <v>660250</v>
      </c>
      <c r="AM186" s="58">
        <f t="shared" si="97"/>
        <v>660250</v>
      </c>
      <c r="AN186" s="58">
        <f t="shared" si="98"/>
        <v>21818</v>
      </c>
      <c r="AO186" s="58">
        <f t="shared" si="99"/>
        <v>7154</v>
      </c>
      <c r="AP186" s="58">
        <f t="shared" si="15"/>
        <v>30000</v>
      </c>
      <c r="AQ186" s="58">
        <f t="shared" si="100"/>
        <v>0</v>
      </c>
      <c r="AR186" s="58">
        <f t="shared" si="17"/>
        <v>1168860</v>
      </c>
      <c r="AS186" s="58">
        <f t="shared" si="18"/>
        <v>15779610</v>
      </c>
      <c r="AT186" s="58">
        <f t="shared" si="19"/>
        <v>15779610</v>
      </c>
      <c r="AU186" s="58" t="str">
        <f t="shared" si="20"/>
        <v>CÁT LÁI</v>
      </c>
      <c r="AV186" s="75" t="s">
        <v>80</v>
      </c>
      <c r="AW186" s="60" t="s">
        <v>2522</v>
      </c>
      <c r="AX186" s="60" t="s">
        <v>2323</v>
      </c>
      <c r="AY186" s="225">
        <v>45999</v>
      </c>
      <c r="AZ186" s="158"/>
      <c r="BA186" s="74"/>
      <c r="BB186" s="164"/>
      <c r="BC186" s="166"/>
    </row>
    <row r="187" spans="1:55" s="60" customFormat="1" ht="35.25" customHeight="1">
      <c r="A187" s="113" t="s">
        <v>1473</v>
      </c>
      <c r="B187" s="256" t="s">
        <v>1888</v>
      </c>
      <c r="C187" s="140" t="s">
        <v>1889</v>
      </c>
      <c r="D187" s="114">
        <v>45995</v>
      </c>
      <c r="E187" s="114" t="s">
        <v>2203</v>
      </c>
      <c r="F187" s="257">
        <v>1</v>
      </c>
      <c r="G187" s="258">
        <v>1080.7</v>
      </c>
      <c r="H187" s="258">
        <v>1080.7</v>
      </c>
      <c r="I187" s="116">
        <v>3.9</v>
      </c>
      <c r="J187" s="56"/>
      <c r="K187" s="62"/>
      <c r="L187" s="56">
        <f>+IF(H187=0, _xleta.T, IF(H187&lt;=1000, 1260000, IF(H187&lt;=2000, 1430000, IF(H187&lt;=3000, 2120000, IF(H187&lt;=4500, 2230000, ff)))))</f>
        <v>1430000</v>
      </c>
      <c r="M187" s="56">
        <v>990000</v>
      </c>
      <c r="N187" s="56">
        <v>14419860</v>
      </c>
      <c r="O187" s="56">
        <v>4222959</v>
      </c>
      <c r="P187" s="56">
        <v>5149950</v>
      </c>
      <c r="Q187" s="56">
        <v>660250</v>
      </c>
      <c r="R187" s="56">
        <v>660250</v>
      </c>
      <c r="S187" s="56">
        <v>21273</v>
      </c>
      <c r="T187" s="56">
        <v>16211</v>
      </c>
      <c r="U187" s="56">
        <f>+IF(H187&lt;=2000, 30000, IF(H187&lt;5000, 66000, ff))</f>
        <v>30000</v>
      </c>
      <c r="V187" s="56"/>
      <c r="W187" s="56"/>
      <c r="X187" s="62"/>
      <c r="Y187" s="58"/>
      <c r="Z187" s="260" t="s">
        <v>709</v>
      </c>
      <c r="AA187" s="117" t="s">
        <v>74</v>
      </c>
      <c r="AB187" s="57" t="str">
        <f t="shared" si="0"/>
        <v>PS257980</v>
      </c>
      <c r="AC187" s="58" t="str">
        <f t="shared" si="1"/>
        <v>KS20251125001</v>
      </c>
      <c r="AD187" s="59">
        <f t="shared" si="88"/>
        <v>45995</v>
      </c>
      <c r="AE187" s="58">
        <f t="shared" si="89"/>
        <v>0</v>
      </c>
      <c r="AF187" s="58">
        <f t="shared" si="90"/>
        <v>0</v>
      </c>
      <c r="AG187" s="58">
        <f t="shared" si="91"/>
        <v>1430000</v>
      </c>
      <c r="AH187" s="58">
        <f t="shared" si="92"/>
        <v>990000</v>
      </c>
      <c r="AI187" s="58">
        <f t="shared" si="93"/>
        <v>14419860</v>
      </c>
      <c r="AJ187" s="58">
        <f t="shared" si="94"/>
        <v>4222959</v>
      </c>
      <c r="AK187" s="58">
        <f t="shared" si="95"/>
        <v>5149950</v>
      </c>
      <c r="AL187" s="58">
        <f t="shared" si="96"/>
        <v>660250</v>
      </c>
      <c r="AM187" s="58">
        <f t="shared" si="97"/>
        <v>660250</v>
      </c>
      <c r="AN187" s="58">
        <f t="shared" si="98"/>
        <v>21273</v>
      </c>
      <c r="AO187" s="58">
        <f t="shared" si="99"/>
        <v>16211</v>
      </c>
      <c r="AP187" s="58">
        <f t="shared" si="15"/>
        <v>30000</v>
      </c>
      <c r="AQ187" s="58">
        <f t="shared" si="100"/>
        <v>0</v>
      </c>
      <c r="AR187" s="58">
        <f t="shared" si="17"/>
        <v>2208060.2400000002</v>
      </c>
      <c r="AS187" s="58">
        <f t="shared" si="18"/>
        <v>29808813.240000002</v>
      </c>
      <c r="AT187" s="58">
        <f t="shared" si="19"/>
        <v>29808813.240000002</v>
      </c>
      <c r="AU187" s="58" t="str">
        <f t="shared" si="20"/>
        <v>CÁT LÁI</v>
      </c>
      <c r="AV187" s="75" t="s">
        <v>80</v>
      </c>
      <c r="AW187" s="60" t="s">
        <v>2523</v>
      </c>
      <c r="AX187" s="60" t="s">
        <v>2323</v>
      </c>
      <c r="AY187" s="225">
        <v>45999</v>
      </c>
      <c r="AZ187" s="158"/>
      <c r="BA187" s="74"/>
      <c r="BB187" s="164"/>
      <c r="BC187" s="166"/>
    </row>
    <row r="188" spans="1:55" s="60" customFormat="1" ht="35.25" customHeight="1">
      <c r="A188" s="113" t="s">
        <v>1474</v>
      </c>
      <c r="B188" s="256" t="s">
        <v>1890</v>
      </c>
      <c r="C188" s="140" t="s">
        <v>1891</v>
      </c>
      <c r="D188" s="114">
        <v>45996</v>
      </c>
      <c r="E188" s="114" t="s">
        <v>2204</v>
      </c>
      <c r="F188" s="257">
        <v>1</v>
      </c>
      <c r="G188" s="258">
        <v>614.16999999999996</v>
      </c>
      <c r="H188" s="258">
        <v>614.16999999999996</v>
      </c>
      <c r="I188" s="116"/>
      <c r="J188" s="56"/>
      <c r="K188" s="62"/>
      <c r="L188" s="56">
        <f>+IF(H188=0, _xleta.T, IF(H188&lt;=1000, 1260000, IF(H188&lt;=2000, 1430000, IF(H188&lt;=3000, 2120000, IF(H188&lt;=4500, 2230000, ff)))))</f>
        <v>1260000</v>
      </c>
      <c r="M188" s="56">
        <f>990000+70000</f>
        <v>1060000</v>
      </c>
      <c r="N188" s="56">
        <v>1369778</v>
      </c>
      <c r="O188" s="56">
        <v>342312</v>
      </c>
      <c r="P188" s="56">
        <v>513733</v>
      </c>
      <c r="Q188" s="56">
        <v>792390</v>
      </c>
      <c r="R188" s="56">
        <v>660325</v>
      </c>
      <c r="S188" s="56"/>
      <c r="T188" s="56">
        <v>9213</v>
      </c>
      <c r="U188" s="56">
        <f>+IF(H188&lt;=2000, 30000, IF(H188&lt;5000, 66000, ff))</f>
        <v>30000</v>
      </c>
      <c r="V188" s="56"/>
      <c r="W188" s="56"/>
      <c r="X188" s="62"/>
      <c r="Y188" s="58"/>
      <c r="Z188" s="260" t="s">
        <v>691</v>
      </c>
      <c r="AA188" s="117" t="s">
        <v>74</v>
      </c>
      <c r="AB188" s="57" t="str">
        <f t="shared" si="0"/>
        <v>PS257936</v>
      </c>
      <c r="AC188" s="58" t="str">
        <f t="shared" si="1"/>
        <v>183155-58-61-270</v>
      </c>
      <c r="AD188" s="59">
        <f t="shared" si="88"/>
        <v>45996</v>
      </c>
      <c r="AE188" s="58">
        <f t="shared" si="89"/>
        <v>0</v>
      </c>
      <c r="AF188" s="58">
        <f t="shared" si="90"/>
        <v>0</v>
      </c>
      <c r="AG188" s="58">
        <f t="shared" si="91"/>
        <v>1260000</v>
      </c>
      <c r="AH188" s="58">
        <f t="shared" si="92"/>
        <v>1060000</v>
      </c>
      <c r="AI188" s="58">
        <f t="shared" si="93"/>
        <v>1369778</v>
      </c>
      <c r="AJ188" s="58">
        <f t="shared" si="94"/>
        <v>342312</v>
      </c>
      <c r="AK188" s="58">
        <f t="shared" si="95"/>
        <v>513733</v>
      </c>
      <c r="AL188" s="58">
        <f t="shared" si="96"/>
        <v>792390</v>
      </c>
      <c r="AM188" s="58">
        <f t="shared" si="97"/>
        <v>660325</v>
      </c>
      <c r="AN188" s="58">
        <f t="shared" si="98"/>
        <v>0</v>
      </c>
      <c r="AO188" s="58">
        <f t="shared" si="99"/>
        <v>9213</v>
      </c>
      <c r="AP188" s="58">
        <f t="shared" si="15"/>
        <v>30000</v>
      </c>
      <c r="AQ188" s="58">
        <f t="shared" si="100"/>
        <v>0</v>
      </c>
      <c r="AR188" s="58">
        <f t="shared" si="17"/>
        <v>483020.08</v>
      </c>
      <c r="AS188" s="58">
        <f t="shared" si="18"/>
        <v>6520771.0800000001</v>
      </c>
      <c r="AT188" s="58">
        <f t="shared" si="19"/>
        <v>6520771.0800000001</v>
      </c>
      <c r="AU188" s="58" t="str">
        <f t="shared" si="20"/>
        <v>CÁT LÁI</v>
      </c>
      <c r="AV188" s="75" t="s">
        <v>80</v>
      </c>
      <c r="AW188" s="60" t="s">
        <v>2524</v>
      </c>
      <c r="AX188" s="60" t="s">
        <v>2323</v>
      </c>
      <c r="AY188" s="225">
        <v>45999</v>
      </c>
      <c r="AZ188" s="158"/>
      <c r="BA188" s="74"/>
      <c r="BB188" s="164"/>
      <c r="BC188" s="166"/>
    </row>
    <row r="189" spans="1:55" s="60" customFormat="1" ht="35.25" customHeight="1">
      <c r="A189" s="113" t="s">
        <v>1474</v>
      </c>
      <c r="B189" s="256" t="s">
        <v>1890</v>
      </c>
      <c r="C189" s="140" t="s">
        <v>1891</v>
      </c>
      <c r="D189" s="114">
        <v>45996</v>
      </c>
      <c r="E189" s="114" t="s">
        <v>2205</v>
      </c>
      <c r="F189" s="261">
        <v>1</v>
      </c>
      <c r="G189" s="258"/>
      <c r="H189" s="258">
        <v>614.16999999999996</v>
      </c>
      <c r="I189" s="116"/>
      <c r="J189" s="56"/>
      <c r="K189" s="62"/>
      <c r="L189" s="56">
        <f>+IF(H189=0, _xleta.T, IF(H189&lt;=1000, 1260000, IF(H189&lt;=2000, 1430000, IF(H189&lt;=3000, 2120000, IF(H189&lt;=4500, 2230000, ff)))))</f>
        <v>1260000</v>
      </c>
      <c r="M189" s="56">
        <f>990000+70000</f>
        <v>1060000</v>
      </c>
      <c r="N189" s="56"/>
      <c r="O189" s="56"/>
      <c r="P189" s="56"/>
      <c r="Q189" s="56"/>
      <c r="R189" s="56"/>
      <c r="S189" s="56"/>
      <c r="T189" s="56"/>
      <c r="U189" s="56">
        <f>+IF(H189&lt;=2000, 30000, IF(H189&lt;5000, 66000, ff))</f>
        <v>30000</v>
      </c>
      <c r="V189" s="56"/>
      <c r="W189" s="56"/>
      <c r="X189" s="62"/>
      <c r="Y189" s="58"/>
      <c r="Z189" s="260" t="s">
        <v>691</v>
      </c>
      <c r="AA189" s="117" t="s">
        <v>74</v>
      </c>
      <c r="AB189" s="57" t="str">
        <f t="shared" si="0"/>
        <v>PS257936</v>
      </c>
      <c r="AC189" s="58" t="str">
        <f t="shared" si="1"/>
        <v>183155-58-61-270</v>
      </c>
      <c r="AD189" s="59">
        <f t="shared" si="88"/>
        <v>45996</v>
      </c>
      <c r="AE189" s="58">
        <f t="shared" si="89"/>
        <v>0</v>
      </c>
      <c r="AF189" s="58">
        <f t="shared" si="90"/>
        <v>0</v>
      </c>
      <c r="AG189" s="58">
        <f t="shared" si="91"/>
        <v>0</v>
      </c>
      <c r="AH189" s="58">
        <f t="shared" si="92"/>
        <v>0</v>
      </c>
      <c r="AI189" s="58">
        <f t="shared" si="93"/>
        <v>0</v>
      </c>
      <c r="AJ189" s="58">
        <f t="shared" si="94"/>
        <v>0</v>
      </c>
      <c r="AK189" s="58">
        <f t="shared" si="95"/>
        <v>0</v>
      </c>
      <c r="AL189" s="58">
        <f t="shared" si="96"/>
        <v>0</v>
      </c>
      <c r="AM189" s="58">
        <f t="shared" si="97"/>
        <v>0</v>
      </c>
      <c r="AN189" s="58">
        <f t="shared" si="98"/>
        <v>0</v>
      </c>
      <c r="AO189" s="58">
        <f t="shared" si="99"/>
        <v>0</v>
      </c>
      <c r="AP189" s="58">
        <f t="shared" si="15"/>
        <v>0</v>
      </c>
      <c r="AQ189" s="58">
        <f t="shared" si="100"/>
        <v>0</v>
      </c>
      <c r="AR189" s="58">
        <f t="shared" si="17"/>
        <v>0</v>
      </c>
      <c r="AS189" s="58">
        <f t="shared" si="18"/>
        <v>0</v>
      </c>
      <c r="AT189" s="58">
        <f t="shared" si="19"/>
        <v>0</v>
      </c>
      <c r="AU189" s="58" t="str">
        <f t="shared" si="20"/>
        <v>CÁT LÁI</v>
      </c>
      <c r="AV189" s="75" t="s">
        <v>80</v>
      </c>
      <c r="AW189" s="60" t="s">
        <v>2524</v>
      </c>
      <c r="AX189" s="60" t="s">
        <v>2323</v>
      </c>
      <c r="AY189" s="225">
        <v>45999</v>
      </c>
      <c r="AZ189" s="158"/>
      <c r="BA189" s="74"/>
      <c r="BB189" s="164"/>
      <c r="BC189" s="166"/>
    </row>
    <row r="190" spans="1:55" s="60" customFormat="1" ht="35.25" customHeight="1">
      <c r="A190" s="113" t="s">
        <v>1475</v>
      </c>
      <c r="B190" s="256" t="s">
        <v>1892</v>
      </c>
      <c r="C190" s="140" t="s">
        <v>1893</v>
      </c>
      <c r="D190" s="114">
        <v>45994</v>
      </c>
      <c r="E190" s="114" t="s">
        <v>2206</v>
      </c>
      <c r="F190" s="257">
        <v>1</v>
      </c>
      <c r="G190" s="258">
        <v>518.02</v>
      </c>
      <c r="H190" s="258">
        <v>518.02</v>
      </c>
      <c r="I190" s="116" t="s">
        <v>1292</v>
      </c>
      <c r="J190" s="56"/>
      <c r="K190" s="62"/>
      <c r="L190" s="56">
        <f>+IF(H190=0, _xleta.T, IF(H190&lt;=1000, 1260000, IF(H190&lt;=2000, 1430000, IF(H190&lt;=3000, 2120000, IF(H190&lt;=4500, 2230000, ff)))))</f>
        <v>1260000</v>
      </c>
      <c r="M190" s="56">
        <v>990000</v>
      </c>
      <c r="N190" s="56"/>
      <c r="O190" s="56"/>
      <c r="P190" s="56"/>
      <c r="Q190" s="56"/>
      <c r="R190" s="56"/>
      <c r="S190" s="56"/>
      <c r="T190" s="56">
        <v>7770</v>
      </c>
      <c r="U190" s="56">
        <f>+IF(H190&lt;=2000, 30000, IF(H190&lt;5000, 66000, ff))</f>
        <v>30000</v>
      </c>
      <c r="V190" s="56"/>
      <c r="W190" s="56"/>
      <c r="X190" s="62"/>
      <c r="Y190" s="58"/>
      <c r="Z190" s="260" t="s">
        <v>2335</v>
      </c>
      <c r="AA190" s="117" t="s">
        <v>74</v>
      </c>
      <c r="AB190" s="57" t="str">
        <f t="shared" si="0"/>
        <v>PS257966</v>
      </c>
      <c r="AC190" s="58" t="str">
        <f t="shared" si="1"/>
        <v>5083810</v>
      </c>
      <c r="AD190" s="59">
        <f t="shared" si="88"/>
        <v>45994</v>
      </c>
      <c r="AE190" s="58">
        <f t="shared" si="89"/>
        <v>0</v>
      </c>
      <c r="AF190" s="58">
        <f t="shared" si="90"/>
        <v>0</v>
      </c>
      <c r="AG190" s="58">
        <f t="shared" si="91"/>
        <v>1260000</v>
      </c>
      <c r="AH190" s="58">
        <f t="shared" si="92"/>
        <v>990000</v>
      </c>
      <c r="AI190" s="58">
        <f t="shared" si="93"/>
        <v>0</v>
      </c>
      <c r="AJ190" s="58">
        <f t="shared" si="94"/>
        <v>0</v>
      </c>
      <c r="AK190" s="58">
        <f t="shared" si="95"/>
        <v>0</v>
      </c>
      <c r="AL190" s="58">
        <f t="shared" si="96"/>
        <v>0</v>
      </c>
      <c r="AM190" s="58">
        <f t="shared" si="97"/>
        <v>0</v>
      </c>
      <c r="AN190" s="58">
        <f t="shared" si="98"/>
        <v>0</v>
      </c>
      <c r="AO190" s="58">
        <f t="shared" si="99"/>
        <v>7770</v>
      </c>
      <c r="AP190" s="58">
        <f t="shared" si="15"/>
        <v>30000</v>
      </c>
      <c r="AQ190" s="58">
        <f t="shared" si="100"/>
        <v>0</v>
      </c>
      <c r="AR190" s="58">
        <f t="shared" si="17"/>
        <v>183021.6</v>
      </c>
      <c r="AS190" s="58">
        <f t="shared" si="18"/>
        <v>2470791.6</v>
      </c>
      <c r="AT190" s="58">
        <f t="shared" si="19"/>
        <v>2470791.6</v>
      </c>
      <c r="AU190" s="58" t="str">
        <f t="shared" si="20"/>
        <v>CÁT LÁI</v>
      </c>
      <c r="AV190" s="75" t="s">
        <v>80</v>
      </c>
      <c r="AW190" s="60" t="s">
        <v>2525</v>
      </c>
      <c r="AX190" s="60" t="s">
        <v>2323</v>
      </c>
      <c r="AY190" s="225">
        <v>45999</v>
      </c>
      <c r="AZ190" s="158"/>
      <c r="BA190" s="74"/>
      <c r="BB190" s="164"/>
      <c r="BC190" s="166"/>
    </row>
    <row r="191" spans="1:55" s="60" customFormat="1" ht="35.25" customHeight="1">
      <c r="A191" s="113" t="s">
        <v>1476</v>
      </c>
      <c r="B191" s="256" t="s">
        <v>1894</v>
      </c>
      <c r="C191" s="140" t="s">
        <v>1895</v>
      </c>
      <c r="D191" s="114">
        <v>45995</v>
      </c>
      <c r="E191" s="114" t="s">
        <v>2207</v>
      </c>
      <c r="F191" s="257">
        <v>1</v>
      </c>
      <c r="G191" s="258">
        <v>193.72</v>
      </c>
      <c r="H191" s="258">
        <v>193.72</v>
      </c>
      <c r="I191" s="116" t="s">
        <v>668</v>
      </c>
      <c r="J191" s="56"/>
      <c r="K191" s="62"/>
      <c r="L191" s="56">
        <f>+IF(H191=0, _xleta.T, IF(H191&lt;=1000, 1260000, IF(H191&lt;=2000, 1430000, IF(H191&lt;=3000, 2120000, IF(H191&lt;=4500, 2230000, ff)))))</f>
        <v>1260000</v>
      </c>
      <c r="M191" s="56">
        <v>990000</v>
      </c>
      <c r="N191" s="56">
        <v>660250</v>
      </c>
      <c r="O191" s="56"/>
      <c r="P191" s="56"/>
      <c r="Q191" s="56">
        <v>924350</v>
      </c>
      <c r="R191" s="56"/>
      <c r="S191" s="56"/>
      <c r="T191" s="56">
        <v>2906</v>
      </c>
      <c r="U191" s="56">
        <f>+IF(H191&lt;=2000, 30000, IF(H191&lt;5000, 66000, ff))</f>
        <v>30000</v>
      </c>
      <c r="V191" s="56"/>
      <c r="W191" s="56"/>
      <c r="X191" s="62"/>
      <c r="Y191" s="58"/>
      <c r="Z191" s="260" t="s">
        <v>2335</v>
      </c>
      <c r="AA191" s="117" t="s">
        <v>74</v>
      </c>
      <c r="AB191" s="57" t="str">
        <f t="shared" si="0"/>
        <v>PS258052</v>
      </c>
      <c r="AC191" s="58" t="str">
        <f t="shared" si="1"/>
        <v>IE20251128069</v>
      </c>
      <c r="AD191" s="59">
        <f t="shared" si="88"/>
        <v>45995</v>
      </c>
      <c r="AE191" s="58">
        <f t="shared" si="89"/>
        <v>0</v>
      </c>
      <c r="AF191" s="58">
        <f t="shared" si="90"/>
        <v>0</v>
      </c>
      <c r="AG191" s="58">
        <f t="shared" si="91"/>
        <v>1260000</v>
      </c>
      <c r="AH191" s="58">
        <f t="shared" si="92"/>
        <v>990000</v>
      </c>
      <c r="AI191" s="58">
        <f t="shared" si="93"/>
        <v>660250</v>
      </c>
      <c r="AJ191" s="58">
        <f t="shared" si="94"/>
        <v>0</v>
      </c>
      <c r="AK191" s="58">
        <f t="shared" si="95"/>
        <v>0</v>
      </c>
      <c r="AL191" s="58">
        <f t="shared" si="96"/>
        <v>924350</v>
      </c>
      <c r="AM191" s="58">
        <f t="shared" si="97"/>
        <v>0</v>
      </c>
      <c r="AN191" s="58">
        <f t="shared" si="98"/>
        <v>0</v>
      </c>
      <c r="AO191" s="58">
        <f t="shared" si="99"/>
        <v>2906</v>
      </c>
      <c r="AP191" s="58">
        <f t="shared" si="15"/>
        <v>30000</v>
      </c>
      <c r="AQ191" s="58">
        <f t="shared" si="100"/>
        <v>0</v>
      </c>
      <c r="AR191" s="58">
        <f t="shared" si="17"/>
        <v>309400.48</v>
      </c>
      <c r="AS191" s="58">
        <f t="shared" si="18"/>
        <v>4176906.48</v>
      </c>
      <c r="AT191" s="58">
        <f t="shared" si="19"/>
        <v>4176906.48</v>
      </c>
      <c r="AU191" s="58" t="str">
        <f t="shared" si="20"/>
        <v>CÁT LÁI</v>
      </c>
      <c r="AV191" s="75" t="s">
        <v>80</v>
      </c>
      <c r="AW191" s="60" t="s">
        <v>2526</v>
      </c>
      <c r="AX191" s="60" t="s">
        <v>2323</v>
      </c>
      <c r="AY191" s="225">
        <v>45999</v>
      </c>
      <c r="AZ191" s="158"/>
      <c r="BA191" s="74"/>
      <c r="BB191" s="164"/>
      <c r="BC191" s="166"/>
    </row>
    <row r="192" spans="1:55" s="60" customFormat="1" ht="35.25" customHeight="1">
      <c r="A192" s="113" t="s">
        <v>1477</v>
      </c>
      <c r="B192" s="256" t="s">
        <v>1896</v>
      </c>
      <c r="C192" s="140" t="s">
        <v>1897</v>
      </c>
      <c r="D192" s="114">
        <v>45995</v>
      </c>
      <c r="E192" s="114" t="s">
        <v>2208</v>
      </c>
      <c r="F192" s="257">
        <v>1</v>
      </c>
      <c r="G192" s="258">
        <v>533</v>
      </c>
      <c r="H192" s="258">
        <v>533</v>
      </c>
      <c r="I192" s="116"/>
      <c r="J192" s="56"/>
      <c r="K192" s="62"/>
      <c r="L192" s="56">
        <f>+IF(H192=0, _xleta.T, IF(H192&lt;=1000, 1260000, IF(H192&lt;=2000, 1430000, IF(H192&lt;=3000, 2120000, IF(H192&lt;=4500, 2230000, ff)))))</f>
        <v>1260000</v>
      </c>
      <c r="M192" s="56">
        <v>990000</v>
      </c>
      <c r="N192" s="56">
        <v>330125</v>
      </c>
      <c r="O192" s="56"/>
      <c r="P192" s="56"/>
      <c r="Q192" s="56">
        <v>462175</v>
      </c>
      <c r="R192" s="56"/>
      <c r="S192" s="56"/>
      <c r="T192" s="56">
        <v>7995</v>
      </c>
      <c r="U192" s="56">
        <f>+IF(H192&lt;=2000, 30000, IF(H192&lt;5000, 66000, ff))</f>
        <v>30000</v>
      </c>
      <c r="V192" s="56"/>
      <c r="W192" s="56"/>
      <c r="X192" s="62"/>
      <c r="Y192" s="58"/>
      <c r="Z192" s="260" t="s">
        <v>2334</v>
      </c>
      <c r="AA192" s="117" t="s">
        <v>142</v>
      </c>
      <c r="AB192" s="57" t="str">
        <f t="shared" si="0"/>
        <v>PS258075</v>
      </c>
      <c r="AC192" s="58" t="str">
        <f t="shared" si="1"/>
        <v>VV07455/6393/25</v>
      </c>
      <c r="AD192" s="59">
        <f t="shared" si="88"/>
        <v>45995</v>
      </c>
      <c r="AE192" s="58">
        <f t="shared" si="89"/>
        <v>0</v>
      </c>
      <c r="AF192" s="58">
        <f t="shared" si="90"/>
        <v>0</v>
      </c>
      <c r="AG192" s="58">
        <f t="shared" si="91"/>
        <v>1260000</v>
      </c>
      <c r="AH192" s="58">
        <f t="shared" si="92"/>
        <v>990000</v>
      </c>
      <c r="AI192" s="58">
        <f t="shared" si="93"/>
        <v>330125</v>
      </c>
      <c r="AJ192" s="58">
        <f t="shared" si="94"/>
        <v>0</v>
      </c>
      <c r="AK192" s="58">
        <f t="shared" si="95"/>
        <v>0</v>
      </c>
      <c r="AL192" s="58">
        <f t="shared" si="96"/>
        <v>462175</v>
      </c>
      <c r="AM192" s="58">
        <f t="shared" si="97"/>
        <v>0</v>
      </c>
      <c r="AN192" s="58">
        <f t="shared" si="98"/>
        <v>0</v>
      </c>
      <c r="AO192" s="58">
        <f t="shared" si="99"/>
        <v>7995</v>
      </c>
      <c r="AP192" s="58">
        <f t="shared" si="15"/>
        <v>30000</v>
      </c>
      <c r="AQ192" s="58">
        <f t="shared" si="100"/>
        <v>0</v>
      </c>
      <c r="AR192" s="58">
        <f t="shared" si="17"/>
        <v>246423.6</v>
      </c>
      <c r="AS192" s="58">
        <f t="shared" si="18"/>
        <v>3326718.6</v>
      </c>
      <c r="AT192" s="58">
        <f t="shared" si="19"/>
        <v>3326718.6</v>
      </c>
      <c r="AU192" s="58" t="str">
        <f t="shared" si="20"/>
        <v>TÂN TẠO</v>
      </c>
      <c r="AV192" s="75" t="s">
        <v>80</v>
      </c>
      <c r="AW192" s="60" t="s">
        <v>2527</v>
      </c>
      <c r="AX192" s="60" t="s">
        <v>2331</v>
      </c>
      <c r="AY192" s="225">
        <v>45999</v>
      </c>
      <c r="AZ192" s="158"/>
      <c r="BA192" s="74"/>
      <c r="BB192" s="164"/>
      <c r="BC192" s="166"/>
    </row>
    <row r="193" spans="1:55" s="60" customFormat="1" ht="35.25" customHeight="1">
      <c r="A193" s="113" t="s">
        <v>1478</v>
      </c>
      <c r="B193" s="256" t="s">
        <v>1898</v>
      </c>
      <c r="C193" s="140" t="s">
        <v>1899</v>
      </c>
      <c r="D193" s="114">
        <v>45999</v>
      </c>
      <c r="E193" s="114" t="s">
        <v>2209</v>
      </c>
      <c r="F193" s="257">
        <v>1</v>
      </c>
      <c r="G193" s="258">
        <v>168</v>
      </c>
      <c r="H193" s="258">
        <v>168</v>
      </c>
      <c r="I193" s="116"/>
      <c r="J193" s="56"/>
      <c r="K193" s="62"/>
      <c r="L193" s="56">
        <f t="shared" ref="L193:L204" si="101">+IF(H193&lt;=50,1060000, IF(H193&lt;=200, 1210000, IF(H193&lt;=500, 1230000, IF(H193&lt;=1000, 1440000, IF(H193&lt;=2000, 1990000, IF(H193&gt;2000, 1990000+(H193-2000)*1464))))))</f>
        <v>1210000</v>
      </c>
      <c r="M193" s="56">
        <v>990000</v>
      </c>
      <c r="N193" s="56"/>
      <c r="O193" s="56"/>
      <c r="P193" s="56"/>
      <c r="Q193" s="56"/>
      <c r="R193" s="56"/>
      <c r="S193" s="56">
        <v>445200</v>
      </c>
      <c r="T193" s="56"/>
      <c r="U193" s="56"/>
      <c r="V193" s="56"/>
      <c r="W193" s="56"/>
      <c r="X193" s="62"/>
      <c r="Y193" s="58"/>
      <c r="Z193" s="260" t="s">
        <v>2334</v>
      </c>
      <c r="AA193" s="117" t="s">
        <v>72</v>
      </c>
      <c r="AB193" s="57" t="str">
        <f t="shared" si="0"/>
        <v>PS258161</v>
      </c>
      <c r="AC193" s="58" t="str">
        <f t="shared" si="1"/>
        <v>T251205-Y4</v>
      </c>
      <c r="AD193" s="59">
        <f t="shared" si="88"/>
        <v>45999</v>
      </c>
      <c r="AE193" s="58">
        <f t="shared" si="89"/>
        <v>0</v>
      </c>
      <c r="AF193" s="58">
        <f t="shared" si="90"/>
        <v>0</v>
      </c>
      <c r="AG193" s="58">
        <f t="shared" si="91"/>
        <v>1210000</v>
      </c>
      <c r="AH193" s="58">
        <f t="shared" si="92"/>
        <v>990000</v>
      </c>
      <c r="AI193" s="58">
        <f t="shared" si="93"/>
        <v>0</v>
      </c>
      <c r="AJ193" s="58">
        <f t="shared" si="94"/>
        <v>0</v>
      </c>
      <c r="AK193" s="58">
        <f t="shared" si="95"/>
        <v>0</v>
      </c>
      <c r="AL193" s="58">
        <f t="shared" si="96"/>
        <v>0</v>
      </c>
      <c r="AM193" s="58">
        <f t="shared" si="97"/>
        <v>0</v>
      </c>
      <c r="AN193" s="58">
        <f t="shared" si="98"/>
        <v>445200</v>
      </c>
      <c r="AO193" s="58">
        <f t="shared" si="99"/>
        <v>0</v>
      </c>
      <c r="AP193" s="58">
        <f t="shared" si="15"/>
        <v>0</v>
      </c>
      <c r="AQ193" s="58">
        <f t="shared" si="100"/>
        <v>0</v>
      </c>
      <c r="AR193" s="58">
        <f t="shared" si="17"/>
        <v>211616</v>
      </c>
      <c r="AS193" s="58">
        <f t="shared" si="18"/>
        <v>2856816</v>
      </c>
      <c r="AT193" s="58">
        <f t="shared" si="19"/>
        <v>2856816</v>
      </c>
      <c r="AU193" s="58" t="str">
        <f t="shared" si="20"/>
        <v>TCS</v>
      </c>
      <c r="AV193" s="75" t="s">
        <v>79</v>
      </c>
      <c r="AW193" s="60" t="s">
        <v>2528</v>
      </c>
      <c r="AX193" s="60" t="s">
        <v>1293</v>
      </c>
      <c r="AY193" s="225">
        <v>46000</v>
      </c>
      <c r="AZ193" s="158"/>
      <c r="BA193" s="74"/>
      <c r="BB193" s="164"/>
      <c r="BC193" s="166"/>
    </row>
    <row r="194" spans="1:55" s="60" customFormat="1" ht="35.25" customHeight="1">
      <c r="A194" s="113" t="s">
        <v>1479</v>
      </c>
      <c r="B194" s="256" t="s">
        <v>1900</v>
      </c>
      <c r="C194" s="140" t="s">
        <v>1901</v>
      </c>
      <c r="D194" s="114">
        <v>45999</v>
      </c>
      <c r="E194" s="114" t="s">
        <v>2210</v>
      </c>
      <c r="F194" s="257">
        <v>1</v>
      </c>
      <c r="G194" s="258">
        <v>1</v>
      </c>
      <c r="H194" s="258">
        <v>1</v>
      </c>
      <c r="I194" s="116"/>
      <c r="J194" s="56"/>
      <c r="K194" s="62"/>
      <c r="L194" s="56">
        <f t="shared" si="101"/>
        <v>1060000</v>
      </c>
      <c r="M194" s="56">
        <v>990000</v>
      </c>
      <c r="N194" s="56"/>
      <c r="O194" s="56"/>
      <c r="P194" s="56"/>
      <c r="Q194" s="56">
        <v>521483</v>
      </c>
      <c r="R194" s="56"/>
      <c r="S194" s="56">
        <v>300000</v>
      </c>
      <c r="T194" s="56"/>
      <c r="U194" s="56"/>
      <c r="V194" s="56"/>
      <c r="W194" s="56"/>
      <c r="X194" s="62"/>
      <c r="Y194" s="58"/>
      <c r="Z194" s="260" t="s">
        <v>2334</v>
      </c>
      <c r="AA194" s="117" t="s">
        <v>72</v>
      </c>
      <c r="AB194" s="57" t="str">
        <f t="shared" si="0"/>
        <v>PS258127</v>
      </c>
      <c r="AC194" s="58" t="str">
        <f t="shared" si="1"/>
        <v>PC2512042VY</v>
      </c>
      <c r="AD194" s="59">
        <f t="shared" si="88"/>
        <v>45999</v>
      </c>
      <c r="AE194" s="58">
        <f t="shared" si="89"/>
        <v>0</v>
      </c>
      <c r="AF194" s="58">
        <f t="shared" si="90"/>
        <v>0</v>
      </c>
      <c r="AG194" s="58">
        <f t="shared" si="91"/>
        <v>1060000</v>
      </c>
      <c r="AH194" s="58">
        <f t="shared" si="92"/>
        <v>990000</v>
      </c>
      <c r="AI194" s="58">
        <f t="shared" si="93"/>
        <v>0</v>
      </c>
      <c r="AJ194" s="58">
        <f t="shared" si="94"/>
        <v>0</v>
      </c>
      <c r="AK194" s="58">
        <f t="shared" si="95"/>
        <v>0</v>
      </c>
      <c r="AL194" s="58">
        <f t="shared" si="96"/>
        <v>521483</v>
      </c>
      <c r="AM194" s="58">
        <f t="shared" si="97"/>
        <v>0</v>
      </c>
      <c r="AN194" s="58">
        <f t="shared" si="98"/>
        <v>300000</v>
      </c>
      <c r="AO194" s="58">
        <f t="shared" si="99"/>
        <v>0</v>
      </c>
      <c r="AP194" s="58">
        <f t="shared" si="15"/>
        <v>0</v>
      </c>
      <c r="AQ194" s="58">
        <f t="shared" si="100"/>
        <v>0</v>
      </c>
      <c r="AR194" s="58">
        <f t="shared" si="17"/>
        <v>229718.64</v>
      </c>
      <c r="AS194" s="58">
        <f t="shared" si="18"/>
        <v>3101201.64</v>
      </c>
      <c r="AT194" s="58">
        <f t="shared" si="19"/>
        <v>3101201.64</v>
      </c>
      <c r="AU194" s="58" t="str">
        <f t="shared" si="20"/>
        <v>TCS</v>
      </c>
      <c r="AV194" s="75" t="s">
        <v>79</v>
      </c>
      <c r="AW194" s="60" t="s">
        <v>2529</v>
      </c>
      <c r="AX194" s="60" t="s">
        <v>1293</v>
      </c>
      <c r="AY194" s="225">
        <v>46000</v>
      </c>
      <c r="AZ194" s="158"/>
      <c r="BA194" s="74"/>
      <c r="BB194" s="164"/>
      <c r="BC194" s="166"/>
    </row>
    <row r="195" spans="1:55" s="60" customFormat="1" ht="35.25" customHeight="1">
      <c r="A195" s="113" t="s">
        <v>1480</v>
      </c>
      <c r="B195" s="256" t="s">
        <v>1902</v>
      </c>
      <c r="C195" s="140" t="s">
        <v>1903</v>
      </c>
      <c r="D195" s="114">
        <v>45999</v>
      </c>
      <c r="E195" s="114" t="s">
        <v>2211</v>
      </c>
      <c r="F195" s="257">
        <v>1</v>
      </c>
      <c r="G195" s="258">
        <v>4</v>
      </c>
      <c r="H195" s="258">
        <v>4</v>
      </c>
      <c r="I195" s="116"/>
      <c r="J195" s="56"/>
      <c r="K195" s="62"/>
      <c r="L195" s="56">
        <f t="shared" si="101"/>
        <v>1060000</v>
      </c>
      <c r="M195" s="56">
        <v>990000</v>
      </c>
      <c r="N195" s="56"/>
      <c r="O195" s="56"/>
      <c r="P195" s="56"/>
      <c r="Q195" s="56">
        <v>525312</v>
      </c>
      <c r="R195" s="56"/>
      <c r="S195" s="56">
        <v>300000</v>
      </c>
      <c r="T195" s="56"/>
      <c r="U195" s="56"/>
      <c r="V195" s="56"/>
      <c r="W195" s="56"/>
      <c r="X195" s="62"/>
      <c r="Y195" s="58"/>
      <c r="Z195" s="260" t="s">
        <v>2334</v>
      </c>
      <c r="AA195" s="117" t="s">
        <v>72</v>
      </c>
      <c r="AB195" s="57" t="str">
        <f t="shared" si="0"/>
        <v>PS258122</v>
      </c>
      <c r="AC195" s="58" t="str">
        <f t="shared" si="1"/>
        <v>PC2512052VY</v>
      </c>
      <c r="AD195" s="59">
        <f t="shared" si="88"/>
        <v>45999</v>
      </c>
      <c r="AE195" s="58">
        <f t="shared" si="89"/>
        <v>0</v>
      </c>
      <c r="AF195" s="58">
        <f t="shared" si="90"/>
        <v>0</v>
      </c>
      <c r="AG195" s="58">
        <f t="shared" si="91"/>
        <v>1060000</v>
      </c>
      <c r="AH195" s="58">
        <f t="shared" si="92"/>
        <v>990000</v>
      </c>
      <c r="AI195" s="58">
        <f t="shared" si="93"/>
        <v>0</v>
      </c>
      <c r="AJ195" s="58">
        <f t="shared" si="94"/>
        <v>0</v>
      </c>
      <c r="AK195" s="58">
        <f t="shared" si="95"/>
        <v>0</v>
      </c>
      <c r="AL195" s="58">
        <f t="shared" si="96"/>
        <v>525312</v>
      </c>
      <c r="AM195" s="58">
        <f t="shared" si="97"/>
        <v>0</v>
      </c>
      <c r="AN195" s="58">
        <f t="shared" si="98"/>
        <v>300000</v>
      </c>
      <c r="AO195" s="58">
        <f t="shared" si="99"/>
        <v>0</v>
      </c>
      <c r="AP195" s="58">
        <f t="shared" si="15"/>
        <v>0</v>
      </c>
      <c r="AQ195" s="58">
        <f t="shared" si="100"/>
        <v>0</v>
      </c>
      <c r="AR195" s="58">
        <f t="shared" si="17"/>
        <v>230024.95999999999</v>
      </c>
      <c r="AS195" s="58">
        <f t="shared" si="18"/>
        <v>3105336.96</v>
      </c>
      <c r="AT195" s="58">
        <f t="shared" si="19"/>
        <v>3105336.96</v>
      </c>
      <c r="AU195" s="58" t="str">
        <f t="shared" si="20"/>
        <v>TCS</v>
      </c>
      <c r="AV195" s="75" t="s">
        <v>79</v>
      </c>
      <c r="AW195" s="60" t="s">
        <v>2530</v>
      </c>
      <c r="AX195" s="60" t="s">
        <v>1293</v>
      </c>
      <c r="AY195" s="225">
        <v>46000</v>
      </c>
      <c r="AZ195" s="158"/>
      <c r="BA195" s="74"/>
      <c r="BB195" s="164"/>
      <c r="BC195" s="166"/>
    </row>
    <row r="196" spans="1:55" s="60" customFormat="1" ht="35.25" customHeight="1">
      <c r="A196" s="113" t="s">
        <v>1481</v>
      </c>
      <c r="B196" s="256" t="s">
        <v>1904</v>
      </c>
      <c r="C196" s="140" t="s">
        <v>1905</v>
      </c>
      <c r="D196" s="114">
        <v>45999</v>
      </c>
      <c r="E196" s="114" t="s">
        <v>2212</v>
      </c>
      <c r="F196" s="257">
        <v>1</v>
      </c>
      <c r="G196" s="258">
        <v>6</v>
      </c>
      <c r="H196" s="258">
        <v>6</v>
      </c>
      <c r="I196" s="116"/>
      <c r="J196" s="56"/>
      <c r="K196" s="62"/>
      <c r="L196" s="56">
        <f t="shared" si="101"/>
        <v>1060000</v>
      </c>
      <c r="M196" s="56">
        <v>990000</v>
      </c>
      <c r="N196" s="56"/>
      <c r="O196" s="56"/>
      <c r="P196" s="56"/>
      <c r="Q196" s="56">
        <v>527795</v>
      </c>
      <c r="R196" s="56"/>
      <c r="S196" s="56">
        <v>300000</v>
      </c>
      <c r="T196" s="56"/>
      <c r="U196" s="56"/>
      <c r="V196" s="56"/>
      <c r="W196" s="56"/>
      <c r="X196" s="62"/>
      <c r="Y196" s="58"/>
      <c r="Z196" s="260" t="s">
        <v>2334</v>
      </c>
      <c r="AA196" s="117" t="s">
        <v>72</v>
      </c>
      <c r="AB196" s="57" t="str">
        <f t="shared" si="0"/>
        <v>PS258123</v>
      </c>
      <c r="AC196" s="58" t="str">
        <f t="shared" si="1"/>
        <v>G8-20251205 VY(B)</v>
      </c>
      <c r="AD196" s="59">
        <f t="shared" si="88"/>
        <v>45999</v>
      </c>
      <c r="AE196" s="58">
        <f t="shared" si="89"/>
        <v>0</v>
      </c>
      <c r="AF196" s="58">
        <f t="shared" si="90"/>
        <v>0</v>
      </c>
      <c r="AG196" s="58">
        <f t="shared" si="91"/>
        <v>1060000</v>
      </c>
      <c r="AH196" s="58">
        <f t="shared" si="92"/>
        <v>990000</v>
      </c>
      <c r="AI196" s="58">
        <f t="shared" si="93"/>
        <v>0</v>
      </c>
      <c r="AJ196" s="58">
        <f t="shared" si="94"/>
        <v>0</v>
      </c>
      <c r="AK196" s="58">
        <f t="shared" si="95"/>
        <v>0</v>
      </c>
      <c r="AL196" s="58">
        <f t="shared" si="96"/>
        <v>527795</v>
      </c>
      <c r="AM196" s="58">
        <f t="shared" si="97"/>
        <v>0</v>
      </c>
      <c r="AN196" s="58">
        <f t="shared" si="98"/>
        <v>300000</v>
      </c>
      <c r="AO196" s="58">
        <f t="shared" si="99"/>
        <v>0</v>
      </c>
      <c r="AP196" s="58">
        <f t="shared" si="15"/>
        <v>0</v>
      </c>
      <c r="AQ196" s="58">
        <f t="shared" si="100"/>
        <v>0</v>
      </c>
      <c r="AR196" s="58">
        <f t="shared" si="17"/>
        <v>230223.6</v>
      </c>
      <c r="AS196" s="58">
        <f t="shared" si="18"/>
        <v>3108018.6</v>
      </c>
      <c r="AT196" s="58">
        <f t="shared" si="19"/>
        <v>3108018.6</v>
      </c>
      <c r="AU196" s="58" t="str">
        <f t="shared" si="20"/>
        <v>TCS</v>
      </c>
      <c r="AV196" s="75" t="s">
        <v>79</v>
      </c>
      <c r="AW196" s="60" t="s">
        <v>2531</v>
      </c>
      <c r="AX196" s="60" t="s">
        <v>1293</v>
      </c>
      <c r="AY196" s="225">
        <v>46000</v>
      </c>
      <c r="AZ196" s="158"/>
      <c r="BA196" s="74"/>
      <c r="BB196" s="164"/>
      <c r="BC196" s="166"/>
    </row>
    <row r="197" spans="1:55" s="60" customFormat="1" ht="35.25" customHeight="1">
      <c r="A197" s="113" t="s">
        <v>1482</v>
      </c>
      <c r="B197" s="256" t="s">
        <v>1906</v>
      </c>
      <c r="C197" s="140" t="s">
        <v>1907</v>
      </c>
      <c r="D197" s="114">
        <v>45999</v>
      </c>
      <c r="E197" s="114" t="s">
        <v>2213</v>
      </c>
      <c r="F197" s="257">
        <v>1</v>
      </c>
      <c r="G197" s="258">
        <v>9</v>
      </c>
      <c r="H197" s="258">
        <v>9</v>
      </c>
      <c r="I197" s="116"/>
      <c r="J197" s="56"/>
      <c r="K197" s="62"/>
      <c r="L197" s="56">
        <f t="shared" si="101"/>
        <v>1060000</v>
      </c>
      <c r="M197" s="56">
        <v>990000</v>
      </c>
      <c r="N197" s="56"/>
      <c r="O197" s="56"/>
      <c r="P197" s="56"/>
      <c r="Q197" s="56">
        <v>530673</v>
      </c>
      <c r="R197" s="56"/>
      <c r="S197" s="56">
        <v>300000</v>
      </c>
      <c r="T197" s="56"/>
      <c r="U197" s="56"/>
      <c r="V197" s="56"/>
      <c r="W197" s="56"/>
      <c r="X197" s="62"/>
      <c r="Y197" s="58"/>
      <c r="Z197" s="260" t="s">
        <v>2334</v>
      </c>
      <c r="AA197" s="117" t="s">
        <v>72</v>
      </c>
      <c r="AB197" s="57" t="str">
        <f t="shared" si="0"/>
        <v>PS258125</v>
      </c>
      <c r="AC197" s="58" t="str">
        <f t="shared" si="1"/>
        <v>G8-20251204 VY(B)</v>
      </c>
      <c r="AD197" s="59">
        <f t="shared" si="88"/>
        <v>45999</v>
      </c>
      <c r="AE197" s="58">
        <f t="shared" si="89"/>
        <v>0</v>
      </c>
      <c r="AF197" s="58">
        <f t="shared" si="90"/>
        <v>0</v>
      </c>
      <c r="AG197" s="58">
        <f t="shared" si="91"/>
        <v>1060000</v>
      </c>
      <c r="AH197" s="58">
        <f t="shared" si="92"/>
        <v>990000</v>
      </c>
      <c r="AI197" s="58">
        <f t="shared" si="93"/>
        <v>0</v>
      </c>
      <c r="AJ197" s="58">
        <f t="shared" si="94"/>
        <v>0</v>
      </c>
      <c r="AK197" s="58">
        <f t="shared" si="95"/>
        <v>0</v>
      </c>
      <c r="AL197" s="58">
        <f t="shared" si="96"/>
        <v>530673</v>
      </c>
      <c r="AM197" s="58">
        <f t="shared" si="97"/>
        <v>0</v>
      </c>
      <c r="AN197" s="58">
        <f t="shared" si="98"/>
        <v>300000</v>
      </c>
      <c r="AO197" s="58">
        <f t="shared" si="99"/>
        <v>0</v>
      </c>
      <c r="AP197" s="58">
        <f t="shared" si="15"/>
        <v>0</v>
      </c>
      <c r="AQ197" s="58">
        <f t="shared" si="100"/>
        <v>0</v>
      </c>
      <c r="AR197" s="58">
        <f t="shared" si="17"/>
        <v>230453.84</v>
      </c>
      <c r="AS197" s="58">
        <f t="shared" si="18"/>
        <v>3111126.84</v>
      </c>
      <c r="AT197" s="58">
        <f t="shared" si="19"/>
        <v>3111126.84</v>
      </c>
      <c r="AU197" s="58" t="str">
        <f t="shared" si="20"/>
        <v>TCS</v>
      </c>
      <c r="AV197" s="75" t="s">
        <v>79</v>
      </c>
      <c r="AW197" s="60" t="s">
        <v>2532</v>
      </c>
      <c r="AX197" s="60" t="s">
        <v>1293</v>
      </c>
      <c r="AY197" s="225">
        <v>46000</v>
      </c>
      <c r="AZ197" s="158"/>
      <c r="BA197" s="74"/>
      <c r="BB197" s="164"/>
      <c r="BC197" s="166"/>
    </row>
    <row r="198" spans="1:55" s="60" customFormat="1" ht="35.25" customHeight="1">
      <c r="A198" s="113" t="s">
        <v>1483</v>
      </c>
      <c r="B198" s="256" t="s">
        <v>1908</v>
      </c>
      <c r="C198" s="140" t="s">
        <v>1909</v>
      </c>
      <c r="D198" s="114">
        <v>45999</v>
      </c>
      <c r="E198" s="114" t="s">
        <v>2214</v>
      </c>
      <c r="F198" s="257">
        <v>1</v>
      </c>
      <c r="G198" s="258">
        <v>6</v>
      </c>
      <c r="H198" s="258">
        <v>6</v>
      </c>
      <c r="I198" s="116"/>
      <c r="J198" s="56"/>
      <c r="K198" s="62"/>
      <c r="L198" s="56">
        <f t="shared" si="101"/>
        <v>1060000</v>
      </c>
      <c r="M198" s="56">
        <v>990000</v>
      </c>
      <c r="N198" s="56"/>
      <c r="O198" s="56"/>
      <c r="P198" s="56"/>
      <c r="Q198" s="56">
        <v>527795</v>
      </c>
      <c r="R198" s="56"/>
      <c r="S198" s="56">
        <v>300000</v>
      </c>
      <c r="T198" s="56"/>
      <c r="U198" s="56"/>
      <c r="V198" s="56"/>
      <c r="W198" s="56"/>
      <c r="X198" s="62"/>
      <c r="Y198" s="58"/>
      <c r="Z198" s="260" t="s">
        <v>2334</v>
      </c>
      <c r="AA198" s="117" t="s">
        <v>72</v>
      </c>
      <c r="AB198" s="57" t="str">
        <f t="shared" si="0"/>
        <v>PS258124</v>
      </c>
      <c r="AC198" s="58" t="str">
        <f t="shared" si="1"/>
        <v>PC251205VY</v>
      </c>
      <c r="AD198" s="59">
        <f t="shared" si="88"/>
        <v>45999</v>
      </c>
      <c r="AE198" s="58">
        <f t="shared" si="89"/>
        <v>0</v>
      </c>
      <c r="AF198" s="58">
        <f t="shared" si="90"/>
        <v>0</v>
      </c>
      <c r="AG198" s="58">
        <f t="shared" si="91"/>
        <v>1060000</v>
      </c>
      <c r="AH198" s="58">
        <f t="shared" si="92"/>
        <v>990000</v>
      </c>
      <c r="AI198" s="58">
        <f t="shared" si="93"/>
        <v>0</v>
      </c>
      <c r="AJ198" s="58">
        <f t="shared" si="94"/>
        <v>0</v>
      </c>
      <c r="AK198" s="58">
        <f t="shared" si="95"/>
        <v>0</v>
      </c>
      <c r="AL198" s="58">
        <f t="shared" si="96"/>
        <v>527795</v>
      </c>
      <c r="AM198" s="58">
        <f t="shared" si="97"/>
        <v>0</v>
      </c>
      <c r="AN198" s="58">
        <f t="shared" si="98"/>
        <v>300000</v>
      </c>
      <c r="AO198" s="58">
        <f t="shared" si="99"/>
        <v>0</v>
      </c>
      <c r="AP198" s="58">
        <f t="shared" si="15"/>
        <v>0</v>
      </c>
      <c r="AQ198" s="58">
        <f t="shared" si="100"/>
        <v>0</v>
      </c>
      <c r="AR198" s="58">
        <f t="shared" si="17"/>
        <v>230223.6</v>
      </c>
      <c r="AS198" s="58">
        <f t="shared" si="18"/>
        <v>3108018.6</v>
      </c>
      <c r="AT198" s="58">
        <f t="shared" si="19"/>
        <v>3108018.6</v>
      </c>
      <c r="AU198" s="58" t="str">
        <f t="shared" si="20"/>
        <v>TCS</v>
      </c>
      <c r="AV198" s="75" t="s">
        <v>79</v>
      </c>
      <c r="AW198" s="60" t="s">
        <v>2533</v>
      </c>
      <c r="AX198" s="60" t="s">
        <v>1293</v>
      </c>
      <c r="AY198" s="225">
        <v>46000</v>
      </c>
      <c r="AZ198" s="158"/>
      <c r="BA198" s="74"/>
      <c r="BB198" s="164"/>
      <c r="BC198" s="166"/>
    </row>
    <row r="199" spans="1:55" s="60" customFormat="1" ht="35.25" customHeight="1">
      <c r="A199" s="113" t="s">
        <v>1484</v>
      </c>
      <c r="B199" s="256" t="s">
        <v>1910</v>
      </c>
      <c r="C199" s="140" t="s">
        <v>1911</v>
      </c>
      <c r="D199" s="114">
        <v>45999</v>
      </c>
      <c r="E199" s="114" t="s">
        <v>2215</v>
      </c>
      <c r="F199" s="257">
        <v>1</v>
      </c>
      <c r="G199" s="258">
        <v>52</v>
      </c>
      <c r="H199" s="258">
        <v>52</v>
      </c>
      <c r="I199" s="116"/>
      <c r="J199" s="56"/>
      <c r="K199" s="62"/>
      <c r="L199" s="56">
        <f t="shared" si="101"/>
        <v>1210000</v>
      </c>
      <c r="M199" s="56">
        <v>990000</v>
      </c>
      <c r="N199" s="56"/>
      <c r="O199" s="56"/>
      <c r="P199" s="56"/>
      <c r="Q199" s="56">
        <v>588559</v>
      </c>
      <c r="R199" s="56"/>
      <c r="S199" s="56">
        <v>300000</v>
      </c>
      <c r="T199" s="56"/>
      <c r="U199" s="56"/>
      <c r="V199" s="56"/>
      <c r="W199" s="56"/>
      <c r="X199" s="62"/>
      <c r="Y199" s="58"/>
      <c r="Z199" s="260" t="s">
        <v>2334</v>
      </c>
      <c r="AA199" s="117" t="s">
        <v>72</v>
      </c>
      <c r="AB199" s="57" t="str">
        <f t="shared" si="0"/>
        <v>PS258126</v>
      </c>
      <c r="AC199" s="58" t="str">
        <f t="shared" si="1"/>
        <v>PC251204VY</v>
      </c>
      <c r="AD199" s="59">
        <f t="shared" si="88"/>
        <v>45999</v>
      </c>
      <c r="AE199" s="58">
        <f t="shared" si="89"/>
        <v>0</v>
      </c>
      <c r="AF199" s="58">
        <f t="shared" si="90"/>
        <v>0</v>
      </c>
      <c r="AG199" s="58">
        <f t="shared" si="91"/>
        <v>1210000</v>
      </c>
      <c r="AH199" s="58">
        <f t="shared" si="92"/>
        <v>990000</v>
      </c>
      <c r="AI199" s="58">
        <f t="shared" si="93"/>
        <v>0</v>
      </c>
      <c r="AJ199" s="58">
        <f t="shared" si="94"/>
        <v>0</v>
      </c>
      <c r="AK199" s="58">
        <f t="shared" si="95"/>
        <v>0</v>
      </c>
      <c r="AL199" s="58">
        <f t="shared" si="96"/>
        <v>588559</v>
      </c>
      <c r="AM199" s="58">
        <f t="shared" si="97"/>
        <v>0</v>
      </c>
      <c r="AN199" s="58">
        <f t="shared" si="98"/>
        <v>300000</v>
      </c>
      <c r="AO199" s="58">
        <f t="shared" si="99"/>
        <v>0</v>
      </c>
      <c r="AP199" s="58">
        <f t="shared" si="15"/>
        <v>0</v>
      </c>
      <c r="AQ199" s="58">
        <f t="shared" si="100"/>
        <v>0</v>
      </c>
      <c r="AR199" s="58">
        <f t="shared" si="17"/>
        <v>247084.72</v>
      </c>
      <c r="AS199" s="58">
        <f t="shared" si="18"/>
        <v>3335643.72</v>
      </c>
      <c r="AT199" s="58">
        <f t="shared" si="19"/>
        <v>3335643.72</v>
      </c>
      <c r="AU199" s="58" t="str">
        <f t="shared" si="20"/>
        <v>TCS</v>
      </c>
      <c r="AV199" s="75" t="s">
        <v>79</v>
      </c>
      <c r="AW199" s="60" t="s">
        <v>2534</v>
      </c>
      <c r="AX199" s="60" t="s">
        <v>1293</v>
      </c>
      <c r="AY199" s="225">
        <v>46000</v>
      </c>
      <c r="AZ199" s="158"/>
      <c r="BA199" s="74"/>
      <c r="BB199" s="164"/>
      <c r="BC199" s="166"/>
    </row>
    <row r="200" spans="1:55" s="60" customFormat="1" ht="35.25" customHeight="1">
      <c r="A200" s="113" t="s">
        <v>1485</v>
      </c>
      <c r="B200" s="256" t="s">
        <v>1912</v>
      </c>
      <c r="C200" s="140" t="s">
        <v>1913</v>
      </c>
      <c r="D200" s="114">
        <v>45999</v>
      </c>
      <c r="E200" s="114" t="s">
        <v>2216</v>
      </c>
      <c r="F200" s="257">
        <v>1</v>
      </c>
      <c r="G200" s="258">
        <v>10</v>
      </c>
      <c r="H200" s="258">
        <v>10</v>
      </c>
      <c r="I200" s="116"/>
      <c r="J200" s="56"/>
      <c r="K200" s="62"/>
      <c r="L200" s="56">
        <f t="shared" si="101"/>
        <v>1060000</v>
      </c>
      <c r="M200" s="56">
        <v>990000</v>
      </c>
      <c r="N200" s="56"/>
      <c r="O200" s="56"/>
      <c r="P200" s="56"/>
      <c r="Q200" s="56"/>
      <c r="R200" s="56"/>
      <c r="S200" s="56">
        <v>300000</v>
      </c>
      <c r="T200" s="56"/>
      <c r="U200" s="56"/>
      <c r="V200" s="56"/>
      <c r="W200" s="56"/>
      <c r="X200" s="62"/>
      <c r="Y200" s="58"/>
      <c r="Z200" s="260" t="s">
        <v>2334</v>
      </c>
      <c r="AA200" s="117" t="s">
        <v>72</v>
      </c>
      <c r="AB200" s="57" t="str">
        <f t="shared" si="0"/>
        <v>PS258058</v>
      </c>
      <c r="AC200" s="58" t="str">
        <f t="shared" si="1"/>
        <v>T251203-Y4</v>
      </c>
      <c r="AD200" s="59">
        <f t="shared" si="88"/>
        <v>45999</v>
      </c>
      <c r="AE200" s="58">
        <f t="shared" si="89"/>
        <v>0</v>
      </c>
      <c r="AF200" s="58">
        <f t="shared" si="90"/>
        <v>0</v>
      </c>
      <c r="AG200" s="58">
        <f t="shared" si="91"/>
        <v>1060000</v>
      </c>
      <c r="AH200" s="58">
        <f t="shared" si="92"/>
        <v>990000</v>
      </c>
      <c r="AI200" s="58">
        <f t="shared" si="93"/>
        <v>0</v>
      </c>
      <c r="AJ200" s="58">
        <f t="shared" si="94"/>
        <v>0</v>
      </c>
      <c r="AK200" s="58">
        <f t="shared" si="95"/>
        <v>0</v>
      </c>
      <c r="AL200" s="58">
        <f t="shared" si="96"/>
        <v>0</v>
      </c>
      <c r="AM200" s="58">
        <f t="shared" si="97"/>
        <v>0</v>
      </c>
      <c r="AN200" s="58">
        <f t="shared" si="98"/>
        <v>300000</v>
      </c>
      <c r="AO200" s="58">
        <f t="shared" si="99"/>
        <v>0</v>
      </c>
      <c r="AP200" s="58">
        <f t="shared" si="15"/>
        <v>0</v>
      </c>
      <c r="AQ200" s="58">
        <f t="shared" si="100"/>
        <v>0</v>
      </c>
      <c r="AR200" s="58">
        <f t="shared" si="17"/>
        <v>188000</v>
      </c>
      <c r="AS200" s="58">
        <f t="shared" si="18"/>
        <v>2538000</v>
      </c>
      <c r="AT200" s="58">
        <f t="shared" si="19"/>
        <v>2538000</v>
      </c>
      <c r="AU200" s="58" t="str">
        <f t="shared" si="20"/>
        <v>TCS</v>
      </c>
      <c r="AV200" s="75" t="s">
        <v>79</v>
      </c>
      <c r="AW200" s="60" t="s">
        <v>2535</v>
      </c>
      <c r="AX200" s="60" t="s">
        <v>1293</v>
      </c>
      <c r="AY200" s="225">
        <v>46000</v>
      </c>
      <c r="AZ200" s="158"/>
      <c r="BA200" s="74"/>
      <c r="BB200" s="164"/>
      <c r="BC200" s="166"/>
    </row>
    <row r="201" spans="1:55" s="60" customFormat="1" ht="35.25" customHeight="1">
      <c r="A201" s="113" t="s">
        <v>1486</v>
      </c>
      <c r="B201" s="256" t="s">
        <v>1914</v>
      </c>
      <c r="C201" s="140" t="s">
        <v>1915</v>
      </c>
      <c r="D201" s="114">
        <v>45999</v>
      </c>
      <c r="E201" s="114" t="s">
        <v>2217</v>
      </c>
      <c r="F201" s="257">
        <v>1</v>
      </c>
      <c r="G201" s="258">
        <v>61</v>
      </c>
      <c r="H201" s="258">
        <v>61</v>
      </c>
      <c r="I201" s="116"/>
      <c r="J201" s="56"/>
      <c r="K201" s="62"/>
      <c r="L201" s="56">
        <f t="shared" si="101"/>
        <v>1210000</v>
      </c>
      <c r="M201" s="56">
        <v>990000</v>
      </c>
      <c r="N201" s="56"/>
      <c r="O201" s="56"/>
      <c r="P201" s="56"/>
      <c r="Q201" s="56"/>
      <c r="R201" s="56"/>
      <c r="S201" s="56">
        <v>416000</v>
      </c>
      <c r="T201" s="56"/>
      <c r="U201" s="56"/>
      <c r="V201" s="56"/>
      <c r="W201" s="56"/>
      <c r="X201" s="62"/>
      <c r="Y201" s="58"/>
      <c r="Z201" s="260" t="s">
        <v>2334</v>
      </c>
      <c r="AA201" s="117" t="s">
        <v>72</v>
      </c>
      <c r="AB201" s="57" t="str">
        <f t="shared" si="0"/>
        <v>PS258041</v>
      </c>
      <c r="AC201" s="58" t="str">
        <f t="shared" si="1"/>
        <v>T251203-Y2</v>
      </c>
      <c r="AD201" s="59">
        <f t="shared" si="88"/>
        <v>45999</v>
      </c>
      <c r="AE201" s="58">
        <f t="shared" si="89"/>
        <v>0</v>
      </c>
      <c r="AF201" s="58">
        <f t="shared" si="90"/>
        <v>0</v>
      </c>
      <c r="AG201" s="58">
        <f t="shared" si="91"/>
        <v>1210000</v>
      </c>
      <c r="AH201" s="58">
        <f t="shared" si="92"/>
        <v>990000</v>
      </c>
      <c r="AI201" s="58">
        <f t="shared" si="93"/>
        <v>0</v>
      </c>
      <c r="AJ201" s="58">
        <f t="shared" si="94"/>
        <v>0</v>
      </c>
      <c r="AK201" s="58">
        <f t="shared" si="95"/>
        <v>0</v>
      </c>
      <c r="AL201" s="58">
        <f t="shared" si="96"/>
        <v>0</v>
      </c>
      <c r="AM201" s="58">
        <f t="shared" si="97"/>
        <v>0</v>
      </c>
      <c r="AN201" s="58">
        <f t="shared" si="98"/>
        <v>416000</v>
      </c>
      <c r="AO201" s="58">
        <f t="shared" si="99"/>
        <v>0</v>
      </c>
      <c r="AP201" s="58">
        <f t="shared" si="15"/>
        <v>0</v>
      </c>
      <c r="AQ201" s="58">
        <f t="shared" si="100"/>
        <v>0</v>
      </c>
      <c r="AR201" s="58">
        <f t="shared" si="17"/>
        <v>209280</v>
      </c>
      <c r="AS201" s="58">
        <f t="shared" si="18"/>
        <v>2825280</v>
      </c>
      <c r="AT201" s="58">
        <f t="shared" si="19"/>
        <v>2825280</v>
      </c>
      <c r="AU201" s="58" t="str">
        <f t="shared" si="20"/>
        <v>TCS</v>
      </c>
      <c r="AV201" s="75" t="s">
        <v>79</v>
      </c>
      <c r="AW201" s="60" t="s">
        <v>2536</v>
      </c>
      <c r="AX201" s="60" t="s">
        <v>1293</v>
      </c>
      <c r="AY201" s="225">
        <v>46000</v>
      </c>
      <c r="AZ201" s="158"/>
      <c r="BA201" s="74"/>
      <c r="BB201" s="164"/>
      <c r="BC201" s="166"/>
    </row>
    <row r="202" spans="1:55" s="60" customFormat="1" ht="35.25" customHeight="1">
      <c r="A202" s="113" t="s">
        <v>1487</v>
      </c>
      <c r="B202" s="256" t="s">
        <v>1916</v>
      </c>
      <c r="C202" s="140" t="s">
        <v>1917</v>
      </c>
      <c r="D202" s="114">
        <v>45999</v>
      </c>
      <c r="E202" s="114" t="s">
        <v>2218</v>
      </c>
      <c r="F202" s="257">
        <v>1</v>
      </c>
      <c r="G202" s="258">
        <v>115</v>
      </c>
      <c r="H202" s="258">
        <v>115</v>
      </c>
      <c r="I202" s="116"/>
      <c r="J202" s="56"/>
      <c r="K202" s="62"/>
      <c r="L202" s="56">
        <f t="shared" si="101"/>
        <v>1210000</v>
      </c>
      <c r="M202" s="56">
        <v>990000</v>
      </c>
      <c r="N202" s="56"/>
      <c r="O202" s="56"/>
      <c r="P202" s="56"/>
      <c r="Q202" s="56">
        <v>612300</v>
      </c>
      <c r="R202" s="56"/>
      <c r="S202" s="56">
        <v>304750</v>
      </c>
      <c r="T202" s="56"/>
      <c r="U202" s="56"/>
      <c r="V202" s="56"/>
      <c r="W202" s="56"/>
      <c r="X202" s="62"/>
      <c r="Y202" s="58"/>
      <c r="Z202" s="260" t="s">
        <v>2334</v>
      </c>
      <c r="AA202" s="117" t="s">
        <v>72</v>
      </c>
      <c r="AB202" s="57" t="str">
        <f t="shared" si="0"/>
        <v>PS258120</v>
      </c>
      <c r="AC202" s="58" t="str">
        <f t="shared" si="1"/>
        <v>0884872104</v>
      </c>
      <c r="AD202" s="59">
        <f t="shared" si="88"/>
        <v>45999</v>
      </c>
      <c r="AE202" s="58">
        <f t="shared" si="89"/>
        <v>0</v>
      </c>
      <c r="AF202" s="58">
        <f t="shared" si="90"/>
        <v>0</v>
      </c>
      <c r="AG202" s="58">
        <f t="shared" si="91"/>
        <v>1210000</v>
      </c>
      <c r="AH202" s="58">
        <f t="shared" si="92"/>
        <v>990000</v>
      </c>
      <c r="AI202" s="58">
        <f t="shared" si="93"/>
        <v>0</v>
      </c>
      <c r="AJ202" s="58">
        <f t="shared" si="94"/>
        <v>0</v>
      </c>
      <c r="AK202" s="58">
        <f t="shared" si="95"/>
        <v>0</v>
      </c>
      <c r="AL202" s="58">
        <f t="shared" si="96"/>
        <v>612300</v>
      </c>
      <c r="AM202" s="58">
        <f t="shared" si="97"/>
        <v>0</v>
      </c>
      <c r="AN202" s="58">
        <f t="shared" si="98"/>
        <v>304750</v>
      </c>
      <c r="AO202" s="58">
        <f t="shared" si="99"/>
        <v>0</v>
      </c>
      <c r="AP202" s="58">
        <f t="shared" si="15"/>
        <v>0</v>
      </c>
      <c r="AQ202" s="58">
        <f t="shared" si="100"/>
        <v>0</v>
      </c>
      <c r="AR202" s="58">
        <f t="shared" si="17"/>
        <v>249364</v>
      </c>
      <c r="AS202" s="58">
        <f t="shared" si="18"/>
        <v>3366414</v>
      </c>
      <c r="AT202" s="58">
        <f t="shared" si="19"/>
        <v>3366414</v>
      </c>
      <c r="AU202" s="58" t="str">
        <f t="shared" si="20"/>
        <v>TCS</v>
      </c>
      <c r="AV202" s="75" t="s">
        <v>79</v>
      </c>
      <c r="AW202" s="60" t="s">
        <v>2537</v>
      </c>
      <c r="AX202" s="60" t="s">
        <v>1293</v>
      </c>
      <c r="AY202" s="225">
        <v>46000</v>
      </c>
      <c r="AZ202" s="158"/>
      <c r="BA202" s="74"/>
      <c r="BB202" s="164"/>
      <c r="BC202" s="166"/>
    </row>
    <row r="203" spans="1:55" s="60" customFormat="1" ht="35.25" customHeight="1">
      <c r="A203" s="113" t="s">
        <v>1488</v>
      </c>
      <c r="B203" s="256" t="s">
        <v>1918</v>
      </c>
      <c r="C203" s="140" t="s">
        <v>1919</v>
      </c>
      <c r="D203" s="114">
        <v>45999</v>
      </c>
      <c r="E203" s="114" t="s">
        <v>2219</v>
      </c>
      <c r="F203" s="257">
        <v>1</v>
      </c>
      <c r="G203" s="258">
        <v>279</v>
      </c>
      <c r="H203" s="258">
        <v>279</v>
      </c>
      <c r="I203" s="116"/>
      <c r="J203" s="56"/>
      <c r="K203" s="62"/>
      <c r="L203" s="56">
        <f t="shared" si="101"/>
        <v>1230000</v>
      </c>
      <c r="M203" s="56">
        <f>990000+70000</f>
        <v>1060000</v>
      </c>
      <c r="N203" s="56"/>
      <c r="O203" s="56"/>
      <c r="P203" s="56"/>
      <c r="Q203" s="56">
        <v>790079</v>
      </c>
      <c r="R203" s="56"/>
      <c r="S203" s="56">
        <v>1066920</v>
      </c>
      <c r="T203" s="56"/>
      <c r="U203" s="56"/>
      <c r="V203" s="56"/>
      <c r="W203" s="56"/>
      <c r="X203" s="62"/>
      <c r="Y203" s="58"/>
      <c r="Z203" s="260" t="s">
        <v>2334</v>
      </c>
      <c r="AA203" s="117" t="s">
        <v>72</v>
      </c>
      <c r="AB203" s="57" t="str">
        <f t="shared" si="0"/>
        <v>PS258121</v>
      </c>
      <c r="AC203" s="58" t="str">
        <f t="shared" si="1"/>
        <v>0884866640</v>
      </c>
      <c r="AD203" s="59">
        <f t="shared" si="88"/>
        <v>45999</v>
      </c>
      <c r="AE203" s="58">
        <f t="shared" si="89"/>
        <v>0</v>
      </c>
      <c r="AF203" s="58">
        <f t="shared" si="90"/>
        <v>0</v>
      </c>
      <c r="AG203" s="58">
        <f t="shared" si="91"/>
        <v>1230000</v>
      </c>
      <c r="AH203" s="58">
        <f t="shared" si="92"/>
        <v>1060000</v>
      </c>
      <c r="AI203" s="58">
        <f t="shared" si="93"/>
        <v>0</v>
      </c>
      <c r="AJ203" s="58">
        <f t="shared" si="94"/>
        <v>0</v>
      </c>
      <c r="AK203" s="58">
        <f t="shared" si="95"/>
        <v>0</v>
      </c>
      <c r="AL203" s="58">
        <f t="shared" si="96"/>
        <v>790079</v>
      </c>
      <c r="AM203" s="58">
        <f t="shared" si="97"/>
        <v>0</v>
      </c>
      <c r="AN203" s="58">
        <f t="shared" si="98"/>
        <v>1066920</v>
      </c>
      <c r="AO203" s="58">
        <f t="shared" si="99"/>
        <v>0</v>
      </c>
      <c r="AP203" s="58">
        <f t="shared" si="15"/>
        <v>0</v>
      </c>
      <c r="AQ203" s="58">
        <f t="shared" si="100"/>
        <v>0</v>
      </c>
      <c r="AR203" s="58">
        <f t="shared" si="17"/>
        <v>331759.92</v>
      </c>
      <c r="AS203" s="58">
        <f t="shared" si="18"/>
        <v>4478758.92</v>
      </c>
      <c r="AT203" s="58">
        <f t="shared" si="19"/>
        <v>4478758.92</v>
      </c>
      <c r="AU203" s="58" t="str">
        <f t="shared" si="20"/>
        <v>TCS</v>
      </c>
      <c r="AV203" s="75" t="s">
        <v>79</v>
      </c>
      <c r="AW203" s="60" t="s">
        <v>2538</v>
      </c>
      <c r="AX203" s="60" t="s">
        <v>1293</v>
      </c>
      <c r="AY203" s="225">
        <v>46000</v>
      </c>
      <c r="AZ203" s="158"/>
      <c r="BA203" s="74"/>
      <c r="BB203" s="164"/>
      <c r="BC203" s="166"/>
    </row>
    <row r="204" spans="1:55" s="60" customFormat="1" ht="35.25" customHeight="1">
      <c r="A204" s="113" t="s">
        <v>1488</v>
      </c>
      <c r="B204" s="256" t="s">
        <v>1918</v>
      </c>
      <c r="C204" s="140" t="s">
        <v>1919</v>
      </c>
      <c r="D204" s="114">
        <v>45999</v>
      </c>
      <c r="E204" s="114" t="s">
        <v>2220</v>
      </c>
      <c r="F204" s="261">
        <v>1</v>
      </c>
      <c r="G204" s="258"/>
      <c r="H204" s="258">
        <v>279</v>
      </c>
      <c r="I204" s="116"/>
      <c r="J204" s="56"/>
      <c r="K204" s="62"/>
      <c r="L204" s="56">
        <f t="shared" si="101"/>
        <v>1230000</v>
      </c>
      <c r="M204" s="56">
        <f>990000+70000</f>
        <v>1060000</v>
      </c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62"/>
      <c r="Y204" s="58"/>
      <c r="Z204" s="260" t="s">
        <v>2334</v>
      </c>
      <c r="AA204" s="117" t="s">
        <v>72</v>
      </c>
      <c r="AB204" s="57" t="str">
        <f t="shared" si="0"/>
        <v>PS258121</v>
      </c>
      <c r="AC204" s="58" t="str">
        <f t="shared" si="1"/>
        <v>0884866640</v>
      </c>
      <c r="AD204" s="59">
        <f t="shared" si="88"/>
        <v>45999</v>
      </c>
      <c r="AE204" s="58">
        <f t="shared" si="89"/>
        <v>0</v>
      </c>
      <c r="AF204" s="58">
        <f t="shared" si="90"/>
        <v>0</v>
      </c>
      <c r="AG204" s="58">
        <f t="shared" si="91"/>
        <v>0</v>
      </c>
      <c r="AH204" s="58">
        <f t="shared" si="92"/>
        <v>0</v>
      </c>
      <c r="AI204" s="58">
        <f t="shared" si="93"/>
        <v>0</v>
      </c>
      <c r="AJ204" s="58">
        <f t="shared" si="94"/>
        <v>0</v>
      </c>
      <c r="AK204" s="58">
        <f t="shared" si="95"/>
        <v>0</v>
      </c>
      <c r="AL204" s="58">
        <f t="shared" si="96"/>
        <v>0</v>
      </c>
      <c r="AM204" s="58">
        <f t="shared" si="97"/>
        <v>0</v>
      </c>
      <c r="AN204" s="58">
        <f t="shared" si="98"/>
        <v>0</v>
      </c>
      <c r="AO204" s="58">
        <f t="shared" si="99"/>
        <v>0</v>
      </c>
      <c r="AP204" s="58">
        <f t="shared" si="15"/>
        <v>0</v>
      </c>
      <c r="AQ204" s="58">
        <f t="shared" si="100"/>
        <v>0</v>
      </c>
      <c r="AR204" s="58">
        <f t="shared" si="17"/>
        <v>0</v>
      </c>
      <c r="AS204" s="58">
        <f t="shared" si="18"/>
        <v>0</v>
      </c>
      <c r="AT204" s="58">
        <f t="shared" si="19"/>
        <v>0</v>
      </c>
      <c r="AU204" s="58" t="str">
        <f t="shared" si="20"/>
        <v>TCS</v>
      </c>
      <c r="AV204" s="75" t="s">
        <v>79</v>
      </c>
      <c r="AW204" s="60" t="s">
        <v>2538</v>
      </c>
      <c r="AX204" s="60" t="s">
        <v>1293</v>
      </c>
      <c r="AY204" s="225">
        <v>46000</v>
      </c>
      <c r="AZ204" s="158"/>
      <c r="BA204" s="74"/>
      <c r="BB204" s="164"/>
      <c r="BC204" s="166"/>
    </row>
    <row r="205" spans="1:55" s="60" customFormat="1" ht="35.25" customHeight="1">
      <c r="A205" s="113" t="s">
        <v>1489</v>
      </c>
      <c r="B205" s="256" t="s">
        <v>1920</v>
      </c>
      <c r="C205" s="140" t="s">
        <v>1921</v>
      </c>
      <c r="D205" s="114">
        <v>45995</v>
      </c>
      <c r="E205" s="114" t="s">
        <v>2221</v>
      </c>
      <c r="F205" s="257">
        <v>1</v>
      </c>
      <c r="G205" s="258">
        <v>30.83</v>
      </c>
      <c r="H205" s="258">
        <v>30.83</v>
      </c>
      <c r="I205" s="116" t="s">
        <v>2311</v>
      </c>
      <c r="J205" s="56"/>
      <c r="K205" s="62"/>
      <c r="L205" s="56">
        <f>+IF(H205=0, _xleta.T, IF(H205&lt;=1000, 1260000, IF(H205&lt;=2000, 1430000, IF(H205&lt;=3000, 2120000, IF(H205&lt;=4500, 2230000, ff)))))</f>
        <v>1260000</v>
      </c>
      <c r="M205" s="56">
        <v>990000</v>
      </c>
      <c r="N205" s="56">
        <v>818679</v>
      </c>
      <c r="O205" s="56"/>
      <c r="P205" s="56"/>
      <c r="Q205" s="56">
        <v>1716585</v>
      </c>
      <c r="R205" s="56"/>
      <c r="S205" s="56"/>
      <c r="T205" s="56">
        <v>462</v>
      </c>
      <c r="U205" s="56">
        <f>+IF(H205&lt;=2000, 30000, IF(H205&lt;5000, 66000, ff))</f>
        <v>30000</v>
      </c>
      <c r="V205" s="56"/>
      <c r="W205" s="56"/>
      <c r="X205" s="62"/>
      <c r="Y205" s="58"/>
      <c r="Z205" s="260" t="s">
        <v>1273</v>
      </c>
      <c r="AA205" s="117" t="s">
        <v>74</v>
      </c>
      <c r="AB205" s="57" t="str">
        <f t="shared" si="0"/>
        <v>PS257996</v>
      </c>
      <c r="AC205" s="58" t="str">
        <f t="shared" si="1"/>
        <v>SO42774</v>
      </c>
      <c r="AD205" s="59">
        <f t="shared" si="88"/>
        <v>45995</v>
      </c>
      <c r="AE205" s="58">
        <f t="shared" si="89"/>
        <v>0</v>
      </c>
      <c r="AF205" s="58">
        <f t="shared" si="90"/>
        <v>0</v>
      </c>
      <c r="AG205" s="58">
        <f t="shared" si="91"/>
        <v>1260000</v>
      </c>
      <c r="AH205" s="58">
        <f t="shared" si="92"/>
        <v>990000</v>
      </c>
      <c r="AI205" s="58">
        <f t="shared" si="93"/>
        <v>818679</v>
      </c>
      <c r="AJ205" s="58">
        <f t="shared" si="94"/>
        <v>0</v>
      </c>
      <c r="AK205" s="58">
        <f t="shared" si="95"/>
        <v>0</v>
      </c>
      <c r="AL205" s="58">
        <f t="shared" si="96"/>
        <v>1716585</v>
      </c>
      <c r="AM205" s="58">
        <f t="shared" si="97"/>
        <v>0</v>
      </c>
      <c r="AN205" s="58">
        <f t="shared" si="98"/>
        <v>0</v>
      </c>
      <c r="AO205" s="58">
        <f t="shared" si="99"/>
        <v>462</v>
      </c>
      <c r="AP205" s="58">
        <f t="shared" si="15"/>
        <v>30000</v>
      </c>
      <c r="AQ205" s="58">
        <f t="shared" si="100"/>
        <v>0</v>
      </c>
      <c r="AR205" s="58">
        <f t="shared" si="17"/>
        <v>385258.08</v>
      </c>
      <c r="AS205" s="58">
        <f t="shared" si="18"/>
        <v>5200984.08</v>
      </c>
      <c r="AT205" s="58">
        <f t="shared" si="19"/>
        <v>5200984.08</v>
      </c>
      <c r="AU205" s="58" t="str">
        <f t="shared" si="20"/>
        <v>CÁT LÁI</v>
      </c>
      <c r="AV205" s="75" t="s">
        <v>80</v>
      </c>
      <c r="AW205" s="60" t="s">
        <v>2539</v>
      </c>
      <c r="AX205" s="60" t="s">
        <v>2323</v>
      </c>
      <c r="AY205" s="225">
        <v>46000</v>
      </c>
      <c r="AZ205" s="158"/>
      <c r="BA205" s="74"/>
      <c r="BB205" s="164"/>
      <c r="BC205" s="166"/>
    </row>
    <row r="206" spans="1:55" s="60" customFormat="1" ht="35.25" customHeight="1">
      <c r="A206" s="113" t="s">
        <v>1490</v>
      </c>
      <c r="B206" s="256" t="s">
        <v>1922</v>
      </c>
      <c r="C206" s="140" t="s">
        <v>1923</v>
      </c>
      <c r="D206" s="114">
        <v>45999</v>
      </c>
      <c r="E206" s="114" t="s">
        <v>2222</v>
      </c>
      <c r="F206" s="257">
        <v>1</v>
      </c>
      <c r="G206" s="258">
        <v>140.51</v>
      </c>
      <c r="H206" s="258">
        <v>140.51</v>
      </c>
      <c r="I206" s="116" t="s">
        <v>2312</v>
      </c>
      <c r="J206" s="56"/>
      <c r="K206" s="62"/>
      <c r="L206" s="56">
        <f>+IF(H206=0, _xleta.T, IF(H206&lt;=1000, 1260000, IF(H206&lt;=2000, 1430000, IF(H206&lt;=3000, 2120000, IF(H206&lt;=4500, 2230000, ff)))))</f>
        <v>1260000</v>
      </c>
      <c r="M206" s="56">
        <v>990000</v>
      </c>
      <c r="N206" s="56">
        <v>818679</v>
      </c>
      <c r="O206" s="56"/>
      <c r="P206" s="56"/>
      <c r="Q206" s="56">
        <v>1716585</v>
      </c>
      <c r="R206" s="56"/>
      <c r="S206" s="56">
        <v>10909</v>
      </c>
      <c r="T206" s="56">
        <v>2108</v>
      </c>
      <c r="U206" s="56">
        <f>+IF(H206&lt;=2000, 30000, IF(H206&lt;5000, 66000, ff))</f>
        <v>30000</v>
      </c>
      <c r="V206" s="56"/>
      <c r="W206" s="56"/>
      <c r="X206" s="62"/>
      <c r="Y206" s="58"/>
      <c r="Z206" s="260" t="s">
        <v>1273</v>
      </c>
      <c r="AA206" s="117" t="s">
        <v>74</v>
      </c>
      <c r="AB206" s="57" t="str">
        <f t="shared" si="0"/>
        <v>PS257997</v>
      </c>
      <c r="AC206" s="58" t="str">
        <f t="shared" si="1"/>
        <v>PS25-7997</v>
      </c>
      <c r="AD206" s="59">
        <f t="shared" si="88"/>
        <v>45999</v>
      </c>
      <c r="AE206" s="58">
        <f t="shared" si="89"/>
        <v>0</v>
      </c>
      <c r="AF206" s="58">
        <f t="shared" si="90"/>
        <v>0</v>
      </c>
      <c r="AG206" s="58">
        <f t="shared" si="91"/>
        <v>1260000</v>
      </c>
      <c r="AH206" s="58">
        <f t="shared" si="92"/>
        <v>990000</v>
      </c>
      <c r="AI206" s="58">
        <f t="shared" si="93"/>
        <v>818679</v>
      </c>
      <c r="AJ206" s="58">
        <f t="shared" si="94"/>
        <v>0</v>
      </c>
      <c r="AK206" s="58">
        <f t="shared" si="95"/>
        <v>0</v>
      </c>
      <c r="AL206" s="58">
        <f t="shared" si="96"/>
        <v>1716585</v>
      </c>
      <c r="AM206" s="58">
        <f t="shared" si="97"/>
        <v>0</v>
      </c>
      <c r="AN206" s="58">
        <f t="shared" si="98"/>
        <v>10909</v>
      </c>
      <c r="AO206" s="58">
        <f t="shared" si="99"/>
        <v>2108</v>
      </c>
      <c r="AP206" s="58">
        <f t="shared" si="15"/>
        <v>30000</v>
      </c>
      <c r="AQ206" s="58">
        <f t="shared" si="100"/>
        <v>0</v>
      </c>
      <c r="AR206" s="58">
        <f t="shared" si="17"/>
        <v>386262.48</v>
      </c>
      <c r="AS206" s="58">
        <f t="shared" si="18"/>
        <v>5214543.4800000004</v>
      </c>
      <c r="AT206" s="58">
        <f t="shared" si="19"/>
        <v>5214543.4800000004</v>
      </c>
      <c r="AU206" s="58" t="str">
        <f t="shared" si="20"/>
        <v>CÁT LÁI</v>
      </c>
      <c r="AV206" s="75" t="s">
        <v>80</v>
      </c>
      <c r="AW206" s="60" t="s">
        <v>2540</v>
      </c>
      <c r="AX206" s="60" t="s">
        <v>2323</v>
      </c>
      <c r="AY206" s="225">
        <v>46000</v>
      </c>
      <c r="AZ206" s="158"/>
      <c r="BA206" s="74"/>
      <c r="BB206" s="164"/>
      <c r="BC206" s="166"/>
    </row>
    <row r="207" spans="1:55" s="60" customFormat="1" ht="35.25" customHeight="1">
      <c r="A207" s="113" t="s">
        <v>1491</v>
      </c>
      <c r="B207" s="256" t="s">
        <v>1924</v>
      </c>
      <c r="C207" s="140" t="s">
        <v>1925</v>
      </c>
      <c r="D207" s="114">
        <v>45997</v>
      </c>
      <c r="E207" s="114" t="s">
        <v>2223</v>
      </c>
      <c r="F207" s="257">
        <v>1</v>
      </c>
      <c r="G207" s="258">
        <v>2080</v>
      </c>
      <c r="H207" s="258">
        <v>2080</v>
      </c>
      <c r="I207" s="116">
        <v>1.69</v>
      </c>
      <c r="J207" s="56"/>
      <c r="K207" s="62"/>
      <c r="L207" s="56">
        <f>+IF(H207=0, _xleta.T, IF(H207&lt;=1000, 1260000, IF(H207&lt;=2000, 1430000, IF(H207&lt;=3000, 2120000, IF(H207&lt;=4500, 2230000, ff)))))</f>
        <v>2120000</v>
      </c>
      <c r="M207" s="56">
        <v>990000</v>
      </c>
      <c r="N207" s="56">
        <v>6248370</v>
      </c>
      <c r="O207" s="56">
        <v>1829880</v>
      </c>
      <c r="P207" s="56">
        <v>2231560</v>
      </c>
      <c r="Q207" s="56">
        <v>660225</v>
      </c>
      <c r="R207" s="56">
        <v>660225</v>
      </c>
      <c r="S207" s="56">
        <v>45382</v>
      </c>
      <c r="T207" s="56">
        <v>31200</v>
      </c>
      <c r="U207" s="56">
        <f>+IF(H207&lt;=2000, 30000, IF(H207&lt;5000, 66000, ff))</f>
        <v>66000</v>
      </c>
      <c r="V207" s="56"/>
      <c r="W207" s="56"/>
      <c r="X207" s="62"/>
      <c r="Y207" s="58"/>
      <c r="Z207" s="260" t="s">
        <v>1285</v>
      </c>
      <c r="AA207" s="117" t="s">
        <v>74</v>
      </c>
      <c r="AB207" s="57" t="str">
        <f t="shared" si="0"/>
        <v>PS258097</v>
      </c>
      <c r="AC207" s="58" t="str">
        <f t="shared" si="1"/>
        <v>APSV0201025</v>
      </c>
      <c r="AD207" s="59">
        <f t="shared" si="88"/>
        <v>45997</v>
      </c>
      <c r="AE207" s="58">
        <f t="shared" si="89"/>
        <v>0</v>
      </c>
      <c r="AF207" s="58">
        <f t="shared" si="90"/>
        <v>0</v>
      </c>
      <c r="AG207" s="58">
        <f t="shared" si="91"/>
        <v>2120000</v>
      </c>
      <c r="AH207" s="58">
        <f t="shared" si="92"/>
        <v>990000</v>
      </c>
      <c r="AI207" s="58">
        <f t="shared" si="93"/>
        <v>6248370</v>
      </c>
      <c r="AJ207" s="58">
        <f t="shared" si="94"/>
        <v>1829880</v>
      </c>
      <c r="AK207" s="58">
        <f t="shared" si="95"/>
        <v>2231560</v>
      </c>
      <c r="AL207" s="58">
        <f t="shared" si="96"/>
        <v>660225</v>
      </c>
      <c r="AM207" s="58">
        <f t="shared" si="97"/>
        <v>660225</v>
      </c>
      <c r="AN207" s="58">
        <f t="shared" si="98"/>
        <v>45382</v>
      </c>
      <c r="AO207" s="58">
        <f t="shared" si="99"/>
        <v>31200</v>
      </c>
      <c r="AP207" s="58">
        <f t="shared" si="15"/>
        <v>66000</v>
      </c>
      <c r="AQ207" s="58">
        <f t="shared" si="100"/>
        <v>0</v>
      </c>
      <c r="AR207" s="58">
        <f t="shared" si="17"/>
        <v>1190627.3600000001</v>
      </c>
      <c r="AS207" s="58">
        <f t="shared" si="18"/>
        <v>16073469.359999999</v>
      </c>
      <c r="AT207" s="58">
        <f t="shared" si="19"/>
        <v>16073469.359999999</v>
      </c>
      <c r="AU207" s="58" t="str">
        <f t="shared" si="20"/>
        <v>CÁT LÁI</v>
      </c>
      <c r="AV207" s="75" t="s">
        <v>80</v>
      </c>
      <c r="AW207" s="60" t="s">
        <v>2541</v>
      </c>
      <c r="AX207" s="60" t="s">
        <v>2323</v>
      </c>
      <c r="AY207" s="225">
        <v>46000</v>
      </c>
      <c r="AZ207" s="158"/>
      <c r="BA207" s="74"/>
      <c r="BB207" s="164"/>
      <c r="BC207" s="166"/>
    </row>
    <row r="208" spans="1:55" s="60" customFormat="1" ht="35.25" customHeight="1">
      <c r="A208" s="113" t="s">
        <v>1492</v>
      </c>
      <c r="B208" s="256" t="s">
        <v>1926</v>
      </c>
      <c r="C208" s="140" t="s">
        <v>2972</v>
      </c>
      <c r="D208" s="114">
        <v>45999</v>
      </c>
      <c r="E208" s="114" t="s">
        <v>2224</v>
      </c>
      <c r="F208" s="257">
        <v>1</v>
      </c>
      <c r="G208" s="258">
        <v>2978.5</v>
      </c>
      <c r="H208" s="258">
        <v>2978.5</v>
      </c>
      <c r="I208" s="116"/>
      <c r="J208" s="56"/>
      <c r="K208" s="62"/>
      <c r="L208" s="56">
        <f>+IF(H208=0, _xleta.T, IF(H208&lt;=1000, 1260000, IF(H208&lt;=2000, 1430000, IF(H208&lt;=3000, 2120000, IF(H208&lt;=4500, 2230000, ff)))))</f>
        <v>2120000</v>
      </c>
      <c r="M208" s="56">
        <v>990000</v>
      </c>
      <c r="N208" s="56">
        <v>1040237</v>
      </c>
      <c r="O208" s="56"/>
      <c r="P208" s="56"/>
      <c r="Q208" s="56"/>
      <c r="R208" s="56"/>
      <c r="S208" s="56"/>
      <c r="T208" s="56"/>
      <c r="U208" s="56">
        <f>+IF(H208&lt;=2000, 30000, IF(H208&lt;5000, 66000, ff))</f>
        <v>66000</v>
      </c>
      <c r="V208" s="56"/>
      <c r="W208" s="56"/>
      <c r="X208" s="62"/>
      <c r="Y208" s="58"/>
      <c r="Z208" s="260" t="s">
        <v>691</v>
      </c>
      <c r="AA208" s="117" t="s">
        <v>1271</v>
      </c>
      <c r="AB208" s="57" t="str">
        <f t="shared" si="0"/>
        <v>PS258076</v>
      </c>
      <c r="AC208" s="58" t="str">
        <f t="shared" si="1"/>
        <v>VY251203TTTL</v>
      </c>
      <c r="AD208" s="59">
        <f t="shared" si="88"/>
        <v>45999</v>
      </c>
      <c r="AE208" s="58">
        <f t="shared" si="89"/>
        <v>0</v>
      </c>
      <c r="AF208" s="58">
        <f t="shared" si="90"/>
        <v>0</v>
      </c>
      <c r="AG208" s="58">
        <f t="shared" si="91"/>
        <v>2120000</v>
      </c>
      <c r="AH208" s="58">
        <f t="shared" si="92"/>
        <v>990000</v>
      </c>
      <c r="AI208" s="58">
        <f t="shared" si="93"/>
        <v>1040237</v>
      </c>
      <c r="AJ208" s="58">
        <f t="shared" si="94"/>
        <v>0</v>
      </c>
      <c r="AK208" s="58">
        <f t="shared" si="95"/>
        <v>0</v>
      </c>
      <c r="AL208" s="58">
        <f t="shared" si="96"/>
        <v>0</v>
      </c>
      <c r="AM208" s="58">
        <f t="shared" si="97"/>
        <v>0</v>
      </c>
      <c r="AN208" s="58">
        <f t="shared" si="98"/>
        <v>0</v>
      </c>
      <c r="AO208" s="58">
        <f t="shared" si="99"/>
        <v>0</v>
      </c>
      <c r="AP208" s="58">
        <f t="shared" si="15"/>
        <v>66000</v>
      </c>
      <c r="AQ208" s="58">
        <f t="shared" si="100"/>
        <v>0</v>
      </c>
      <c r="AR208" s="58">
        <f t="shared" si="17"/>
        <v>337298.96</v>
      </c>
      <c r="AS208" s="58">
        <f t="shared" si="18"/>
        <v>4553535.96</v>
      </c>
      <c r="AT208" s="58">
        <f t="shared" si="19"/>
        <v>4553535.96</v>
      </c>
      <c r="AU208" s="58" t="str">
        <f t="shared" si="20"/>
        <v>THÀNH LONG</v>
      </c>
      <c r="AV208" s="75" t="s">
        <v>80</v>
      </c>
      <c r="AW208" s="60" t="s">
        <v>2542</v>
      </c>
      <c r="AX208" s="60" t="s">
        <v>2328</v>
      </c>
      <c r="AY208" s="225">
        <v>46000</v>
      </c>
      <c r="AZ208" s="158"/>
      <c r="BA208" s="74"/>
      <c r="BB208" s="164"/>
      <c r="BC208" s="166"/>
    </row>
    <row r="209" spans="1:55" s="60" customFormat="1" ht="35.25" customHeight="1">
      <c r="A209" s="113" t="s">
        <v>1493</v>
      </c>
      <c r="B209" s="256" t="s">
        <v>1927</v>
      </c>
      <c r="C209" s="140" t="s">
        <v>1928</v>
      </c>
      <c r="D209" s="114">
        <v>45999</v>
      </c>
      <c r="E209" s="114" t="s">
        <v>2225</v>
      </c>
      <c r="F209" s="257">
        <v>1</v>
      </c>
      <c r="G209" s="258">
        <v>18</v>
      </c>
      <c r="H209" s="258">
        <v>18</v>
      </c>
      <c r="I209" s="116"/>
      <c r="J209" s="56"/>
      <c r="K209" s="62"/>
      <c r="L209" s="56">
        <f t="shared" ref="L209:L210" si="102">+IF(H209&lt;=50,1060000, IF(H209&lt;=200, 1210000, IF(H209&lt;=500, 1230000, IF(H209&lt;=1000, 1440000, IF(H209&lt;=2000, 1990000, IF(H209&gt;2000, 1990000+(H209-2000)*1464))))))</f>
        <v>1060000</v>
      </c>
      <c r="M209" s="56">
        <v>990000</v>
      </c>
      <c r="N209" s="56"/>
      <c r="O209" s="56"/>
      <c r="P209" s="56"/>
      <c r="Q209" s="56"/>
      <c r="R209" s="56"/>
      <c r="S209" s="56">
        <v>300000</v>
      </c>
      <c r="T209" s="56"/>
      <c r="U209" s="56"/>
      <c r="V209" s="56"/>
      <c r="W209" s="56"/>
      <c r="X209" s="62"/>
      <c r="Y209" s="58"/>
      <c r="Z209" s="260" t="s">
        <v>2334</v>
      </c>
      <c r="AA209" s="117" t="s">
        <v>72</v>
      </c>
      <c r="AB209" s="57" t="str">
        <f t="shared" si="0"/>
        <v>PS258160</v>
      </c>
      <c r="AC209" s="58" t="str">
        <f t="shared" si="1"/>
        <v>T251205-Y2</v>
      </c>
      <c r="AD209" s="59">
        <f t="shared" si="88"/>
        <v>45999</v>
      </c>
      <c r="AE209" s="58">
        <f t="shared" si="89"/>
        <v>0</v>
      </c>
      <c r="AF209" s="58">
        <f t="shared" si="90"/>
        <v>0</v>
      </c>
      <c r="AG209" s="58">
        <f t="shared" si="91"/>
        <v>1060000</v>
      </c>
      <c r="AH209" s="58">
        <f t="shared" si="92"/>
        <v>990000</v>
      </c>
      <c r="AI209" s="58">
        <f t="shared" si="93"/>
        <v>0</v>
      </c>
      <c r="AJ209" s="58">
        <f t="shared" si="94"/>
        <v>0</v>
      </c>
      <c r="AK209" s="58">
        <f t="shared" si="95"/>
        <v>0</v>
      </c>
      <c r="AL209" s="58">
        <f t="shared" si="96"/>
        <v>0</v>
      </c>
      <c r="AM209" s="58">
        <f t="shared" si="97"/>
        <v>0</v>
      </c>
      <c r="AN209" s="58">
        <f t="shared" si="98"/>
        <v>300000</v>
      </c>
      <c r="AO209" s="58">
        <f t="shared" si="99"/>
        <v>0</v>
      </c>
      <c r="AP209" s="58">
        <f t="shared" si="15"/>
        <v>0</v>
      </c>
      <c r="AQ209" s="58">
        <f t="shared" si="100"/>
        <v>0</v>
      </c>
      <c r="AR209" s="58">
        <f t="shared" si="17"/>
        <v>188000</v>
      </c>
      <c r="AS209" s="58">
        <f t="shared" si="18"/>
        <v>2538000</v>
      </c>
      <c r="AT209" s="58">
        <f t="shared" si="19"/>
        <v>2538000</v>
      </c>
      <c r="AU209" s="58" t="str">
        <f t="shared" si="20"/>
        <v>TCS</v>
      </c>
      <c r="AV209" s="75" t="s">
        <v>79</v>
      </c>
      <c r="AW209" s="60" t="s">
        <v>2543</v>
      </c>
      <c r="AX209" s="60" t="s">
        <v>1293</v>
      </c>
      <c r="AY209" s="225">
        <v>46001</v>
      </c>
      <c r="AZ209" s="158"/>
      <c r="BA209" s="74"/>
      <c r="BB209" s="164"/>
      <c r="BC209" s="166"/>
    </row>
    <row r="210" spans="1:55" s="60" customFormat="1" ht="35.25" customHeight="1">
      <c r="A210" s="113" t="s">
        <v>1494</v>
      </c>
      <c r="B210" s="256" t="s">
        <v>1929</v>
      </c>
      <c r="C210" s="140" t="s">
        <v>1930</v>
      </c>
      <c r="D210" s="114">
        <v>46000</v>
      </c>
      <c r="E210" s="114" t="s">
        <v>2226</v>
      </c>
      <c r="F210" s="257">
        <v>1</v>
      </c>
      <c r="G210" s="258">
        <v>24</v>
      </c>
      <c r="H210" s="258">
        <v>24</v>
      </c>
      <c r="I210" s="116"/>
      <c r="J210" s="56"/>
      <c r="K210" s="62"/>
      <c r="L210" s="56">
        <f t="shared" si="102"/>
        <v>1060000</v>
      </c>
      <c r="M210" s="56">
        <v>990000</v>
      </c>
      <c r="N210" s="56"/>
      <c r="O210" s="56"/>
      <c r="P210" s="56"/>
      <c r="Q210" s="56">
        <v>551602</v>
      </c>
      <c r="R210" s="56"/>
      <c r="S210" s="56">
        <v>150000</v>
      </c>
      <c r="T210" s="56"/>
      <c r="U210" s="56"/>
      <c r="V210" s="56"/>
      <c r="W210" s="56"/>
      <c r="X210" s="62"/>
      <c r="Y210" s="58"/>
      <c r="Z210" s="260" t="s">
        <v>2334</v>
      </c>
      <c r="AA210" s="117" t="s">
        <v>72</v>
      </c>
      <c r="AB210" s="57" t="str">
        <f t="shared" si="0"/>
        <v>PS258177</v>
      </c>
      <c r="AC210" s="58" t="str">
        <f t="shared" si="1"/>
        <v>PC251208VY</v>
      </c>
      <c r="AD210" s="59">
        <f t="shared" si="88"/>
        <v>46000</v>
      </c>
      <c r="AE210" s="58">
        <f t="shared" si="89"/>
        <v>0</v>
      </c>
      <c r="AF210" s="58">
        <f t="shared" si="90"/>
        <v>0</v>
      </c>
      <c r="AG210" s="58">
        <f t="shared" si="91"/>
        <v>1060000</v>
      </c>
      <c r="AH210" s="58">
        <f t="shared" si="92"/>
        <v>990000</v>
      </c>
      <c r="AI210" s="58">
        <f t="shared" si="93"/>
        <v>0</v>
      </c>
      <c r="AJ210" s="58">
        <f t="shared" si="94"/>
        <v>0</v>
      </c>
      <c r="AK210" s="58">
        <f t="shared" si="95"/>
        <v>0</v>
      </c>
      <c r="AL210" s="58">
        <f t="shared" si="96"/>
        <v>551602</v>
      </c>
      <c r="AM210" s="58">
        <f t="shared" si="97"/>
        <v>0</v>
      </c>
      <c r="AN210" s="58">
        <f t="shared" si="98"/>
        <v>150000</v>
      </c>
      <c r="AO210" s="58">
        <f t="shared" si="99"/>
        <v>0</v>
      </c>
      <c r="AP210" s="58">
        <f t="shared" si="15"/>
        <v>0</v>
      </c>
      <c r="AQ210" s="58">
        <f t="shared" si="100"/>
        <v>0</v>
      </c>
      <c r="AR210" s="58">
        <f t="shared" si="17"/>
        <v>220128.16</v>
      </c>
      <c r="AS210" s="58">
        <f t="shared" si="18"/>
        <v>2971730.16</v>
      </c>
      <c r="AT210" s="58">
        <f t="shared" si="19"/>
        <v>2971730.16</v>
      </c>
      <c r="AU210" s="58" t="str">
        <f t="shared" si="20"/>
        <v>TCS</v>
      </c>
      <c r="AV210" s="75" t="s">
        <v>79</v>
      </c>
      <c r="AW210" s="60" t="s">
        <v>2544</v>
      </c>
      <c r="AX210" s="60" t="s">
        <v>1293</v>
      </c>
      <c r="AY210" s="225">
        <v>46001</v>
      </c>
      <c r="AZ210" s="158"/>
      <c r="BA210" s="74"/>
      <c r="BB210" s="164"/>
      <c r="BC210" s="166"/>
    </row>
    <row r="211" spans="1:55" s="60" customFormat="1" ht="35.25" customHeight="1">
      <c r="A211" s="113" t="s">
        <v>1495</v>
      </c>
      <c r="B211" s="256" t="s">
        <v>1931</v>
      </c>
      <c r="C211" s="140" t="s">
        <v>1932</v>
      </c>
      <c r="D211" s="114">
        <v>45999</v>
      </c>
      <c r="E211" s="114" t="s">
        <v>2227</v>
      </c>
      <c r="F211" s="257">
        <v>1</v>
      </c>
      <c r="G211" s="258">
        <v>1</v>
      </c>
      <c r="H211" s="258">
        <v>1</v>
      </c>
      <c r="I211" s="116"/>
      <c r="J211" s="56"/>
      <c r="K211" s="62"/>
      <c r="L211" s="56"/>
      <c r="M211" s="56">
        <v>600000</v>
      </c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62"/>
      <c r="Y211" s="58"/>
      <c r="Z211" s="260"/>
      <c r="AA211" s="117" t="s">
        <v>75</v>
      </c>
      <c r="AB211" s="57" t="str">
        <f t="shared" ref="AB211:AB243" si="103">A211</f>
        <v>PS258057</v>
      </c>
      <c r="AC211" s="58" t="str">
        <f t="shared" ref="AC211:AC243" si="104">B211</f>
        <v>T251203-YH1</v>
      </c>
      <c r="AD211" s="59">
        <f t="shared" ref="AD211:AD243" si="105">D211</f>
        <v>45999</v>
      </c>
      <c r="AE211" s="58">
        <f t="shared" ref="AE211:AE241" si="106">G211/H211*J211</f>
        <v>0</v>
      </c>
      <c r="AF211" s="58">
        <f t="shared" ref="AF211:AF241" si="107">(G211/H211)*K211</f>
        <v>0</v>
      </c>
      <c r="AG211" s="58">
        <f t="shared" ref="AG211:AG241" si="108">(G211/H211)*L211</f>
        <v>0</v>
      </c>
      <c r="AH211" s="58">
        <f t="shared" ref="AH211:AH241" si="109">(G211/H211)*M211</f>
        <v>600000</v>
      </c>
      <c r="AI211" s="58">
        <f t="shared" ref="AI211:AI241" si="110">(G211/H211)*N211</f>
        <v>0</v>
      </c>
      <c r="AJ211" s="58">
        <f t="shared" ref="AJ211:AJ241" si="111">(G211/H211)*O211</f>
        <v>0</v>
      </c>
      <c r="AK211" s="58">
        <f t="shared" ref="AK211:AK241" si="112">(G211/H211)*P211</f>
        <v>0</v>
      </c>
      <c r="AL211" s="58">
        <f t="shared" ref="AL211:AL241" si="113">(G211/H211)*Q211</f>
        <v>0</v>
      </c>
      <c r="AM211" s="58">
        <f t="shared" ref="AM211:AM241" si="114">(G211/H211)*R211</f>
        <v>0</v>
      </c>
      <c r="AN211" s="58">
        <f t="shared" ref="AN211:AN241" si="115">(G211/H211)*S211</f>
        <v>0</v>
      </c>
      <c r="AO211" s="58">
        <f t="shared" ref="AO211:AO241" si="116">(G211/H211)*T211</f>
        <v>0</v>
      </c>
      <c r="AP211" s="58">
        <f t="shared" si="15"/>
        <v>0</v>
      </c>
      <c r="AQ211" s="58">
        <f t="shared" ref="AQ211:AQ241" si="117">(G211/H211)*V211</f>
        <v>0</v>
      </c>
      <c r="AR211" s="58">
        <f t="shared" si="17"/>
        <v>48000</v>
      </c>
      <c r="AS211" s="58">
        <f t="shared" si="18"/>
        <v>648000</v>
      </c>
      <c r="AT211" s="58">
        <f t="shared" si="19"/>
        <v>648000</v>
      </c>
      <c r="AU211" s="58" t="str">
        <f t="shared" si="20"/>
        <v>DHL</v>
      </c>
      <c r="AV211" s="75" t="s">
        <v>82</v>
      </c>
      <c r="AW211" s="60" t="s">
        <v>2545</v>
      </c>
      <c r="AY211" s="225">
        <v>46001</v>
      </c>
      <c r="AZ211" s="158"/>
      <c r="BA211" s="74"/>
      <c r="BB211" s="164"/>
      <c r="BC211" s="166"/>
    </row>
    <row r="212" spans="1:55" s="60" customFormat="1" ht="35.25" customHeight="1">
      <c r="A212" s="113" t="s">
        <v>1496</v>
      </c>
      <c r="B212" s="256" t="s">
        <v>1933</v>
      </c>
      <c r="C212" s="140" t="s">
        <v>1934</v>
      </c>
      <c r="D212" s="114">
        <v>45999</v>
      </c>
      <c r="E212" s="114" t="s">
        <v>2228</v>
      </c>
      <c r="F212" s="257">
        <v>1</v>
      </c>
      <c r="G212" s="258">
        <v>0.5</v>
      </c>
      <c r="H212" s="258">
        <v>0.5</v>
      </c>
      <c r="I212" s="116"/>
      <c r="J212" s="56"/>
      <c r="K212" s="62"/>
      <c r="L212" s="56"/>
      <c r="M212" s="56">
        <v>600000</v>
      </c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62"/>
      <c r="Y212" s="58"/>
      <c r="Z212" s="260"/>
      <c r="AA212" s="117" t="s">
        <v>75</v>
      </c>
      <c r="AB212" s="57" t="str">
        <f t="shared" si="103"/>
        <v>PS258151</v>
      </c>
      <c r="AC212" s="58" t="str">
        <f t="shared" si="104"/>
        <v>CH2025/12/4</v>
      </c>
      <c r="AD212" s="59">
        <f t="shared" si="105"/>
        <v>45999</v>
      </c>
      <c r="AE212" s="58">
        <f t="shared" si="106"/>
        <v>0</v>
      </c>
      <c r="AF212" s="58">
        <f t="shared" si="107"/>
        <v>0</v>
      </c>
      <c r="AG212" s="58">
        <f t="shared" si="108"/>
        <v>0</v>
      </c>
      <c r="AH212" s="58">
        <f t="shared" si="109"/>
        <v>600000</v>
      </c>
      <c r="AI212" s="58">
        <f t="shared" si="110"/>
        <v>0</v>
      </c>
      <c r="AJ212" s="58">
        <f t="shared" si="111"/>
        <v>0</v>
      </c>
      <c r="AK212" s="58">
        <f t="shared" si="112"/>
        <v>0</v>
      </c>
      <c r="AL212" s="58">
        <f t="shared" si="113"/>
        <v>0</v>
      </c>
      <c r="AM212" s="58">
        <f t="shared" si="114"/>
        <v>0</v>
      </c>
      <c r="AN212" s="58">
        <f t="shared" si="115"/>
        <v>0</v>
      </c>
      <c r="AO212" s="58">
        <f t="shared" si="116"/>
        <v>0</v>
      </c>
      <c r="AP212" s="58">
        <f t="shared" si="15"/>
        <v>0</v>
      </c>
      <c r="AQ212" s="58">
        <f t="shared" si="117"/>
        <v>0</v>
      </c>
      <c r="AR212" s="58">
        <f t="shared" ref="AR212:AR215" si="118">SUM(AG212:AQ212)*0.08</f>
        <v>48000</v>
      </c>
      <c r="AS212" s="58">
        <f t="shared" ref="AS212:AS215" si="119">SUM(AG212:AR212)</f>
        <v>648000</v>
      </c>
      <c r="AT212" s="58">
        <f t="shared" ref="AT212:AT215" si="120">AS212</f>
        <v>648000</v>
      </c>
      <c r="AU212" s="58" t="str">
        <f t="shared" ref="AU212:AU215" si="121">AA212</f>
        <v>DHL</v>
      </c>
      <c r="AV212" s="75" t="s">
        <v>82</v>
      </c>
      <c r="AW212" s="60" t="s">
        <v>2546</v>
      </c>
      <c r="AY212" s="225">
        <v>46001</v>
      </c>
      <c r="AZ212" s="158"/>
      <c r="BA212" s="74"/>
      <c r="BB212" s="164"/>
      <c r="BC212" s="166"/>
    </row>
    <row r="213" spans="1:55" s="60" customFormat="1" ht="35.25" customHeight="1">
      <c r="A213" s="113" t="s">
        <v>1497</v>
      </c>
      <c r="B213" s="256" t="s">
        <v>1935</v>
      </c>
      <c r="C213" s="140" t="s">
        <v>1936</v>
      </c>
      <c r="D213" s="114">
        <v>45999</v>
      </c>
      <c r="E213" s="114" t="s">
        <v>2229</v>
      </c>
      <c r="F213" s="257">
        <v>1</v>
      </c>
      <c r="G213" s="258">
        <v>1.5</v>
      </c>
      <c r="H213" s="258">
        <v>1.5</v>
      </c>
      <c r="I213" s="116"/>
      <c r="J213" s="56"/>
      <c r="K213" s="62"/>
      <c r="L213" s="56"/>
      <c r="M213" s="56">
        <v>600000</v>
      </c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62"/>
      <c r="Y213" s="58"/>
      <c r="Z213" s="260"/>
      <c r="AA213" s="117" t="s">
        <v>75</v>
      </c>
      <c r="AB213" s="57" t="str">
        <f t="shared" si="103"/>
        <v>PS258152</v>
      </c>
      <c r="AC213" s="58" t="str">
        <f t="shared" si="104"/>
        <v>INV-25120725</v>
      </c>
      <c r="AD213" s="59">
        <f t="shared" si="105"/>
        <v>45999</v>
      </c>
      <c r="AE213" s="58">
        <f t="shared" si="106"/>
        <v>0</v>
      </c>
      <c r="AF213" s="58">
        <f t="shared" si="107"/>
        <v>0</v>
      </c>
      <c r="AG213" s="58">
        <f t="shared" si="108"/>
        <v>0</v>
      </c>
      <c r="AH213" s="58">
        <f t="shared" si="109"/>
        <v>600000</v>
      </c>
      <c r="AI213" s="58">
        <f t="shared" si="110"/>
        <v>0</v>
      </c>
      <c r="AJ213" s="58">
        <f t="shared" si="111"/>
        <v>0</v>
      </c>
      <c r="AK213" s="58">
        <f t="shared" si="112"/>
        <v>0</v>
      </c>
      <c r="AL213" s="58">
        <f t="shared" si="113"/>
        <v>0</v>
      </c>
      <c r="AM213" s="58">
        <f t="shared" si="114"/>
        <v>0</v>
      </c>
      <c r="AN213" s="58">
        <f t="shared" si="115"/>
        <v>0</v>
      </c>
      <c r="AO213" s="58">
        <f t="shared" si="116"/>
        <v>0</v>
      </c>
      <c r="AP213" s="58">
        <f t="shared" ref="AP213:AP255" si="122">(G213/H213)*U213</f>
        <v>0</v>
      </c>
      <c r="AQ213" s="58">
        <f t="shared" si="117"/>
        <v>0</v>
      </c>
      <c r="AR213" s="58">
        <f t="shared" si="118"/>
        <v>48000</v>
      </c>
      <c r="AS213" s="58">
        <f t="shared" si="119"/>
        <v>648000</v>
      </c>
      <c r="AT213" s="58">
        <f t="shared" si="120"/>
        <v>648000</v>
      </c>
      <c r="AU213" s="58" t="str">
        <f t="shared" si="121"/>
        <v>DHL</v>
      </c>
      <c r="AV213" s="75" t="s">
        <v>82</v>
      </c>
      <c r="AW213" s="60" t="s">
        <v>2547</v>
      </c>
      <c r="AY213" s="225">
        <v>46001</v>
      </c>
      <c r="AZ213" s="158"/>
      <c r="BA213" s="74"/>
      <c r="BB213" s="164"/>
      <c r="BC213" s="166"/>
    </row>
    <row r="214" spans="1:55" s="60" customFormat="1" ht="35.25" customHeight="1">
      <c r="A214" s="113" t="s">
        <v>1498</v>
      </c>
      <c r="B214" s="256" t="s">
        <v>1937</v>
      </c>
      <c r="C214" s="140" t="s">
        <v>1938</v>
      </c>
      <c r="D214" s="114">
        <v>45999</v>
      </c>
      <c r="E214" s="114" t="s">
        <v>2230</v>
      </c>
      <c r="F214" s="257">
        <v>1</v>
      </c>
      <c r="G214" s="258">
        <v>0.4</v>
      </c>
      <c r="H214" s="258">
        <v>0.4</v>
      </c>
      <c r="I214" s="116"/>
      <c r="J214" s="56"/>
      <c r="K214" s="62"/>
      <c r="L214" s="56"/>
      <c r="M214" s="56">
        <v>600000</v>
      </c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62"/>
      <c r="Y214" s="58"/>
      <c r="Z214" s="260"/>
      <c r="AA214" s="117" t="s">
        <v>75</v>
      </c>
      <c r="AB214" s="57" t="str">
        <f t="shared" si="103"/>
        <v>PS258155</v>
      </c>
      <c r="AC214" s="58" t="str">
        <f t="shared" si="104"/>
        <v>DJL-251205- 064</v>
      </c>
      <c r="AD214" s="59">
        <f t="shared" si="105"/>
        <v>45999</v>
      </c>
      <c r="AE214" s="58">
        <f t="shared" si="106"/>
        <v>0</v>
      </c>
      <c r="AF214" s="58">
        <f t="shared" si="107"/>
        <v>0</v>
      </c>
      <c r="AG214" s="58">
        <f t="shared" si="108"/>
        <v>0</v>
      </c>
      <c r="AH214" s="58">
        <f t="shared" si="109"/>
        <v>600000</v>
      </c>
      <c r="AI214" s="58">
        <f t="shared" si="110"/>
        <v>0</v>
      </c>
      <c r="AJ214" s="58">
        <f t="shared" si="111"/>
        <v>0</v>
      </c>
      <c r="AK214" s="58">
        <f t="shared" si="112"/>
        <v>0</v>
      </c>
      <c r="AL214" s="58">
        <f t="shared" si="113"/>
        <v>0</v>
      </c>
      <c r="AM214" s="58">
        <f t="shared" si="114"/>
        <v>0</v>
      </c>
      <c r="AN214" s="58">
        <f t="shared" si="115"/>
        <v>0</v>
      </c>
      <c r="AO214" s="58">
        <f t="shared" si="116"/>
        <v>0</v>
      </c>
      <c r="AP214" s="58">
        <f t="shared" si="122"/>
        <v>0</v>
      </c>
      <c r="AQ214" s="58">
        <f t="shared" si="117"/>
        <v>0</v>
      </c>
      <c r="AR214" s="58">
        <f t="shared" si="118"/>
        <v>48000</v>
      </c>
      <c r="AS214" s="58">
        <f t="shared" si="119"/>
        <v>648000</v>
      </c>
      <c r="AT214" s="58">
        <f t="shared" si="120"/>
        <v>648000</v>
      </c>
      <c r="AU214" s="58" t="str">
        <f t="shared" si="121"/>
        <v>DHL</v>
      </c>
      <c r="AV214" s="75" t="s">
        <v>82</v>
      </c>
      <c r="AW214" s="60" t="s">
        <v>2548</v>
      </c>
      <c r="AY214" s="225">
        <v>46001</v>
      </c>
      <c r="AZ214" s="158"/>
      <c r="BA214" s="74"/>
      <c r="BB214" s="164"/>
      <c r="BC214" s="166"/>
    </row>
    <row r="215" spans="1:55" s="60" customFormat="1" ht="35.25" customHeight="1">
      <c r="A215" s="113" t="s">
        <v>1499</v>
      </c>
      <c r="B215" s="256" t="s">
        <v>1939</v>
      </c>
      <c r="C215" s="140" t="s">
        <v>1940</v>
      </c>
      <c r="D215" s="114">
        <v>45999</v>
      </c>
      <c r="E215" s="114" t="s">
        <v>2231</v>
      </c>
      <c r="F215" s="257">
        <v>1</v>
      </c>
      <c r="G215" s="258">
        <v>32.5</v>
      </c>
      <c r="H215" s="258">
        <v>32.5</v>
      </c>
      <c r="I215" s="116"/>
      <c r="J215" s="56"/>
      <c r="K215" s="62"/>
      <c r="L215" s="56"/>
      <c r="M215" s="56">
        <v>600000</v>
      </c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62"/>
      <c r="Y215" s="58"/>
      <c r="Z215" s="260"/>
      <c r="AA215" s="117" t="s">
        <v>75</v>
      </c>
      <c r="AB215" s="57" t="str">
        <f t="shared" si="103"/>
        <v>PS258150</v>
      </c>
      <c r="AC215" s="58" t="str">
        <f t="shared" si="104"/>
        <v>IE20251203006</v>
      </c>
      <c r="AD215" s="59">
        <f t="shared" si="105"/>
        <v>45999</v>
      </c>
      <c r="AE215" s="58">
        <f t="shared" si="106"/>
        <v>0</v>
      </c>
      <c r="AF215" s="58">
        <f t="shared" si="107"/>
        <v>0</v>
      </c>
      <c r="AG215" s="58">
        <f t="shared" si="108"/>
        <v>0</v>
      </c>
      <c r="AH215" s="58">
        <f t="shared" si="109"/>
        <v>600000</v>
      </c>
      <c r="AI215" s="58">
        <f t="shared" si="110"/>
        <v>0</v>
      </c>
      <c r="AJ215" s="58">
        <f t="shared" si="111"/>
        <v>0</v>
      </c>
      <c r="AK215" s="58">
        <f t="shared" si="112"/>
        <v>0</v>
      </c>
      <c r="AL215" s="58">
        <f t="shared" si="113"/>
        <v>0</v>
      </c>
      <c r="AM215" s="58">
        <f t="shared" si="114"/>
        <v>0</v>
      </c>
      <c r="AN215" s="58">
        <f t="shared" si="115"/>
        <v>0</v>
      </c>
      <c r="AO215" s="58">
        <f t="shared" si="116"/>
        <v>0</v>
      </c>
      <c r="AP215" s="58">
        <f t="shared" si="122"/>
        <v>0</v>
      </c>
      <c r="AQ215" s="58">
        <f t="shared" si="117"/>
        <v>0</v>
      </c>
      <c r="AR215" s="58">
        <f t="shared" si="118"/>
        <v>48000</v>
      </c>
      <c r="AS215" s="58">
        <f t="shared" si="119"/>
        <v>648000</v>
      </c>
      <c r="AT215" s="58">
        <f t="shared" si="120"/>
        <v>648000</v>
      </c>
      <c r="AU215" s="58" t="str">
        <f t="shared" si="121"/>
        <v>DHL</v>
      </c>
      <c r="AV215" s="75" t="s">
        <v>82</v>
      </c>
      <c r="AW215" s="60" t="s">
        <v>2549</v>
      </c>
      <c r="AY215" s="225">
        <v>46001</v>
      </c>
      <c r="AZ215" s="158"/>
      <c r="BA215" s="74"/>
      <c r="BB215" s="164"/>
      <c r="BC215" s="166"/>
    </row>
    <row r="216" spans="1:55" s="60" customFormat="1" ht="37.5" customHeight="1">
      <c r="A216" s="113" t="s">
        <v>1500</v>
      </c>
      <c r="B216" s="256" t="s">
        <v>1941</v>
      </c>
      <c r="C216" s="140" t="s">
        <v>1942</v>
      </c>
      <c r="D216" s="114">
        <v>45999</v>
      </c>
      <c r="E216" s="114" t="s">
        <v>2232</v>
      </c>
      <c r="F216" s="257">
        <v>1</v>
      </c>
      <c r="G216" s="258">
        <v>1.9</v>
      </c>
      <c r="H216" s="258">
        <v>1.9</v>
      </c>
      <c r="I216" s="116"/>
      <c r="J216" s="56"/>
      <c r="K216" s="62"/>
      <c r="L216" s="56"/>
      <c r="M216" s="56">
        <v>600000</v>
      </c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62"/>
      <c r="Y216" s="58"/>
      <c r="Z216" s="260"/>
      <c r="AA216" s="117" t="s">
        <v>75</v>
      </c>
      <c r="AB216" s="57" t="str">
        <f t="shared" si="103"/>
        <v>PS258148</v>
      </c>
      <c r="AC216" s="58" t="str">
        <f t="shared" si="104"/>
        <v>DSHK2025120501</v>
      </c>
      <c r="AD216" s="59">
        <f t="shared" si="105"/>
        <v>45999</v>
      </c>
      <c r="AE216" s="58">
        <f t="shared" si="106"/>
        <v>0</v>
      </c>
      <c r="AF216" s="58">
        <f t="shared" si="107"/>
        <v>0</v>
      </c>
      <c r="AG216" s="58">
        <f t="shared" si="108"/>
        <v>0</v>
      </c>
      <c r="AH216" s="58">
        <f t="shared" si="109"/>
        <v>600000</v>
      </c>
      <c r="AI216" s="58">
        <f t="shared" si="110"/>
        <v>0</v>
      </c>
      <c r="AJ216" s="58">
        <f t="shared" si="111"/>
        <v>0</v>
      </c>
      <c r="AK216" s="58">
        <f t="shared" si="112"/>
        <v>0</v>
      </c>
      <c r="AL216" s="58">
        <f t="shared" si="113"/>
        <v>0</v>
      </c>
      <c r="AM216" s="58">
        <f t="shared" si="114"/>
        <v>0</v>
      </c>
      <c r="AN216" s="58">
        <f t="shared" si="115"/>
        <v>0</v>
      </c>
      <c r="AO216" s="58">
        <f t="shared" si="116"/>
        <v>0</v>
      </c>
      <c r="AP216" s="58">
        <f t="shared" si="122"/>
        <v>0</v>
      </c>
      <c r="AQ216" s="58">
        <f t="shared" si="117"/>
        <v>0</v>
      </c>
      <c r="AR216" s="58">
        <f t="shared" ref="AR216" si="123">SUM(AG216:AQ216)*0.08</f>
        <v>48000</v>
      </c>
      <c r="AS216" s="58">
        <f t="shared" ref="AS216" si="124">SUM(AG216:AR216)</f>
        <v>648000</v>
      </c>
      <c r="AT216" s="58">
        <f t="shared" ref="AT216:AT243" si="125">AS216</f>
        <v>648000</v>
      </c>
      <c r="AU216" s="58" t="str">
        <f t="shared" si="14"/>
        <v>DHL</v>
      </c>
      <c r="AV216" s="75" t="s">
        <v>82</v>
      </c>
      <c r="AW216" s="60" t="s">
        <v>2550</v>
      </c>
      <c r="AY216" s="225">
        <v>46001</v>
      </c>
      <c r="AZ216" s="158"/>
      <c r="BA216" s="74"/>
      <c r="BB216" s="164"/>
      <c r="BC216" s="166"/>
    </row>
    <row r="217" spans="1:55" s="60" customFormat="1" ht="37.5" customHeight="1">
      <c r="A217" s="113" t="s">
        <v>1501</v>
      </c>
      <c r="B217" s="140" t="s">
        <v>1943</v>
      </c>
      <c r="C217" s="256" t="s">
        <v>1944</v>
      </c>
      <c r="D217" s="114">
        <v>45999</v>
      </c>
      <c r="E217" s="114" t="s">
        <v>2233</v>
      </c>
      <c r="F217" s="257">
        <v>1</v>
      </c>
      <c r="G217" s="258">
        <v>1</v>
      </c>
      <c r="H217" s="258">
        <v>1</v>
      </c>
      <c r="I217" s="116"/>
      <c r="J217" s="56"/>
      <c r="K217" s="62"/>
      <c r="L217" s="56"/>
      <c r="M217" s="56">
        <v>600000</v>
      </c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62"/>
      <c r="Y217" s="58"/>
      <c r="Z217" s="260"/>
      <c r="AA217" s="117" t="s">
        <v>75</v>
      </c>
      <c r="AB217" s="57" t="str">
        <f t="shared" si="103"/>
        <v>PS258147</v>
      </c>
      <c r="AC217" s="58" t="str">
        <f t="shared" si="104"/>
        <v>SHSAEF1251100104</v>
      </c>
      <c r="AD217" s="59">
        <f t="shared" si="105"/>
        <v>45999</v>
      </c>
      <c r="AE217" s="58">
        <f t="shared" si="106"/>
        <v>0</v>
      </c>
      <c r="AF217" s="58">
        <f t="shared" si="107"/>
        <v>0</v>
      </c>
      <c r="AG217" s="58">
        <f t="shared" si="108"/>
        <v>0</v>
      </c>
      <c r="AH217" s="58">
        <f t="shared" si="109"/>
        <v>600000</v>
      </c>
      <c r="AI217" s="58">
        <f t="shared" si="110"/>
        <v>0</v>
      </c>
      <c r="AJ217" s="58">
        <f t="shared" si="111"/>
        <v>0</v>
      </c>
      <c r="AK217" s="58">
        <f t="shared" si="112"/>
        <v>0</v>
      </c>
      <c r="AL217" s="58">
        <f t="shared" si="113"/>
        <v>0</v>
      </c>
      <c r="AM217" s="58">
        <f t="shared" si="114"/>
        <v>0</v>
      </c>
      <c r="AN217" s="58">
        <f t="shared" si="115"/>
        <v>0</v>
      </c>
      <c r="AO217" s="58">
        <f t="shared" si="116"/>
        <v>0</v>
      </c>
      <c r="AP217" s="58">
        <f t="shared" si="122"/>
        <v>0</v>
      </c>
      <c r="AQ217" s="58">
        <f t="shared" si="117"/>
        <v>0</v>
      </c>
      <c r="AR217" s="58">
        <f t="shared" ref="AR217:AR243" si="126">SUM(AG217:AQ217)*0.08</f>
        <v>48000</v>
      </c>
      <c r="AS217" s="58">
        <f t="shared" ref="AS217:AS243" si="127">SUM(AG217:AR217)</f>
        <v>648000</v>
      </c>
      <c r="AT217" s="58">
        <f t="shared" si="125"/>
        <v>648000</v>
      </c>
      <c r="AU217" s="58" t="str">
        <f t="shared" si="14"/>
        <v>DHL</v>
      </c>
      <c r="AV217" s="75" t="s">
        <v>82</v>
      </c>
      <c r="AW217" s="60" t="s">
        <v>2551</v>
      </c>
      <c r="AY217" s="225">
        <v>46001</v>
      </c>
      <c r="AZ217" s="158"/>
      <c r="BA217" s="74"/>
      <c r="BB217" s="164"/>
      <c r="BC217" s="166"/>
    </row>
    <row r="218" spans="1:55" s="60" customFormat="1" ht="37.5" customHeight="1">
      <c r="A218" s="113" t="s">
        <v>1502</v>
      </c>
      <c r="B218" s="140" t="s">
        <v>1945</v>
      </c>
      <c r="C218" s="256" t="s">
        <v>1946</v>
      </c>
      <c r="D218" s="114">
        <v>46000</v>
      </c>
      <c r="E218" s="114" t="s">
        <v>2234</v>
      </c>
      <c r="F218" s="257">
        <v>1</v>
      </c>
      <c r="G218" s="258">
        <v>4.4000000000000004</v>
      </c>
      <c r="H218" s="258">
        <v>4.4000000000000004</v>
      </c>
      <c r="I218" s="116"/>
      <c r="J218" s="56"/>
      <c r="K218" s="62"/>
      <c r="L218" s="56"/>
      <c r="M218" s="56">
        <v>600000</v>
      </c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62"/>
      <c r="Y218" s="58"/>
      <c r="Z218" s="260"/>
      <c r="AA218" s="117" t="s">
        <v>75</v>
      </c>
      <c r="AB218" s="57" t="str">
        <f t="shared" si="103"/>
        <v>PS258154</v>
      </c>
      <c r="AC218" s="58" t="str">
        <f t="shared" si="104"/>
        <v>WY2512025</v>
      </c>
      <c r="AD218" s="59">
        <f t="shared" si="105"/>
        <v>46000</v>
      </c>
      <c r="AE218" s="58">
        <f t="shared" si="106"/>
        <v>0</v>
      </c>
      <c r="AF218" s="58">
        <f t="shared" si="107"/>
        <v>0</v>
      </c>
      <c r="AG218" s="58">
        <f t="shared" si="108"/>
        <v>0</v>
      </c>
      <c r="AH218" s="58">
        <f t="shared" si="109"/>
        <v>600000</v>
      </c>
      <c r="AI218" s="58">
        <f t="shared" si="110"/>
        <v>0</v>
      </c>
      <c r="AJ218" s="58">
        <f t="shared" si="111"/>
        <v>0</v>
      </c>
      <c r="AK218" s="58">
        <f t="shared" si="112"/>
        <v>0</v>
      </c>
      <c r="AL218" s="58">
        <f t="shared" si="113"/>
        <v>0</v>
      </c>
      <c r="AM218" s="58">
        <f t="shared" si="114"/>
        <v>0</v>
      </c>
      <c r="AN218" s="58">
        <f t="shared" si="115"/>
        <v>0</v>
      </c>
      <c r="AO218" s="58">
        <f t="shared" si="116"/>
        <v>0</v>
      </c>
      <c r="AP218" s="58">
        <f t="shared" si="122"/>
        <v>0</v>
      </c>
      <c r="AQ218" s="58">
        <f t="shared" si="117"/>
        <v>0</v>
      </c>
      <c r="AR218" s="58">
        <f t="shared" si="126"/>
        <v>48000</v>
      </c>
      <c r="AS218" s="58">
        <f t="shared" si="127"/>
        <v>648000</v>
      </c>
      <c r="AT218" s="58">
        <f t="shared" si="125"/>
        <v>648000</v>
      </c>
      <c r="AU218" s="58" t="str">
        <f t="shared" si="14"/>
        <v>DHL</v>
      </c>
      <c r="AV218" s="75" t="s">
        <v>82</v>
      </c>
      <c r="AW218" s="60" t="s">
        <v>2552</v>
      </c>
      <c r="AY218" s="225">
        <v>46001</v>
      </c>
      <c r="AZ218" s="158"/>
      <c r="BA218" s="74"/>
      <c r="BB218" s="164"/>
      <c r="BC218" s="166"/>
    </row>
    <row r="219" spans="1:55" s="60" customFormat="1" ht="37.5" customHeight="1">
      <c r="A219" s="113" t="s">
        <v>1503</v>
      </c>
      <c r="B219" s="140" t="s">
        <v>1947</v>
      </c>
      <c r="C219" s="256" t="s">
        <v>1948</v>
      </c>
      <c r="D219" s="114">
        <v>46000</v>
      </c>
      <c r="E219" s="114" t="s">
        <v>2235</v>
      </c>
      <c r="F219" s="257">
        <v>1</v>
      </c>
      <c r="G219" s="258">
        <v>3.5</v>
      </c>
      <c r="H219" s="258">
        <v>3.5</v>
      </c>
      <c r="I219" s="116"/>
      <c r="J219" s="56"/>
      <c r="K219" s="62"/>
      <c r="L219" s="56"/>
      <c r="M219" s="56">
        <v>600000</v>
      </c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62"/>
      <c r="Y219" s="58"/>
      <c r="Z219" s="260"/>
      <c r="AA219" s="117" t="s">
        <v>75</v>
      </c>
      <c r="AB219" s="57" t="str">
        <f t="shared" si="103"/>
        <v>PS258163</v>
      </c>
      <c r="AC219" s="58" t="str">
        <f t="shared" si="104"/>
        <v>251204-01</v>
      </c>
      <c r="AD219" s="59">
        <f t="shared" si="105"/>
        <v>46000</v>
      </c>
      <c r="AE219" s="58">
        <f t="shared" si="106"/>
        <v>0</v>
      </c>
      <c r="AF219" s="58">
        <f t="shared" si="107"/>
        <v>0</v>
      </c>
      <c r="AG219" s="58">
        <f t="shared" si="108"/>
        <v>0</v>
      </c>
      <c r="AH219" s="58">
        <f t="shared" si="109"/>
        <v>600000</v>
      </c>
      <c r="AI219" s="58">
        <f t="shared" si="110"/>
        <v>0</v>
      </c>
      <c r="AJ219" s="58">
        <f t="shared" si="111"/>
        <v>0</v>
      </c>
      <c r="AK219" s="58">
        <f t="shared" si="112"/>
        <v>0</v>
      </c>
      <c r="AL219" s="58">
        <f t="shared" si="113"/>
        <v>0</v>
      </c>
      <c r="AM219" s="58">
        <f t="shared" si="114"/>
        <v>0</v>
      </c>
      <c r="AN219" s="58">
        <f t="shared" si="115"/>
        <v>0</v>
      </c>
      <c r="AO219" s="58">
        <f t="shared" si="116"/>
        <v>0</v>
      </c>
      <c r="AP219" s="58">
        <f t="shared" si="122"/>
        <v>0</v>
      </c>
      <c r="AQ219" s="58">
        <f t="shared" si="117"/>
        <v>0</v>
      </c>
      <c r="AR219" s="58">
        <f t="shared" si="126"/>
        <v>48000</v>
      </c>
      <c r="AS219" s="58">
        <f t="shared" si="127"/>
        <v>648000</v>
      </c>
      <c r="AT219" s="58">
        <f t="shared" si="125"/>
        <v>648000</v>
      </c>
      <c r="AU219" s="58" t="str">
        <f t="shared" si="14"/>
        <v>DHL</v>
      </c>
      <c r="AV219" s="75" t="s">
        <v>82</v>
      </c>
      <c r="AW219" s="60" t="s">
        <v>2553</v>
      </c>
      <c r="AY219" s="225">
        <v>46001</v>
      </c>
      <c r="AZ219" s="158"/>
      <c r="BA219" s="74"/>
      <c r="BB219" s="164"/>
      <c r="BC219" s="166"/>
    </row>
    <row r="220" spans="1:55" s="60" customFormat="1" ht="37.5" customHeight="1">
      <c r="A220" s="113" t="s">
        <v>1504</v>
      </c>
      <c r="B220" s="140" t="s">
        <v>1949</v>
      </c>
      <c r="C220" s="256" t="s">
        <v>1950</v>
      </c>
      <c r="D220" s="114">
        <v>46000</v>
      </c>
      <c r="E220" s="114" t="s">
        <v>2236</v>
      </c>
      <c r="F220" s="257">
        <v>1</v>
      </c>
      <c r="G220" s="258">
        <v>421.2</v>
      </c>
      <c r="H220" s="258">
        <v>421.2</v>
      </c>
      <c r="I220" s="116" t="s">
        <v>2313</v>
      </c>
      <c r="J220" s="56"/>
      <c r="K220" s="62"/>
      <c r="L220" s="56">
        <f>+IF(H220=0, _xleta.T, IF(H220&lt;=1000, 1260000, IF(H220&lt;=2000, 1430000, IF(H220&lt;=3000, 2120000, IF(H220&lt;=4500, 2230000, ff)))))</f>
        <v>1260000</v>
      </c>
      <c r="M220" s="56">
        <v>990000</v>
      </c>
      <c r="N220" s="56">
        <v>1322249</v>
      </c>
      <c r="O220" s="56"/>
      <c r="P220" s="56"/>
      <c r="Q220" s="56">
        <v>528160</v>
      </c>
      <c r="R220" s="56"/>
      <c r="S220" s="56"/>
      <c r="T220" s="56">
        <v>6318</v>
      </c>
      <c r="U220" s="56">
        <f>+IF(H220&lt;=2000, 30000, IF(H220&lt;5000, 66000, ff))</f>
        <v>30000</v>
      </c>
      <c r="V220" s="56"/>
      <c r="W220" s="56"/>
      <c r="X220" s="62"/>
      <c r="Y220" s="58"/>
      <c r="Z220" s="260" t="s">
        <v>692</v>
      </c>
      <c r="AA220" s="117" t="s">
        <v>2589</v>
      </c>
      <c r="AB220" s="57" t="str">
        <f t="shared" si="103"/>
        <v>PS257999</v>
      </c>
      <c r="AC220" s="58" t="str">
        <f t="shared" si="104"/>
        <v>2511/130/VY</v>
      </c>
      <c r="AD220" s="59">
        <f t="shared" si="105"/>
        <v>46000</v>
      </c>
      <c r="AE220" s="58">
        <f t="shared" si="106"/>
        <v>0</v>
      </c>
      <c r="AF220" s="58">
        <f t="shared" si="107"/>
        <v>0</v>
      </c>
      <c r="AG220" s="58">
        <f t="shared" si="108"/>
        <v>1260000</v>
      </c>
      <c r="AH220" s="58">
        <f t="shared" si="109"/>
        <v>990000</v>
      </c>
      <c r="AI220" s="58">
        <f t="shared" si="110"/>
        <v>1322249</v>
      </c>
      <c r="AJ220" s="58">
        <f t="shared" si="111"/>
        <v>0</v>
      </c>
      <c r="AK220" s="58">
        <f t="shared" si="112"/>
        <v>0</v>
      </c>
      <c r="AL220" s="58">
        <f t="shared" si="113"/>
        <v>528160</v>
      </c>
      <c r="AM220" s="58">
        <f t="shared" si="114"/>
        <v>0</v>
      </c>
      <c r="AN220" s="58">
        <f t="shared" si="115"/>
        <v>0</v>
      </c>
      <c r="AO220" s="58">
        <f t="shared" si="116"/>
        <v>6318</v>
      </c>
      <c r="AP220" s="58">
        <f t="shared" si="122"/>
        <v>30000</v>
      </c>
      <c r="AQ220" s="58">
        <f t="shared" si="117"/>
        <v>0</v>
      </c>
      <c r="AR220" s="58">
        <f t="shared" si="126"/>
        <v>330938.16000000003</v>
      </c>
      <c r="AS220" s="58">
        <f t="shared" si="127"/>
        <v>4467665.16</v>
      </c>
      <c r="AT220" s="58">
        <f t="shared" si="125"/>
        <v>4467665.16</v>
      </c>
      <c r="AU220" s="58" t="str">
        <f t="shared" si="14"/>
        <v>SP-ITC</v>
      </c>
      <c r="AV220" s="75" t="s">
        <v>80</v>
      </c>
      <c r="AW220" s="60" t="s">
        <v>2554</v>
      </c>
      <c r="AX220" s="60" t="s">
        <v>2324</v>
      </c>
      <c r="AY220" s="225">
        <v>46001</v>
      </c>
      <c r="AZ220" s="158"/>
      <c r="BA220" s="74"/>
      <c r="BB220" s="164"/>
      <c r="BC220" s="166"/>
    </row>
    <row r="221" spans="1:55" s="60" customFormat="1" ht="37.5" customHeight="1">
      <c r="A221" s="113" t="s">
        <v>1505</v>
      </c>
      <c r="B221" s="140" t="s">
        <v>1951</v>
      </c>
      <c r="C221" s="256" t="s">
        <v>1952</v>
      </c>
      <c r="D221" s="114">
        <v>46000</v>
      </c>
      <c r="E221" s="114" t="s">
        <v>2237</v>
      </c>
      <c r="F221" s="257">
        <v>1</v>
      </c>
      <c r="G221" s="258">
        <v>80</v>
      </c>
      <c r="H221" s="258">
        <v>80</v>
      </c>
      <c r="I221" s="116" t="s">
        <v>2314</v>
      </c>
      <c r="J221" s="56"/>
      <c r="K221" s="62"/>
      <c r="L221" s="56">
        <f>+IF(H221=0, _xleta.T, IF(H221&lt;=1000, 1260000, IF(H221&lt;=2000, 1430000, IF(H221&lt;=3000, 2120000, IF(H221&lt;=4500, 2230000, ff)))))</f>
        <v>1260000</v>
      </c>
      <c r="M221" s="56">
        <v>990000</v>
      </c>
      <c r="N221" s="56">
        <v>818648</v>
      </c>
      <c r="O221" s="56"/>
      <c r="P221" s="56"/>
      <c r="Q221" s="56">
        <v>528160</v>
      </c>
      <c r="R221" s="56"/>
      <c r="S221" s="56"/>
      <c r="T221" s="56">
        <v>1200</v>
      </c>
      <c r="U221" s="56">
        <f>+IF(H221&lt;=2000, 30000, IF(H221&lt;5000, 66000, ff))</f>
        <v>30000</v>
      </c>
      <c r="V221" s="56"/>
      <c r="W221" s="56"/>
      <c r="X221" s="62"/>
      <c r="Y221" s="58"/>
      <c r="Z221" s="260" t="s">
        <v>692</v>
      </c>
      <c r="AA221" s="117" t="s">
        <v>2589</v>
      </c>
      <c r="AB221" s="57" t="str">
        <f t="shared" si="103"/>
        <v>PS258138</v>
      </c>
      <c r="AC221" s="58" t="str">
        <f t="shared" si="104"/>
        <v>INV- 25110144</v>
      </c>
      <c r="AD221" s="59">
        <f t="shared" si="105"/>
        <v>46000</v>
      </c>
      <c r="AE221" s="58">
        <f t="shared" si="106"/>
        <v>0</v>
      </c>
      <c r="AF221" s="58">
        <f t="shared" si="107"/>
        <v>0</v>
      </c>
      <c r="AG221" s="58">
        <f t="shared" si="108"/>
        <v>1260000</v>
      </c>
      <c r="AH221" s="58">
        <f t="shared" si="109"/>
        <v>990000</v>
      </c>
      <c r="AI221" s="58">
        <f t="shared" si="110"/>
        <v>818648</v>
      </c>
      <c r="AJ221" s="58">
        <f t="shared" si="111"/>
        <v>0</v>
      </c>
      <c r="AK221" s="58">
        <f t="shared" si="112"/>
        <v>0</v>
      </c>
      <c r="AL221" s="58">
        <f t="shared" si="113"/>
        <v>528160</v>
      </c>
      <c r="AM221" s="58">
        <f t="shared" si="114"/>
        <v>0</v>
      </c>
      <c r="AN221" s="58">
        <f t="shared" si="115"/>
        <v>0</v>
      </c>
      <c r="AO221" s="58">
        <f t="shared" si="116"/>
        <v>1200</v>
      </c>
      <c r="AP221" s="58">
        <f t="shared" si="122"/>
        <v>30000</v>
      </c>
      <c r="AQ221" s="58">
        <f t="shared" si="117"/>
        <v>0</v>
      </c>
      <c r="AR221" s="58">
        <f t="shared" si="126"/>
        <v>290240.64000000001</v>
      </c>
      <c r="AS221" s="58">
        <f t="shared" si="127"/>
        <v>3918248.64</v>
      </c>
      <c r="AT221" s="58">
        <f t="shared" si="125"/>
        <v>3918248.64</v>
      </c>
      <c r="AU221" s="58" t="str">
        <f t="shared" si="14"/>
        <v>SP-ITC</v>
      </c>
      <c r="AV221" s="75" t="s">
        <v>80</v>
      </c>
      <c r="AW221" s="60" t="s">
        <v>2555</v>
      </c>
      <c r="AX221" s="60" t="s">
        <v>2324</v>
      </c>
      <c r="AY221" s="225">
        <v>46001</v>
      </c>
      <c r="AZ221" s="158"/>
      <c r="BA221" s="74"/>
      <c r="BB221" s="164"/>
      <c r="BC221" s="166"/>
    </row>
    <row r="222" spans="1:55" s="60" customFormat="1" ht="37.5" customHeight="1">
      <c r="A222" s="113" t="s">
        <v>1506</v>
      </c>
      <c r="B222" s="140" t="s">
        <v>1953</v>
      </c>
      <c r="C222" s="256" t="s">
        <v>1954</v>
      </c>
      <c r="D222" s="114">
        <v>45997</v>
      </c>
      <c r="E222" s="114" t="s">
        <v>2238</v>
      </c>
      <c r="F222" s="257">
        <v>1</v>
      </c>
      <c r="G222" s="258">
        <v>4012.2</v>
      </c>
      <c r="H222" s="258">
        <v>4012.2</v>
      </c>
      <c r="I222" s="116">
        <v>15.38</v>
      </c>
      <c r="J222" s="56"/>
      <c r="K222" s="62"/>
      <c r="L222" s="56">
        <f>+IF(H222=0, _xleta.T, IF(H222&lt;=1000, 1260000, IF(H222&lt;=2000, 1430000, IF(H222&lt;=3000, 2120000, IF(H222&lt;=4500, 2230000, ff)))))</f>
        <v>2230000</v>
      </c>
      <c r="M222" s="56">
        <v>990000</v>
      </c>
      <c r="N222" s="56">
        <v>14073884</v>
      </c>
      <c r="O222" s="56">
        <v>2843193</v>
      </c>
      <c r="P222" s="56">
        <v>8123408</v>
      </c>
      <c r="Q222" s="56">
        <v>660225</v>
      </c>
      <c r="R222" s="56">
        <v>1452495</v>
      </c>
      <c r="S222" s="56"/>
      <c r="T222" s="56">
        <v>60183</v>
      </c>
      <c r="U222" s="56">
        <f>+IF(H222&lt;=2000, 30000, IF(H222&lt;5000, 66000, ff))</f>
        <v>66000</v>
      </c>
      <c r="V222" s="56"/>
      <c r="W222" s="56"/>
      <c r="X222" s="62"/>
      <c r="Y222" s="58"/>
      <c r="Z222" s="260" t="s">
        <v>691</v>
      </c>
      <c r="AA222" s="117" t="s">
        <v>74</v>
      </c>
      <c r="AB222" s="57" t="str">
        <f t="shared" si="103"/>
        <v>PS258096</v>
      </c>
      <c r="AC222" s="58" t="str">
        <f t="shared" si="104"/>
        <v>IE20251127001</v>
      </c>
      <c r="AD222" s="59">
        <f t="shared" si="105"/>
        <v>45997</v>
      </c>
      <c r="AE222" s="58">
        <f t="shared" si="106"/>
        <v>0</v>
      </c>
      <c r="AF222" s="58">
        <f t="shared" si="107"/>
        <v>0</v>
      </c>
      <c r="AG222" s="58">
        <f t="shared" si="108"/>
        <v>2230000</v>
      </c>
      <c r="AH222" s="58">
        <f t="shared" si="109"/>
        <v>990000</v>
      </c>
      <c r="AI222" s="58">
        <f t="shared" si="110"/>
        <v>14073884</v>
      </c>
      <c r="AJ222" s="58">
        <f t="shared" si="111"/>
        <v>2843193</v>
      </c>
      <c r="AK222" s="58">
        <f t="shared" si="112"/>
        <v>8123408</v>
      </c>
      <c r="AL222" s="58">
        <f t="shared" si="113"/>
        <v>660225</v>
      </c>
      <c r="AM222" s="58">
        <f t="shared" si="114"/>
        <v>1452495</v>
      </c>
      <c r="AN222" s="58">
        <f t="shared" si="115"/>
        <v>0</v>
      </c>
      <c r="AO222" s="58">
        <f t="shared" si="116"/>
        <v>60183</v>
      </c>
      <c r="AP222" s="58">
        <f t="shared" si="122"/>
        <v>66000</v>
      </c>
      <c r="AQ222" s="58">
        <f t="shared" si="117"/>
        <v>0</v>
      </c>
      <c r="AR222" s="58">
        <f t="shared" si="126"/>
        <v>2439951.04</v>
      </c>
      <c r="AS222" s="58">
        <f t="shared" si="127"/>
        <v>32939339.039999999</v>
      </c>
      <c r="AT222" s="58">
        <f t="shared" si="125"/>
        <v>32939339.039999999</v>
      </c>
      <c r="AU222" s="58" t="str">
        <f t="shared" si="14"/>
        <v>CÁT LÁI</v>
      </c>
      <c r="AV222" s="75" t="s">
        <v>80</v>
      </c>
      <c r="AW222" s="60" t="s">
        <v>2556</v>
      </c>
      <c r="AX222" s="60" t="s">
        <v>2323</v>
      </c>
      <c r="AY222" s="225">
        <v>46001</v>
      </c>
      <c r="AZ222" s="158"/>
      <c r="BA222" s="74"/>
      <c r="BB222" s="164"/>
      <c r="BC222" s="166"/>
    </row>
    <row r="223" spans="1:55" s="60" customFormat="1" ht="37.5" customHeight="1">
      <c r="A223" s="113" t="s">
        <v>1507</v>
      </c>
      <c r="B223" s="140" t="s">
        <v>1955</v>
      </c>
      <c r="C223" s="256" t="s">
        <v>1956</v>
      </c>
      <c r="D223" s="114">
        <v>45997</v>
      </c>
      <c r="E223" s="114" t="s">
        <v>2239</v>
      </c>
      <c r="F223" s="257">
        <v>1</v>
      </c>
      <c r="G223" s="258">
        <v>1542.08</v>
      </c>
      <c r="H223" s="258">
        <v>1542.08</v>
      </c>
      <c r="I223" s="116">
        <v>8.6300000000000008</v>
      </c>
      <c r="J223" s="56"/>
      <c r="K223" s="62"/>
      <c r="L223" s="56">
        <f>+IF(H223=0, _xleta.T, IF(H223&lt;=1000, 1260000, IF(H223&lt;=2000, 1430000, IF(H223&lt;=3000, 2120000, IF(H223&lt;=4500, 2230000, ff)))))</f>
        <v>1430000</v>
      </c>
      <c r="M223" s="56">
        <v>990000</v>
      </c>
      <c r="N223" s="56">
        <v>19372322</v>
      </c>
      <c r="O223" s="56">
        <v>4558193</v>
      </c>
      <c r="P223" s="56">
        <v>9116387</v>
      </c>
      <c r="Q223" s="56">
        <v>1320450</v>
      </c>
      <c r="R223" s="56"/>
      <c r="S223" s="56"/>
      <c r="T223" s="56">
        <v>23132</v>
      </c>
      <c r="U223" s="56">
        <f>+IF(H223&lt;=2000, 30000, IF(H223&lt;5000, 66000, ff))</f>
        <v>30000</v>
      </c>
      <c r="V223" s="56"/>
      <c r="W223" s="56"/>
      <c r="X223" s="62"/>
      <c r="Y223" s="58"/>
      <c r="Z223" s="260" t="s">
        <v>1276</v>
      </c>
      <c r="AA223" s="117" t="s">
        <v>74</v>
      </c>
      <c r="AB223" s="57" t="str">
        <f t="shared" si="103"/>
        <v>PS258095</v>
      </c>
      <c r="AC223" s="58" t="str">
        <f t="shared" si="104"/>
        <v>DL20251127-2</v>
      </c>
      <c r="AD223" s="59">
        <f t="shared" si="105"/>
        <v>45997</v>
      </c>
      <c r="AE223" s="58">
        <f t="shared" si="106"/>
        <v>0</v>
      </c>
      <c r="AF223" s="58">
        <f t="shared" si="107"/>
        <v>0</v>
      </c>
      <c r="AG223" s="58">
        <f t="shared" si="108"/>
        <v>1430000</v>
      </c>
      <c r="AH223" s="58">
        <f t="shared" si="109"/>
        <v>990000</v>
      </c>
      <c r="AI223" s="58">
        <f t="shared" si="110"/>
        <v>19372322</v>
      </c>
      <c r="AJ223" s="58">
        <f t="shared" si="111"/>
        <v>4558193</v>
      </c>
      <c r="AK223" s="58">
        <f t="shared" si="112"/>
        <v>9116387</v>
      </c>
      <c r="AL223" s="58">
        <f t="shared" si="113"/>
        <v>1320450</v>
      </c>
      <c r="AM223" s="58">
        <f t="shared" si="114"/>
        <v>0</v>
      </c>
      <c r="AN223" s="58">
        <f t="shared" si="115"/>
        <v>0</v>
      </c>
      <c r="AO223" s="58">
        <f t="shared" si="116"/>
        <v>23132</v>
      </c>
      <c r="AP223" s="58">
        <f t="shared" si="122"/>
        <v>30000</v>
      </c>
      <c r="AQ223" s="58">
        <f t="shared" si="117"/>
        <v>0</v>
      </c>
      <c r="AR223" s="58">
        <f t="shared" si="126"/>
        <v>2947238.72</v>
      </c>
      <c r="AS223" s="58">
        <f t="shared" si="127"/>
        <v>39787722.719999999</v>
      </c>
      <c r="AT223" s="58">
        <f t="shared" si="125"/>
        <v>39787722.719999999</v>
      </c>
      <c r="AU223" s="58" t="str">
        <f t="shared" si="14"/>
        <v>CÁT LÁI</v>
      </c>
      <c r="AV223" s="75" t="s">
        <v>80</v>
      </c>
      <c r="AW223" s="60" t="s">
        <v>2557</v>
      </c>
      <c r="AX223" s="60" t="s">
        <v>2323</v>
      </c>
      <c r="AY223" s="225">
        <v>46001</v>
      </c>
      <c r="AZ223" s="158"/>
      <c r="BA223" s="74"/>
      <c r="BB223" s="164"/>
      <c r="BC223" s="166"/>
    </row>
    <row r="224" spans="1:55" s="60" customFormat="1" ht="37.5" customHeight="1">
      <c r="A224" s="113" t="s">
        <v>1508</v>
      </c>
      <c r="B224" s="140" t="s">
        <v>1957</v>
      </c>
      <c r="C224" s="256" t="s">
        <v>1958</v>
      </c>
      <c r="D224" s="114">
        <v>45997</v>
      </c>
      <c r="E224" s="114" t="s">
        <v>2240</v>
      </c>
      <c r="F224" s="257">
        <v>1</v>
      </c>
      <c r="G224" s="258">
        <v>1592.64</v>
      </c>
      <c r="H224" s="258">
        <v>1592.64</v>
      </c>
      <c r="I224" s="116">
        <v>9.0660000000000007</v>
      </c>
      <c r="J224" s="56"/>
      <c r="K224" s="62"/>
      <c r="L224" s="56">
        <f>+IF(H224=0, _xleta.T, IF(H224&lt;=1000, 1260000, IF(H224&lt;=2000, 1430000, IF(H224&lt;=3000, 2120000, IF(H224&lt;=4500, 2230000, ff)))))</f>
        <v>1430000</v>
      </c>
      <c r="M224" s="56">
        <v>990000</v>
      </c>
      <c r="N224" s="56">
        <v>20351040</v>
      </c>
      <c r="O224" s="56">
        <v>4788480</v>
      </c>
      <c r="P224" s="56">
        <v>9576960</v>
      </c>
      <c r="Q224" s="56">
        <v>1320450</v>
      </c>
      <c r="R224" s="56"/>
      <c r="S224" s="56"/>
      <c r="T224" s="56">
        <v>23889</v>
      </c>
      <c r="U224" s="56">
        <f>+IF(H224&lt;=2000, 30000, IF(H224&lt;5000, 66000, ff))</f>
        <v>30000</v>
      </c>
      <c r="V224" s="56"/>
      <c r="W224" s="56"/>
      <c r="X224" s="62"/>
      <c r="Y224" s="58"/>
      <c r="Z224" s="260" t="s">
        <v>1276</v>
      </c>
      <c r="AA224" s="117" t="s">
        <v>74</v>
      </c>
      <c r="AB224" s="57" t="str">
        <f t="shared" si="103"/>
        <v>PS258093</v>
      </c>
      <c r="AC224" s="58" t="str">
        <f t="shared" si="104"/>
        <v>DL20251127</v>
      </c>
      <c r="AD224" s="59">
        <f t="shared" si="105"/>
        <v>45997</v>
      </c>
      <c r="AE224" s="58">
        <f t="shared" si="106"/>
        <v>0</v>
      </c>
      <c r="AF224" s="58">
        <f t="shared" si="107"/>
        <v>0</v>
      </c>
      <c r="AG224" s="58">
        <f t="shared" si="108"/>
        <v>1430000</v>
      </c>
      <c r="AH224" s="58">
        <f t="shared" si="109"/>
        <v>990000</v>
      </c>
      <c r="AI224" s="58">
        <f t="shared" si="110"/>
        <v>20351040</v>
      </c>
      <c r="AJ224" s="58">
        <f t="shared" si="111"/>
        <v>4788480</v>
      </c>
      <c r="AK224" s="58">
        <f t="shared" si="112"/>
        <v>9576960</v>
      </c>
      <c r="AL224" s="58">
        <f t="shared" si="113"/>
        <v>1320450</v>
      </c>
      <c r="AM224" s="58">
        <f t="shared" si="114"/>
        <v>0</v>
      </c>
      <c r="AN224" s="58">
        <f t="shared" si="115"/>
        <v>0</v>
      </c>
      <c r="AO224" s="58">
        <f t="shared" si="116"/>
        <v>23889</v>
      </c>
      <c r="AP224" s="58">
        <f t="shared" si="122"/>
        <v>30000</v>
      </c>
      <c r="AQ224" s="58">
        <f t="shared" si="117"/>
        <v>0</v>
      </c>
      <c r="AR224" s="58">
        <f t="shared" si="126"/>
        <v>3080865.52</v>
      </c>
      <c r="AS224" s="58">
        <f t="shared" si="127"/>
        <v>41591684.520000003</v>
      </c>
      <c r="AT224" s="58">
        <f t="shared" si="125"/>
        <v>41591684.520000003</v>
      </c>
      <c r="AU224" s="58" t="str">
        <f t="shared" si="14"/>
        <v>CÁT LÁI</v>
      </c>
      <c r="AV224" s="75" t="s">
        <v>80</v>
      </c>
      <c r="AW224" s="60" t="s">
        <v>2558</v>
      </c>
      <c r="AX224" s="60" t="s">
        <v>2323</v>
      </c>
      <c r="AY224" s="225">
        <v>46001</v>
      </c>
      <c r="AZ224" s="158"/>
      <c r="BA224" s="74"/>
      <c r="BB224" s="164"/>
      <c r="BC224" s="166"/>
    </row>
    <row r="225" spans="1:55" s="60" customFormat="1" ht="37.5" customHeight="1">
      <c r="A225" s="113" t="s">
        <v>1509</v>
      </c>
      <c r="B225" s="140" t="s">
        <v>1959</v>
      </c>
      <c r="C225" s="256" t="s">
        <v>1960</v>
      </c>
      <c r="D225" s="114">
        <v>46001</v>
      </c>
      <c r="E225" s="114" t="s">
        <v>2241</v>
      </c>
      <c r="F225" s="257">
        <v>1</v>
      </c>
      <c r="G225" s="258">
        <v>98.8</v>
      </c>
      <c r="H225" s="258">
        <v>98.8</v>
      </c>
      <c r="I225" s="116"/>
      <c r="J225" s="56"/>
      <c r="K225" s="62"/>
      <c r="L225" s="56">
        <f>+IF(H225&lt;=50,1060000, IF(H225&lt;=200, 1210000, IF(H225&lt;=500, 1230000, IF(H225&lt;=1000, 1440000, IF(H225&lt;=2000, 1990000, IF(H225&gt;2000, 1990000+(H225-2000)*1464))))))</f>
        <v>1210000</v>
      </c>
      <c r="M225" s="56">
        <v>990000</v>
      </c>
      <c r="N225" s="56"/>
      <c r="O225" s="56"/>
      <c r="P225" s="56"/>
      <c r="Q225" s="56">
        <v>1584720</v>
      </c>
      <c r="R225" s="56"/>
      <c r="S225" s="56">
        <v>150000</v>
      </c>
      <c r="T225" s="56"/>
      <c r="U225" s="56"/>
      <c r="V225" s="56"/>
      <c r="W225" s="56"/>
      <c r="X225" s="62"/>
      <c r="Y225" s="58"/>
      <c r="Z225" s="260" t="s">
        <v>2342</v>
      </c>
      <c r="AA225" s="117" t="s">
        <v>72</v>
      </c>
      <c r="AB225" s="57" t="str">
        <f t="shared" si="103"/>
        <v>PS258234</v>
      </c>
      <c r="AC225" s="58" t="str">
        <f t="shared" si="104"/>
        <v>113206/2025</v>
      </c>
      <c r="AD225" s="59">
        <f t="shared" si="105"/>
        <v>46001</v>
      </c>
      <c r="AE225" s="58">
        <f t="shared" si="106"/>
        <v>0</v>
      </c>
      <c r="AF225" s="58">
        <f t="shared" si="107"/>
        <v>0</v>
      </c>
      <c r="AG225" s="58">
        <f t="shared" si="108"/>
        <v>1210000</v>
      </c>
      <c r="AH225" s="58">
        <f t="shared" si="109"/>
        <v>990000</v>
      </c>
      <c r="AI225" s="58">
        <f t="shared" si="110"/>
        <v>0</v>
      </c>
      <c r="AJ225" s="58">
        <f t="shared" si="111"/>
        <v>0</v>
      </c>
      <c r="AK225" s="58">
        <f t="shared" si="112"/>
        <v>0</v>
      </c>
      <c r="AL225" s="58">
        <f t="shared" si="113"/>
        <v>1584720</v>
      </c>
      <c r="AM225" s="58">
        <f t="shared" si="114"/>
        <v>0</v>
      </c>
      <c r="AN225" s="58">
        <f t="shared" si="115"/>
        <v>150000</v>
      </c>
      <c r="AO225" s="58">
        <f t="shared" si="116"/>
        <v>0</v>
      </c>
      <c r="AP225" s="58">
        <f t="shared" si="122"/>
        <v>0</v>
      </c>
      <c r="AQ225" s="58">
        <f t="shared" si="117"/>
        <v>0</v>
      </c>
      <c r="AR225" s="58">
        <f t="shared" si="126"/>
        <v>314777.60000000003</v>
      </c>
      <c r="AS225" s="58">
        <f t="shared" si="127"/>
        <v>4249497.5999999996</v>
      </c>
      <c r="AT225" s="58">
        <f t="shared" si="125"/>
        <v>4249497.5999999996</v>
      </c>
      <c r="AU225" s="58" t="str">
        <f t="shared" si="14"/>
        <v>TCS</v>
      </c>
      <c r="AV225" s="75" t="s">
        <v>79</v>
      </c>
      <c r="AW225" s="60" t="s">
        <v>2559</v>
      </c>
      <c r="AX225" s="60" t="s">
        <v>1293</v>
      </c>
      <c r="AY225" s="225">
        <v>46001</v>
      </c>
      <c r="AZ225" s="158"/>
      <c r="BA225" s="74"/>
      <c r="BB225" s="164"/>
      <c r="BC225" s="166"/>
    </row>
    <row r="226" spans="1:55" s="60" customFormat="1" ht="37.5" customHeight="1">
      <c r="A226" s="113" t="s">
        <v>1510</v>
      </c>
      <c r="B226" s="140" t="s">
        <v>1961</v>
      </c>
      <c r="C226" s="256" t="s">
        <v>1962</v>
      </c>
      <c r="D226" s="114">
        <v>46000</v>
      </c>
      <c r="E226" s="114" t="s">
        <v>2242</v>
      </c>
      <c r="F226" s="257">
        <v>1</v>
      </c>
      <c r="G226" s="258">
        <v>4418</v>
      </c>
      <c r="H226" s="258">
        <v>4418</v>
      </c>
      <c r="I226" s="116" t="s">
        <v>2315</v>
      </c>
      <c r="J226" s="56"/>
      <c r="K226" s="62"/>
      <c r="L226" s="259">
        <f>2230000*2</f>
        <v>4460000</v>
      </c>
      <c r="M226" s="56">
        <v>990000</v>
      </c>
      <c r="N226" s="56">
        <v>7613426</v>
      </c>
      <c r="O226" s="56"/>
      <c r="P226" s="56"/>
      <c r="Q226" s="56">
        <v>1848560</v>
      </c>
      <c r="R226" s="56"/>
      <c r="S226" s="56"/>
      <c r="T226" s="56">
        <v>66270</v>
      </c>
      <c r="U226" s="56">
        <f>66000*2</f>
        <v>132000</v>
      </c>
      <c r="V226" s="56"/>
      <c r="W226" s="56"/>
      <c r="X226" s="62"/>
      <c r="Y226" s="58"/>
      <c r="Z226" s="260" t="s">
        <v>2343</v>
      </c>
      <c r="AA226" s="117" t="s">
        <v>74</v>
      </c>
      <c r="AB226" s="57" t="str">
        <f t="shared" si="103"/>
        <v>PS258139</v>
      </c>
      <c r="AC226" s="58" t="str">
        <f t="shared" si="104"/>
        <v>PS25-8139</v>
      </c>
      <c r="AD226" s="59">
        <f t="shared" si="105"/>
        <v>46000</v>
      </c>
      <c r="AE226" s="58">
        <f t="shared" si="106"/>
        <v>0</v>
      </c>
      <c r="AF226" s="58">
        <f t="shared" si="107"/>
        <v>0</v>
      </c>
      <c r="AG226" s="58">
        <f t="shared" si="108"/>
        <v>4460000</v>
      </c>
      <c r="AH226" s="58">
        <f t="shared" si="109"/>
        <v>990000</v>
      </c>
      <c r="AI226" s="58">
        <f t="shared" si="110"/>
        <v>7613426</v>
      </c>
      <c r="AJ226" s="58">
        <f t="shared" si="111"/>
        <v>0</v>
      </c>
      <c r="AK226" s="58">
        <f t="shared" si="112"/>
        <v>0</v>
      </c>
      <c r="AL226" s="58">
        <f t="shared" si="113"/>
        <v>1848560</v>
      </c>
      <c r="AM226" s="58">
        <f t="shared" si="114"/>
        <v>0</v>
      </c>
      <c r="AN226" s="58">
        <f t="shared" si="115"/>
        <v>0</v>
      </c>
      <c r="AO226" s="58">
        <f t="shared" si="116"/>
        <v>66270</v>
      </c>
      <c r="AP226" s="58">
        <f t="shared" si="122"/>
        <v>132000</v>
      </c>
      <c r="AQ226" s="58">
        <f t="shared" si="117"/>
        <v>0</v>
      </c>
      <c r="AR226" s="58">
        <f t="shared" si="126"/>
        <v>1208820.48</v>
      </c>
      <c r="AS226" s="58">
        <f t="shared" si="127"/>
        <v>16319076.48</v>
      </c>
      <c r="AT226" s="58">
        <f t="shared" si="125"/>
        <v>16319076.48</v>
      </c>
      <c r="AU226" s="58" t="str">
        <f t="shared" si="14"/>
        <v>CÁT LÁI</v>
      </c>
      <c r="AV226" s="75" t="s">
        <v>80</v>
      </c>
      <c r="AW226" s="60" t="s">
        <v>2560</v>
      </c>
      <c r="AX226" s="60" t="s">
        <v>2323</v>
      </c>
      <c r="AY226" s="225">
        <v>46001</v>
      </c>
      <c r="AZ226" s="158"/>
      <c r="BA226" s="74"/>
      <c r="BB226" s="164"/>
      <c r="BC226" s="166"/>
    </row>
    <row r="227" spans="1:55" s="60" customFormat="1" ht="37.5" customHeight="1">
      <c r="A227" s="113" t="s">
        <v>1511</v>
      </c>
      <c r="B227" s="140" t="s">
        <v>1963</v>
      </c>
      <c r="C227" s="256" t="s">
        <v>1964</v>
      </c>
      <c r="D227" s="114">
        <v>46001</v>
      </c>
      <c r="E227" s="114" t="s">
        <v>2243</v>
      </c>
      <c r="F227" s="257">
        <v>1</v>
      </c>
      <c r="G227" s="258">
        <v>22</v>
      </c>
      <c r="H227" s="258">
        <v>22</v>
      </c>
      <c r="I227" s="116"/>
      <c r="J227" s="56"/>
      <c r="K227" s="62"/>
      <c r="L227" s="56">
        <f t="shared" ref="L227:L228" si="128">+IF(H227&lt;=50,1060000, IF(H227&lt;=200, 1210000, IF(H227&lt;=500, 1230000, IF(H227&lt;=1000, 1440000, IF(H227&lt;=2000, 1990000, IF(H227&gt;2000, 1990000+(H227-2000)*1464))))))</f>
        <v>1060000</v>
      </c>
      <c r="M227" s="56">
        <v>990000</v>
      </c>
      <c r="N227" s="56"/>
      <c r="O227" s="56"/>
      <c r="P227" s="56"/>
      <c r="Q227" s="56">
        <v>548617</v>
      </c>
      <c r="R227" s="56"/>
      <c r="S227" s="56">
        <v>150000</v>
      </c>
      <c r="T227" s="56"/>
      <c r="U227" s="56"/>
      <c r="V227" s="56"/>
      <c r="W227" s="56"/>
      <c r="X227" s="62"/>
      <c r="Y227" s="58"/>
      <c r="Z227" s="260" t="s">
        <v>692</v>
      </c>
      <c r="AA227" s="117" t="s">
        <v>72</v>
      </c>
      <c r="AB227" s="57" t="str">
        <f t="shared" si="103"/>
        <v>PS258222</v>
      </c>
      <c r="AC227" s="58" t="str">
        <f t="shared" si="104"/>
        <v>PC251209VY</v>
      </c>
      <c r="AD227" s="59">
        <f t="shared" si="105"/>
        <v>46001</v>
      </c>
      <c r="AE227" s="58">
        <f t="shared" si="106"/>
        <v>0</v>
      </c>
      <c r="AF227" s="58">
        <f t="shared" si="107"/>
        <v>0</v>
      </c>
      <c r="AG227" s="58">
        <f t="shared" si="108"/>
        <v>1060000</v>
      </c>
      <c r="AH227" s="58">
        <f t="shared" si="109"/>
        <v>990000</v>
      </c>
      <c r="AI227" s="58">
        <f t="shared" si="110"/>
        <v>0</v>
      </c>
      <c r="AJ227" s="58">
        <f t="shared" si="111"/>
        <v>0</v>
      </c>
      <c r="AK227" s="58">
        <f t="shared" si="112"/>
        <v>0</v>
      </c>
      <c r="AL227" s="58">
        <f t="shared" si="113"/>
        <v>548617</v>
      </c>
      <c r="AM227" s="58">
        <f t="shared" si="114"/>
        <v>0</v>
      </c>
      <c r="AN227" s="58">
        <f t="shared" si="115"/>
        <v>150000</v>
      </c>
      <c r="AO227" s="58">
        <f t="shared" si="116"/>
        <v>0</v>
      </c>
      <c r="AP227" s="58">
        <f t="shared" si="122"/>
        <v>0</v>
      </c>
      <c r="AQ227" s="58">
        <f t="shared" si="117"/>
        <v>0</v>
      </c>
      <c r="AR227" s="58">
        <f t="shared" si="126"/>
        <v>219889.36000000002</v>
      </c>
      <c r="AS227" s="58">
        <f t="shared" si="127"/>
        <v>2968506.36</v>
      </c>
      <c r="AT227" s="58">
        <f t="shared" si="125"/>
        <v>2968506.36</v>
      </c>
      <c r="AU227" s="58" t="str">
        <f t="shared" si="14"/>
        <v>TCS</v>
      </c>
      <c r="AV227" s="75" t="s">
        <v>79</v>
      </c>
      <c r="AW227" s="60" t="s">
        <v>2561</v>
      </c>
      <c r="AX227" s="60" t="s">
        <v>1293</v>
      </c>
      <c r="AY227" s="225">
        <v>46002</v>
      </c>
      <c r="AZ227" s="158"/>
      <c r="BA227" s="74"/>
      <c r="BB227" s="164"/>
      <c r="BC227" s="166"/>
    </row>
    <row r="228" spans="1:55" s="60" customFormat="1" ht="37.5" customHeight="1">
      <c r="A228" s="113" t="s">
        <v>1512</v>
      </c>
      <c r="B228" s="140" t="s">
        <v>1965</v>
      </c>
      <c r="C228" s="140" t="s">
        <v>1966</v>
      </c>
      <c r="D228" s="114">
        <v>46001</v>
      </c>
      <c r="E228" s="114" t="s">
        <v>2244</v>
      </c>
      <c r="F228" s="257">
        <v>1</v>
      </c>
      <c r="G228" s="258">
        <v>3</v>
      </c>
      <c r="H228" s="258">
        <v>3</v>
      </c>
      <c r="I228" s="116"/>
      <c r="J228" s="56"/>
      <c r="K228" s="62"/>
      <c r="L228" s="56">
        <f t="shared" si="128"/>
        <v>1060000</v>
      </c>
      <c r="M228" s="56">
        <v>990000</v>
      </c>
      <c r="N228" s="56"/>
      <c r="O228" s="56"/>
      <c r="P228" s="56"/>
      <c r="Q228" s="56">
        <v>524080</v>
      </c>
      <c r="R228" s="56"/>
      <c r="S228" s="56">
        <v>150000</v>
      </c>
      <c r="T228" s="56"/>
      <c r="U228" s="56"/>
      <c r="V228" s="56"/>
      <c r="W228" s="56"/>
      <c r="X228" s="62"/>
      <c r="Y228" s="58"/>
      <c r="Z228" s="260" t="s">
        <v>692</v>
      </c>
      <c r="AA228" s="117" t="s">
        <v>72</v>
      </c>
      <c r="AB228" s="57" t="str">
        <f t="shared" si="103"/>
        <v>PS258223</v>
      </c>
      <c r="AC228" s="58" t="str">
        <f t="shared" si="104"/>
        <v>PC2512092VY</v>
      </c>
      <c r="AD228" s="59">
        <f t="shared" si="105"/>
        <v>46001</v>
      </c>
      <c r="AE228" s="58">
        <f t="shared" si="106"/>
        <v>0</v>
      </c>
      <c r="AF228" s="58">
        <f t="shared" si="107"/>
        <v>0</v>
      </c>
      <c r="AG228" s="58">
        <f t="shared" si="108"/>
        <v>1060000</v>
      </c>
      <c r="AH228" s="58">
        <f t="shared" si="109"/>
        <v>990000</v>
      </c>
      <c r="AI228" s="58">
        <f t="shared" si="110"/>
        <v>0</v>
      </c>
      <c r="AJ228" s="58">
        <f t="shared" si="111"/>
        <v>0</v>
      </c>
      <c r="AK228" s="58">
        <f t="shared" si="112"/>
        <v>0</v>
      </c>
      <c r="AL228" s="58">
        <f t="shared" si="113"/>
        <v>524080</v>
      </c>
      <c r="AM228" s="58">
        <f t="shared" si="114"/>
        <v>0</v>
      </c>
      <c r="AN228" s="58">
        <f t="shared" si="115"/>
        <v>150000</v>
      </c>
      <c r="AO228" s="58">
        <f t="shared" si="116"/>
        <v>0</v>
      </c>
      <c r="AP228" s="58">
        <f t="shared" si="122"/>
        <v>0</v>
      </c>
      <c r="AQ228" s="58">
        <f t="shared" si="117"/>
        <v>0</v>
      </c>
      <c r="AR228" s="58">
        <f t="shared" si="126"/>
        <v>217926.39999999999</v>
      </c>
      <c r="AS228" s="58">
        <f t="shared" si="127"/>
        <v>2942006.4</v>
      </c>
      <c r="AT228" s="58">
        <f t="shared" si="125"/>
        <v>2942006.4</v>
      </c>
      <c r="AU228" s="58" t="str">
        <f t="shared" si="14"/>
        <v>TCS</v>
      </c>
      <c r="AV228" s="75" t="s">
        <v>79</v>
      </c>
      <c r="AW228" s="60" t="s">
        <v>2562</v>
      </c>
      <c r="AX228" s="60" t="s">
        <v>1293</v>
      </c>
      <c r="AY228" s="225">
        <v>46002</v>
      </c>
      <c r="AZ228" s="158"/>
      <c r="BA228" s="74"/>
      <c r="BB228" s="164"/>
      <c r="BC228" s="166"/>
    </row>
    <row r="229" spans="1:55" s="60" customFormat="1" ht="37.5" customHeight="1">
      <c r="A229" s="113" t="s">
        <v>1513</v>
      </c>
      <c r="B229" s="140" t="s">
        <v>1967</v>
      </c>
      <c r="C229" s="140" t="s">
        <v>1968</v>
      </c>
      <c r="D229" s="114">
        <v>45999</v>
      </c>
      <c r="E229" s="114" t="s">
        <v>2245</v>
      </c>
      <c r="F229" s="257">
        <v>1</v>
      </c>
      <c r="G229" s="258">
        <v>588.91</v>
      </c>
      <c r="H229" s="258">
        <v>588.91</v>
      </c>
      <c r="I229" s="116" t="s">
        <v>2316</v>
      </c>
      <c r="J229" s="56"/>
      <c r="K229" s="62"/>
      <c r="L229" s="56">
        <f>+IF(H229=0, _xleta.T, IF(H229&lt;=1000, 1260000, IF(H229&lt;=2000, 1430000, IF(H229&lt;=3000, 2120000, IF(H229&lt;=4500, 2230000, ff)))))</f>
        <v>1260000</v>
      </c>
      <c r="M229" s="56">
        <v>990000</v>
      </c>
      <c r="N229" s="56">
        <v>3005344</v>
      </c>
      <c r="O229" s="56"/>
      <c r="P229" s="56"/>
      <c r="Q229" s="56">
        <v>1056360</v>
      </c>
      <c r="R229" s="56"/>
      <c r="S229" s="56"/>
      <c r="T229" s="56">
        <v>8834</v>
      </c>
      <c r="U229" s="56">
        <f>+IF(H229&lt;=2000, 30000, IF(H229&lt;5000, 66000, ff))</f>
        <v>30000</v>
      </c>
      <c r="V229" s="56"/>
      <c r="W229" s="56"/>
      <c r="X229" s="62"/>
      <c r="Y229" s="58"/>
      <c r="Z229" s="263" t="s">
        <v>2332</v>
      </c>
      <c r="AA229" s="117" t="s">
        <v>74</v>
      </c>
      <c r="AB229" s="57" t="str">
        <f t="shared" si="103"/>
        <v>PS258129</v>
      </c>
      <c r="AC229" s="58" t="str">
        <f t="shared" si="104"/>
        <v>T251130-Y1</v>
      </c>
      <c r="AD229" s="59">
        <f t="shared" si="105"/>
        <v>45999</v>
      </c>
      <c r="AE229" s="58">
        <f t="shared" si="106"/>
        <v>0</v>
      </c>
      <c r="AF229" s="58">
        <f t="shared" si="107"/>
        <v>0</v>
      </c>
      <c r="AG229" s="58">
        <f t="shared" si="108"/>
        <v>1260000</v>
      </c>
      <c r="AH229" s="58">
        <f t="shared" si="109"/>
        <v>990000</v>
      </c>
      <c r="AI229" s="58">
        <f t="shared" si="110"/>
        <v>3005344</v>
      </c>
      <c r="AJ229" s="58">
        <f t="shared" si="111"/>
        <v>0</v>
      </c>
      <c r="AK229" s="58">
        <f t="shared" si="112"/>
        <v>0</v>
      </c>
      <c r="AL229" s="58">
        <f t="shared" si="113"/>
        <v>1056360</v>
      </c>
      <c r="AM229" s="58">
        <f t="shared" si="114"/>
        <v>0</v>
      </c>
      <c r="AN229" s="58">
        <f t="shared" si="115"/>
        <v>0</v>
      </c>
      <c r="AO229" s="58">
        <f t="shared" si="116"/>
        <v>8834</v>
      </c>
      <c r="AP229" s="58">
        <f t="shared" si="122"/>
        <v>30000</v>
      </c>
      <c r="AQ229" s="58">
        <f t="shared" si="117"/>
        <v>0</v>
      </c>
      <c r="AR229" s="58">
        <f t="shared" si="126"/>
        <v>508043.04000000004</v>
      </c>
      <c r="AS229" s="58">
        <f t="shared" si="127"/>
        <v>6858581.04</v>
      </c>
      <c r="AT229" s="58">
        <f t="shared" si="125"/>
        <v>6858581.04</v>
      </c>
      <c r="AU229" s="58" t="str">
        <f t="shared" si="14"/>
        <v>CÁT LÁI</v>
      </c>
      <c r="AV229" s="75" t="s">
        <v>80</v>
      </c>
      <c r="AW229" s="60" t="s">
        <v>2563</v>
      </c>
      <c r="AX229" s="60" t="s">
        <v>2323</v>
      </c>
      <c r="AY229" s="225">
        <v>46002</v>
      </c>
      <c r="AZ229" s="158"/>
      <c r="BA229" s="74"/>
      <c r="BB229" s="164"/>
      <c r="BC229" s="166"/>
    </row>
    <row r="230" spans="1:55" s="60" customFormat="1" ht="37.5" customHeight="1">
      <c r="A230" s="113" t="s">
        <v>1514</v>
      </c>
      <c r="B230" s="140" t="s">
        <v>1969</v>
      </c>
      <c r="C230" s="140" t="s">
        <v>1970</v>
      </c>
      <c r="D230" s="114">
        <v>45999</v>
      </c>
      <c r="E230" s="114" t="s">
        <v>2246</v>
      </c>
      <c r="F230" s="257">
        <v>1</v>
      </c>
      <c r="G230" s="258">
        <v>1310.27</v>
      </c>
      <c r="H230" s="258">
        <v>1310.27</v>
      </c>
      <c r="I230" s="116" t="s">
        <v>2317</v>
      </c>
      <c r="J230" s="56"/>
      <c r="K230" s="62"/>
      <c r="L230" s="56">
        <f>+IF(H230=0, _xleta.T, IF(H230&lt;=1000, 1260000, IF(H230&lt;=2000, 1430000, IF(H230&lt;=3000, 2120000, IF(H230&lt;=4500, 2230000, ff)))))</f>
        <v>1430000</v>
      </c>
      <c r="M230" s="56">
        <v>990000</v>
      </c>
      <c r="N230" s="56">
        <v>5695629</v>
      </c>
      <c r="O230" s="56"/>
      <c r="P230" s="56"/>
      <c r="Q230" s="56">
        <v>1056360</v>
      </c>
      <c r="R230" s="56"/>
      <c r="S230" s="56"/>
      <c r="T230" s="56">
        <v>19655</v>
      </c>
      <c r="U230" s="56">
        <f>+IF(H230&lt;=2000, 30000, IF(H230&lt;5000, 66000, ff))</f>
        <v>30000</v>
      </c>
      <c r="V230" s="56"/>
      <c r="W230" s="56"/>
      <c r="X230" s="62"/>
      <c r="Y230" s="58"/>
      <c r="Z230" s="263" t="s">
        <v>2332</v>
      </c>
      <c r="AA230" s="117" t="s">
        <v>74</v>
      </c>
      <c r="AB230" s="57" t="str">
        <f t="shared" si="103"/>
        <v>PS258128</v>
      </c>
      <c r="AC230" s="58" t="str">
        <f t="shared" si="104"/>
        <v>T251127-Y1</v>
      </c>
      <c r="AD230" s="59">
        <f t="shared" si="105"/>
        <v>45999</v>
      </c>
      <c r="AE230" s="58">
        <f t="shared" si="106"/>
        <v>0</v>
      </c>
      <c r="AF230" s="58">
        <f t="shared" si="107"/>
        <v>0</v>
      </c>
      <c r="AG230" s="58">
        <f t="shared" si="108"/>
        <v>1430000</v>
      </c>
      <c r="AH230" s="58">
        <f t="shared" si="109"/>
        <v>990000</v>
      </c>
      <c r="AI230" s="58">
        <f t="shared" si="110"/>
        <v>5695629</v>
      </c>
      <c r="AJ230" s="58">
        <f t="shared" si="111"/>
        <v>0</v>
      </c>
      <c r="AK230" s="58">
        <f t="shared" si="112"/>
        <v>0</v>
      </c>
      <c r="AL230" s="58">
        <f t="shared" si="113"/>
        <v>1056360</v>
      </c>
      <c r="AM230" s="58">
        <f t="shared" si="114"/>
        <v>0</v>
      </c>
      <c r="AN230" s="58">
        <f t="shared" si="115"/>
        <v>0</v>
      </c>
      <c r="AO230" s="58">
        <f t="shared" si="116"/>
        <v>19655</v>
      </c>
      <c r="AP230" s="58">
        <f t="shared" si="122"/>
        <v>30000</v>
      </c>
      <c r="AQ230" s="58">
        <f t="shared" si="117"/>
        <v>0</v>
      </c>
      <c r="AR230" s="58">
        <f t="shared" si="126"/>
        <v>737731.52</v>
      </c>
      <c r="AS230" s="58">
        <f t="shared" si="127"/>
        <v>9959375.5199999996</v>
      </c>
      <c r="AT230" s="58">
        <f t="shared" si="125"/>
        <v>9959375.5199999996</v>
      </c>
      <c r="AU230" s="58" t="str">
        <f t="shared" si="14"/>
        <v>CÁT LÁI</v>
      </c>
      <c r="AV230" s="75" t="s">
        <v>80</v>
      </c>
      <c r="AW230" s="60" t="s">
        <v>2564</v>
      </c>
      <c r="AX230" s="60" t="s">
        <v>2323</v>
      </c>
      <c r="AY230" s="225">
        <v>46002</v>
      </c>
      <c r="AZ230" s="158"/>
      <c r="BA230" s="74"/>
      <c r="BB230" s="164"/>
      <c r="BC230" s="166"/>
    </row>
    <row r="231" spans="1:55" s="60" customFormat="1" ht="37.5" customHeight="1">
      <c r="A231" s="113" t="s">
        <v>1515</v>
      </c>
      <c r="B231" s="140" t="s">
        <v>1971</v>
      </c>
      <c r="C231" s="140" t="s">
        <v>1972</v>
      </c>
      <c r="D231" s="114">
        <v>46000</v>
      </c>
      <c r="E231" s="114" t="s">
        <v>2247</v>
      </c>
      <c r="F231" s="257">
        <v>1</v>
      </c>
      <c r="G231" s="258">
        <v>1339.5</v>
      </c>
      <c r="H231" s="258">
        <v>1339.5</v>
      </c>
      <c r="I231" s="116" t="s">
        <v>2318</v>
      </c>
      <c r="J231" s="56"/>
      <c r="K231" s="62"/>
      <c r="L231" s="56">
        <f>+IF(H231=0, _xleta.T, IF(H231&lt;=1000, 1260000, IF(H231&lt;=2000, 1430000, IF(H231&lt;=3000, 2120000, IF(H231&lt;=4500, 2230000, ff)))))</f>
        <v>1430000</v>
      </c>
      <c r="M231" s="56">
        <v>990000</v>
      </c>
      <c r="N231" s="56">
        <v>3122336</v>
      </c>
      <c r="O231" s="56"/>
      <c r="P231" s="56"/>
      <c r="Q231" s="56">
        <v>1716585</v>
      </c>
      <c r="R231" s="56"/>
      <c r="S231" s="56"/>
      <c r="T231" s="56">
        <v>20093</v>
      </c>
      <c r="U231" s="56">
        <f>+IF(H231&lt;=2000, 30000, IF(H231&lt;5000, 66000, ff))</f>
        <v>30000</v>
      </c>
      <c r="V231" s="56"/>
      <c r="W231" s="56"/>
      <c r="X231" s="62"/>
      <c r="Y231" s="58"/>
      <c r="Z231" s="262" t="s">
        <v>2332</v>
      </c>
      <c r="AA231" s="117" t="s">
        <v>74</v>
      </c>
      <c r="AB231" s="57" t="str">
        <f t="shared" si="103"/>
        <v>PS258153</v>
      </c>
      <c r="AC231" s="58" t="str">
        <f t="shared" si="104"/>
        <v>SVN03125112501</v>
      </c>
      <c r="AD231" s="59">
        <f t="shared" si="105"/>
        <v>46000</v>
      </c>
      <c r="AE231" s="58">
        <f t="shared" si="106"/>
        <v>0</v>
      </c>
      <c r="AF231" s="58">
        <f t="shared" si="107"/>
        <v>0</v>
      </c>
      <c r="AG231" s="58">
        <f t="shared" si="108"/>
        <v>1430000</v>
      </c>
      <c r="AH231" s="58">
        <f t="shared" si="109"/>
        <v>990000</v>
      </c>
      <c r="AI231" s="58">
        <f t="shared" si="110"/>
        <v>3122336</v>
      </c>
      <c r="AJ231" s="58">
        <f t="shared" si="111"/>
        <v>0</v>
      </c>
      <c r="AK231" s="58">
        <f t="shared" si="112"/>
        <v>0</v>
      </c>
      <c r="AL231" s="58">
        <f t="shared" si="113"/>
        <v>1716585</v>
      </c>
      <c r="AM231" s="58">
        <f t="shared" si="114"/>
        <v>0</v>
      </c>
      <c r="AN231" s="58">
        <f t="shared" si="115"/>
        <v>0</v>
      </c>
      <c r="AO231" s="58">
        <f t="shared" si="116"/>
        <v>20093</v>
      </c>
      <c r="AP231" s="58">
        <f t="shared" si="122"/>
        <v>30000</v>
      </c>
      <c r="AQ231" s="58">
        <f t="shared" si="117"/>
        <v>0</v>
      </c>
      <c r="AR231" s="58">
        <f t="shared" si="126"/>
        <v>584721.12</v>
      </c>
      <c r="AS231" s="58">
        <f t="shared" si="127"/>
        <v>7893735.1200000001</v>
      </c>
      <c r="AT231" s="58">
        <f t="shared" si="125"/>
        <v>7893735.1200000001</v>
      </c>
      <c r="AU231" s="58" t="str">
        <f t="shared" si="14"/>
        <v>CÁT LÁI</v>
      </c>
      <c r="AV231" s="75" t="s">
        <v>80</v>
      </c>
      <c r="AW231" s="60" t="s">
        <v>2565</v>
      </c>
      <c r="AX231" s="60" t="s">
        <v>2323</v>
      </c>
      <c r="AY231" s="225">
        <v>46002</v>
      </c>
      <c r="AZ231" s="158"/>
      <c r="BA231" s="74"/>
      <c r="BB231" s="164"/>
      <c r="BC231" s="166"/>
    </row>
    <row r="232" spans="1:55" s="60" customFormat="1" ht="37.5" customHeight="1">
      <c r="A232" s="113" t="s">
        <v>1516</v>
      </c>
      <c r="B232" s="140" t="s">
        <v>1973</v>
      </c>
      <c r="C232" s="140" t="s">
        <v>1974</v>
      </c>
      <c r="D232" s="114">
        <v>46000</v>
      </c>
      <c r="E232" s="114" t="s">
        <v>2248</v>
      </c>
      <c r="F232" s="257">
        <v>1</v>
      </c>
      <c r="G232" s="258">
        <v>39.6</v>
      </c>
      <c r="H232" s="258">
        <v>39.6</v>
      </c>
      <c r="I232" s="116" t="s">
        <v>2319</v>
      </c>
      <c r="J232" s="56"/>
      <c r="K232" s="62"/>
      <c r="L232" s="56">
        <f>+IF(H232=0, _xleta.T, IF(H232&lt;=1000, 1260000, IF(H232&lt;=2000, 1430000, IF(H232&lt;=3000, 2120000, IF(H232&lt;=4500, 2230000, ff)))))</f>
        <v>1260000</v>
      </c>
      <c r="M232" s="56">
        <v>990000</v>
      </c>
      <c r="N232" s="56">
        <v>818679</v>
      </c>
      <c r="O232" s="56"/>
      <c r="P232" s="56"/>
      <c r="Q232" s="56">
        <v>1716585</v>
      </c>
      <c r="R232" s="56"/>
      <c r="S232" s="56"/>
      <c r="T232" s="56">
        <v>594</v>
      </c>
      <c r="U232" s="56">
        <f>+IF(H232&lt;=2000, 30000, IF(H232&lt;5000, 66000, ff))</f>
        <v>30000</v>
      </c>
      <c r="V232" s="56"/>
      <c r="W232" s="56"/>
      <c r="X232" s="62"/>
      <c r="Y232" s="58"/>
      <c r="Z232" s="260" t="s">
        <v>2332</v>
      </c>
      <c r="AA232" s="117" t="s">
        <v>74</v>
      </c>
      <c r="AB232" s="57" t="str">
        <f t="shared" si="103"/>
        <v>PS257993</v>
      </c>
      <c r="AC232" s="58" t="str">
        <f t="shared" si="104"/>
        <v>WY2511134</v>
      </c>
      <c r="AD232" s="59">
        <f t="shared" si="105"/>
        <v>46000</v>
      </c>
      <c r="AE232" s="58">
        <f t="shared" si="106"/>
        <v>0</v>
      </c>
      <c r="AF232" s="58">
        <f t="shared" si="107"/>
        <v>0</v>
      </c>
      <c r="AG232" s="58">
        <f t="shared" si="108"/>
        <v>1260000</v>
      </c>
      <c r="AH232" s="58">
        <f t="shared" si="109"/>
        <v>990000</v>
      </c>
      <c r="AI232" s="58">
        <f t="shared" si="110"/>
        <v>818679</v>
      </c>
      <c r="AJ232" s="58">
        <f t="shared" si="111"/>
        <v>0</v>
      </c>
      <c r="AK232" s="58">
        <f t="shared" si="112"/>
        <v>0</v>
      </c>
      <c r="AL232" s="58">
        <f t="shared" si="113"/>
        <v>1716585</v>
      </c>
      <c r="AM232" s="58">
        <f t="shared" si="114"/>
        <v>0</v>
      </c>
      <c r="AN232" s="58">
        <f t="shared" si="115"/>
        <v>0</v>
      </c>
      <c r="AO232" s="58">
        <f t="shared" si="116"/>
        <v>594</v>
      </c>
      <c r="AP232" s="58">
        <f t="shared" si="122"/>
        <v>30000</v>
      </c>
      <c r="AQ232" s="58">
        <f t="shared" si="117"/>
        <v>0</v>
      </c>
      <c r="AR232" s="58">
        <f t="shared" si="126"/>
        <v>385268.64</v>
      </c>
      <c r="AS232" s="58">
        <f t="shared" si="127"/>
        <v>5201126.6399999997</v>
      </c>
      <c r="AT232" s="58">
        <f t="shared" si="125"/>
        <v>5201126.6399999997</v>
      </c>
      <c r="AU232" s="58" t="str">
        <f t="shared" si="14"/>
        <v>CÁT LÁI</v>
      </c>
      <c r="AV232" s="75" t="s">
        <v>80</v>
      </c>
      <c r="AW232" s="60" t="s">
        <v>2566</v>
      </c>
      <c r="AX232" s="60" t="s">
        <v>2323</v>
      </c>
      <c r="AY232" s="225">
        <v>46002</v>
      </c>
      <c r="AZ232" s="158"/>
      <c r="BA232" s="74"/>
      <c r="BB232" s="164"/>
      <c r="BC232" s="166"/>
    </row>
    <row r="233" spans="1:55" s="60" customFormat="1" ht="37.5" customHeight="1">
      <c r="A233" s="113" t="s">
        <v>1517</v>
      </c>
      <c r="B233" s="140" t="s">
        <v>1975</v>
      </c>
      <c r="C233" s="140" t="s">
        <v>1976</v>
      </c>
      <c r="D233" s="114">
        <v>46000</v>
      </c>
      <c r="E233" s="114" t="s">
        <v>2249</v>
      </c>
      <c r="F233" s="257">
        <v>1</v>
      </c>
      <c r="G233" s="258">
        <v>178.5</v>
      </c>
      <c r="H233" s="258">
        <v>178.5</v>
      </c>
      <c r="I233" s="116" t="s">
        <v>2320</v>
      </c>
      <c r="J233" s="56"/>
      <c r="K233" s="62"/>
      <c r="L233" s="56">
        <f>+IF(H233=0, _xleta.T, IF(H233&lt;=1000, 1260000, IF(H233&lt;=2000, 1430000, IF(H233&lt;=3000, 2120000, IF(H233&lt;=4500, 2230000, ff)))))</f>
        <v>1260000</v>
      </c>
      <c r="M233" s="56">
        <v>990000</v>
      </c>
      <c r="N233" s="56">
        <v>818679</v>
      </c>
      <c r="O233" s="56"/>
      <c r="P233" s="56"/>
      <c r="Q233" s="56">
        <v>1716585</v>
      </c>
      <c r="R233" s="56"/>
      <c r="S233" s="56"/>
      <c r="T233" s="56">
        <v>2678</v>
      </c>
      <c r="U233" s="56">
        <f>+IF(H233&lt;=2000, 30000, IF(H233&lt;5000, 66000, ff))</f>
        <v>30000</v>
      </c>
      <c r="V233" s="56"/>
      <c r="W233" s="56"/>
      <c r="X233" s="62"/>
      <c r="Y233" s="58"/>
      <c r="Z233" s="260" t="s">
        <v>2332</v>
      </c>
      <c r="AA233" s="117" t="s">
        <v>74</v>
      </c>
      <c r="AB233" s="57" t="str">
        <f t="shared" si="103"/>
        <v>PS257998</v>
      </c>
      <c r="AC233" s="58" t="str">
        <f t="shared" si="104"/>
        <v>DJL- 251124-061</v>
      </c>
      <c r="AD233" s="59">
        <f t="shared" si="105"/>
        <v>46000</v>
      </c>
      <c r="AE233" s="58">
        <f t="shared" si="106"/>
        <v>0</v>
      </c>
      <c r="AF233" s="58">
        <f t="shared" si="107"/>
        <v>0</v>
      </c>
      <c r="AG233" s="58">
        <f t="shared" si="108"/>
        <v>1260000</v>
      </c>
      <c r="AH233" s="58">
        <f t="shared" si="109"/>
        <v>990000</v>
      </c>
      <c r="AI233" s="58">
        <f t="shared" si="110"/>
        <v>818679</v>
      </c>
      <c r="AJ233" s="58">
        <f t="shared" si="111"/>
        <v>0</v>
      </c>
      <c r="AK233" s="58">
        <f t="shared" si="112"/>
        <v>0</v>
      </c>
      <c r="AL233" s="58">
        <f t="shared" si="113"/>
        <v>1716585</v>
      </c>
      <c r="AM233" s="58">
        <f t="shared" si="114"/>
        <v>0</v>
      </c>
      <c r="AN233" s="58">
        <f t="shared" si="115"/>
        <v>0</v>
      </c>
      <c r="AO233" s="58">
        <f t="shared" si="116"/>
        <v>2678</v>
      </c>
      <c r="AP233" s="58">
        <f t="shared" si="122"/>
        <v>30000</v>
      </c>
      <c r="AQ233" s="58">
        <f t="shared" si="117"/>
        <v>0</v>
      </c>
      <c r="AR233" s="58">
        <f t="shared" si="126"/>
        <v>385435.36</v>
      </c>
      <c r="AS233" s="58">
        <f t="shared" si="127"/>
        <v>5203377.3600000003</v>
      </c>
      <c r="AT233" s="58">
        <f t="shared" si="125"/>
        <v>5203377.3600000003</v>
      </c>
      <c r="AU233" s="58" t="str">
        <f t="shared" si="14"/>
        <v>CÁT LÁI</v>
      </c>
      <c r="AV233" s="75" t="s">
        <v>80</v>
      </c>
      <c r="AW233" s="60" t="s">
        <v>2567</v>
      </c>
      <c r="AX233" s="60" t="s">
        <v>2323</v>
      </c>
      <c r="AY233" s="225">
        <v>46002</v>
      </c>
      <c r="AZ233" s="158"/>
      <c r="BA233" s="74"/>
      <c r="BB233" s="164"/>
      <c r="BC233" s="166"/>
    </row>
    <row r="234" spans="1:55" s="60" customFormat="1" ht="37.5" customHeight="1">
      <c r="A234" s="113" t="s">
        <v>1518</v>
      </c>
      <c r="B234" s="140" t="s">
        <v>1977</v>
      </c>
      <c r="C234" s="140" t="s">
        <v>1978</v>
      </c>
      <c r="D234" s="114">
        <v>45997</v>
      </c>
      <c r="E234" s="114" t="s">
        <v>2250</v>
      </c>
      <c r="F234" s="257">
        <v>1</v>
      </c>
      <c r="G234" s="258">
        <v>1694.38</v>
      </c>
      <c r="H234" s="258">
        <v>1694.38</v>
      </c>
      <c r="I234" s="116">
        <v>8.1750000000000007</v>
      </c>
      <c r="J234" s="56"/>
      <c r="K234" s="62"/>
      <c r="L234" s="56">
        <f>+IF(H234=0, _xleta.T, IF(H234&lt;=1000, 1260000, IF(H234&lt;=2000, 1430000, IF(H234&lt;=3000, 2120000, IF(H234&lt;=4500, 2230000, ff)))))</f>
        <v>1430000</v>
      </c>
      <c r="M234" s="56">
        <v>990000</v>
      </c>
      <c r="N234" s="56">
        <v>18350954</v>
      </c>
      <c r="O234" s="56">
        <v>4317872</v>
      </c>
      <c r="P234" s="56">
        <v>8635743</v>
      </c>
      <c r="Q234" s="56">
        <v>1320450</v>
      </c>
      <c r="R234" s="56"/>
      <c r="S234" s="56"/>
      <c r="T234" s="56">
        <v>25416</v>
      </c>
      <c r="U234" s="56">
        <f>+IF(H234&lt;=2000, 30000, IF(H234&lt;5000, 66000, ff))</f>
        <v>30000</v>
      </c>
      <c r="V234" s="56"/>
      <c r="W234" s="56"/>
      <c r="X234" s="62"/>
      <c r="Y234" s="58"/>
      <c r="Z234" s="260" t="s">
        <v>2333</v>
      </c>
      <c r="AA234" s="117" t="s">
        <v>74</v>
      </c>
      <c r="AB234" s="57" t="str">
        <f t="shared" si="103"/>
        <v>PS258094</v>
      </c>
      <c r="AC234" s="58" t="str">
        <f t="shared" si="104"/>
        <v>DL20251127-1</v>
      </c>
      <c r="AD234" s="59">
        <f t="shared" si="105"/>
        <v>45997</v>
      </c>
      <c r="AE234" s="58">
        <f t="shared" si="106"/>
        <v>0</v>
      </c>
      <c r="AF234" s="58">
        <f t="shared" si="107"/>
        <v>0</v>
      </c>
      <c r="AG234" s="58">
        <f t="shared" si="108"/>
        <v>1430000</v>
      </c>
      <c r="AH234" s="58">
        <f t="shared" si="109"/>
        <v>990000</v>
      </c>
      <c r="AI234" s="58">
        <f t="shared" si="110"/>
        <v>18350954</v>
      </c>
      <c r="AJ234" s="58">
        <f t="shared" si="111"/>
        <v>4317872</v>
      </c>
      <c r="AK234" s="58">
        <f t="shared" si="112"/>
        <v>8635743</v>
      </c>
      <c r="AL234" s="58">
        <f t="shared" si="113"/>
        <v>1320450</v>
      </c>
      <c r="AM234" s="58">
        <f t="shared" si="114"/>
        <v>0</v>
      </c>
      <c r="AN234" s="58">
        <f t="shared" si="115"/>
        <v>0</v>
      </c>
      <c r="AO234" s="58">
        <f t="shared" si="116"/>
        <v>25416</v>
      </c>
      <c r="AP234" s="58">
        <f t="shared" si="122"/>
        <v>30000</v>
      </c>
      <c r="AQ234" s="58">
        <f t="shared" si="117"/>
        <v>0</v>
      </c>
      <c r="AR234" s="58">
        <f t="shared" si="126"/>
        <v>2808034.8000000003</v>
      </c>
      <c r="AS234" s="58">
        <f t="shared" si="127"/>
        <v>37908469.799999997</v>
      </c>
      <c r="AT234" s="58">
        <f t="shared" si="125"/>
        <v>37908469.799999997</v>
      </c>
      <c r="AU234" s="58" t="str">
        <f t="shared" si="14"/>
        <v>CÁT LÁI</v>
      </c>
      <c r="AV234" s="75" t="s">
        <v>80</v>
      </c>
      <c r="AW234" s="60" t="s">
        <v>2568</v>
      </c>
      <c r="AX234" s="60" t="s">
        <v>2323</v>
      </c>
      <c r="AY234" s="225">
        <v>46002</v>
      </c>
      <c r="AZ234" s="158"/>
      <c r="BA234" s="74"/>
      <c r="BB234" s="164"/>
      <c r="BC234" s="166"/>
    </row>
    <row r="235" spans="1:55" s="60" customFormat="1" ht="37.5" customHeight="1">
      <c r="A235" s="113" t="s">
        <v>1519</v>
      </c>
      <c r="B235" s="140" t="s">
        <v>1979</v>
      </c>
      <c r="C235" s="256" t="s">
        <v>1980</v>
      </c>
      <c r="D235" s="114">
        <v>46002</v>
      </c>
      <c r="E235" s="114" t="s">
        <v>2251</v>
      </c>
      <c r="F235" s="257">
        <v>1</v>
      </c>
      <c r="G235" s="258">
        <v>152</v>
      </c>
      <c r="H235" s="258">
        <v>152</v>
      </c>
      <c r="I235" s="116"/>
      <c r="J235" s="56"/>
      <c r="K235" s="62"/>
      <c r="L235" s="56">
        <f t="shared" ref="L235:L238" si="129">+IF(H235&lt;=50,1060000, IF(H235&lt;=200, 1210000, IF(H235&lt;=500, 1230000, IF(H235&lt;=1000, 1440000, IF(H235&lt;=2000, 1990000, IF(H235&gt;2000, 1990000+(H235-2000)*1464))))))</f>
        <v>1210000</v>
      </c>
      <c r="M235" s="56">
        <f>990000+70000</f>
        <v>1060000</v>
      </c>
      <c r="N235" s="56"/>
      <c r="O235" s="56"/>
      <c r="P235" s="56"/>
      <c r="Q235" s="56">
        <v>658246</v>
      </c>
      <c r="R235" s="56"/>
      <c r="S235" s="56">
        <v>200640</v>
      </c>
      <c r="T235" s="56"/>
      <c r="U235" s="56"/>
      <c r="V235" s="56"/>
      <c r="W235" s="56"/>
      <c r="X235" s="62"/>
      <c r="Y235" s="58"/>
      <c r="Z235" s="260" t="s">
        <v>2334</v>
      </c>
      <c r="AA235" s="117" t="s">
        <v>72</v>
      </c>
      <c r="AB235" s="57" t="str">
        <f t="shared" si="103"/>
        <v>PS258262</v>
      </c>
      <c r="AC235" s="58" t="str">
        <f t="shared" si="104"/>
        <v>0884889246</v>
      </c>
      <c r="AD235" s="59">
        <f t="shared" si="105"/>
        <v>46002</v>
      </c>
      <c r="AE235" s="58">
        <f t="shared" si="106"/>
        <v>0</v>
      </c>
      <c r="AF235" s="58">
        <f t="shared" si="107"/>
        <v>0</v>
      </c>
      <c r="AG235" s="58">
        <f t="shared" si="108"/>
        <v>1210000</v>
      </c>
      <c r="AH235" s="58">
        <f t="shared" si="109"/>
        <v>1060000</v>
      </c>
      <c r="AI235" s="58">
        <f t="shared" si="110"/>
        <v>0</v>
      </c>
      <c r="AJ235" s="58">
        <f t="shared" si="111"/>
        <v>0</v>
      </c>
      <c r="AK235" s="58">
        <f t="shared" si="112"/>
        <v>0</v>
      </c>
      <c r="AL235" s="58">
        <f t="shared" si="113"/>
        <v>658246</v>
      </c>
      <c r="AM235" s="58">
        <f t="shared" si="114"/>
        <v>0</v>
      </c>
      <c r="AN235" s="58">
        <f t="shared" si="115"/>
        <v>200640</v>
      </c>
      <c r="AO235" s="58">
        <f t="shared" si="116"/>
        <v>0</v>
      </c>
      <c r="AP235" s="58">
        <f t="shared" si="122"/>
        <v>0</v>
      </c>
      <c r="AQ235" s="58">
        <f t="shared" si="117"/>
        <v>0</v>
      </c>
      <c r="AR235" s="58">
        <f t="shared" si="126"/>
        <v>250310.88</v>
      </c>
      <c r="AS235" s="58">
        <f t="shared" si="127"/>
        <v>3379196.88</v>
      </c>
      <c r="AT235" s="58">
        <f t="shared" si="125"/>
        <v>3379196.88</v>
      </c>
      <c r="AU235" s="58" t="str">
        <f t="shared" si="14"/>
        <v>TCS</v>
      </c>
      <c r="AV235" s="75" t="s">
        <v>79</v>
      </c>
      <c r="AW235" s="60" t="s">
        <v>2569</v>
      </c>
      <c r="AX235" s="60" t="s">
        <v>1293</v>
      </c>
      <c r="AY235" s="225">
        <v>46003</v>
      </c>
      <c r="AZ235" s="158"/>
      <c r="BA235" s="74"/>
      <c r="BB235" s="164"/>
      <c r="BC235" s="166"/>
    </row>
    <row r="236" spans="1:55" s="60" customFormat="1" ht="37.5" customHeight="1">
      <c r="A236" s="113" t="s">
        <v>1519</v>
      </c>
      <c r="B236" s="140" t="s">
        <v>1979</v>
      </c>
      <c r="C236" s="256" t="s">
        <v>1980</v>
      </c>
      <c r="D236" s="114">
        <v>46002</v>
      </c>
      <c r="E236" s="114" t="s">
        <v>2252</v>
      </c>
      <c r="F236" s="261">
        <v>1</v>
      </c>
      <c r="G236" s="258"/>
      <c r="H236" s="258">
        <v>152</v>
      </c>
      <c r="I236" s="116"/>
      <c r="J236" s="56"/>
      <c r="K236" s="62"/>
      <c r="L236" s="56">
        <f t="shared" si="129"/>
        <v>1210000</v>
      </c>
      <c r="M236" s="56">
        <f>990000+70000</f>
        <v>1060000</v>
      </c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62"/>
      <c r="Y236" s="58"/>
      <c r="Z236" s="260" t="s">
        <v>2334</v>
      </c>
      <c r="AA236" s="117" t="s">
        <v>72</v>
      </c>
      <c r="AB236" s="57" t="str">
        <f t="shared" si="103"/>
        <v>PS258262</v>
      </c>
      <c r="AC236" s="58" t="str">
        <f t="shared" si="104"/>
        <v>0884889246</v>
      </c>
      <c r="AD236" s="59">
        <f t="shared" si="105"/>
        <v>46002</v>
      </c>
      <c r="AE236" s="58">
        <f t="shared" si="106"/>
        <v>0</v>
      </c>
      <c r="AF236" s="58">
        <f t="shared" si="107"/>
        <v>0</v>
      </c>
      <c r="AG236" s="58">
        <f t="shared" si="108"/>
        <v>0</v>
      </c>
      <c r="AH236" s="58">
        <f t="shared" si="109"/>
        <v>0</v>
      </c>
      <c r="AI236" s="58">
        <f t="shared" si="110"/>
        <v>0</v>
      </c>
      <c r="AJ236" s="58">
        <f t="shared" si="111"/>
        <v>0</v>
      </c>
      <c r="AK236" s="58">
        <f t="shared" si="112"/>
        <v>0</v>
      </c>
      <c r="AL236" s="58">
        <f t="shared" si="113"/>
        <v>0</v>
      </c>
      <c r="AM236" s="58">
        <f t="shared" si="114"/>
        <v>0</v>
      </c>
      <c r="AN236" s="58">
        <f t="shared" si="115"/>
        <v>0</v>
      </c>
      <c r="AO236" s="58">
        <f t="shared" si="116"/>
        <v>0</v>
      </c>
      <c r="AP236" s="58">
        <f t="shared" si="122"/>
        <v>0</v>
      </c>
      <c r="AQ236" s="58">
        <f t="shared" si="117"/>
        <v>0</v>
      </c>
      <c r="AR236" s="58">
        <f t="shared" si="126"/>
        <v>0</v>
      </c>
      <c r="AS236" s="58">
        <f t="shared" si="127"/>
        <v>0</v>
      </c>
      <c r="AT236" s="58">
        <f t="shared" si="125"/>
        <v>0</v>
      </c>
      <c r="AU236" s="58" t="str">
        <f t="shared" si="14"/>
        <v>TCS</v>
      </c>
      <c r="AV236" s="75" t="s">
        <v>79</v>
      </c>
      <c r="AW236" s="60" t="s">
        <v>2569</v>
      </c>
      <c r="AX236" s="60" t="s">
        <v>1293</v>
      </c>
      <c r="AY236" s="225">
        <v>46003</v>
      </c>
      <c r="AZ236" s="158"/>
      <c r="BA236" s="74"/>
      <c r="BB236" s="164"/>
      <c r="BC236" s="166"/>
    </row>
    <row r="237" spans="1:55" s="60" customFormat="1" ht="37.5" customHeight="1">
      <c r="A237" s="113" t="s">
        <v>1520</v>
      </c>
      <c r="B237" s="140" t="s">
        <v>1981</v>
      </c>
      <c r="C237" s="256" t="s">
        <v>1982</v>
      </c>
      <c r="D237" s="114">
        <v>46002</v>
      </c>
      <c r="E237" s="114" t="s">
        <v>2253</v>
      </c>
      <c r="F237" s="257">
        <v>1</v>
      </c>
      <c r="G237" s="258">
        <v>20</v>
      </c>
      <c r="H237" s="258">
        <v>20</v>
      </c>
      <c r="I237" s="116"/>
      <c r="J237" s="56"/>
      <c r="K237" s="62"/>
      <c r="L237" s="56">
        <f t="shared" si="129"/>
        <v>1060000</v>
      </c>
      <c r="M237" s="56">
        <v>990000</v>
      </c>
      <c r="N237" s="56"/>
      <c r="O237" s="56"/>
      <c r="P237" s="56"/>
      <c r="Q237" s="56">
        <v>545629</v>
      </c>
      <c r="R237" s="56"/>
      <c r="S237" s="56">
        <v>150000</v>
      </c>
      <c r="T237" s="56"/>
      <c r="U237" s="56"/>
      <c r="V237" s="56"/>
      <c r="W237" s="56"/>
      <c r="X237" s="62"/>
      <c r="Y237" s="58"/>
      <c r="Z237" s="260" t="s">
        <v>2334</v>
      </c>
      <c r="AA237" s="117" t="s">
        <v>72</v>
      </c>
      <c r="AB237" s="57" t="str">
        <f t="shared" si="103"/>
        <v>PS258264</v>
      </c>
      <c r="AC237" s="58" t="str">
        <f t="shared" si="104"/>
        <v>PC251210VY</v>
      </c>
      <c r="AD237" s="59">
        <f t="shared" si="105"/>
        <v>46002</v>
      </c>
      <c r="AE237" s="58">
        <f t="shared" si="106"/>
        <v>0</v>
      </c>
      <c r="AF237" s="58">
        <f t="shared" si="107"/>
        <v>0</v>
      </c>
      <c r="AG237" s="58">
        <f t="shared" si="108"/>
        <v>1060000</v>
      </c>
      <c r="AH237" s="58">
        <f t="shared" si="109"/>
        <v>990000</v>
      </c>
      <c r="AI237" s="58">
        <f t="shared" si="110"/>
        <v>0</v>
      </c>
      <c r="AJ237" s="58">
        <f t="shared" si="111"/>
        <v>0</v>
      </c>
      <c r="AK237" s="58">
        <f t="shared" si="112"/>
        <v>0</v>
      </c>
      <c r="AL237" s="58">
        <f t="shared" si="113"/>
        <v>545629</v>
      </c>
      <c r="AM237" s="58">
        <f t="shared" si="114"/>
        <v>0</v>
      </c>
      <c r="AN237" s="58">
        <f t="shared" si="115"/>
        <v>150000</v>
      </c>
      <c r="AO237" s="58">
        <f t="shared" si="116"/>
        <v>0</v>
      </c>
      <c r="AP237" s="58">
        <f t="shared" si="122"/>
        <v>0</v>
      </c>
      <c r="AQ237" s="58">
        <f t="shared" si="117"/>
        <v>0</v>
      </c>
      <c r="AR237" s="58">
        <f t="shared" si="126"/>
        <v>219650.32</v>
      </c>
      <c r="AS237" s="58">
        <f t="shared" si="127"/>
        <v>2965279.32</v>
      </c>
      <c r="AT237" s="58">
        <f t="shared" si="125"/>
        <v>2965279.32</v>
      </c>
      <c r="AU237" s="58" t="str">
        <f t="shared" si="14"/>
        <v>TCS</v>
      </c>
      <c r="AV237" s="75" t="s">
        <v>79</v>
      </c>
      <c r="AW237" s="60" t="s">
        <v>2570</v>
      </c>
      <c r="AX237" s="60" t="s">
        <v>1293</v>
      </c>
      <c r="AY237" s="225">
        <v>46003</v>
      </c>
      <c r="AZ237" s="158"/>
      <c r="BA237" s="74"/>
      <c r="BB237" s="164"/>
      <c r="BC237" s="166"/>
    </row>
    <row r="238" spans="1:55" s="60" customFormat="1" ht="37.5" customHeight="1">
      <c r="A238" s="113" t="s">
        <v>1521</v>
      </c>
      <c r="B238" s="140" t="s">
        <v>1983</v>
      </c>
      <c r="C238" s="256" t="s">
        <v>1984</v>
      </c>
      <c r="D238" s="114">
        <v>46002</v>
      </c>
      <c r="E238" s="114" t="s">
        <v>2254</v>
      </c>
      <c r="F238" s="257">
        <v>1</v>
      </c>
      <c r="G238" s="258">
        <v>7</v>
      </c>
      <c r="H238" s="258">
        <v>7</v>
      </c>
      <c r="I238" s="116"/>
      <c r="J238" s="56"/>
      <c r="K238" s="62"/>
      <c r="L238" s="56">
        <f t="shared" si="129"/>
        <v>1060000</v>
      </c>
      <c r="M238" s="56">
        <v>990000</v>
      </c>
      <c r="N238" s="56"/>
      <c r="O238" s="56"/>
      <c r="P238" s="56"/>
      <c r="Q238" s="56">
        <v>529043</v>
      </c>
      <c r="R238" s="56"/>
      <c r="S238" s="56">
        <v>150000</v>
      </c>
      <c r="T238" s="56"/>
      <c r="U238" s="56"/>
      <c r="V238" s="56"/>
      <c r="W238" s="56"/>
      <c r="X238" s="62"/>
      <c r="Y238" s="58"/>
      <c r="Z238" s="260" t="s">
        <v>2334</v>
      </c>
      <c r="AA238" s="117" t="s">
        <v>72</v>
      </c>
      <c r="AB238" s="57" t="str">
        <f t="shared" si="103"/>
        <v>PS258263</v>
      </c>
      <c r="AC238" s="58" t="str">
        <f t="shared" si="104"/>
        <v>PC2512102VY</v>
      </c>
      <c r="AD238" s="59">
        <f t="shared" si="105"/>
        <v>46002</v>
      </c>
      <c r="AE238" s="58">
        <f t="shared" si="106"/>
        <v>0</v>
      </c>
      <c r="AF238" s="58">
        <f t="shared" si="107"/>
        <v>0</v>
      </c>
      <c r="AG238" s="58">
        <f t="shared" si="108"/>
        <v>1060000</v>
      </c>
      <c r="AH238" s="58">
        <f t="shared" si="109"/>
        <v>990000</v>
      </c>
      <c r="AI238" s="58">
        <f t="shared" si="110"/>
        <v>0</v>
      </c>
      <c r="AJ238" s="58">
        <f t="shared" si="111"/>
        <v>0</v>
      </c>
      <c r="AK238" s="58">
        <f t="shared" si="112"/>
        <v>0</v>
      </c>
      <c r="AL238" s="58">
        <f t="shared" si="113"/>
        <v>529043</v>
      </c>
      <c r="AM238" s="58">
        <f t="shared" si="114"/>
        <v>0</v>
      </c>
      <c r="AN238" s="58">
        <f t="shared" si="115"/>
        <v>150000</v>
      </c>
      <c r="AO238" s="58">
        <f t="shared" si="116"/>
        <v>0</v>
      </c>
      <c r="AP238" s="58">
        <f t="shared" si="122"/>
        <v>0</v>
      </c>
      <c r="AQ238" s="58">
        <f t="shared" si="117"/>
        <v>0</v>
      </c>
      <c r="AR238" s="58">
        <f t="shared" si="126"/>
        <v>218323.44</v>
      </c>
      <c r="AS238" s="58">
        <f t="shared" si="127"/>
        <v>2947366.44</v>
      </c>
      <c r="AT238" s="58">
        <f t="shared" si="125"/>
        <v>2947366.44</v>
      </c>
      <c r="AU238" s="58" t="str">
        <f t="shared" si="14"/>
        <v>TCS</v>
      </c>
      <c r="AV238" s="75" t="s">
        <v>79</v>
      </c>
      <c r="AW238" s="60" t="s">
        <v>2571</v>
      </c>
      <c r="AX238" s="60" t="s">
        <v>1293</v>
      </c>
      <c r="AY238" s="225">
        <v>46003</v>
      </c>
      <c r="AZ238" s="158"/>
      <c r="BA238" s="74"/>
      <c r="BB238" s="164"/>
      <c r="BC238" s="166"/>
    </row>
    <row r="239" spans="1:55" s="60" customFormat="1" ht="37.5" customHeight="1">
      <c r="A239" s="113" t="s">
        <v>1522</v>
      </c>
      <c r="B239" s="140" t="s">
        <v>1985</v>
      </c>
      <c r="C239" s="256" t="s">
        <v>1986</v>
      </c>
      <c r="D239" s="114">
        <v>46000</v>
      </c>
      <c r="E239" s="114" t="s">
        <v>2255</v>
      </c>
      <c r="F239" s="257">
        <v>1</v>
      </c>
      <c r="G239" s="258">
        <v>56</v>
      </c>
      <c r="H239" s="258">
        <v>56</v>
      </c>
      <c r="I239" s="116"/>
      <c r="J239" s="56"/>
      <c r="K239" s="62"/>
      <c r="L239" s="56"/>
      <c r="M239" s="56">
        <v>600000</v>
      </c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62"/>
      <c r="Y239" s="58"/>
      <c r="Z239" s="260"/>
      <c r="AA239" s="117" t="s">
        <v>75</v>
      </c>
      <c r="AB239" s="57" t="str">
        <f t="shared" si="103"/>
        <v>PS258179</v>
      </c>
      <c r="AC239" s="58" t="str">
        <f t="shared" si="104"/>
        <v>GCINV0004503</v>
      </c>
      <c r="AD239" s="59">
        <f t="shared" si="105"/>
        <v>46000</v>
      </c>
      <c r="AE239" s="58">
        <f t="shared" si="106"/>
        <v>0</v>
      </c>
      <c r="AF239" s="58">
        <f t="shared" si="107"/>
        <v>0</v>
      </c>
      <c r="AG239" s="58">
        <f t="shared" si="108"/>
        <v>0</v>
      </c>
      <c r="AH239" s="58">
        <f t="shared" si="109"/>
        <v>600000</v>
      </c>
      <c r="AI239" s="58">
        <f t="shared" si="110"/>
        <v>0</v>
      </c>
      <c r="AJ239" s="58">
        <f t="shared" si="111"/>
        <v>0</v>
      </c>
      <c r="AK239" s="58">
        <f t="shared" si="112"/>
        <v>0</v>
      </c>
      <c r="AL239" s="58">
        <f t="shared" si="113"/>
        <v>0</v>
      </c>
      <c r="AM239" s="58">
        <f t="shared" si="114"/>
        <v>0</v>
      </c>
      <c r="AN239" s="58">
        <f t="shared" si="115"/>
        <v>0</v>
      </c>
      <c r="AO239" s="58">
        <f t="shared" si="116"/>
        <v>0</v>
      </c>
      <c r="AP239" s="58">
        <f t="shared" si="122"/>
        <v>0</v>
      </c>
      <c r="AQ239" s="58">
        <f t="shared" si="117"/>
        <v>0</v>
      </c>
      <c r="AR239" s="58">
        <f t="shared" si="126"/>
        <v>48000</v>
      </c>
      <c r="AS239" s="58">
        <f t="shared" si="127"/>
        <v>648000</v>
      </c>
      <c r="AT239" s="58">
        <f t="shared" si="125"/>
        <v>648000</v>
      </c>
      <c r="AU239" s="58" t="str">
        <f t="shared" si="14"/>
        <v>DHL</v>
      </c>
      <c r="AV239" s="75" t="s">
        <v>82</v>
      </c>
      <c r="AW239" s="60" t="s">
        <v>2572</v>
      </c>
      <c r="AY239" s="225">
        <v>46003</v>
      </c>
      <c r="AZ239" s="158"/>
      <c r="BA239" s="74"/>
      <c r="BB239" s="164"/>
      <c r="BC239" s="166"/>
    </row>
    <row r="240" spans="1:55" s="60" customFormat="1" ht="37.5" customHeight="1">
      <c r="A240" s="113" t="s">
        <v>1523</v>
      </c>
      <c r="B240" s="256" t="s">
        <v>1987</v>
      </c>
      <c r="C240" s="140" t="s">
        <v>1988</v>
      </c>
      <c r="D240" s="114">
        <v>46002</v>
      </c>
      <c r="E240" s="114" t="s">
        <v>2256</v>
      </c>
      <c r="F240" s="257">
        <v>1</v>
      </c>
      <c r="G240" s="258">
        <v>105</v>
      </c>
      <c r="H240" s="258">
        <v>105</v>
      </c>
      <c r="I240" s="116"/>
      <c r="J240" s="56"/>
      <c r="K240" s="62"/>
      <c r="L240" s="56"/>
      <c r="M240" s="56">
        <v>600000</v>
      </c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62"/>
      <c r="Y240" s="58"/>
      <c r="Z240" s="260"/>
      <c r="AA240" s="117" t="s">
        <v>75</v>
      </c>
      <c r="AB240" s="57" t="str">
        <f t="shared" si="103"/>
        <v>PS258251</v>
      </c>
      <c r="AC240" s="58" t="str">
        <f t="shared" si="104"/>
        <v>TS20251208</v>
      </c>
      <c r="AD240" s="59">
        <f t="shared" si="105"/>
        <v>46002</v>
      </c>
      <c r="AE240" s="58">
        <f t="shared" si="106"/>
        <v>0</v>
      </c>
      <c r="AF240" s="58">
        <f t="shared" si="107"/>
        <v>0</v>
      </c>
      <c r="AG240" s="58">
        <f t="shared" si="108"/>
        <v>0</v>
      </c>
      <c r="AH240" s="58">
        <f t="shared" si="109"/>
        <v>600000</v>
      </c>
      <c r="AI240" s="58">
        <f t="shared" si="110"/>
        <v>0</v>
      </c>
      <c r="AJ240" s="58">
        <f t="shared" si="111"/>
        <v>0</v>
      </c>
      <c r="AK240" s="58">
        <f t="shared" si="112"/>
        <v>0</v>
      </c>
      <c r="AL240" s="58">
        <f t="shared" si="113"/>
        <v>0</v>
      </c>
      <c r="AM240" s="58">
        <f t="shared" si="114"/>
        <v>0</v>
      </c>
      <c r="AN240" s="58">
        <f t="shared" si="115"/>
        <v>0</v>
      </c>
      <c r="AO240" s="58">
        <f t="shared" si="116"/>
        <v>0</v>
      </c>
      <c r="AP240" s="58">
        <f t="shared" si="122"/>
        <v>0</v>
      </c>
      <c r="AQ240" s="58">
        <f t="shared" si="117"/>
        <v>0</v>
      </c>
      <c r="AR240" s="58">
        <f t="shared" si="126"/>
        <v>48000</v>
      </c>
      <c r="AS240" s="58">
        <f t="shared" si="127"/>
        <v>648000</v>
      </c>
      <c r="AT240" s="58">
        <f t="shared" si="125"/>
        <v>648000</v>
      </c>
      <c r="AU240" s="58" t="str">
        <f t="shared" si="14"/>
        <v>DHL</v>
      </c>
      <c r="AV240" s="75" t="s">
        <v>82</v>
      </c>
      <c r="AW240" s="60" t="s">
        <v>2573</v>
      </c>
      <c r="AY240" s="225">
        <v>46003</v>
      </c>
      <c r="AZ240" s="158"/>
      <c r="BA240" s="74"/>
      <c r="BB240" s="164"/>
      <c r="BC240" s="166"/>
    </row>
    <row r="241" spans="1:55" s="60" customFormat="1" ht="37.5" customHeight="1">
      <c r="A241" s="113" t="s">
        <v>1524</v>
      </c>
      <c r="B241" s="256" t="s">
        <v>1989</v>
      </c>
      <c r="C241" s="140" t="s">
        <v>1990</v>
      </c>
      <c r="D241" s="114">
        <v>46001</v>
      </c>
      <c r="E241" s="114" t="s">
        <v>2257</v>
      </c>
      <c r="F241" s="257">
        <v>1</v>
      </c>
      <c r="G241" s="258">
        <v>4</v>
      </c>
      <c r="H241" s="258">
        <v>4</v>
      </c>
      <c r="I241" s="116"/>
      <c r="J241" s="56"/>
      <c r="K241" s="62"/>
      <c r="L241" s="56"/>
      <c r="M241" s="56">
        <v>600000</v>
      </c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62"/>
      <c r="Y241" s="58"/>
      <c r="Z241" s="260"/>
      <c r="AA241" s="117" t="s">
        <v>75</v>
      </c>
      <c r="AB241" s="57" t="str">
        <f t="shared" si="103"/>
        <v>PS258214</v>
      </c>
      <c r="AC241" s="58" t="str">
        <f t="shared" si="104"/>
        <v>00013-00124849</v>
      </c>
      <c r="AD241" s="59">
        <f t="shared" si="105"/>
        <v>46001</v>
      </c>
      <c r="AE241" s="58">
        <f t="shared" si="106"/>
        <v>0</v>
      </c>
      <c r="AF241" s="58">
        <f t="shared" si="107"/>
        <v>0</v>
      </c>
      <c r="AG241" s="58">
        <f t="shared" si="108"/>
        <v>0</v>
      </c>
      <c r="AH241" s="58">
        <f t="shared" si="109"/>
        <v>600000</v>
      </c>
      <c r="AI241" s="58">
        <f t="shared" si="110"/>
        <v>0</v>
      </c>
      <c r="AJ241" s="58">
        <f t="shared" si="111"/>
        <v>0</v>
      </c>
      <c r="AK241" s="58">
        <f t="shared" si="112"/>
        <v>0</v>
      </c>
      <c r="AL241" s="58">
        <f t="shared" si="113"/>
        <v>0</v>
      </c>
      <c r="AM241" s="58">
        <f t="shared" si="114"/>
        <v>0</v>
      </c>
      <c r="AN241" s="58">
        <f t="shared" si="115"/>
        <v>0</v>
      </c>
      <c r="AO241" s="58">
        <f t="shared" si="116"/>
        <v>0</v>
      </c>
      <c r="AP241" s="58">
        <f t="shared" si="122"/>
        <v>0</v>
      </c>
      <c r="AQ241" s="58">
        <f t="shared" si="117"/>
        <v>0</v>
      </c>
      <c r="AR241" s="58">
        <f t="shared" si="126"/>
        <v>48000</v>
      </c>
      <c r="AS241" s="58">
        <f t="shared" si="127"/>
        <v>648000</v>
      </c>
      <c r="AT241" s="58">
        <f t="shared" si="125"/>
        <v>648000</v>
      </c>
      <c r="AU241" s="58" t="str">
        <f t="shared" si="14"/>
        <v>DHL</v>
      </c>
      <c r="AV241" s="75" t="s">
        <v>82</v>
      </c>
      <c r="AW241" s="60" t="s">
        <v>2574</v>
      </c>
      <c r="AY241" s="225">
        <v>46003</v>
      </c>
      <c r="AZ241" s="158"/>
      <c r="BA241" s="74"/>
      <c r="BB241" s="164"/>
      <c r="BC241" s="166"/>
    </row>
    <row r="242" spans="1:55" s="60" customFormat="1" ht="37.5" customHeight="1">
      <c r="A242" s="113" t="s">
        <v>1525</v>
      </c>
      <c r="B242" s="256" t="s">
        <v>1991</v>
      </c>
      <c r="C242" s="140" t="s">
        <v>1992</v>
      </c>
      <c r="D242" s="114">
        <v>46002</v>
      </c>
      <c r="E242" s="114" t="s">
        <v>2258</v>
      </c>
      <c r="F242" s="257">
        <v>1</v>
      </c>
      <c r="G242" s="258">
        <v>0.4</v>
      </c>
      <c r="H242" s="258">
        <v>0.4</v>
      </c>
      <c r="I242" s="116"/>
      <c r="J242" s="56"/>
      <c r="K242" s="62"/>
      <c r="L242" s="56"/>
      <c r="M242" s="56">
        <v>600000</v>
      </c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62"/>
      <c r="Y242" s="58"/>
      <c r="Z242" s="260"/>
      <c r="AA242" s="117" t="s">
        <v>75</v>
      </c>
      <c r="AB242" s="57" t="str">
        <f t="shared" si="103"/>
        <v>PS258260</v>
      </c>
      <c r="AC242" s="58" t="str">
        <f t="shared" si="104"/>
        <v xml:space="preserve"> 001/IEM/XII/25</v>
      </c>
      <c r="AD242" s="59">
        <f t="shared" si="105"/>
        <v>46002</v>
      </c>
      <c r="AE242" s="58">
        <f t="shared" ref="AE242:AE243" si="130">G242/H242*J242</f>
        <v>0</v>
      </c>
      <c r="AF242" s="58">
        <f t="shared" ref="AF242:AF243" si="131">(G242/H242)*K242</f>
        <v>0</v>
      </c>
      <c r="AG242" s="58">
        <f t="shared" ref="AG242:AG243" si="132">(G242/H242)*L242</f>
        <v>0</v>
      </c>
      <c r="AH242" s="58">
        <f t="shared" ref="AH242:AH243" si="133">(G242/H242)*M242</f>
        <v>600000</v>
      </c>
      <c r="AI242" s="58">
        <f t="shared" ref="AI242:AI243" si="134">(G242/H242)*N242</f>
        <v>0</v>
      </c>
      <c r="AJ242" s="58">
        <f t="shared" ref="AJ242:AJ243" si="135">(G242/H242)*O242</f>
        <v>0</v>
      </c>
      <c r="AK242" s="58">
        <f t="shared" ref="AK242:AK243" si="136">(G242/H242)*P242</f>
        <v>0</v>
      </c>
      <c r="AL242" s="58">
        <f t="shared" ref="AL242:AL243" si="137">(G242/H242)*Q242</f>
        <v>0</v>
      </c>
      <c r="AM242" s="58">
        <f t="shared" ref="AM242:AM243" si="138">(G242/H242)*R242</f>
        <v>0</v>
      </c>
      <c r="AN242" s="58">
        <f t="shared" ref="AN242:AN243" si="139">(G242/H242)*S242</f>
        <v>0</v>
      </c>
      <c r="AO242" s="58">
        <f t="shared" ref="AO242:AO243" si="140">(G242/H242)*T242</f>
        <v>0</v>
      </c>
      <c r="AP242" s="58">
        <f t="shared" si="122"/>
        <v>0</v>
      </c>
      <c r="AQ242" s="58">
        <f t="shared" ref="AQ242:AQ243" si="141">(G242/H242)*V242</f>
        <v>0</v>
      </c>
      <c r="AR242" s="58">
        <f t="shared" si="126"/>
        <v>48000</v>
      </c>
      <c r="AS242" s="58">
        <f t="shared" si="127"/>
        <v>648000</v>
      </c>
      <c r="AT242" s="58">
        <f t="shared" si="125"/>
        <v>648000</v>
      </c>
      <c r="AU242" s="58" t="str">
        <f t="shared" si="14"/>
        <v>DHL</v>
      </c>
      <c r="AV242" s="75" t="s">
        <v>82</v>
      </c>
      <c r="AW242" s="60" t="s">
        <v>2575</v>
      </c>
      <c r="AY242" s="225">
        <v>46003</v>
      </c>
      <c r="AZ242" s="158"/>
      <c r="BA242" s="74"/>
      <c r="BB242" s="164"/>
      <c r="BC242" s="166"/>
    </row>
    <row r="243" spans="1:55" s="60" customFormat="1" ht="37.5" customHeight="1">
      <c r="A243" s="113" t="s">
        <v>1526</v>
      </c>
      <c r="B243" s="256" t="s">
        <v>1993</v>
      </c>
      <c r="C243" s="140" t="s">
        <v>1994</v>
      </c>
      <c r="D243" s="114">
        <v>46002</v>
      </c>
      <c r="E243" s="114" t="s">
        <v>2259</v>
      </c>
      <c r="F243" s="257">
        <v>1</v>
      </c>
      <c r="G243" s="258">
        <v>10.5</v>
      </c>
      <c r="H243" s="258">
        <v>10.5</v>
      </c>
      <c r="I243" s="116"/>
      <c r="J243" s="56"/>
      <c r="K243" s="62"/>
      <c r="L243" s="56"/>
      <c r="M243" s="56">
        <v>600000</v>
      </c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62"/>
      <c r="Y243" s="58"/>
      <c r="Z243" s="260"/>
      <c r="AA243" s="117" t="s">
        <v>75</v>
      </c>
      <c r="AB243" s="57" t="str">
        <f t="shared" si="103"/>
        <v>PS258261</v>
      </c>
      <c r="AC243" s="58" t="str">
        <f t="shared" si="104"/>
        <v>INV-25120806</v>
      </c>
      <c r="AD243" s="59">
        <f t="shared" si="105"/>
        <v>46002</v>
      </c>
      <c r="AE243" s="58">
        <f t="shared" si="130"/>
        <v>0</v>
      </c>
      <c r="AF243" s="58">
        <f t="shared" si="131"/>
        <v>0</v>
      </c>
      <c r="AG243" s="58">
        <f t="shared" si="132"/>
        <v>0</v>
      </c>
      <c r="AH243" s="58">
        <f t="shared" si="133"/>
        <v>600000</v>
      </c>
      <c r="AI243" s="58">
        <f t="shared" si="134"/>
        <v>0</v>
      </c>
      <c r="AJ243" s="58">
        <f t="shared" si="135"/>
        <v>0</v>
      </c>
      <c r="AK243" s="58">
        <f t="shared" si="136"/>
        <v>0</v>
      </c>
      <c r="AL243" s="58">
        <f t="shared" si="137"/>
        <v>0</v>
      </c>
      <c r="AM243" s="58">
        <f t="shared" si="138"/>
        <v>0</v>
      </c>
      <c r="AN243" s="58">
        <f t="shared" si="139"/>
        <v>0</v>
      </c>
      <c r="AO243" s="58">
        <f t="shared" si="140"/>
        <v>0</v>
      </c>
      <c r="AP243" s="58">
        <f t="shared" si="122"/>
        <v>0</v>
      </c>
      <c r="AQ243" s="58">
        <f t="shared" si="141"/>
        <v>0</v>
      </c>
      <c r="AR243" s="58">
        <f t="shared" si="126"/>
        <v>48000</v>
      </c>
      <c r="AS243" s="58">
        <f t="shared" si="127"/>
        <v>648000</v>
      </c>
      <c r="AT243" s="58">
        <f t="shared" si="125"/>
        <v>648000</v>
      </c>
      <c r="AU243" s="58" t="str">
        <f t="shared" si="14"/>
        <v>DHL</v>
      </c>
      <c r="AV243" s="75" t="s">
        <v>82</v>
      </c>
      <c r="AW243" s="60" t="s">
        <v>2576</v>
      </c>
      <c r="AY243" s="225">
        <v>46003</v>
      </c>
      <c r="AZ243" s="158"/>
      <c r="BA243" s="74"/>
      <c r="BB243" s="164"/>
      <c r="BC243" s="166"/>
    </row>
    <row r="244" spans="1:55" s="60" customFormat="1" ht="37.5" customHeight="1">
      <c r="A244" s="113" t="s">
        <v>1527</v>
      </c>
      <c r="B244" s="256" t="s">
        <v>1995</v>
      </c>
      <c r="C244" s="140" t="s">
        <v>1996</v>
      </c>
      <c r="D244" s="114">
        <v>46002</v>
      </c>
      <c r="E244" s="114" t="s">
        <v>2260</v>
      </c>
      <c r="F244" s="257">
        <v>1</v>
      </c>
      <c r="G244" s="258">
        <v>12</v>
      </c>
      <c r="H244" s="258">
        <v>12</v>
      </c>
      <c r="I244" s="116"/>
      <c r="J244" s="56"/>
      <c r="K244" s="62"/>
      <c r="L244" s="56"/>
      <c r="M244" s="56">
        <v>600000</v>
      </c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62"/>
      <c r="Y244" s="58"/>
      <c r="Z244" s="260"/>
      <c r="AA244" s="117" t="s">
        <v>75</v>
      </c>
      <c r="AB244" s="57" t="str">
        <f t="shared" ref="AB244:AB255" si="142">A244</f>
        <v>PS258259</v>
      </c>
      <c r="AC244" s="58" t="str">
        <f t="shared" ref="AC244:AC255" si="143">B244</f>
        <v>PS25-8259</v>
      </c>
      <c r="AD244" s="59">
        <f t="shared" ref="AD244:AD255" si="144">D244</f>
        <v>46002</v>
      </c>
      <c r="AE244" s="58">
        <f t="shared" ref="AE244:AE255" si="145">G244/H244*J244</f>
        <v>0</v>
      </c>
      <c r="AF244" s="58">
        <f t="shared" ref="AF244:AF255" si="146">(G244/H244)*K244</f>
        <v>0</v>
      </c>
      <c r="AG244" s="58">
        <f t="shared" ref="AG244:AG255" si="147">(G244/H244)*L244</f>
        <v>0</v>
      </c>
      <c r="AH244" s="58">
        <f t="shared" ref="AH244:AH255" si="148">(G244/H244)*M244</f>
        <v>600000</v>
      </c>
      <c r="AI244" s="58">
        <f t="shared" ref="AI244:AI255" si="149">(G244/H244)*N244</f>
        <v>0</v>
      </c>
      <c r="AJ244" s="58">
        <f t="shared" ref="AJ244:AJ255" si="150">(G244/H244)*O244</f>
        <v>0</v>
      </c>
      <c r="AK244" s="58">
        <f t="shared" ref="AK244:AK255" si="151">(G244/H244)*P244</f>
        <v>0</v>
      </c>
      <c r="AL244" s="58">
        <f t="shared" ref="AL244:AL255" si="152">(G244/H244)*Q244</f>
        <v>0</v>
      </c>
      <c r="AM244" s="58">
        <f t="shared" ref="AM244:AM255" si="153">(G244/H244)*R244</f>
        <v>0</v>
      </c>
      <c r="AN244" s="58">
        <f t="shared" ref="AN244:AN255" si="154">(G244/H244)*S244</f>
        <v>0</v>
      </c>
      <c r="AO244" s="58">
        <f t="shared" ref="AO244:AO255" si="155">(G244/H244)*T244</f>
        <v>0</v>
      </c>
      <c r="AP244" s="58">
        <f t="shared" si="122"/>
        <v>0</v>
      </c>
      <c r="AQ244" s="58">
        <f t="shared" ref="AQ244:AQ255" si="156">(G244/H244)*V244</f>
        <v>0</v>
      </c>
      <c r="AR244" s="58">
        <f t="shared" ref="AR244:AR255" si="157">SUM(AG244:AQ244)*0.08</f>
        <v>48000</v>
      </c>
      <c r="AS244" s="58">
        <f t="shared" ref="AS244:AS255" si="158">SUM(AG244:AR244)</f>
        <v>648000</v>
      </c>
      <c r="AT244" s="58">
        <f t="shared" ref="AT244:AT255" si="159">AS244</f>
        <v>648000</v>
      </c>
      <c r="AU244" s="58" t="str">
        <f t="shared" ref="AU244:AU255" si="160">AA244</f>
        <v>DHL</v>
      </c>
      <c r="AV244" s="75" t="s">
        <v>82</v>
      </c>
      <c r="AW244" s="60" t="s">
        <v>2577</v>
      </c>
      <c r="AY244" s="225">
        <v>46003</v>
      </c>
      <c r="AZ244" s="158"/>
      <c r="BA244" s="74"/>
      <c r="BB244" s="164"/>
      <c r="BC244" s="166"/>
    </row>
    <row r="245" spans="1:55" s="60" customFormat="1" ht="37.5" customHeight="1">
      <c r="A245" s="113" t="s">
        <v>1528</v>
      </c>
      <c r="B245" s="256" t="s">
        <v>1997</v>
      </c>
      <c r="C245" s="140" t="s">
        <v>1998</v>
      </c>
      <c r="D245" s="114">
        <v>46001</v>
      </c>
      <c r="E245" s="114" t="s">
        <v>2261</v>
      </c>
      <c r="F245" s="257">
        <v>1</v>
      </c>
      <c r="G245" s="258">
        <v>0.5</v>
      </c>
      <c r="H245" s="258">
        <v>0.5</v>
      </c>
      <c r="I245" s="116"/>
      <c r="J245" s="56"/>
      <c r="K245" s="62"/>
      <c r="L245" s="56"/>
      <c r="M245" s="56">
        <v>600000</v>
      </c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62"/>
      <c r="Y245" s="58"/>
      <c r="Z245" s="260"/>
      <c r="AA245" s="117" t="s">
        <v>75</v>
      </c>
      <c r="AB245" s="57" t="str">
        <f t="shared" si="142"/>
        <v>PS258236</v>
      </c>
      <c r="AC245" s="58" t="str">
        <f t="shared" si="143"/>
        <v>YCDG2025120801</v>
      </c>
      <c r="AD245" s="59">
        <f t="shared" si="144"/>
        <v>46001</v>
      </c>
      <c r="AE245" s="58">
        <f t="shared" si="145"/>
        <v>0</v>
      </c>
      <c r="AF245" s="58">
        <f t="shared" si="146"/>
        <v>0</v>
      </c>
      <c r="AG245" s="58">
        <f t="shared" si="147"/>
        <v>0</v>
      </c>
      <c r="AH245" s="58">
        <f t="shared" si="148"/>
        <v>600000</v>
      </c>
      <c r="AI245" s="58">
        <f t="shared" si="149"/>
        <v>0</v>
      </c>
      <c r="AJ245" s="58">
        <f t="shared" si="150"/>
        <v>0</v>
      </c>
      <c r="AK245" s="58">
        <f t="shared" si="151"/>
        <v>0</v>
      </c>
      <c r="AL245" s="58">
        <f t="shared" si="152"/>
        <v>0</v>
      </c>
      <c r="AM245" s="58">
        <f t="shared" si="153"/>
        <v>0</v>
      </c>
      <c r="AN245" s="58">
        <f t="shared" si="154"/>
        <v>0</v>
      </c>
      <c r="AO245" s="58">
        <f t="shared" si="155"/>
        <v>0</v>
      </c>
      <c r="AP245" s="58">
        <f t="shared" si="122"/>
        <v>0</v>
      </c>
      <c r="AQ245" s="58">
        <f t="shared" si="156"/>
        <v>0</v>
      </c>
      <c r="AR245" s="58">
        <f t="shared" si="157"/>
        <v>48000</v>
      </c>
      <c r="AS245" s="58">
        <f t="shared" si="158"/>
        <v>648000</v>
      </c>
      <c r="AT245" s="58">
        <f t="shared" si="159"/>
        <v>648000</v>
      </c>
      <c r="AU245" s="58" t="str">
        <f t="shared" si="160"/>
        <v>DHL</v>
      </c>
      <c r="AV245" s="75" t="s">
        <v>82</v>
      </c>
      <c r="AW245" s="60" t="s">
        <v>2578</v>
      </c>
      <c r="AY245" s="225">
        <v>46003</v>
      </c>
      <c r="AZ245" s="158"/>
      <c r="BA245" s="74"/>
      <c r="BB245" s="164"/>
      <c r="BC245" s="166"/>
    </row>
    <row r="246" spans="1:55" s="60" customFormat="1" ht="37.5" customHeight="1">
      <c r="A246" s="113" t="s">
        <v>1529</v>
      </c>
      <c r="B246" s="256" t="s">
        <v>1999</v>
      </c>
      <c r="C246" s="140" t="s">
        <v>2000</v>
      </c>
      <c r="D246" s="114">
        <v>46001</v>
      </c>
      <c r="E246" s="114" t="s">
        <v>2262</v>
      </c>
      <c r="F246" s="257">
        <v>1</v>
      </c>
      <c r="G246" s="258">
        <v>9.1</v>
      </c>
      <c r="H246" s="258">
        <v>9.1</v>
      </c>
      <c r="I246" s="116"/>
      <c r="J246" s="56"/>
      <c r="K246" s="62"/>
      <c r="L246" s="56"/>
      <c r="M246" s="56">
        <v>600000</v>
      </c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62"/>
      <c r="Y246" s="58"/>
      <c r="Z246" s="260"/>
      <c r="AA246" s="117" t="s">
        <v>683</v>
      </c>
      <c r="AB246" s="57" t="str">
        <f t="shared" si="142"/>
        <v>PS258235</v>
      </c>
      <c r="AC246" s="58" t="str">
        <f t="shared" si="143"/>
        <v>9138/2025</v>
      </c>
      <c r="AD246" s="59">
        <f t="shared" si="144"/>
        <v>46001</v>
      </c>
      <c r="AE246" s="58">
        <f t="shared" si="145"/>
        <v>0</v>
      </c>
      <c r="AF246" s="58">
        <f t="shared" si="146"/>
        <v>0</v>
      </c>
      <c r="AG246" s="58">
        <f t="shared" si="147"/>
        <v>0</v>
      </c>
      <c r="AH246" s="58">
        <f t="shared" si="148"/>
        <v>600000</v>
      </c>
      <c r="AI246" s="58">
        <f t="shared" si="149"/>
        <v>0</v>
      </c>
      <c r="AJ246" s="58">
        <f t="shared" si="150"/>
        <v>0</v>
      </c>
      <c r="AK246" s="58">
        <f t="shared" si="151"/>
        <v>0</v>
      </c>
      <c r="AL246" s="58">
        <f t="shared" si="152"/>
        <v>0</v>
      </c>
      <c r="AM246" s="58">
        <f t="shared" si="153"/>
        <v>0</v>
      </c>
      <c r="AN246" s="58">
        <f t="shared" si="154"/>
        <v>0</v>
      </c>
      <c r="AO246" s="58">
        <f t="shared" si="155"/>
        <v>0</v>
      </c>
      <c r="AP246" s="58">
        <f t="shared" si="122"/>
        <v>0</v>
      </c>
      <c r="AQ246" s="58">
        <f t="shared" si="156"/>
        <v>0</v>
      </c>
      <c r="AR246" s="58">
        <f t="shared" si="157"/>
        <v>48000</v>
      </c>
      <c r="AS246" s="58">
        <f t="shared" si="158"/>
        <v>648000</v>
      </c>
      <c r="AT246" s="58">
        <f t="shared" si="159"/>
        <v>648000</v>
      </c>
      <c r="AU246" s="58" t="str">
        <f t="shared" si="160"/>
        <v>FEDEX</v>
      </c>
      <c r="AV246" s="75" t="s">
        <v>82</v>
      </c>
      <c r="AW246" s="60" t="s">
        <v>2579</v>
      </c>
      <c r="AY246" s="225">
        <v>46003</v>
      </c>
      <c r="AZ246" s="158"/>
      <c r="BA246" s="74"/>
      <c r="BB246" s="164"/>
      <c r="BC246" s="166"/>
    </row>
    <row r="247" spans="1:55" s="60" customFormat="1" ht="37.5" customHeight="1">
      <c r="A247" s="113" t="s">
        <v>1530</v>
      </c>
      <c r="B247" s="256" t="s">
        <v>2001</v>
      </c>
      <c r="C247" s="140" t="s">
        <v>2002</v>
      </c>
      <c r="D247" s="114">
        <v>46000</v>
      </c>
      <c r="E247" s="114" t="s">
        <v>2263</v>
      </c>
      <c r="F247" s="257">
        <v>1</v>
      </c>
      <c r="G247" s="258">
        <v>136</v>
      </c>
      <c r="H247" s="258">
        <v>136</v>
      </c>
      <c r="I247" s="116" t="s">
        <v>2321</v>
      </c>
      <c r="J247" s="56"/>
      <c r="K247" s="62"/>
      <c r="L247" s="56">
        <f>+IF(H247=0, _xleta.T, IF(H247&lt;=1000, 1260000, IF(H247&lt;=2000, 1430000, IF(H247&lt;=3000, 2120000, IF(H247&lt;=4500, 2230000, ff)))))</f>
        <v>1260000</v>
      </c>
      <c r="M247" s="56">
        <v>990000</v>
      </c>
      <c r="N247" s="56"/>
      <c r="O247" s="56"/>
      <c r="P247" s="56"/>
      <c r="Q247" s="56"/>
      <c r="R247" s="56"/>
      <c r="S247" s="56"/>
      <c r="T247" s="56">
        <v>2040</v>
      </c>
      <c r="U247" s="56">
        <f>+IF(H247&lt;=2000, 30000, IF(H247&lt;5000, 66000, ff))</f>
        <v>30000</v>
      </c>
      <c r="V247" s="56"/>
      <c r="W247" s="56"/>
      <c r="X247" s="62"/>
      <c r="Y247" s="58"/>
      <c r="Z247" s="260" t="s">
        <v>1272</v>
      </c>
      <c r="AA247" s="117" t="s">
        <v>74</v>
      </c>
      <c r="AB247" s="57" t="str">
        <f t="shared" si="142"/>
        <v>PS258137</v>
      </c>
      <c r="AC247" s="58" t="str">
        <f t="shared" si="143"/>
        <v>251125JHJ01A</v>
      </c>
      <c r="AD247" s="59">
        <f t="shared" si="144"/>
        <v>46000</v>
      </c>
      <c r="AE247" s="58">
        <f t="shared" si="145"/>
        <v>0</v>
      </c>
      <c r="AF247" s="58">
        <f t="shared" si="146"/>
        <v>0</v>
      </c>
      <c r="AG247" s="58">
        <f t="shared" si="147"/>
        <v>1260000</v>
      </c>
      <c r="AH247" s="58">
        <f t="shared" si="148"/>
        <v>990000</v>
      </c>
      <c r="AI247" s="58">
        <f t="shared" si="149"/>
        <v>0</v>
      </c>
      <c r="AJ247" s="58">
        <f t="shared" si="150"/>
        <v>0</v>
      </c>
      <c r="AK247" s="58">
        <f t="shared" si="151"/>
        <v>0</v>
      </c>
      <c r="AL247" s="58">
        <f t="shared" si="152"/>
        <v>0</v>
      </c>
      <c r="AM247" s="58">
        <f t="shared" si="153"/>
        <v>0</v>
      </c>
      <c r="AN247" s="58">
        <f t="shared" si="154"/>
        <v>0</v>
      </c>
      <c r="AO247" s="58">
        <f t="shared" si="155"/>
        <v>2040</v>
      </c>
      <c r="AP247" s="58">
        <f t="shared" si="122"/>
        <v>30000</v>
      </c>
      <c r="AQ247" s="58">
        <f t="shared" si="156"/>
        <v>0</v>
      </c>
      <c r="AR247" s="58">
        <f t="shared" si="157"/>
        <v>182563.20000000001</v>
      </c>
      <c r="AS247" s="58">
        <f t="shared" si="158"/>
        <v>2464603.2000000002</v>
      </c>
      <c r="AT247" s="58">
        <f t="shared" si="159"/>
        <v>2464603.2000000002</v>
      </c>
      <c r="AU247" s="58" t="str">
        <f t="shared" si="160"/>
        <v>CÁT LÁI</v>
      </c>
      <c r="AV247" s="75" t="s">
        <v>80</v>
      </c>
      <c r="AW247" s="60" t="s">
        <v>2580</v>
      </c>
      <c r="AX247" s="60" t="s">
        <v>2323</v>
      </c>
      <c r="AY247" s="225">
        <v>46003</v>
      </c>
      <c r="AZ247" s="158"/>
      <c r="BA247" s="74"/>
      <c r="BB247" s="164"/>
      <c r="BC247" s="166"/>
    </row>
    <row r="248" spans="1:55" s="60" customFormat="1" ht="37.5" customHeight="1">
      <c r="A248" s="113" t="s">
        <v>1531</v>
      </c>
      <c r="B248" s="256" t="s">
        <v>2003</v>
      </c>
      <c r="C248" s="140" t="s">
        <v>2004</v>
      </c>
      <c r="D248" s="114">
        <v>46001</v>
      </c>
      <c r="E248" s="114" t="s">
        <v>2264</v>
      </c>
      <c r="F248" s="257">
        <v>1</v>
      </c>
      <c r="G248" s="258">
        <v>561</v>
      </c>
      <c r="H248" s="258">
        <v>561</v>
      </c>
      <c r="I248" s="116" t="s">
        <v>2322</v>
      </c>
      <c r="J248" s="56"/>
      <c r="K248" s="62"/>
      <c r="L248" s="56">
        <f>+IF(H248=0, _xleta.T, IF(H248&lt;=1000, 1260000, IF(H248&lt;=2000, 1430000, IF(H248&lt;=3000, 2120000, IF(H248&lt;=4500, 2230000, ff)))))</f>
        <v>1260000</v>
      </c>
      <c r="M248" s="56">
        <v>990000</v>
      </c>
      <c r="N248" s="56">
        <v>8515229</v>
      </c>
      <c r="O248" s="56"/>
      <c r="P248" s="56"/>
      <c r="Q248" s="56">
        <v>1716780</v>
      </c>
      <c r="R248" s="56"/>
      <c r="S248" s="56">
        <v>56727</v>
      </c>
      <c r="T248" s="56">
        <v>8415</v>
      </c>
      <c r="U248" s="56">
        <f>+IF(H248&lt;=2000, 30000, IF(H248&lt;5000, 66000, ff))</f>
        <v>30000</v>
      </c>
      <c r="V248" s="56"/>
      <c r="W248" s="56"/>
      <c r="X248" s="62"/>
      <c r="Y248" s="58"/>
      <c r="Z248" s="260" t="s">
        <v>1272</v>
      </c>
      <c r="AA248" s="117" t="s">
        <v>74</v>
      </c>
      <c r="AB248" s="57" t="str">
        <f t="shared" si="142"/>
        <v>PS258136</v>
      </c>
      <c r="AC248" s="58" t="str">
        <f t="shared" si="143"/>
        <v>SIN044704</v>
      </c>
      <c r="AD248" s="59">
        <f t="shared" si="144"/>
        <v>46001</v>
      </c>
      <c r="AE248" s="58">
        <f t="shared" si="145"/>
        <v>0</v>
      </c>
      <c r="AF248" s="58">
        <f t="shared" si="146"/>
        <v>0</v>
      </c>
      <c r="AG248" s="58">
        <f t="shared" si="147"/>
        <v>1260000</v>
      </c>
      <c r="AH248" s="58">
        <f t="shared" si="148"/>
        <v>990000</v>
      </c>
      <c r="AI248" s="58">
        <f t="shared" si="149"/>
        <v>8515229</v>
      </c>
      <c r="AJ248" s="58">
        <f t="shared" si="150"/>
        <v>0</v>
      </c>
      <c r="AK248" s="58">
        <f t="shared" si="151"/>
        <v>0</v>
      </c>
      <c r="AL248" s="58">
        <f t="shared" si="152"/>
        <v>1716780</v>
      </c>
      <c r="AM248" s="58">
        <f t="shared" si="153"/>
        <v>0</v>
      </c>
      <c r="AN248" s="58">
        <f t="shared" si="154"/>
        <v>56727</v>
      </c>
      <c r="AO248" s="58">
        <f t="shared" si="155"/>
        <v>8415</v>
      </c>
      <c r="AP248" s="58">
        <f t="shared" si="122"/>
        <v>30000</v>
      </c>
      <c r="AQ248" s="58">
        <f t="shared" si="156"/>
        <v>0</v>
      </c>
      <c r="AR248" s="58">
        <f t="shared" si="157"/>
        <v>1006172.0800000001</v>
      </c>
      <c r="AS248" s="58">
        <f t="shared" si="158"/>
        <v>13583323.08</v>
      </c>
      <c r="AT248" s="58">
        <f t="shared" si="159"/>
        <v>13583323.08</v>
      </c>
      <c r="AU248" s="58" t="str">
        <f t="shared" si="160"/>
        <v>CÁT LÁI</v>
      </c>
      <c r="AV248" s="75" t="s">
        <v>80</v>
      </c>
      <c r="AW248" s="60" t="s">
        <v>2581</v>
      </c>
      <c r="AX248" s="60" t="s">
        <v>2323</v>
      </c>
      <c r="AY248" s="225">
        <v>46003</v>
      </c>
      <c r="AZ248" s="158"/>
      <c r="BA248" s="74"/>
      <c r="BB248" s="164"/>
      <c r="BC248" s="166"/>
    </row>
    <row r="249" spans="1:55" s="60" customFormat="1" ht="37.5" customHeight="1">
      <c r="A249" s="113" t="s">
        <v>1532</v>
      </c>
      <c r="B249" s="256" t="s">
        <v>2005</v>
      </c>
      <c r="C249" s="140" t="s">
        <v>2006</v>
      </c>
      <c r="D249" s="114">
        <v>46001</v>
      </c>
      <c r="E249" s="114" t="s">
        <v>2265</v>
      </c>
      <c r="F249" s="257">
        <v>1</v>
      </c>
      <c r="G249" s="258">
        <v>8449</v>
      </c>
      <c r="H249" s="258">
        <v>8449</v>
      </c>
      <c r="I249" s="116"/>
      <c r="J249" s="56"/>
      <c r="K249" s="62"/>
      <c r="L249" s="259">
        <f>2230000*2</f>
        <v>4460000</v>
      </c>
      <c r="M249" s="56">
        <v>990000</v>
      </c>
      <c r="N249" s="56">
        <v>484259</v>
      </c>
      <c r="O249" s="56"/>
      <c r="P249" s="56"/>
      <c r="Q249" s="56"/>
      <c r="R249" s="56"/>
      <c r="S249" s="56"/>
      <c r="T249" s="56">
        <v>126735</v>
      </c>
      <c r="U249" s="56">
        <f>66000*2</f>
        <v>132000</v>
      </c>
      <c r="V249" s="56"/>
      <c r="W249" s="56"/>
      <c r="X249" s="62"/>
      <c r="Y249" s="58"/>
      <c r="Z249" s="260" t="s">
        <v>2344</v>
      </c>
      <c r="AA249" s="117" t="s">
        <v>78</v>
      </c>
      <c r="AB249" s="57" t="str">
        <f t="shared" si="142"/>
        <v>PS258229</v>
      </c>
      <c r="AC249" s="58" t="str">
        <f t="shared" si="143"/>
        <v>2518/SLTW-PS</v>
      </c>
      <c r="AD249" s="59">
        <f t="shared" si="144"/>
        <v>46001</v>
      </c>
      <c r="AE249" s="58">
        <f t="shared" si="145"/>
        <v>0</v>
      </c>
      <c r="AF249" s="58">
        <f t="shared" si="146"/>
        <v>0</v>
      </c>
      <c r="AG249" s="58">
        <f t="shared" si="147"/>
        <v>4460000</v>
      </c>
      <c r="AH249" s="58">
        <f t="shared" si="148"/>
        <v>990000</v>
      </c>
      <c r="AI249" s="58">
        <f t="shared" si="149"/>
        <v>484259</v>
      </c>
      <c r="AJ249" s="58">
        <f t="shared" si="150"/>
        <v>0</v>
      </c>
      <c r="AK249" s="58">
        <f t="shared" si="151"/>
        <v>0</v>
      </c>
      <c r="AL249" s="58">
        <f t="shared" si="152"/>
        <v>0</v>
      </c>
      <c r="AM249" s="58">
        <f t="shared" si="153"/>
        <v>0</v>
      </c>
      <c r="AN249" s="58">
        <f t="shared" si="154"/>
        <v>0</v>
      </c>
      <c r="AO249" s="58">
        <f t="shared" si="155"/>
        <v>126735</v>
      </c>
      <c r="AP249" s="58">
        <f t="shared" si="122"/>
        <v>132000</v>
      </c>
      <c r="AQ249" s="58">
        <f t="shared" si="156"/>
        <v>0</v>
      </c>
      <c r="AR249" s="58">
        <f t="shared" si="157"/>
        <v>495439.52</v>
      </c>
      <c r="AS249" s="58">
        <f t="shared" si="158"/>
        <v>6688433.5199999996</v>
      </c>
      <c r="AT249" s="58">
        <f t="shared" si="159"/>
        <v>6688433.5199999996</v>
      </c>
      <c r="AU249" s="58" t="str">
        <f t="shared" si="160"/>
        <v>KNQ TÂN THUẬN</v>
      </c>
      <c r="AV249" s="75" t="s">
        <v>80</v>
      </c>
      <c r="AW249" s="60" t="s">
        <v>2582</v>
      </c>
      <c r="AX249" s="60" t="s">
        <v>2327</v>
      </c>
      <c r="AY249" s="225">
        <v>46003</v>
      </c>
      <c r="AZ249" s="158"/>
      <c r="BA249" s="74"/>
      <c r="BB249" s="164"/>
      <c r="BC249" s="166"/>
    </row>
    <row r="250" spans="1:55" s="60" customFormat="1" ht="37.5" customHeight="1">
      <c r="A250" s="113" t="s">
        <v>1533</v>
      </c>
      <c r="B250" s="256" t="s">
        <v>2007</v>
      </c>
      <c r="C250" s="140" t="s">
        <v>2008</v>
      </c>
      <c r="D250" s="114">
        <v>46001</v>
      </c>
      <c r="E250" s="114" t="s">
        <v>2266</v>
      </c>
      <c r="F250" s="257">
        <v>1</v>
      </c>
      <c r="G250" s="258">
        <v>248</v>
      </c>
      <c r="H250" s="258">
        <v>248</v>
      </c>
      <c r="I250" s="116"/>
      <c r="J250" s="56"/>
      <c r="K250" s="62"/>
      <c r="L250" s="56">
        <f>+IF(H250=0, _xleta.T, IF(H250&lt;=1000, 1260000, IF(H250&lt;=2000, 1430000, IF(H250&lt;=3000, 2120000, IF(H250&lt;=4500, 2230000, ff)))))</f>
        <v>1260000</v>
      </c>
      <c r="M250" s="56">
        <v>990000</v>
      </c>
      <c r="N250" s="56">
        <v>1036111</v>
      </c>
      <c r="O250" s="56"/>
      <c r="P250" s="56"/>
      <c r="Q250" s="56"/>
      <c r="R250" s="56"/>
      <c r="S250" s="56"/>
      <c r="T250" s="56">
        <v>3720</v>
      </c>
      <c r="U250" s="56">
        <f>+IF(H250&lt;=2000, 30000, IF(H250&lt;5000, 66000, ff))</f>
        <v>30000</v>
      </c>
      <c r="V250" s="56"/>
      <c r="W250" s="56"/>
      <c r="X250" s="62"/>
      <c r="Y250" s="58"/>
      <c r="Z250" s="260" t="s">
        <v>2334</v>
      </c>
      <c r="AA250" s="117" t="s">
        <v>78</v>
      </c>
      <c r="AB250" s="57" t="str">
        <f t="shared" si="142"/>
        <v>PS258237</v>
      </c>
      <c r="AC250" s="58" t="str">
        <f t="shared" si="143"/>
        <v>X0005</v>
      </c>
      <c r="AD250" s="59">
        <f t="shared" si="144"/>
        <v>46001</v>
      </c>
      <c r="AE250" s="58">
        <f t="shared" si="145"/>
        <v>0</v>
      </c>
      <c r="AF250" s="58">
        <f t="shared" si="146"/>
        <v>0</v>
      </c>
      <c r="AG250" s="58">
        <f t="shared" si="147"/>
        <v>1260000</v>
      </c>
      <c r="AH250" s="58">
        <f t="shared" si="148"/>
        <v>990000</v>
      </c>
      <c r="AI250" s="58">
        <f t="shared" si="149"/>
        <v>1036111</v>
      </c>
      <c r="AJ250" s="58">
        <f t="shared" si="150"/>
        <v>0</v>
      </c>
      <c r="AK250" s="58">
        <f t="shared" si="151"/>
        <v>0</v>
      </c>
      <c r="AL250" s="58">
        <f t="shared" si="152"/>
        <v>0</v>
      </c>
      <c r="AM250" s="58">
        <f t="shared" si="153"/>
        <v>0</v>
      </c>
      <c r="AN250" s="58">
        <f t="shared" si="154"/>
        <v>0</v>
      </c>
      <c r="AO250" s="58">
        <f t="shared" si="155"/>
        <v>3720</v>
      </c>
      <c r="AP250" s="58">
        <f t="shared" si="122"/>
        <v>30000</v>
      </c>
      <c r="AQ250" s="58">
        <f t="shared" si="156"/>
        <v>0</v>
      </c>
      <c r="AR250" s="58">
        <f t="shared" si="157"/>
        <v>265586.48</v>
      </c>
      <c r="AS250" s="58">
        <f t="shared" si="158"/>
        <v>3585417.48</v>
      </c>
      <c r="AT250" s="58">
        <f t="shared" si="159"/>
        <v>3585417.48</v>
      </c>
      <c r="AU250" s="58" t="str">
        <f t="shared" si="160"/>
        <v>KNQ TÂN THUẬN</v>
      </c>
      <c r="AV250" s="75" t="s">
        <v>80</v>
      </c>
      <c r="AW250" s="60" t="s">
        <v>2583</v>
      </c>
      <c r="AX250" s="60" t="s">
        <v>2327</v>
      </c>
      <c r="AY250" s="225">
        <v>46003</v>
      </c>
      <c r="AZ250" s="158"/>
      <c r="BA250" s="74"/>
      <c r="BB250" s="164"/>
      <c r="BC250" s="166"/>
    </row>
    <row r="251" spans="1:55" s="60" customFormat="1" ht="37.5" customHeight="1">
      <c r="A251" s="113" t="s">
        <v>1534</v>
      </c>
      <c r="B251" s="256" t="s">
        <v>2009</v>
      </c>
      <c r="C251" s="140" t="s">
        <v>2010</v>
      </c>
      <c r="D251" s="114">
        <v>45997</v>
      </c>
      <c r="E251" s="114" t="s">
        <v>2267</v>
      </c>
      <c r="F251" s="257">
        <v>1</v>
      </c>
      <c r="G251" s="258">
        <v>2505.6999999999998</v>
      </c>
      <c r="H251" s="258">
        <v>2505.6999999999998</v>
      </c>
      <c r="I251" s="116">
        <v>10.5</v>
      </c>
      <c r="J251" s="56"/>
      <c r="K251" s="62"/>
      <c r="L251" s="56">
        <f>+IF(H251=0, _xleta.T, IF(H251&lt;=1000, 1260000, IF(H251&lt;=2000, 1430000, IF(H251&lt;=3000, 2120000, IF(H251&lt;=4500, 2230000, ff)))))</f>
        <v>2120000</v>
      </c>
      <c r="M251" s="56">
        <v>990000</v>
      </c>
      <c r="N251" s="56">
        <v>19410614</v>
      </c>
      <c r="O251" s="56">
        <v>6100479</v>
      </c>
      <c r="P251" s="56">
        <v>11091780</v>
      </c>
      <c r="Q251" s="56">
        <v>660225</v>
      </c>
      <c r="R251" s="56">
        <v>660225</v>
      </c>
      <c r="S251" s="56">
        <v>114545</v>
      </c>
      <c r="T251" s="56">
        <v>37586</v>
      </c>
      <c r="U251" s="56">
        <f>+IF(H251&lt;=2000, 30000, IF(H251&lt;5000, 66000, ff))</f>
        <v>66000</v>
      </c>
      <c r="V251" s="56"/>
      <c r="W251" s="56"/>
      <c r="X251" s="62"/>
      <c r="Y251" s="58"/>
      <c r="Z251" s="260" t="s">
        <v>1285</v>
      </c>
      <c r="AA251" s="117" t="s">
        <v>74</v>
      </c>
      <c r="AB251" s="57" t="str">
        <f t="shared" si="142"/>
        <v>PS258092</v>
      </c>
      <c r="AC251" s="58" t="str">
        <f t="shared" si="143"/>
        <v>SL2025112601</v>
      </c>
      <c r="AD251" s="59">
        <f t="shared" si="144"/>
        <v>45997</v>
      </c>
      <c r="AE251" s="58">
        <f t="shared" si="145"/>
        <v>0</v>
      </c>
      <c r="AF251" s="58">
        <f t="shared" si="146"/>
        <v>0</v>
      </c>
      <c r="AG251" s="58">
        <f t="shared" si="147"/>
        <v>2120000</v>
      </c>
      <c r="AH251" s="58">
        <f t="shared" si="148"/>
        <v>990000</v>
      </c>
      <c r="AI251" s="58">
        <f t="shared" si="149"/>
        <v>19410614</v>
      </c>
      <c r="AJ251" s="58">
        <f t="shared" si="150"/>
        <v>6100479</v>
      </c>
      <c r="AK251" s="58">
        <f t="shared" si="151"/>
        <v>11091780</v>
      </c>
      <c r="AL251" s="58">
        <f t="shared" si="152"/>
        <v>660225</v>
      </c>
      <c r="AM251" s="58">
        <f t="shared" si="153"/>
        <v>660225</v>
      </c>
      <c r="AN251" s="58">
        <f t="shared" si="154"/>
        <v>114545</v>
      </c>
      <c r="AO251" s="58">
        <f t="shared" si="155"/>
        <v>37586</v>
      </c>
      <c r="AP251" s="58">
        <f t="shared" si="122"/>
        <v>66000</v>
      </c>
      <c r="AQ251" s="58">
        <f t="shared" si="156"/>
        <v>0</v>
      </c>
      <c r="AR251" s="58">
        <f t="shared" si="157"/>
        <v>3300116.3200000003</v>
      </c>
      <c r="AS251" s="58">
        <f t="shared" si="158"/>
        <v>44551570.32</v>
      </c>
      <c r="AT251" s="58">
        <f t="shared" si="159"/>
        <v>44551570.32</v>
      </c>
      <c r="AU251" s="58" t="str">
        <f t="shared" si="160"/>
        <v>CÁT LÁI</v>
      </c>
      <c r="AV251" s="75" t="s">
        <v>80</v>
      </c>
      <c r="AW251" s="60" t="s">
        <v>2584</v>
      </c>
      <c r="AX251" s="60" t="s">
        <v>2323</v>
      </c>
      <c r="AY251" s="225">
        <v>46003</v>
      </c>
      <c r="AZ251" s="158"/>
      <c r="BA251" s="74"/>
      <c r="BB251" s="164"/>
      <c r="BC251" s="166"/>
    </row>
    <row r="252" spans="1:55" s="60" customFormat="1" ht="37.5" customHeight="1">
      <c r="A252" s="113" t="s">
        <v>1535</v>
      </c>
      <c r="B252" s="256" t="s">
        <v>2011</v>
      </c>
      <c r="C252" s="140" t="s">
        <v>2012</v>
      </c>
      <c r="D252" s="114">
        <v>46000</v>
      </c>
      <c r="E252" s="114" t="s">
        <v>2268</v>
      </c>
      <c r="F252" s="257">
        <v>1</v>
      </c>
      <c r="G252" s="258">
        <v>1035.26</v>
      </c>
      <c r="H252" s="258">
        <v>1035.26</v>
      </c>
      <c r="I252" s="116"/>
      <c r="J252" s="56"/>
      <c r="K252" s="62"/>
      <c r="L252" s="56"/>
      <c r="M252" s="56">
        <v>410000</v>
      </c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62"/>
      <c r="Y252" s="58"/>
      <c r="Z252" s="260"/>
      <c r="AA252" s="117" t="s">
        <v>143</v>
      </c>
      <c r="AB252" s="57" t="str">
        <f t="shared" si="142"/>
        <v>PS258143</v>
      </c>
      <c r="AC252" s="58" t="str">
        <f t="shared" si="143"/>
        <v>PS25-8143</v>
      </c>
      <c r="AD252" s="59">
        <f t="shared" si="144"/>
        <v>46000</v>
      </c>
      <c r="AE252" s="58">
        <f t="shared" si="145"/>
        <v>0</v>
      </c>
      <c r="AF252" s="58">
        <f t="shared" si="146"/>
        <v>0</v>
      </c>
      <c r="AG252" s="58">
        <f t="shared" si="147"/>
        <v>0</v>
      </c>
      <c r="AH252" s="58">
        <f t="shared" si="148"/>
        <v>410000</v>
      </c>
      <c r="AI252" s="58">
        <f t="shared" si="149"/>
        <v>0</v>
      </c>
      <c r="AJ252" s="58">
        <f t="shared" si="150"/>
        <v>0</v>
      </c>
      <c r="AK252" s="58">
        <f t="shared" si="151"/>
        <v>0</v>
      </c>
      <c r="AL252" s="58">
        <f t="shared" si="152"/>
        <v>0</v>
      </c>
      <c r="AM252" s="58">
        <f t="shared" si="153"/>
        <v>0</v>
      </c>
      <c r="AN252" s="58">
        <f t="shared" si="154"/>
        <v>0</v>
      </c>
      <c r="AO252" s="58">
        <f t="shared" si="155"/>
        <v>0</v>
      </c>
      <c r="AP252" s="58">
        <f t="shared" si="122"/>
        <v>0</v>
      </c>
      <c r="AQ252" s="58">
        <f t="shared" si="156"/>
        <v>0</v>
      </c>
      <c r="AR252" s="58">
        <f t="shared" si="157"/>
        <v>32800</v>
      </c>
      <c r="AS252" s="58">
        <f t="shared" si="158"/>
        <v>442800</v>
      </c>
      <c r="AT252" s="58">
        <f t="shared" si="159"/>
        <v>442800</v>
      </c>
      <c r="AU252" s="58" t="str">
        <f t="shared" si="160"/>
        <v>KNQ LF LOGISTICS</v>
      </c>
      <c r="AV252" s="75" t="s">
        <v>81</v>
      </c>
      <c r="AW252" s="60" t="s">
        <v>2585</v>
      </c>
      <c r="AY252" s="225">
        <v>46003</v>
      </c>
      <c r="AZ252" s="158"/>
      <c r="BA252" s="74"/>
      <c r="BB252" s="164"/>
      <c r="BC252" s="166"/>
    </row>
    <row r="253" spans="1:55" s="60" customFormat="1" ht="37.5" customHeight="1">
      <c r="A253" s="113" t="s">
        <v>1536</v>
      </c>
      <c r="B253" s="256" t="s">
        <v>2013</v>
      </c>
      <c r="C253" s="140" t="s">
        <v>2014</v>
      </c>
      <c r="D253" s="114">
        <v>46001</v>
      </c>
      <c r="E253" s="114" t="s">
        <v>2269</v>
      </c>
      <c r="F253" s="257">
        <v>1</v>
      </c>
      <c r="G253" s="258">
        <v>932.26</v>
      </c>
      <c r="H253" s="258">
        <v>932.26</v>
      </c>
      <c r="I253" s="116"/>
      <c r="J253" s="56"/>
      <c r="K253" s="62"/>
      <c r="L253" s="56"/>
      <c r="M253" s="56">
        <v>410000</v>
      </c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62"/>
      <c r="Y253" s="58"/>
      <c r="Z253" s="260"/>
      <c r="AA253" s="117" t="s">
        <v>143</v>
      </c>
      <c r="AB253" s="57" t="str">
        <f t="shared" si="142"/>
        <v>PS258178</v>
      </c>
      <c r="AC253" s="58" t="str">
        <f t="shared" si="143"/>
        <v>PS25-8178</v>
      </c>
      <c r="AD253" s="59">
        <f t="shared" si="144"/>
        <v>46001</v>
      </c>
      <c r="AE253" s="58">
        <f t="shared" si="145"/>
        <v>0</v>
      </c>
      <c r="AF253" s="58">
        <f t="shared" si="146"/>
        <v>0</v>
      </c>
      <c r="AG253" s="58">
        <f t="shared" si="147"/>
        <v>0</v>
      </c>
      <c r="AH253" s="58">
        <f t="shared" si="148"/>
        <v>410000</v>
      </c>
      <c r="AI253" s="58">
        <f t="shared" si="149"/>
        <v>0</v>
      </c>
      <c r="AJ253" s="58">
        <f t="shared" si="150"/>
        <v>0</v>
      </c>
      <c r="AK253" s="58">
        <f t="shared" si="151"/>
        <v>0</v>
      </c>
      <c r="AL253" s="58">
        <f t="shared" si="152"/>
        <v>0</v>
      </c>
      <c r="AM253" s="58">
        <f t="shared" si="153"/>
        <v>0</v>
      </c>
      <c r="AN253" s="58">
        <f t="shared" si="154"/>
        <v>0</v>
      </c>
      <c r="AO253" s="58">
        <f t="shared" si="155"/>
        <v>0</v>
      </c>
      <c r="AP253" s="58">
        <f t="shared" si="122"/>
        <v>0</v>
      </c>
      <c r="AQ253" s="58">
        <f t="shared" si="156"/>
        <v>0</v>
      </c>
      <c r="AR253" s="58">
        <f t="shared" si="157"/>
        <v>32800</v>
      </c>
      <c r="AS253" s="58">
        <f t="shared" si="158"/>
        <v>442800</v>
      </c>
      <c r="AT253" s="58">
        <f t="shared" si="159"/>
        <v>442800</v>
      </c>
      <c r="AU253" s="58" t="str">
        <f t="shared" si="160"/>
        <v>KNQ LF LOGISTICS</v>
      </c>
      <c r="AV253" s="75" t="s">
        <v>81</v>
      </c>
      <c r="AW253" s="60" t="s">
        <v>2586</v>
      </c>
      <c r="AY253" s="225">
        <v>46003</v>
      </c>
      <c r="AZ253" s="158"/>
      <c r="BA253" s="74"/>
      <c r="BB253" s="164"/>
      <c r="BC253" s="166"/>
    </row>
    <row r="254" spans="1:55" s="60" customFormat="1" ht="37.5" customHeight="1">
      <c r="A254" s="113" t="s">
        <v>1537</v>
      </c>
      <c r="B254" s="256" t="s">
        <v>2015</v>
      </c>
      <c r="C254" s="140" t="s">
        <v>2016</v>
      </c>
      <c r="D254" s="114">
        <v>46001</v>
      </c>
      <c r="E254" s="114" t="s">
        <v>2270</v>
      </c>
      <c r="F254" s="257">
        <v>1</v>
      </c>
      <c r="G254" s="258">
        <v>13.62</v>
      </c>
      <c r="H254" s="258">
        <v>13.62</v>
      </c>
      <c r="I254" s="116"/>
      <c r="J254" s="56"/>
      <c r="K254" s="62"/>
      <c r="L254" s="56"/>
      <c r="M254" s="56">
        <v>410000</v>
      </c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62"/>
      <c r="Y254" s="58"/>
      <c r="Z254" s="260"/>
      <c r="AA254" s="117" t="s">
        <v>143</v>
      </c>
      <c r="AB254" s="57" t="str">
        <f t="shared" si="142"/>
        <v>PS258050</v>
      </c>
      <c r="AC254" s="58" t="str">
        <f t="shared" si="143"/>
        <v>20358320</v>
      </c>
      <c r="AD254" s="59">
        <f t="shared" si="144"/>
        <v>46001</v>
      </c>
      <c r="AE254" s="58">
        <f t="shared" si="145"/>
        <v>0</v>
      </c>
      <c r="AF254" s="58">
        <f t="shared" si="146"/>
        <v>0</v>
      </c>
      <c r="AG254" s="58">
        <f t="shared" si="147"/>
        <v>0</v>
      </c>
      <c r="AH254" s="58">
        <f t="shared" si="148"/>
        <v>410000</v>
      </c>
      <c r="AI254" s="58">
        <f t="shared" si="149"/>
        <v>0</v>
      </c>
      <c r="AJ254" s="58">
        <f t="shared" si="150"/>
        <v>0</v>
      </c>
      <c r="AK254" s="58">
        <f t="shared" si="151"/>
        <v>0</v>
      </c>
      <c r="AL254" s="58">
        <f t="shared" si="152"/>
        <v>0</v>
      </c>
      <c r="AM254" s="58">
        <f t="shared" si="153"/>
        <v>0</v>
      </c>
      <c r="AN254" s="58">
        <f t="shared" si="154"/>
        <v>0</v>
      </c>
      <c r="AO254" s="58">
        <f t="shared" si="155"/>
        <v>0</v>
      </c>
      <c r="AP254" s="58">
        <f t="shared" si="122"/>
        <v>0</v>
      </c>
      <c r="AQ254" s="58">
        <f t="shared" si="156"/>
        <v>0</v>
      </c>
      <c r="AR254" s="58">
        <f t="shared" si="157"/>
        <v>32800</v>
      </c>
      <c r="AS254" s="58">
        <f t="shared" si="158"/>
        <v>442800</v>
      </c>
      <c r="AT254" s="58">
        <f t="shared" si="159"/>
        <v>442800</v>
      </c>
      <c r="AU254" s="58" t="str">
        <f t="shared" si="160"/>
        <v>KNQ LF LOGISTICS</v>
      </c>
      <c r="AV254" s="75" t="s">
        <v>81</v>
      </c>
      <c r="AW254" s="60" t="s">
        <v>2587</v>
      </c>
      <c r="AY254" s="225">
        <v>46003</v>
      </c>
      <c r="AZ254" s="158"/>
      <c r="BA254" s="74"/>
      <c r="BB254" s="164"/>
      <c r="BC254" s="166"/>
    </row>
    <row r="255" spans="1:55" s="60" customFormat="1" ht="37.5" customHeight="1">
      <c r="A255" s="113" t="s">
        <v>1538</v>
      </c>
      <c r="B255" s="256" t="s">
        <v>2017</v>
      </c>
      <c r="C255" s="140" t="s">
        <v>2018</v>
      </c>
      <c r="D255" s="114">
        <v>46001</v>
      </c>
      <c r="E255" s="114" t="s">
        <v>2271</v>
      </c>
      <c r="F255" s="257">
        <v>1</v>
      </c>
      <c r="G255" s="258">
        <v>331.6</v>
      </c>
      <c r="H255" s="258">
        <v>331.6</v>
      </c>
      <c r="I255" s="116"/>
      <c r="J255" s="56"/>
      <c r="K255" s="62"/>
      <c r="L255" s="56"/>
      <c r="M255" s="56">
        <v>410000</v>
      </c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62"/>
      <c r="Y255" s="58"/>
      <c r="Z255" s="260"/>
      <c r="AA255" s="117" t="s">
        <v>143</v>
      </c>
      <c r="AB255" s="57" t="str">
        <f t="shared" si="142"/>
        <v>PS258051</v>
      </c>
      <c r="AC255" s="58" t="str">
        <f t="shared" si="143"/>
        <v>PS25-8051</v>
      </c>
      <c r="AD255" s="59">
        <f t="shared" si="144"/>
        <v>46001</v>
      </c>
      <c r="AE255" s="58">
        <f t="shared" si="145"/>
        <v>0</v>
      </c>
      <c r="AF255" s="58">
        <f t="shared" si="146"/>
        <v>0</v>
      </c>
      <c r="AG255" s="58">
        <f t="shared" si="147"/>
        <v>0</v>
      </c>
      <c r="AH255" s="58">
        <f t="shared" si="148"/>
        <v>410000</v>
      </c>
      <c r="AI255" s="58">
        <f t="shared" si="149"/>
        <v>0</v>
      </c>
      <c r="AJ255" s="58">
        <f t="shared" si="150"/>
        <v>0</v>
      </c>
      <c r="AK255" s="58">
        <f t="shared" si="151"/>
        <v>0</v>
      </c>
      <c r="AL255" s="58">
        <f t="shared" si="152"/>
        <v>0</v>
      </c>
      <c r="AM255" s="58">
        <f t="shared" si="153"/>
        <v>0</v>
      </c>
      <c r="AN255" s="58">
        <f t="shared" si="154"/>
        <v>0</v>
      </c>
      <c r="AO255" s="58">
        <f t="shared" si="155"/>
        <v>0</v>
      </c>
      <c r="AP255" s="58">
        <f t="shared" si="122"/>
        <v>0</v>
      </c>
      <c r="AQ255" s="58">
        <f t="shared" si="156"/>
        <v>0</v>
      </c>
      <c r="AR255" s="58">
        <f t="shared" si="157"/>
        <v>32800</v>
      </c>
      <c r="AS255" s="58">
        <f t="shared" si="158"/>
        <v>442800</v>
      </c>
      <c r="AT255" s="58">
        <f t="shared" si="159"/>
        <v>442800</v>
      </c>
      <c r="AU255" s="58" t="str">
        <f t="shared" si="160"/>
        <v>KNQ LF LOGISTICS</v>
      </c>
      <c r="AV255" s="75" t="s">
        <v>81</v>
      </c>
      <c r="AW255" s="60" t="s">
        <v>2588</v>
      </c>
      <c r="AY255" s="225">
        <v>46003</v>
      </c>
      <c r="AZ255" s="158"/>
      <c r="BA255" s="74"/>
      <c r="BB255" s="164"/>
      <c r="BC255" s="166"/>
    </row>
    <row r="256" spans="1:55" s="222" customFormat="1" ht="23.25" customHeight="1">
      <c r="A256" s="113" t="s">
        <v>2700</v>
      </c>
      <c r="B256" s="141" t="s">
        <v>2973</v>
      </c>
      <c r="C256" s="121" t="s">
        <v>1270</v>
      </c>
      <c r="D256" s="114">
        <v>45982</v>
      </c>
      <c r="E256" s="264">
        <v>107730342640</v>
      </c>
      <c r="F256" s="257">
        <v>1</v>
      </c>
      <c r="G256" s="119"/>
      <c r="H256" s="119"/>
      <c r="I256" s="120"/>
      <c r="J256" s="61"/>
      <c r="K256" s="62"/>
      <c r="L256" s="56"/>
      <c r="M256" s="217">
        <v>410000</v>
      </c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62"/>
      <c r="Y256" s="58"/>
      <c r="Z256" s="58"/>
      <c r="AA256" s="121" t="s">
        <v>3245</v>
      </c>
      <c r="AB256" s="57" t="str">
        <f t="shared" ref="AB256:AB582" si="161">A256</f>
        <v>PS257700</v>
      </c>
      <c r="AC256" s="58" t="str">
        <f t="shared" ref="AC256:AC582" si="162">B256</f>
        <v>BSV251120-216354</v>
      </c>
      <c r="AD256" s="59">
        <f t="shared" ref="AD256:AD582" si="163">D256</f>
        <v>45982</v>
      </c>
      <c r="AE256" s="58"/>
      <c r="AF256" s="58"/>
      <c r="AG256" s="58"/>
      <c r="AH256" s="58">
        <f t="shared" ref="AH256:AH629" si="164">+M256</f>
        <v>410000</v>
      </c>
      <c r="AI256" s="58"/>
      <c r="AJ256" s="58"/>
      <c r="AK256" s="58"/>
      <c r="AL256" s="58"/>
      <c r="AM256" s="58"/>
      <c r="AN256" s="58"/>
      <c r="AO256" s="58"/>
      <c r="AP256" s="58"/>
      <c r="AQ256" s="58"/>
      <c r="AR256" s="58">
        <f t="shared" ref="AR256" si="165">SUM(AG256:AQ256)*0.08</f>
        <v>32800</v>
      </c>
      <c r="AS256" s="58">
        <f t="shared" ref="AS256" si="166">SUM(AG256:AR256)</f>
        <v>442800</v>
      </c>
      <c r="AT256" s="58">
        <f t="shared" ref="AT256" si="167">AS256</f>
        <v>442800</v>
      </c>
      <c r="AU256" s="58" t="str">
        <f>AA256</f>
        <v>Local</v>
      </c>
      <c r="AV256" s="221"/>
      <c r="AY256" s="223"/>
      <c r="AZ256" s="223"/>
      <c r="BA256" s="221"/>
      <c r="BB256" s="224"/>
    </row>
    <row r="257" spans="1:54" s="60" customFormat="1" ht="23.25" customHeight="1">
      <c r="A257" s="113" t="s">
        <v>2701</v>
      </c>
      <c r="B257" s="141" t="s">
        <v>2974</v>
      </c>
      <c r="C257" s="121" t="s">
        <v>1270</v>
      </c>
      <c r="D257" s="114">
        <v>45983</v>
      </c>
      <c r="E257" s="264">
        <v>107731780550</v>
      </c>
      <c r="F257" s="257">
        <v>1</v>
      </c>
      <c r="G257" s="119"/>
      <c r="H257" s="119"/>
      <c r="I257" s="120"/>
      <c r="J257" s="61"/>
      <c r="K257" s="62"/>
      <c r="L257" s="56"/>
      <c r="M257" s="217">
        <v>410000</v>
      </c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62"/>
      <c r="Y257" s="58"/>
      <c r="Z257" s="58"/>
      <c r="AA257" s="121" t="s">
        <v>3245</v>
      </c>
      <c r="AB257" s="57" t="str">
        <f t="shared" si="161"/>
        <v>PS257710</v>
      </c>
      <c r="AC257" s="58" t="str">
        <f t="shared" si="162"/>
        <v>5069358</v>
      </c>
      <c r="AD257" s="59">
        <f t="shared" si="163"/>
        <v>45983</v>
      </c>
      <c r="AE257" s="58"/>
      <c r="AF257" s="58"/>
      <c r="AG257" s="58"/>
      <c r="AH257" s="58">
        <f t="shared" si="164"/>
        <v>410000</v>
      </c>
      <c r="AI257" s="58"/>
      <c r="AJ257" s="58"/>
      <c r="AK257" s="58"/>
      <c r="AL257" s="58"/>
      <c r="AM257" s="58"/>
      <c r="AN257" s="58"/>
      <c r="AO257" s="58"/>
      <c r="AP257" s="58"/>
      <c r="AQ257" s="58"/>
      <c r="AR257" s="58">
        <f t="shared" ref="AR257:AR630" si="168">SUM(AG257:AQ257)*0.08</f>
        <v>32800</v>
      </c>
      <c r="AS257" s="58">
        <f t="shared" ref="AS257:AS630" si="169">SUM(AG257:AR257)</f>
        <v>442800</v>
      </c>
      <c r="AT257" s="58">
        <f t="shared" ref="AT257:AT630" si="170">AS257</f>
        <v>442800</v>
      </c>
      <c r="AU257" s="58" t="str">
        <f t="shared" ref="AU257:AU630" si="171">AA257</f>
        <v>Local</v>
      </c>
      <c r="AV257" s="74"/>
      <c r="AY257" s="158"/>
      <c r="AZ257" s="158"/>
      <c r="BA257" s="74"/>
      <c r="BB257" s="164"/>
    </row>
    <row r="258" spans="1:54" s="60" customFormat="1" ht="23.25" customHeight="1">
      <c r="A258" s="113" t="s">
        <v>2702</v>
      </c>
      <c r="B258" s="141" t="s">
        <v>2975</v>
      </c>
      <c r="C258" s="121" t="s">
        <v>1270</v>
      </c>
      <c r="D258" s="114">
        <v>45985</v>
      </c>
      <c r="E258" s="264">
        <v>107733061330</v>
      </c>
      <c r="F258" s="257">
        <v>1</v>
      </c>
      <c r="G258" s="119"/>
      <c r="H258" s="119"/>
      <c r="I258" s="120"/>
      <c r="J258" s="61"/>
      <c r="K258" s="62"/>
      <c r="L258" s="56"/>
      <c r="M258" s="217">
        <v>410000</v>
      </c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62"/>
      <c r="Y258" s="58"/>
      <c r="Z258" s="58"/>
      <c r="AA258" s="121" t="s">
        <v>3245</v>
      </c>
      <c r="AB258" s="57" t="str">
        <f t="shared" si="161"/>
        <v>PS257704</v>
      </c>
      <c r="AC258" s="58" t="str">
        <f t="shared" si="162"/>
        <v>256/PSHK/25</v>
      </c>
      <c r="AD258" s="59">
        <f t="shared" si="163"/>
        <v>45985</v>
      </c>
      <c r="AE258" s="58"/>
      <c r="AF258" s="58"/>
      <c r="AG258" s="58"/>
      <c r="AH258" s="58">
        <f t="shared" si="164"/>
        <v>410000</v>
      </c>
      <c r="AI258" s="58"/>
      <c r="AJ258" s="58"/>
      <c r="AK258" s="58"/>
      <c r="AL258" s="58"/>
      <c r="AM258" s="58"/>
      <c r="AN258" s="58"/>
      <c r="AO258" s="58"/>
      <c r="AP258" s="58"/>
      <c r="AQ258" s="58"/>
      <c r="AR258" s="58">
        <f t="shared" si="168"/>
        <v>32800</v>
      </c>
      <c r="AS258" s="58">
        <f t="shared" si="169"/>
        <v>442800</v>
      </c>
      <c r="AT258" s="58">
        <f t="shared" si="170"/>
        <v>442800</v>
      </c>
      <c r="AU258" s="58" t="str">
        <f t="shared" si="171"/>
        <v>Local</v>
      </c>
      <c r="AV258" s="74"/>
      <c r="AY258" s="158"/>
      <c r="AZ258" s="158"/>
      <c r="BA258" s="74"/>
      <c r="BB258" s="164"/>
    </row>
    <row r="259" spans="1:54" s="60" customFormat="1" ht="23.25" customHeight="1">
      <c r="A259" s="113" t="s">
        <v>2703</v>
      </c>
      <c r="B259" s="141" t="s">
        <v>2976</v>
      </c>
      <c r="C259" s="121" t="s">
        <v>1270</v>
      </c>
      <c r="D259" s="114">
        <v>45985</v>
      </c>
      <c r="E259" s="264">
        <v>107733073820</v>
      </c>
      <c r="F259" s="257">
        <v>1</v>
      </c>
      <c r="G259" s="119"/>
      <c r="H259" s="119"/>
      <c r="I259" s="120"/>
      <c r="J259" s="61"/>
      <c r="K259" s="62"/>
      <c r="L259" s="56"/>
      <c r="M259" s="217">
        <v>410000</v>
      </c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62"/>
      <c r="Y259" s="58"/>
      <c r="Z259" s="58"/>
      <c r="AA259" s="121" t="s">
        <v>3245</v>
      </c>
      <c r="AB259" s="57" t="str">
        <f t="shared" ref="AB259:AB292" si="172">A259</f>
        <v>PS257716</v>
      </c>
      <c r="AC259" s="58" t="str">
        <f t="shared" ref="AC259:AC292" si="173">B259</f>
        <v>257/PSHK/25</v>
      </c>
      <c r="AD259" s="59">
        <f t="shared" ref="AD259:AD292" si="174">D259</f>
        <v>45985</v>
      </c>
      <c r="AE259" s="58"/>
      <c r="AF259" s="58"/>
      <c r="AG259" s="58"/>
      <c r="AH259" s="58">
        <f t="shared" ref="AH259:AH292" si="175">+M259</f>
        <v>410000</v>
      </c>
      <c r="AI259" s="58"/>
      <c r="AJ259" s="58"/>
      <c r="AK259" s="58"/>
      <c r="AL259" s="58"/>
      <c r="AM259" s="58"/>
      <c r="AN259" s="58"/>
      <c r="AO259" s="58"/>
      <c r="AP259" s="58"/>
      <c r="AQ259" s="58"/>
      <c r="AR259" s="58">
        <f t="shared" ref="AR259:AR292" si="176">SUM(AG259:AQ259)*0.08</f>
        <v>32800</v>
      </c>
      <c r="AS259" s="58">
        <f t="shared" ref="AS259:AS292" si="177">SUM(AG259:AR259)</f>
        <v>442800</v>
      </c>
      <c r="AT259" s="58">
        <f t="shared" ref="AT259:AT292" si="178">AS259</f>
        <v>442800</v>
      </c>
      <c r="AU259" s="58" t="str">
        <f t="shared" ref="AU259:AU292" si="179">AA259</f>
        <v>Local</v>
      </c>
      <c r="AV259" s="74"/>
      <c r="AY259" s="158"/>
      <c r="AZ259" s="158"/>
      <c r="BA259" s="74"/>
      <c r="BB259" s="164"/>
    </row>
    <row r="260" spans="1:54" s="60" customFormat="1" ht="23.25" customHeight="1">
      <c r="A260" s="113" t="s">
        <v>2704</v>
      </c>
      <c r="B260" s="141" t="s">
        <v>2977</v>
      </c>
      <c r="C260" s="121" t="s">
        <v>1270</v>
      </c>
      <c r="D260" s="114">
        <v>45985</v>
      </c>
      <c r="E260" s="264">
        <v>107733088260</v>
      </c>
      <c r="F260" s="257">
        <v>1</v>
      </c>
      <c r="G260" s="119"/>
      <c r="H260" s="119"/>
      <c r="I260" s="120"/>
      <c r="J260" s="61"/>
      <c r="K260" s="62"/>
      <c r="L260" s="56"/>
      <c r="M260" s="217">
        <v>410000</v>
      </c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62"/>
      <c r="Y260" s="58"/>
      <c r="Z260" s="58"/>
      <c r="AA260" s="121" t="s">
        <v>3245</v>
      </c>
      <c r="AB260" s="57" t="str">
        <f t="shared" si="172"/>
        <v>PS257677</v>
      </c>
      <c r="AC260" s="58" t="str">
        <f t="shared" si="173"/>
        <v>VY/243-2025</v>
      </c>
      <c r="AD260" s="59">
        <f t="shared" si="174"/>
        <v>45985</v>
      </c>
      <c r="AE260" s="58"/>
      <c r="AF260" s="58"/>
      <c r="AG260" s="58"/>
      <c r="AH260" s="58">
        <f t="shared" si="175"/>
        <v>410000</v>
      </c>
      <c r="AI260" s="58"/>
      <c r="AJ260" s="58"/>
      <c r="AK260" s="58"/>
      <c r="AL260" s="58"/>
      <c r="AM260" s="58"/>
      <c r="AN260" s="58"/>
      <c r="AO260" s="58"/>
      <c r="AP260" s="58"/>
      <c r="AQ260" s="58"/>
      <c r="AR260" s="58">
        <f t="shared" si="176"/>
        <v>32800</v>
      </c>
      <c r="AS260" s="58">
        <f t="shared" si="177"/>
        <v>442800</v>
      </c>
      <c r="AT260" s="58">
        <f t="shared" si="178"/>
        <v>442800</v>
      </c>
      <c r="AU260" s="58" t="str">
        <f t="shared" si="179"/>
        <v>Local</v>
      </c>
      <c r="AV260" s="74"/>
      <c r="AY260" s="158"/>
      <c r="AZ260" s="158"/>
      <c r="BA260" s="74"/>
      <c r="BB260" s="164"/>
    </row>
    <row r="261" spans="1:54" s="60" customFormat="1" ht="23.25" customHeight="1">
      <c r="A261" s="113" t="s">
        <v>2704</v>
      </c>
      <c r="B261" s="141" t="s">
        <v>2977</v>
      </c>
      <c r="C261" s="121" t="s">
        <v>1270</v>
      </c>
      <c r="D261" s="114">
        <v>45985</v>
      </c>
      <c r="E261" s="264">
        <v>107733093160</v>
      </c>
      <c r="F261" s="261">
        <v>1</v>
      </c>
      <c r="G261" s="119"/>
      <c r="H261" s="119"/>
      <c r="I261" s="120"/>
      <c r="J261" s="61"/>
      <c r="K261" s="62"/>
      <c r="L261" s="56"/>
      <c r="M261" s="217">
        <v>70000</v>
      </c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62"/>
      <c r="Y261" s="58"/>
      <c r="Z261" s="58"/>
      <c r="AA261" s="121" t="s">
        <v>3245</v>
      </c>
      <c r="AB261" s="57" t="str">
        <f t="shared" si="172"/>
        <v>PS257677</v>
      </c>
      <c r="AC261" s="58" t="str">
        <f t="shared" si="173"/>
        <v>VY/243-2025</v>
      </c>
      <c r="AD261" s="59">
        <f t="shared" si="174"/>
        <v>45985</v>
      </c>
      <c r="AE261" s="58"/>
      <c r="AF261" s="58"/>
      <c r="AG261" s="58"/>
      <c r="AH261" s="58">
        <f t="shared" si="175"/>
        <v>70000</v>
      </c>
      <c r="AI261" s="58"/>
      <c r="AJ261" s="58"/>
      <c r="AK261" s="58"/>
      <c r="AL261" s="58"/>
      <c r="AM261" s="58"/>
      <c r="AN261" s="58"/>
      <c r="AO261" s="58"/>
      <c r="AP261" s="58"/>
      <c r="AQ261" s="58"/>
      <c r="AR261" s="58">
        <f t="shared" si="176"/>
        <v>5600</v>
      </c>
      <c r="AS261" s="58">
        <f t="shared" si="177"/>
        <v>75600</v>
      </c>
      <c r="AT261" s="58">
        <f t="shared" si="178"/>
        <v>75600</v>
      </c>
      <c r="AU261" s="58" t="str">
        <f t="shared" si="179"/>
        <v>Local</v>
      </c>
      <c r="AV261" s="74"/>
      <c r="AY261" s="158"/>
      <c r="AZ261" s="158"/>
      <c r="BA261" s="74"/>
      <c r="BB261" s="164"/>
    </row>
    <row r="262" spans="1:54" s="60" customFormat="1" ht="23.25" customHeight="1">
      <c r="A262" s="113" t="s">
        <v>2705</v>
      </c>
      <c r="B262" s="141" t="s">
        <v>2978</v>
      </c>
      <c r="C262" s="121" t="s">
        <v>1270</v>
      </c>
      <c r="D262" s="114">
        <v>45985</v>
      </c>
      <c r="E262" s="264">
        <v>107733263960</v>
      </c>
      <c r="F262" s="257">
        <v>1</v>
      </c>
      <c r="G262" s="119"/>
      <c r="H262" s="119"/>
      <c r="I262" s="120"/>
      <c r="J262" s="61"/>
      <c r="K262" s="62"/>
      <c r="L262" s="56"/>
      <c r="M262" s="217">
        <v>410000</v>
      </c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62"/>
      <c r="Y262" s="58"/>
      <c r="Z262" s="58"/>
      <c r="AA262" s="121" t="s">
        <v>3245</v>
      </c>
      <c r="AB262" s="57" t="str">
        <f t="shared" si="172"/>
        <v>PS257705</v>
      </c>
      <c r="AC262" s="58" t="str">
        <f t="shared" si="173"/>
        <v>EBD-PSINJ251122</v>
      </c>
      <c r="AD262" s="59">
        <f t="shared" si="174"/>
        <v>45985</v>
      </c>
      <c r="AE262" s="58"/>
      <c r="AF262" s="58"/>
      <c r="AG262" s="58"/>
      <c r="AH262" s="58">
        <f t="shared" si="175"/>
        <v>410000</v>
      </c>
      <c r="AI262" s="58"/>
      <c r="AJ262" s="58"/>
      <c r="AK262" s="58"/>
      <c r="AL262" s="58"/>
      <c r="AM262" s="58"/>
      <c r="AN262" s="58"/>
      <c r="AO262" s="58"/>
      <c r="AP262" s="58"/>
      <c r="AQ262" s="58"/>
      <c r="AR262" s="58">
        <f t="shared" si="176"/>
        <v>32800</v>
      </c>
      <c r="AS262" s="58">
        <f t="shared" si="177"/>
        <v>442800</v>
      </c>
      <c r="AT262" s="58">
        <f t="shared" si="178"/>
        <v>442800</v>
      </c>
      <c r="AU262" s="58" t="str">
        <f t="shared" si="179"/>
        <v>Local</v>
      </c>
      <c r="AV262" s="74"/>
      <c r="AY262" s="158"/>
      <c r="AZ262" s="158"/>
      <c r="BA262" s="74"/>
      <c r="BB262" s="164"/>
    </row>
    <row r="263" spans="1:54" s="60" customFormat="1" ht="23.25" customHeight="1">
      <c r="A263" s="113" t="s">
        <v>2706</v>
      </c>
      <c r="B263" s="141" t="s">
        <v>2979</v>
      </c>
      <c r="C263" s="121" t="s">
        <v>1270</v>
      </c>
      <c r="D263" s="114">
        <v>45985</v>
      </c>
      <c r="E263" s="264">
        <v>107733291630</v>
      </c>
      <c r="F263" s="257">
        <v>1</v>
      </c>
      <c r="G263" s="119"/>
      <c r="H263" s="119"/>
      <c r="I263" s="120"/>
      <c r="J263" s="61"/>
      <c r="K263" s="62"/>
      <c r="L263" s="56"/>
      <c r="M263" s="217">
        <v>410000</v>
      </c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62"/>
      <c r="Y263" s="58"/>
      <c r="Z263" s="58"/>
      <c r="AA263" s="121" t="s">
        <v>3245</v>
      </c>
      <c r="AB263" s="57" t="str">
        <f t="shared" si="172"/>
        <v>PS257706</v>
      </c>
      <c r="AC263" s="58" t="str">
        <f t="shared" si="173"/>
        <v>EBD-PSINJ251120</v>
      </c>
      <c r="AD263" s="59">
        <f t="shared" si="174"/>
        <v>45985</v>
      </c>
      <c r="AE263" s="58"/>
      <c r="AF263" s="58"/>
      <c r="AG263" s="58"/>
      <c r="AH263" s="58">
        <f t="shared" si="175"/>
        <v>410000</v>
      </c>
      <c r="AI263" s="58"/>
      <c r="AJ263" s="58"/>
      <c r="AK263" s="58"/>
      <c r="AL263" s="58"/>
      <c r="AM263" s="58"/>
      <c r="AN263" s="58"/>
      <c r="AO263" s="58"/>
      <c r="AP263" s="58"/>
      <c r="AQ263" s="58"/>
      <c r="AR263" s="58">
        <f t="shared" si="176"/>
        <v>32800</v>
      </c>
      <c r="AS263" s="58">
        <f t="shared" si="177"/>
        <v>442800</v>
      </c>
      <c r="AT263" s="58">
        <f t="shared" si="178"/>
        <v>442800</v>
      </c>
      <c r="AU263" s="58" t="str">
        <f t="shared" si="179"/>
        <v>Local</v>
      </c>
      <c r="AV263" s="74"/>
      <c r="AY263" s="158"/>
      <c r="AZ263" s="158"/>
      <c r="BA263" s="74"/>
      <c r="BB263" s="164"/>
    </row>
    <row r="264" spans="1:54" s="60" customFormat="1" ht="23.25" customHeight="1">
      <c r="A264" s="113" t="s">
        <v>2706</v>
      </c>
      <c r="B264" s="141" t="s">
        <v>2979</v>
      </c>
      <c r="C264" s="121" t="s">
        <v>1270</v>
      </c>
      <c r="D264" s="114">
        <v>45985</v>
      </c>
      <c r="E264" s="264">
        <v>107733319850</v>
      </c>
      <c r="F264" s="261">
        <v>1</v>
      </c>
      <c r="G264" s="119"/>
      <c r="H264" s="119"/>
      <c r="I264" s="120"/>
      <c r="J264" s="61"/>
      <c r="K264" s="62"/>
      <c r="L264" s="56"/>
      <c r="M264" s="217">
        <v>70000</v>
      </c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62"/>
      <c r="Y264" s="58"/>
      <c r="Z264" s="58"/>
      <c r="AA264" s="121" t="s">
        <v>3245</v>
      </c>
      <c r="AB264" s="57" t="str">
        <f t="shared" si="172"/>
        <v>PS257706</v>
      </c>
      <c r="AC264" s="58" t="str">
        <f t="shared" si="173"/>
        <v>EBD-PSINJ251120</v>
      </c>
      <c r="AD264" s="59">
        <f t="shared" si="174"/>
        <v>45985</v>
      </c>
      <c r="AE264" s="58"/>
      <c r="AF264" s="58"/>
      <c r="AG264" s="58"/>
      <c r="AH264" s="58">
        <f t="shared" si="175"/>
        <v>70000</v>
      </c>
      <c r="AI264" s="58"/>
      <c r="AJ264" s="58"/>
      <c r="AK264" s="58"/>
      <c r="AL264" s="58"/>
      <c r="AM264" s="58"/>
      <c r="AN264" s="58"/>
      <c r="AO264" s="58"/>
      <c r="AP264" s="58"/>
      <c r="AQ264" s="58"/>
      <c r="AR264" s="58">
        <f t="shared" si="176"/>
        <v>5600</v>
      </c>
      <c r="AS264" s="58">
        <f t="shared" si="177"/>
        <v>75600</v>
      </c>
      <c r="AT264" s="58">
        <f t="shared" si="178"/>
        <v>75600</v>
      </c>
      <c r="AU264" s="58" t="str">
        <f t="shared" si="179"/>
        <v>Local</v>
      </c>
      <c r="AV264" s="74"/>
      <c r="AY264" s="158"/>
      <c r="AZ264" s="158"/>
      <c r="BA264" s="74"/>
      <c r="BB264" s="164"/>
    </row>
    <row r="265" spans="1:54" s="60" customFormat="1" ht="23.25" customHeight="1">
      <c r="A265" s="113" t="s">
        <v>2706</v>
      </c>
      <c r="B265" s="141" t="s">
        <v>2979</v>
      </c>
      <c r="C265" s="121" t="s">
        <v>1270</v>
      </c>
      <c r="D265" s="114">
        <v>45985</v>
      </c>
      <c r="E265" s="264">
        <v>107733325230</v>
      </c>
      <c r="F265" s="261">
        <v>1</v>
      </c>
      <c r="G265" s="119"/>
      <c r="H265" s="119"/>
      <c r="I265" s="120"/>
      <c r="J265" s="61"/>
      <c r="K265" s="62"/>
      <c r="L265" s="56"/>
      <c r="M265" s="217">
        <v>70000</v>
      </c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62"/>
      <c r="Y265" s="58"/>
      <c r="Z265" s="58"/>
      <c r="AA265" s="121" t="s">
        <v>3245</v>
      </c>
      <c r="AB265" s="57" t="str">
        <f t="shared" si="172"/>
        <v>PS257706</v>
      </c>
      <c r="AC265" s="58" t="str">
        <f t="shared" si="173"/>
        <v>EBD-PSINJ251120</v>
      </c>
      <c r="AD265" s="59">
        <f t="shared" si="174"/>
        <v>45985</v>
      </c>
      <c r="AE265" s="58"/>
      <c r="AF265" s="58"/>
      <c r="AG265" s="58"/>
      <c r="AH265" s="58">
        <f t="shared" si="175"/>
        <v>70000</v>
      </c>
      <c r="AI265" s="58"/>
      <c r="AJ265" s="58"/>
      <c r="AK265" s="58"/>
      <c r="AL265" s="58"/>
      <c r="AM265" s="58"/>
      <c r="AN265" s="58"/>
      <c r="AO265" s="58"/>
      <c r="AP265" s="58"/>
      <c r="AQ265" s="58"/>
      <c r="AR265" s="58">
        <f t="shared" si="176"/>
        <v>5600</v>
      </c>
      <c r="AS265" s="58">
        <f t="shared" si="177"/>
        <v>75600</v>
      </c>
      <c r="AT265" s="58">
        <f t="shared" si="178"/>
        <v>75600</v>
      </c>
      <c r="AU265" s="58" t="str">
        <f t="shared" si="179"/>
        <v>Local</v>
      </c>
      <c r="AV265" s="74"/>
      <c r="AY265" s="158"/>
      <c r="AZ265" s="158"/>
      <c r="BA265" s="74"/>
      <c r="BB265" s="164"/>
    </row>
    <row r="266" spans="1:54" s="60" customFormat="1" ht="23.25" customHeight="1">
      <c r="A266" s="113" t="s">
        <v>2706</v>
      </c>
      <c r="B266" s="141" t="s">
        <v>2979</v>
      </c>
      <c r="C266" s="121" t="s">
        <v>1270</v>
      </c>
      <c r="D266" s="114">
        <v>45985</v>
      </c>
      <c r="E266" s="264">
        <v>107733328400</v>
      </c>
      <c r="F266" s="261">
        <v>1</v>
      </c>
      <c r="G266" s="119"/>
      <c r="H266" s="119"/>
      <c r="I266" s="120"/>
      <c r="J266" s="61"/>
      <c r="K266" s="62"/>
      <c r="L266" s="56"/>
      <c r="M266" s="217">
        <v>70000</v>
      </c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62"/>
      <c r="Y266" s="58"/>
      <c r="Z266" s="58"/>
      <c r="AA266" s="121" t="s">
        <v>3245</v>
      </c>
      <c r="AB266" s="57" t="str">
        <f t="shared" si="172"/>
        <v>PS257706</v>
      </c>
      <c r="AC266" s="58" t="str">
        <f t="shared" si="173"/>
        <v>EBD-PSINJ251120</v>
      </c>
      <c r="AD266" s="59">
        <f t="shared" si="174"/>
        <v>45985</v>
      </c>
      <c r="AE266" s="58"/>
      <c r="AF266" s="58"/>
      <c r="AG266" s="58"/>
      <c r="AH266" s="58">
        <f t="shared" si="175"/>
        <v>70000</v>
      </c>
      <c r="AI266" s="58"/>
      <c r="AJ266" s="58"/>
      <c r="AK266" s="58"/>
      <c r="AL266" s="58"/>
      <c r="AM266" s="58"/>
      <c r="AN266" s="58"/>
      <c r="AO266" s="58"/>
      <c r="AP266" s="58"/>
      <c r="AQ266" s="58"/>
      <c r="AR266" s="58">
        <f t="shared" si="176"/>
        <v>5600</v>
      </c>
      <c r="AS266" s="58">
        <f t="shared" si="177"/>
        <v>75600</v>
      </c>
      <c r="AT266" s="58">
        <f t="shared" si="178"/>
        <v>75600</v>
      </c>
      <c r="AU266" s="58" t="str">
        <f t="shared" si="179"/>
        <v>Local</v>
      </c>
      <c r="AV266" s="74"/>
      <c r="AY266" s="158"/>
      <c r="AZ266" s="158"/>
      <c r="BA266" s="74"/>
      <c r="BB266" s="164"/>
    </row>
    <row r="267" spans="1:54" s="60" customFormat="1" ht="23.25" customHeight="1">
      <c r="A267" s="113" t="s">
        <v>2706</v>
      </c>
      <c r="B267" s="141" t="s">
        <v>2979</v>
      </c>
      <c r="C267" s="121" t="s">
        <v>1270</v>
      </c>
      <c r="D267" s="114">
        <v>45985</v>
      </c>
      <c r="E267" s="264">
        <v>107733334110</v>
      </c>
      <c r="F267" s="261">
        <v>1</v>
      </c>
      <c r="G267" s="119"/>
      <c r="H267" s="119"/>
      <c r="I267" s="120"/>
      <c r="J267" s="61"/>
      <c r="K267" s="62"/>
      <c r="L267" s="56"/>
      <c r="M267" s="217">
        <v>70000</v>
      </c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62"/>
      <c r="Y267" s="58"/>
      <c r="Z267" s="58"/>
      <c r="AA267" s="121" t="s">
        <v>3245</v>
      </c>
      <c r="AB267" s="57" t="str">
        <f t="shared" si="172"/>
        <v>PS257706</v>
      </c>
      <c r="AC267" s="58" t="str">
        <f t="shared" si="173"/>
        <v>EBD-PSINJ251120</v>
      </c>
      <c r="AD267" s="59">
        <f t="shared" si="174"/>
        <v>45985</v>
      </c>
      <c r="AE267" s="58"/>
      <c r="AF267" s="58"/>
      <c r="AG267" s="58"/>
      <c r="AH267" s="58">
        <f t="shared" si="175"/>
        <v>70000</v>
      </c>
      <c r="AI267" s="58"/>
      <c r="AJ267" s="58"/>
      <c r="AK267" s="58"/>
      <c r="AL267" s="58"/>
      <c r="AM267" s="58"/>
      <c r="AN267" s="58"/>
      <c r="AO267" s="58"/>
      <c r="AP267" s="58"/>
      <c r="AQ267" s="58"/>
      <c r="AR267" s="58">
        <f t="shared" si="176"/>
        <v>5600</v>
      </c>
      <c r="AS267" s="58">
        <f t="shared" si="177"/>
        <v>75600</v>
      </c>
      <c r="AT267" s="58">
        <f t="shared" si="178"/>
        <v>75600</v>
      </c>
      <c r="AU267" s="58" t="str">
        <f t="shared" si="179"/>
        <v>Local</v>
      </c>
      <c r="AV267" s="74"/>
      <c r="AY267" s="158"/>
      <c r="AZ267" s="158"/>
      <c r="BA267" s="74"/>
      <c r="BB267" s="164"/>
    </row>
    <row r="268" spans="1:54" s="60" customFormat="1" ht="23.25" customHeight="1">
      <c r="A268" s="113" t="s">
        <v>2707</v>
      </c>
      <c r="B268" s="141" t="s">
        <v>2980</v>
      </c>
      <c r="C268" s="121" t="s">
        <v>1270</v>
      </c>
      <c r="D268" s="114">
        <v>45985</v>
      </c>
      <c r="E268" s="264">
        <v>107733299810</v>
      </c>
      <c r="F268" s="257">
        <v>1</v>
      </c>
      <c r="G268" s="119"/>
      <c r="H268" s="119"/>
      <c r="I268" s="120"/>
      <c r="J268" s="61"/>
      <c r="K268" s="62"/>
      <c r="L268" s="56"/>
      <c r="M268" s="217">
        <v>410000</v>
      </c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62"/>
      <c r="Y268" s="58"/>
      <c r="Z268" s="58"/>
      <c r="AA268" s="121" t="s">
        <v>3245</v>
      </c>
      <c r="AB268" s="57" t="str">
        <f t="shared" si="172"/>
        <v>PS257723</v>
      </c>
      <c r="AC268" s="58" t="str">
        <f t="shared" si="173"/>
        <v>EBD-PSSP251121</v>
      </c>
      <c r="AD268" s="59">
        <f t="shared" si="174"/>
        <v>45985</v>
      </c>
      <c r="AE268" s="58"/>
      <c r="AF268" s="58"/>
      <c r="AG268" s="58"/>
      <c r="AH268" s="58">
        <f t="shared" si="175"/>
        <v>410000</v>
      </c>
      <c r="AI268" s="58"/>
      <c r="AJ268" s="58"/>
      <c r="AK268" s="58"/>
      <c r="AL268" s="58"/>
      <c r="AM268" s="58"/>
      <c r="AN268" s="58"/>
      <c r="AO268" s="58"/>
      <c r="AP268" s="58"/>
      <c r="AQ268" s="58"/>
      <c r="AR268" s="58">
        <f t="shared" si="176"/>
        <v>32800</v>
      </c>
      <c r="AS268" s="58">
        <f t="shared" si="177"/>
        <v>442800</v>
      </c>
      <c r="AT268" s="58">
        <f t="shared" si="178"/>
        <v>442800</v>
      </c>
      <c r="AU268" s="58" t="str">
        <f t="shared" si="179"/>
        <v>Local</v>
      </c>
      <c r="AV268" s="74"/>
      <c r="AY268" s="158"/>
      <c r="AZ268" s="158"/>
      <c r="BA268" s="74"/>
      <c r="BB268" s="164"/>
    </row>
    <row r="269" spans="1:54" s="60" customFormat="1" ht="23.25" customHeight="1">
      <c r="A269" s="113" t="s">
        <v>2708</v>
      </c>
      <c r="B269" s="141" t="s">
        <v>2981</v>
      </c>
      <c r="C269" s="121" t="s">
        <v>1270</v>
      </c>
      <c r="D269" s="114">
        <v>45985</v>
      </c>
      <c r="E269" s="264">
        <v>107733357800</v>
      </c>
      <c r="F269" s="257">
        <v>1</v>
      </c>
      <c r="G269" s="119"/>
      <c r="H269" s="119"/>
      <c r="I269" s="120"/>
      <c r="J269" s="61"/>
      <c r="K269" s="62"/>
      <c r="L269" s="56"/>
      <c r="M269" s="217">
        <v>410000</v>
      </c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62"/>
      <c r="Y269" s="58"/>
      <c r="Z269" s="58"/>
      <c r="AA269" s="121" t="s">
        <v>3245</v>
      </c>
      <c r="AB269" s="57" t="str">
        <f t="shared" si="172"/>
        <v>PS257714</v>
      </c>
      <c r="AC269" s="58" t="str">
        <f t="shared" si="173"/>
        <v>5074419</v>
      </c>
      <c r="AD269" s="59">
        <f t="shared" si="174"/>
        <v>45985</v>
      </c>
      <c r="AE269" s="58"/>
      <c r="AF269" s="58"/>
      <c r="AG269" s="58"/>
      <c r="AH269" s="58">
        <f t="shared" si="175"/>
        <v>410000</v>
      </c>
      <c r="AI269" s="58"/>
      <c r="AJ269" s="58"/>
      <c r="AK269" s="58"/>
      <c r="AL269" s="58"/>
      <c r="AM269" s="58"/>
      <c r="AN269" s="58"/>
      <c r="AO269" s="58"/>
      <c r="AP269" s="58"/>
      <c r="AQ269" s="58"/>
      <c r="AR269" s="58">
        <f t="shared" si="176"/>
        <v>32800</v>
      </c>
      <c r="AS269" s="58">
        <f t="shared" si="177"/>
        <v>442800</v>
      </c>
      <c r="AT269" s="58">
        <f t="shared" si="178"/>
        <v>442800</v>
      </c>
      <c r="AU269" s="58" t="str">
        <f t="shared" si="179"/>
        <v>Local</v>
      </c>
      <c r="AV269" s="74"/>
      <c r="AY269" s="158"/>
      <c r="AZ269" s="158"/>
      <c r="BA269" s="74"/>
      <c r="BB269" s="164"/>
    </row>
    <row r="270" spans="1:54" s="60" customFormat="1" ht="23.25" customHeight="1">
      <c r="A270" s="113" t="s">
        <v>2709</v>
      </c>
      <c r="B270" s="141" t="s">
        <v>2982</v>
      </c>
      <c r="C270" s="121" t="s">
        <v>1270</v>
      </c>
      <c r="D270" s="114">
        <v>45985</v>
      </c>
      <c r="E270" s="264">
        <v>107733382260</v>
      </c>
      <c r="F270" s="257">
        <v>1</v>
      </c>
      <c r="G270" s="119"/>
      <c r="H270" s="119"/>
      <c r="I270" s="120"/>
      <c r="J270" s="61"/>
      <c r="K270" s="62"/>
      <c r="L270" s="56"/>
      <c r="M270" s="217">
        <v>410000</v>
      </c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62"/>
      <c r="Y270" s="58"/>
      <c r="Z270" s="58"/>
      <c r="AA270" s="121" t="s">
        <v>3245</v>
      </c>
      <c r="AB270" s="57" t="str">
        <f t="shared" si="172"/>
        <v>PS257676</v>
      </c>
      <c r="AC270" s="58" t="str">
        <f t="shared" si="173"/>
        <v>5073418</v>
      </c>
      <c r="AD270" s="59">
        <f t="shared" si="174"/>
        <v>45985</v>
      </c>
      <c r="AE270" s="58"/>
      <c r="AF270" s="58"/>
      <c r="AG270" s="58"/>
      <c r="AH270" s="58">
        <f t="shared" si="175"/>
        <v>410000</v>
      </c>
      <c r="AI270" s="58"/>
      <c r="AJ270" s="58"/>
      <c r="AK270" s="58"/>
      <c r="AL270" s="58"/>
      <c r="AM270" s="58"/>
      <c r="AN270" s="58"/>
      <c r="AO270" s="58"/>
      <c r="AP270" s="58"/>
      <c r="AQ270" s="58"/>
      <c r="AR270" s="58">
        <f t="shared" si="176"/>
        <v>32800</v>
      </c>
      <c r="AS270" s="58">
        <f t="shared" si="177"/>
        <v>442800</v>
      </c>
      <c r="AT270" s="58">
        <f t="shared" si="178"/>
        <v>442800</v>
      </c>
      <c r="AU270" s="58" t="str">
        <f t="shared" si="179"/>
        <v>Local</v>
      </c>
      <c r="AV270" s="74"/>
      <c r="AY270" s="158"/>
      <c r="AZ270" s="158"/>
      <c r="BA270" s="74"/>
      <c r="BB270" s="164"/>
    </row>
    <row r="271" spans="1:54" s="60" customFormat="1" ht="23.25" customHeight="1">
      <c r="A271" s="113" t="s">
        <v>2710</v>
      </c>
      <c r="B271" s="141" t="s">
        <v>2983</v>
      </c>
      <c r="C271" s="121" t="s">
        <v>1270</v>
      </c>
      <c r="D271" s="114">
        <v>45985</v>
      </c>
      <c r="E271" s="264">
        <v>107733400350</v>
      </c>
      <c r="F271" s="257">
        <v>1</v>
      </c>
      <c r="G271" s="119"/>
      <c r="H271" s="119"/>
      <c r="I271" s="120"/>
      <c r="J271" s="61"/>
      <c r="K271" s="62"/>
      <c r="L271" s="56"/>
      <c r="M271" s="217">
        <v>410000</v>
      </c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62"/>
      <c r="Y271" s="58"/>
      <c r="Z271" s="58"/>
      <c r="AA271" s="121" t="s">
        <v>3245</v>
      </c>
      <c r="AB271" s="57" t="str">
        <f t="shared" si="172"/>
        <v>PS257724</v>
      </c>
      <c r="AC271" s="58" t="str">
        <f t="shared" si="173"/>
        <v>VY/244-2025</v>
      </c>
      <c r="AD271" s="59">
        <f t="shared" si="174"/>
        <v>45985</v>
      </c>
      <c r="AE271" s="58"/>
      <c r="AF271" s="58"/>
      <c r="AG271" s="58"/>
      <c r="AH271" s="58">
        <f t="shared" si="175"/>
        <v>410000</v>
      </c>
      <c r="AI271" s="58"/>
      <c r="AJ271" s="58"/>
      <c r="AK271" s="58"/>
      <c r="AL271" s="58"/>
      <c r="AM271" s="58"/>
      <c r="AN271" s="58"/>
      <c r="AO271" s="58"/>
      <c r="AP271" s="58"/>
      <c r="AQ271" s="58"/>
      <c r="AR271" s="58">
        <f t="shared" si="176"/>
        <v>32800</v>
      </c>
      <c r="AS271" s="58">
        <f t="shared" si="177"/>
        <v>442800</v>
      </c>
      <c r="AT271" s="58">
        <f t="shared" si="178"/>
        <v>442800</v>
      </c>
      <c r="AU271" s="58" t="str">
        <f t="shared" si="179"/>
        <v>Local</v>
      </c>
      <c r="AV271" s="74"/>
      <c r="AY271" s="158"/>
      <c r="AZ271" s="158"/>
      <c r="BA271" s="74"/>
      <c r="BB271" s="164"/>
    </row>
    <row r="272" spans="1:54" s="60" customFormat="1" ht="23.25" customHeight="1">
      <c r="A272" s="113" t="s">
        <v>2711</v>
      </c>
      <c r="B272" s="141" t="s">
        <v>2984</v>
      </c>
      <c r="C272" s="121" t="s">
        <v>1270</v>
      </c>
      <c r="D272" s="114">
        <v>45985</v>
      </c>
      <c r="E272" s="264">
        <v>107733419840</v>
      </c>
      <c r="F272" s="257">
        <v>1</v>
      </c>
      <c r="G272" s="119"/>
      <c r="H272" s="119"/>
      <c r="I272" s="120"/>
      <c r="J272" s="61"/>
      <c r="K272" s="62"/>
      <c r="L272" s="56"/>
      <c r="M272" s="217">
        <v>410000</v>
      </c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62"/>
      <c r="Y272" s="58"/>
      <c r="Z272" s="58"/>
      <c r="AA272" s="121" t="s">
        <v>3245</v>
      </c>
      <c r="AB272" s="57" t="str">
        <f t="shared" si="172"/>
        <v>PS257725</v>
      </c>
      <c r="AC272" s="58" t="str">
        <f t="shared" si="173"/>
        <v>5075936</v>
      </c>
      <c r="AD272" s="59">
        <f t="shared" si="174"/>
        <v>45985</v>
      </c>
      <c r="AE272" s="58"/>
      <c r="AF272" s="58"/>
      <c r="AG272" s="58"/>
      <c r="AH272" s="58">
        <f t="shared" si="175"/>
        <v>410000</v>
      </c>
      <c r="AI272" s="58"/>
      <c r="AJ272" s="58"/>
      <c r="AK272" s="58"/>
      <c r="AL272" s="58"/>
      <c r="AM272" s="58"/>
      <c r="AN272" s="58"/>
      <c r="AO272" s="58"/>
      <c r="AP272" s="58"/>
      <c r="AQ272" s="58"/>
      <c r="AR272" s="58">
        <f t="shared" si="176"/>
        <v>32800</v>
      </c>
      <c r="AS272" s="58">
        <f t="shared" si="177"/>
        <v>442800</v>
      </c>
      <c r="AT272" s="58">
        <f t="shared" si="178"/>
        <v>442800</v>
      </c>
      <c r="AU272" s="58" t="str">
        <f t="shared" si="179"/>
        <v>Local</v>
      </c>
      <c r="AV272" s="74"/>
      <c r="AY272" s="158"/>
      <c r="AZ272" s="158"/>
      <c r="BA272" s="74"/>
      <c r="BB272" s="164"/>
    </row>
    <row r="273" spans="1:54" s="60" customFormat="1" ht="23.25" customHeight="1">
      <c r="A273" s="113" t="s">
        <v>2711</v>
      </c>
      <c r="B273" s="141" t="s">
        <v>2984</v>
      </c>
      <c r="C273" s="121" t="s">
        <v>1270</v>
      </c>
      <c r="D273" s="114">
        <v>45985</v>
      </c>
      <c r="E273" s="264">
        <v>107733428610</v>
      </c>
      <c r="F273" s="261">
        <v>1</v>
      </c>
      <c r="G273" s="119"/>
      <c r="H273" s="119"/>
      <c r="I273" s="120"/>
      <c r="J273" s="61"/>
      <c r="K273" s="62"/>
      <c r="L273" s="56"/>
      <c r="M273" s="217">
        <v>70000</v>
      </c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62"/>
      <c r="Y273" s="58"/>
      <c r="Z273" s="58"/>
      <c r="AA273" s="121" t="s">
        <v>3245</v>
      </c>
      <c r="AB273" s="57" t="str">
        <f t="shared" si="172"/>
        <v>PS257725</v>
      </c>
      <c r="AC273" s="58" t="str">
        <f t="shared" si="173"/>
        <v>5075936</v>
      </c>
      <c r="AD273" s="59">
        <f t="shared" si="174"/>
        <v>45985</v>
      </c>
      <c r="AE273" s="58"/>
      <c r="AF273" s="58"/>
      <c r="AG273" s="58"/>
      <c r="AH273" s="58">
        <f t="shared" si="175"/>
        <v>70000</v>
      </c>
      <c r="AI273" s="58"/>
      <c r="AJ273" s="58"/>
      <c r="AK273" s="58"/>
      <c r="AL273" s="58"/>
      <c r="AM273" s="58"/>
      <c r="AN273" s="58"/>
      <c r="AO273" s="58"/>
      <c r="AP273" s="58"/>
      <c r="AQ273" s="58"/>
      <c r="AR273" s="58">
        <f t="shared" si="176"/>
        <v>5600</v>
      </c>
      <c r="AS273" s="58">
        <f t="shared" si="177"/>
        <v>75600</v>
      </c>
      <c r="AT273" s="58">
        <f t="shared" si="178"/>
        <v>75600</v>
      </c>
      <c r="AU273" s="58" t="str">
        <f t="shared" si="179"/>
        <v>Local</v>
      </c>
      <c r="AV273" s="74"/>
      <c r="AY273" s="158"/>
      <c r="AZ273" s="158"/>
      <c r="BA273" s="74"/>
      <c r="BB273" s="164"/>
    </row>
    <row r="274" spans="1:54" s="60" customFormat="1" ht="23.25" customHeight="1">
      <c r="A274" s="113" t="s">
        <v>2711</v>
      </c>
      <c r="B274" s="141" t="s">
        <v>2984</v>
      </c>
      <c r="C274" s="121" t="s">
        <v>1270</v>
      </c>
      <c r="D274" s="114">
        <v>45985</v>
      </c>
      <c r="E274" s="264">
        <v>107733442020</v>
      </c>
      <c r="F274" s="261">
        <v>1</v>
      </c>
      <c r="G274" s="119"/>
      <c r="H274" s="119"/>
      <c r="I274" s="120"/>
      <c r="J274" s="61"/>
      <c r="K274" s="62"/>
      <c r="L274" s="56"/>
      <c r="M274" s="217">
        <v>70000</v>
      </c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62"/>
      <c r="Y274" s="58"/>
      <c r="Z274" s="58"/>
      <c r="AA274" s="121" t="s">
        <v>3245</v>
      </c>
      <c r="AB274" s="57" t="str">
        <f t="shared" si="172"/>
        <v>PS257725</v>
      </c>
      <c r="AC274" s="58" t="str">
        <f t="shared" si="173"/>
        <v>5075936</v>
      </c>
      <c r="AD274" s="59">
        <f t="shared" si="174"/>
        <v>45985</v>
      </c>
      <c r="AE274" s="58"/>
      <c r="AF274" s="58"/>
      <c r="AG274" s="58"/>
      <c r="AH274" s="58">
        <f t="shared" si="175"/>
        <v>70000</v>
      </c>
      <c r="AI274" s="58"/>
      <c r="AJ274" s="58"/>
      <c r="AK274" s="58"/>
      <c r="AL274" s="58"/>
      <c r="AM274" s="58"/>
      <c r="AN274" s="58"/>
      <c r="AO274" s="58"/>
      <c r="AP274" s="58"/>
      <c r="AQ274" s="58"/>
      <c r="AR274" s="58">
        <f t="shared" si="176"/>
        <v>5600</v>
      </c>
      <c r="AS274" s="58">
        <f t="shared" si="177"/>
        <v>75600</v>
      </c>
      <c r="AT274" s="58">
        <f t="shared" si="178"/>
        <v>75600</v>
      </c>
      <c r="AU274" s="58" t="str">
        <f t="shared" si="179"/>
        <v>Local</v>
      </c>
      <c r="AV274" s="74"/>
      <c r="AY274" s="158"/>
      <c r="AZ274" s="158"/>
      <c r="BA274" s="74"/>
      <c r="BB274" s="164"/>
    </row>
    <row r="275" spans="1:54" s="60" customFormat="1" ht="23.25" customHeight="1">
      <c r="A275" s="113" t="s">
        <v>2712</v>
      </c>
      <c r="B275" s="141" t="s">
        <v>2985</v>
      </c>
      <c r="C275" s="121" t="s">
        <v>1270</v>
      </c>
      <c r="D275" s="114">
        <v>45985</v>
      </c>
      <c r="E275" s="264">
        <v>107733041950</v>
      </c>
      <c r="F275" s="257">
        <v>1</v>
      </c>
      <c r="G275" s="119"/>
      <c r="H275" s="119"/>
      <c r="I275" s="120"/>
      <c r="J275" s="61"/>
      <c r="K275" s="62"/>
      <c r="L275" s="56"/>
      <c r="M275" s="217">
        <v>410000</v>
      </c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62"/>
      <c r="Y275" s="58"/>
      <c r="Z275" s="58"/>
      <c r="AA275" s="121" t="s">
        <v>3245</v>
      </c>
      <c r="AB275" s="57" t="str">
        <f t="shared" si="172"/>
        <v>PS257712</v>
      </c>
      <c r="AC275" s="58" t="str">
        <f t="shared" si="173"/>
        <v>5076314</v>
      </c>
      <c r="AD275" s="59">
        <f t="shared" si="174"/>
        <v>45985</v>
      </c>
      <c r="AE275" s="58"/>
      <c r="AF275" s="58"/>
      <c r="AG275" s="58"/>
      <c r="AH275" s="58">
        <f t="shared" si="175"/>
        <v>410000</v>
      </c>
      <c r="AI275" s="58"/>
      <c r="AJ275" s="58"/>
      <c r="AK275" s="58"/>
      <c r="AL275" s="58"/>
      <c r="AM275" s="58"/>
      <c r="AN275" s="58"/>
      <c r="AO275" s="58"/>
      <c r="AP275" s="58"/>
      <c r="AQ275" s="58"/>
      <c r="AR275" s="58">
        <f t="shared" si="176"/>
        <v>32800</v>
      </c>
      <c r="AS275" s="58">
        <f t="shared" si="177"/>
        <v>442800</v>
      </c>
      <c r="AT275" s="58">
        <f t="shared" si="178"/>
        <v>442800</v>
      </c>
      <c r="AU275" s="58" t="str">
        <f t="shared" si="179"/>
        <v>Local</v>
      </c>
      <c r="AV275" s="74"/>
      <c r="AY275" s="158"/>
      <c r="AZ275" s="158"/>
      <c r="BA275" s="74"/>
      <c r="BB275" s="164"/>
    </row>
    <row r="276" spans="1:54" s="60" customFormat="1" ht="23.25" customHeight="1">
      <c r="A276" s="113" t="s">
        <v>2713</v>
      </c>
      <c r="B276" s="141" t="s">
        <v>2986</v>
      </c>
      <c r="C276" s="121" t="s">
        <v>1270</v>
      </c>
      <c r="D276" s="114">
        <v>45985</v>
      </c>
      <c r="E276" s="264">
        <v>107733037860</v>
      </c>
      <c r="F276" s="257">
        <v>1</v>
      </c>
      <c r="G276" s="119"/>
      <c r="H276" s="119"/>
      <c r="I276" s="120"/>
      <c r="J276" s="61"/>
      <c r="K276" s="62"/>
      <c r="L276" s="56"/>
      <c r="M276" s="217">
        <v>410000</v>
      </c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62"/>
      <c r="Y276" s="58"/>
      <c r="Z276" s="58"/>
      <c r="AA276" s="121" t="s">
        <v>3245</v>
      </c>
      <c r="AB276" s="57" t="str">
        <f t="shared" si="172"/>
        <v>PS257711</v>
      </c>
      <c r="AC276" s="58" t="str">
        <f t="shared" si="173"/>
        <v>IV25110827</v>
      </c>
      <c r="AD276" s="59">
        <f t="shared" si="174"/>
        <v>45985</v>
      </c>
      <c r="AE276" s="58"/>
      <c r="AF276" s="58"/>
      <c r="AG276" s="58"/>
      <c r="AH276" s="58">
        <f t="shared" si="175"/>
        <v>410000</v>
      </c>
      <c r="AI276" s="58"/>
      <c r="AJ276" s="58"/>
      <c r="AK276" s="58"/>
      <c r="AL276" s="58"/>
      <c r="AM276" s="58"/>
      <c r="AN276" s="58"/>
      <c r="AO276" s="58"/>
      <c r="AP276" s="58"/>
      <c r="AQ276" s="58"/>
      <c r="AR276" s="58">
        <f t="shared" si="176"/>
        <v>32800</v>
      </c>
      <c r="AS276" s="58">
        <f t="shared" si="177"/>
        <v>442800</v>
      </c>
      <c r="AT276" s="58">
        <f t="shared" si="178"/>
        <v>442800</v>
      </c>
      <c r="AU276" s="58" t="str">
        <f t="shared" si="179"/>
        <v>Local</v>
      </c>
      <c r="AV276" s="74"/>
      <c r="AY276" s="158"/>
      <c r="AZ276" s="158"/>
      <c r="BA276" s="74"/>
      <c r="BB276" s="164"/>
    </row>
    <row r="277" spans="1:54" s="60" customFormat="1" ht="23.25" customHeight="1">
      <c r="A277" s="113" t="s">
        <v>2714</v>
      </c>
      <c r="B277" s="141" t="s">
        <v>2987</v>
      </c>
      <c r="C277" s="121" t="s">
        <v>1270</v>
      </c>
      <c r="D277" s="114">
        <v>45985</v>
      </c>
      <c r="E277" s="264">
        <v>107733035100</v>
      </c>
      <c r="F277" s="257">
        <v>1</v>
      </c>
      <c r="G277" s="119"/>
      <c r="H277" s="119"/>
      <c r="I277" s="120"/>
      <c r="J277" s="61"/>
      <c r="K277" s="62"/>
      <c r="L277" s="56"/>
      <c r="M277" s="217">
        <v>410000</v>
      </c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62"/>
      <c r="Y277" s="58"/>
      <c r="Z277" s="58"/>
      <c r="AA277" s="121" t="s">
        <v>3245</v>
      </c>
      <c r="AB277" s="57" t="str">
        <f t="shared" si="172"/>
        <v>PS257713</v>
      </c>
      <c r="AC277" s="58" t="str">
        <f t="shared" si="173"/>
        <v>2025/GLJ-VY 179</v>
      </c>
      <c r="AD277" s="59">
        <f t="shared" si="174"/>
        <v>45985</v>
      </c>
      <c r="AE277" s="58"/>
      <c r="AF277" s="58"/>
      <c r="AG277" s="58"/>
      <c r="AH277" s="58">
        <f t="shared" si="175"/>
        <v>410000</v>
      </c>
      <c r="AI277" s="58"/>
      <c r="AJ277" s="58"/>
      <c r="AK277" s="58"/>
      <c r="AL277" s="58"/>
      <c r="AM277" s="58"/>
      <c r="AN277" s="58"/>
      <c r="AO277" s="58"/>
      <c r="AP277" s="58"/>
      <c r="AQ277" s="58"/>
      <c r="AR277" s="58">
        <f t="shared" si="176"/>
        <v>32800</v>
      </c>
      <c r="AS277" s="58">
        <f t="shared" si="177"/>
        <v>442800</v>
      </c>
      <c r="AT277" s="58">
        <f t="shared" si="178"/>
        <v>442800</v>
      </c>
      <c r="AU277" s="58" t="str">
        <f t="shared" si="179"/>
        <v>Local</v>
      </c>
      <c r="AV277" s="74"/>
      <c r="AY277" s="158"/>
      <c r="AZ277" s="158"/>
      <c r="BA277" s="74"/>
      <c r="BB277" s="164"/>
    </row>
    <row r="278" spans="1:54" s="60" customFormat="1" ht="23.25" customHeight="1">
      <c r="A278" s="113" t="s">
        <v>2715</v>
      </c>
      <c r="B278" s="141" t="s">
        <v>2988</v>
      </c>
      <c r="C278" s="121" t="s">
        <v>1270</v>
      </c>
      <c r="D278" s="114">
        <v>45985</v>
      </c>
      <c r="E278" s="264">
        <v>107733059600</v>
      </c>
      <c r="F278" s="257">
        <v>1</v>
      </c>
      <c r="G278" s="119"/>
      <c r="H278" s="119"/>
      <c r="I278" s="120"/>
      <c r="J278" s="61"/>
      <c r="K278" s="62"/>
      <c r="L278" s="56"/>
      <c r="M278" s="217">
        <v>410000</v>
      </c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62"/>
      <c r="Y278" s="58"/>
      <c r="Z278" s="58"/>
      <c r="AA278" s="121" t="s">
        <v>3245</v>
      </c>
      <c r="AB278" s="57" t="str">
        <f t="shared" si="172"/>
        <v>PS257715</v>
      </c>
      <c r="AC278" s="58" t="str">
        <f t="shared" si="173"/>
        <v>122/BG-PS-34</v>
      </c>
      <c r="AD278" s="59">
        <f t="shared" si="174"/>
        <v>45985</v>
      </c>
      <c r="AE278" s="58"/>
      <c r="AF278" s="58"/>
      <c r="AG278" s="58"/>
      <c r="AH278" s="58">
        <f t="shared" si="175"/>
        <v>410000</v>
      </c>
      <c r="AI278" s="58"/>
      <c r="AJ278" s="58"/>
      <c r="AK278" s="58"/>
      <c r="AL278" s="58"/>
      <c r="AM278" s="58"/>
      <c r="AN278" s="58"/>
      <c r="AO278" s="58"/>
      <c r="AP278" s="58"/>
      <c r="AQ278" s="58"/>
      <c r="AR278" s="58">
        <f t="shared" si="176"/>
        <v>32800</v>
      </c>
      <c r="AS278" s="58">
        <f t="shared" si="177"/>
        <v>442800</v>
      </c>
      <c r="AT278" s="58">
        <f t="shared" si="178"/>
        <v>442800</v>
      </c>
      <c r="AU278" s="58" t="str">
        <f t="shared" si="179"/>
        <v>Local</v>
      </c>
      <c r="AV278" s="74"/>
      <c r="AY278" s="158"/>
      <c r="AZ278" s="158"/>
      <c r="BA278" s="74"/>
      <c r="BB278" s="164"/>
    </row>
    <row r="279" spans="1:54" s="60" customFormat="1" ht="23.25" customHeight="1">
      <c r="A279" s="113" t="s">
        <v>2716</v>
      </c>
      <c r="B279" s="141" t="s">
        <v>2989</v>
      </c>
      <c r="C279" s="121" t="s">
        <v>1270</v>
      </c>
      <c r="D279" s="114">
        <v>45985</v>
      </c>
      <c r="E279" s="264">
        <v>107733058530</v>
      </c>
      <c r="F279" s="257">
        <v>1</v>
      </c>
      <c r="G279" s="119"/>
      <c r="H279" s="119"/>
      <c r="I279" s="120"/>
      <c r="J279" s="61"/>
      <c r="K279" s="62"/>
      <c r="L279" s="56"/>
      <c r="M279" s="217">
        <v>410000</v>
      </c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62"/>
      <c r="Y279" s="58"/>
      <c r="Z279" s="58"/>
      <c r="AA279" s="121" t="s">
        <v>3245</v>
      </c>
      <c r="AB279" s="57" t="str">
        <f t="shared" si="172"/>
        <v>PS257707</v>
      </c>
      <c r="AC279" s="58" t="str">
        <f t="shared" si="173"/>
        <v>121/BG-PS-34</v>
      </c>
      <c r="AD279" s="59">
        <f t="shared" si="174"/>
        <v>45985</v>
      </c>
      <c r="AE279" s="58"/>
      <c r="AF279" s="58"/>
      <c r="AG279" s="58"/>
      <c r="AH279" s="58">
        <f t="shared" si="175"/>
        <v>410000</v>
      </c>
      <c r="AI279" s="58"/>
      <c r="AJ279" s="58"/>
      <c r="AK279" s="58"/>
      <c r="AL279" s="58"/>
      <c r="AM279" s="58"/>
      <c r="AN279" s="58"/>
      <c r="AO279" s="58"/>
      <c r="AP279" s="58"/>
      <c r="AQ279" s="58"/>
      <c r="AR279" s="58">
        <f t="shared" si="176"/>
        <v>32800</v>
      </c>
      <c r="AS279" s="58">
        <f t="shared" si="177"/>
        <v>442800</v>
      </c>
      <c r="AT279" s="58">
        <f t="shared" si="178"/>
        <v>442800</v>
      </c>
      <c r="AU279" s="58" t="str">
        <f t="shared" si="179"/>
        <v>Local</v>
      </c>
      <c r="AV279" s="74"/>
      <c r="AY279" s="158"/>
      <c r="AZ279" s="158"/>
      <c r="BA279" s="74"/>
      <c r="BB279" s="164"/>
    </row>
    <row r="280" spans="1:54" s="60" customFormat="1" ht="23.25" customHeight="1">
      <c r="A280" s="113" t="s">
        <v>2717</v>
      </c>
      <c r="B280" s="141" t="s">
        <v>2990</v>
      </c>
      <c r="C280" s="121" t="s">
        <v>1270</v>
      </c>
      <c r="D280" s="114">
        <v>45986</v>
      </c>
      <c r="E280" s="264">
        <v>107740236440</v>
      </c>
      <c r="F280" s="257">
        <v>1</v>
      </c>
      <c r="G280" s="119"/>
      <c r="H280" s="119"/>
      <c r="I280" s="120"/>
      <c r="J280" s="61"/>
      <c r="K280" s="62"/>
      <c r="L280" s="56"/>
      <c r="M280" s="217">
        <v>410000</v>
      </c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62"/>
      <c r="Y280" s="58"/>
      <c r="Z280" s="58"/>
      <c r="AA280" s="121" t="s">
        <v>3245</v>
      </c>
      <c r="AB280" s="57" t="str">
        <f t="shared" si="172"/>
        <v>PS257768</v>
      </c>
      <c r="AC280" s="58" t="str">
        <f t="shared" si="173"/>
        <v>BSV251124-216585</v>
      </c>
      <c r="AD280" s="59">
        <f t="shared" si="174"/>
        <v>45986</v>
      </c>
      <c r="AE280" s="58"/>
      <c r="AF280" s="58"/>
      <c r="AG280" s="58"/>
      <c r="AH280" s="58">
        <f t="shared" si="175"/>
        <v>410000</v>
      </c>
      <c r="AI280" s="58"/>
      <c r="AJ280" s="58"/>
      <c r="AK280" s="58"/>
      <c r="AL280" s="58"/>
      <c r="AM280" s="58"/>
      <c r="AN280" s="58"/>
      <c r="AO280" s="58"/>
      <c r="AP280" s="58"/>
      <c r="AQ280" s="58"/>
      <c r="AR280" s="58">
        <f t="shared" si="176"/>
        <v>32800</v>
      </c>
      <c r="AS280" s="58">
        <f t="shared" si="177"/>
        <v>442800</v>
      </c>
      <c r="AT280" s="58">
        <f t="shared" si="178"/>
        <v>442800</v>
      </c>
      <c r="AU280" s="58" t="str">
        <f t="shared" si="179"/>
        <v>Local</v>
      </c>
      <c r="AV280" s="74"/>
      <c r="AY280" s="158"/>
      <c r="AZ280" s="158"/>
      <c r="BA280" s="74"/>
      <c r="BB280" s="164"/>
    </row>
    <row r="281" spans="1:54" s="60" customFormat="1" ht="23.25" customHeight="1">
      <c r="A281" s="113" t="s">
        <v>2718</v>
      </c>
      <c r="B281" s="141" t="s">
        <v>2991</v>
      </c>
      <c r="C281" s="121" t="s">
        <v>1270</v>
      </c>
      <c r="D281" s="114">
        <v>45986</v>
      </c>
      <c r="E281" s="264">
        <v>107736607530</v>
      </c>
      <c r="F281" s="257">
        <v>1</v>
      </c>
      <c r="G281" s="119"/>
      <c r="H281" s="119"/>
      <c r="I281" s="120"/>
      <c r="J281" s="61"/>
      <c r="K281" s="62"/>
      <c r="L281" s="56"/>
      <c r="M281" s="217">
        <v>410000</v>
      </c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62"/>
      <c r="Y281" s="58"/>
      <c r="Z281" s="58"/>
      <c r="AA281" s="121" t="s">
        <v>3245</v>
      </c>
      <c r="AB281" s="57" t="str">
        <f t="shared" si="172"/>
        <v>PS257746</v>
      </c>
      <c r="AC281" s="58" t="str">
        <f t="shared" si="173"/>
        <v>HT-PS25116608</v>
      </c>
      <c r="AD281" s="59">
        <f t="shared" si="174"/>
        <v>45986</v>
      </c>
      <c r="AE281" s="58"/>
      <c r="AF281" s="58"/>
      <c r="AG281" s="58"/>
      <c r="AH281" s="58">
        <f t="shared" si="175"/>
        <v>410000</v>
      </c>
      <c r="AI281" s="58"/>
      <c r="AJ281" s="58"/>
      <c r="AK281" s="58"/>
      <c r="AL281" s="58"/>
      <c r="AM281" s="58"/>
      <c r="AN281" s="58"/>
      <c r="AO281" s="58"/>
      <c r="AP281" s="58"/>
      <c r="AQ281" s="58"/>
      <c r="AR281" s="58">
        <f t="shared" si="176"/>
        <v>32800</v>
      </c>
      <c r="AS281" s="58">
        <f t="shared" si="177"/>
        <v>442800</v>
      </c>
      <c r="AT281" s="58">
        <f t="shared" si="178"/>
        <v>442800</v>
      </c>
      <c r="AU281" s="58" t="str">
        <f t="shared" si="179"/>
        <v>Local</v>
      </c>
      <c r="AV281" s="74"/>
      <c r="AY281" s="158"/>
      <c r="AZ281" s="158"/>
      <c r="BA281" s="74"/>
      <c r="BB281" s="164"/>
    </row>
    <row r="282" spans="1:54" s="60" customFormat="1" ht="23.25" customHeight="1">
      <c r="A282" s="113" t="s">
        <v>2719</v>
      </c>
      <c r="B282" s="141" t="s">
        <v>2992</v>
      </c>
      <c r="C282" s="121" t="s">
        <v>1270</v>
      </c>
      <c r="D282" s="114">
        <v>45986</v>
      </c>
      <c r="E282" s="264">
        <v>107735767640</v>
      </c>
      <c r="F282" s="257">
        <v>1</v>
      </c>
      <c r="G282" s="119"/>
      <c r="H282" s="119"/>
      <c r="I282" s="120"/>
      <c r="J282" s="61"/>
      <c r="K282" s="62"/>
      <c r="L282" s="56"/>
      <c r="M282" s="217">
        <v>410000</v>
      </c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62"/>
      <c r="Y282" s="58"/>
      <c r="Z282" s="58"/>
      <c r="AA282" s="121" t="s">
        <v>3245</v>
      </c>
      <c r="AB282" s="57" t="str">
        <f t="shared" si="172"/>
        <v>PS257745</v>
      </c>
      <c r="AC282" s="58" t="str">
        <f t="shared" si="173"/>
        <v>850C251101282</v>
      </c>
      <c r="AD282" s="59">
        <f t="shared" si="174"/>
        <v>45986</v>
      </c>
      <c r="AE282" s="58"/>
      <c r="AF282" s="58"/>
      <c r="AG282" s="58"/>
      <c r="AH282" s="58">
        <f t="shared" si="175"/>
        <v>410000</v>
      </c>
      <c r="AI282" s="58"/>
      <c r="AJ282" s="58"/>
      <c r="AK282" s="58"/>
      <c r="AL282" s="58"/>
      <c r="AM282" s="58"/>
      <c r="AN282" s="58"/>
      <c r="AO282" s="58"/>
      <c r="AP282" s="58"/>
      <c r="AQ282" s="58"/>
      <c r="AR282" s="58">
        <f t="shared" si="176"/>
        <v>32800</v>
      </c>
      <c r="AS282" s="58">
        <f t="shared" si="177"/>
        <v>442800</v>
      </c>
      <c r="AT282" s="58">
        <f t="shared" si="178"/>
        <v>442800</v>
      </c>
      <c r="AU282" s="58" t="str">
        <f t="shared" si="179"/>
        <v>Local</v>
      </c>
      <c r="AV282" s="74"/>
      <c r="AY282" s="158"/>
      <c r="AZ282" s="158"/>
      <c r="BA282" s="74"/>
      <c r="BB282" s="164"/>
    </row>
    <row r="283" spans="1:54" s="60" customFormat="1" ht="23.25" customHeight="1">
      <c r="A283" s="113" t="s">
        <v>2720</v>
      </c>
      <c r="B283" s="141" t="s">
        <v>2993</v>
      </c>
      <c r="C283" s="121" t="s">
        <v>1270</v>
      </c>
      <c r="D283" s="114">
        <v>45986</v>
      </c>
      <c r="E283" s="264">
        <v>107735345650</v>
      </c>
      <c r="F283" s="257">
        <v>1</v>
      </c>
      <c r="G283" s="119"/>
      <c r="H283" s="119"/>
      <c r="I283" s="120"/>
      <c r="J283" s="61"/>
      <c r="K283" s="62"/>
      <c r="L283" s="56"/>
      <c r="M283" s="217">
        <v>410000</v>
      </c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62"/>
      <c r="Y283" s="58"/>
      <c r="Z283" s="58"/>
      <c r="AA283" s="121" t="s">
        <v>3245</v>
      </c>
      <c r="AB283" s="57" t="str">
        <f t="shared" si="172"/>
        <v>PS257735</v>
      </c>
      <c r="AC283" s="58" t="str">
        <f t="shared" si="173"/>
        <v>850C251101209</v>
      </c>
      <c r="AD283" s="59">
        <f t="shared" si="174"/>
        <v>45986</v>
      </c>
      <c r="AE283" s="58"/>
      <c r="AF283" s="58"/>
      <c r="AG283" s="58"/>
      <c r="AH283" s="58">
        <f t="shared" si="175"/>
        <v>410000</v>
      </c>
      <c r="AI283" s="58"/>
      <c r="AJ283" s="58"/>
      <c r="AK283" s="58"/>
      <c r="AL283" s="58"/>
      <c r="AM283" s="58"/>
      <c r="AN283" s="58"/>
      <c r="AO283" s="58"/>
      <c r="AP283" s="58"/>
      <c r="AQ283" s="58"/>
      <c r="AR283" s="58">
        <f t="shared" si="176"/>
        <v>32800</v>
      </c>
      <c r="AS283" s="58">
        <f t="shared" si="177"/>
        <v>442800</v>
      </c>
      <c r="AT283" s="58">
        <f t="shared" si="178"/>
        <v>442800</v>
      </c>
      <c r="AU283" s="58" t="str">
        <f t="shared" si="179"/>
        <v>Local</v>
      </c>
      <c r="AV283" s="74"/>
      <c r="AY283" s="158"/>
      <c r="AZ283" s="158"/>
      <c r="BA283" s="74"/>
      <c r="BB283" s="164"/>
    </row>
    <row r="284" spans="1:54" s="60" customFormat="1" ht="23.25" customHeight="1">
      <c r="A284" s="113" t="s">
        <v>2721</v>
      </c>
      <c r="B284" s="141" t="s">
        <v>2994</v>
      </c>
      <c r="C284" s="121" t="s">
        <v>1270</v>
      </c>
      <c r="D284" s="114">
        <v>45986</v>
      </c>
      <c r="E284" s="264">
        <v>107735293960</v>
      </c>
      <c r="F284" s="257">
        <v>1</v>
      </c>
      <c r="G284" s="119"/>
      <c r="H284" s="119"/>
      <c r="I284" s="120"/>
      <c r="J284" s="61"/>
      <c r="K284" s="62"/>
      <c r="L284" s="56"/>
      <c r="M284" s="217">
        <v>410000</v>
      </c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62"/>
      <c r="Y284" s="58"/>
      <c r="Z284" s="58"/>
      <c r="AA284" s="121" t="s">
        <v>3245</v>
      </c>
      <c r="AB284" s="57" t="str">
        <f t="shared" si="172"/>
        <v>PS257732</v>
      </c>
      <c r="AC284" s="58" t="str">
        <f t="shared" si="173"/>
        <v>O2-2511-00485</v>
      </c>
      <c r="AD284" s="59">
        <f t="shared" si="174"/>
        <v>45986</v>
      </c>
      <c r="AE284" s="58"/>
      <c r="AF284" s="58"/>
      <c r="AG284" s="58"/>
      <c r="AH284" s="58">
        <f t="shared" si="175"/>
        <v>410000</v>
      </c>
      <c r="AI284" s="58"/>
      <c r="AJ284" s="58"/>
      <c r="AK284" s="58"/>
      <c r="AL284" s="58"/>
      <c r="AM284" s="58"/>
      <c r="AN284" s="58"/>
      <c r="AO284" s="58"/>
      <c r="AP284" s="58"/>
      <c r="AQ284" s="58"/>
      <c r="AR284" s="58">
        <f t="shared" si="176"/>
        <v>32800</v>
      </c>
      <c r="AS284" s="58">
        <f t="shared" si="177"/>
        <v>442800</v>
      </c>
      <c r="AT284" s="58">
        <f t="shared" si="178"/>
        <v>442800</v>
      </c>
      <c r="AU284" s="58" t="str">
        <f t="shared" si="179"/>
        <v>Local</v>
      </c>
      <c r="AV284" s="74"/>
      <c r="AY284" s="158"/>
      <c r="AZ284" s="158"/>
      <c r="BA284" s="74"/>
      <c r="BB284" s="164"/>
    </row>
    <row r="285" spans="1:54" s="60" customFormat="1" ht="23.25" customHeight="1">
      <c r="A285" s="113" t="s">
        <v>2722</v>
      </c>
      <c r="B285" s="141" t="s">
        <v>2995</v>
      </c>
      <c r="C285" s="121" t="s">
        <v>1270</v>
      </c>
      <c r="D285" s="114">
        <v>45986</v>
      </c>
      <c r="E285" s="264">
        <v>107735316730</v>
      </c>
      <c r="F285" s="257">
        <v>1</v>
      </c>
      <c r="G285" s="119"/>
      <c r="H285" s="119"/>
      <c r="I285" s="120"/>
      <c r="J285" s="61"/>
      <c r="K285" s="62"/>
      <c r="L285" s="56"/>
      <c r="M285" s="217">
        <v>410000</v>
      </c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62"/>
      <c r="Y285" s="58"/>
      <c r="Z285" s="58"/>
      <c r="AA285" s="121" t="s">
        <v>3245</v>
      </c>
      <c r="AB285" s="57" t="str">
        <f t="shared" si="172"/>
        <v>PS257734</v>
      </c>
      <c r="AC285" s="58" t="str">
        <f t="shared" si="173"/>
        <v>2511PS-17</v>
      </c>
      <c r="AD285" s="59">
        <f t="shared" si="174"/>
        <v>45986</v>
      </c>
      <c r="AE285" s="58"/>
      <c r="AF285" s="58"/>
      <c r="AG285" s="58"/>
      <c r="AH285" s="58">
        <f t="shared" si="175"/>
        <v>410000</v>
      </c>
      <c r="AI285" s="58"/>
      <c r="AJ285" s="58"/>
      <c r="AK285" s="58"/>
      <c r="AL285" s="58"/>
      <c r="AM285" s="58"/>
      <c r="AN285" s="58"/>
      <c r="AO285" s="58"/>
      <c r="AP285" s="58"/>
      <c r="AQ285" s="58"/>
      <c r="AR285" s="58">
        <f t="shared" si="176"/>
        <v>32800</v>
      </c>
      <c r="AS285" s="58">
        <f t="shared" si="177"/>
        <v>442800</v>
      </c>
      <c r="AT285" s="58">
        <f t="shared" si="178"/>
        <v>442800</v>
      </c>
      <c r="AU285" s="58" t="str">
        <f t="shared" si="179"/>
        <v>Local</v>
      </c>
      <c r="AV285" s="74"/>
      <c r="AY285" s="158"/>
      <c r="AZ285" s="158"/>
      <c r="BA285" s="74"/>
      <c r="BB285" s="164"/>
    </row>
    <row r="286" spans="1:54" s="60" customFormat="1" ht="23.25" customHeight="1">
      <c r="A286" s="113" t="s">
        <v>2723</v>
      </c>
      <c r="B286" s="141" t="s">
        <v>2996</v>
      </c>
      <c r="C286" s="121" t="s">
        <v>1270</v>
      </c>
      <c r="D286" s="114">
        <v>45986</v>
      </c>
      <c r="E286" s="264">
        <v>107735484620</v>
      </c>
      <c r="F286" s="257">
        <v>1</v>
      </c>
      <c r="G286" s="119"/>
      <c r="H286" s="119"/>
      <c r="I286" s="120"/>
      <c r="J286" s="61"/>
      <c r="K286" s="62"/>
      <c r="L286" s="56"/>
      <c r="M286" s="217">
        <v>410000</v>
      </c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62"/>
      <c r="Y286" s="58"/>
      <c r="Z286" s="58"/>
      <c r="AA286" s="121" t="s">
        <v>3245</v>
      </c>
      <c r="AB286" s="57" t="str">
        <f t="shared" si="172"/>
        <v>PS257733</v>
      </c>
      <c r="AC286" s="58" t="str">
        <f t="shared" si="173"/>
        <v>5050268</v>
      </c>
      <c r="AD286" s="59">
        <f t="shared" si="174"/>
        <v>45986</v>
      </c>
      <c r="AE286" s="58"/>
      <c r="AF286" s="58"/>
      <c r="AG286" s="58"/>
      <c r="AH286" s="58">
        <f t="shared" si="175"/>
        <v>410000</v>
      </c>
      <c r="AI286" s="58"/>
      <c r="AJ286" s="58"/>
      <c r="AK286" s="58"/>
      <c r="AL286" s="58"/>
      <c r="AM286" s="58"/>
      <c r="AN286" s="58"/>
      <c r="AO286" s="58"/>
      <c r="AP286" s="58"/>
      <c r="AQ286" s="58"/>
      <c r="AR286" s="58">
        <f t="shared" si="176"/>
        <v>32800</v>
      </c>
      <c r="AS286" s="58">
        <f t="shared" si="177"/>
        <v>442800</v>
      </c>
      <c r="AT286" s="58">
        <f t="shared" si="178"/>
        <v>442800</v>
      </c>
      <c r="AU286" s="58" t="str">
        <f t="shared" si="179"/>
        <v>Local</v>
      </c>
      <c r="AV286" s="74"/>
      <c r="AY286" s="158"/>
      <c r="AZ286" s="158"/>
      <c r="BA286" s="74"/>
      <c r="BB286" s="164"/>
    </row>
    <row r="287" spans="1:54" s="60" customFormat="1" ht="23.25" customHeight="1">
      <c r="A287" s="113" t="s">
        <v>2724</v>
      </c>
      <c r="B287" s="141" t="s">
        <v>2997</v>
      </c>
      <c r="C287" s="121" t="s">
        <v>1270</v>
      </c>
      <c r="D287" s="114">
        <v>45986</v>
      </c>
      <c r="E287" s="264">
        <v>107736561000</v>
      </c>
      <c r="F287" s="257">
        <v>1</v>
      </c>
      <c r="G287" s="119"/>
      <c r="H287" s="119"/>
      <c r="I287" s="120"/>
      <c r="J287" s="61"/>
      <c r="K287" s="62"/>
      <c r="L287" s="56"/>
      <c r="M287" s="217">
        <v>410000</v>
      </c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62"/>
      <c r="Y287" s="58"/>
      <c r="Z287" s="58"/>
      <c r="AA287" s="121" t="s">
        <v>3245</v>
      </c>
      <c r="AB287" s="57" t="str">
        <f t="shared" si="172"/>
        <v>PS257754</v>
      </c>
      <c r="AC287" s="58" t="str">
        <f t="shared" si="173"/>
        <v>5081150</v>
      </c>
      <c r="AD287" s="59">
        <f t="shared" si="174"/>
        <v>45986</v>
      </c>
      <c r="AE287" s="58"/>
      <c r="AF287" s="58"/>
      <c r="AG287" s="58"/>
      <c r="AH287" s="58">
        <f t="shared" si="175"/>
        <v>410000</v>
      </c>
      <c r="AI287" s="58"/>
      <c r="AJ287" s="58"/>
      <c r="AK287" s="58"/>
      <c r="AL287" s="58"/>
      <c r="AM287" s="58"/>
      <c r="AN287" s="58"/>
      <c r="AO287" s="58"/>
      <c r="AP287" s="58"/>
      <c r="AQ287" s="58"/>
      <c r="AR287" s="58">
        <f t="shared" si="176"/>
        <v>32800</v>
      </c>
      <c r="AS287" s="58">
        <f t="shared" si="177"/>
        <v>442800</v>
      </c>
      <c r="AT287" s="58">
        <f t="shared" si="178"/>
        <v>442800</v>
      </c>
      <c r="AU287" s="58" t="str">
        <f t="shared" si="179"/>
        <v>Local</v>
      </c>
      <c r="AV287" s="74"/>
      <c r="AY287" s="158"/>
      <c r="AZ287" s="158"/>
      <c r="BA287" s="74"/>
      <c r="BB287" s="164"/>
    </row>
    <row r="288" spans="1:54" s="60" customFormat="1" ht="23.25" customHeight="1">
      <c r="A288" s="113" t="s">
        <v>2725</v>
      </c>
      <c r="B288" s="141" t="s">
        <v>2998</v>
      </c>
      <c r="C288" s="121" t="s">
        <v>1270</v>
      </c>
      <c r="D288" s="114">
        <v>45986</v>
      </c>
      <c r="E288" s="264">
        <v>107736567040</v>
      </c>
      <c r="F288" s="257">
        <v>1</v>
      </c>
      <c r="G288" s="119"/>
      <c r="H288" s="119"/>
      <c r="I288" s="120"/>
      <c r="J288" s="61"/>
      <c r="K288" s="62"/>
      <c r="L288" s="56"/>
      <c r="M288" s="217">
        <v>410000</v>
      </c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62"/>
      <c r="Y288" s="58"/>
      <c r="Z288" s="58"/>
      <c r="AA288" s="121" t="s">
        <v>3245</v>
      </c>
      <c r="AB288" s="57" t="str">
        <f t="shared" si="172"/>
        <v>PS257752</v>
      </c>
      <c r="AC288" s="58" t="str">
        <f t="shared" si="173"/>
        <v>123/BG-PS-34</v>
      </c>
      <c r="AD288" s="59">
        <f t="shared" si="174"/>
        <v>45986</v>
      </c>
      <c r="AE288" s="58"/>
      <c r="AF288" s="58"/>
      <c r="AG288" s="58"/>
      <c r="AH288" s="58">
        <f t="shared" si="175"/>
        <v>410000</v>
      </c>
      <c r="AI288" s="58"/>
      <c r="AJ288" s="58"/>
      <c r="AK288" s="58"/>
      <c r="AL288" s="58"/>
      <c r="AM288" s="58"/>
      <c r="AN288" s="58"/>
      <c r="AO288" s="58"/>
      <c r="AP288" s="58"/>
      <c r="AQ288" s="58"/>
      <c r="AR288" s="58">
        <f t="shared" si="176"/>
        <v>32800</v>
      </c>
      <c r="AS288" s="58">
        <f t="shared" si="177"/>
        <v>442800</v>
      </c>
      <c r="AT288" s="58">
        <f t="shared" si="178"/>
        <v>442800</v>
      </c>
      <c r="AU288" s="58" t="str">
        <f t="shared" si="179"/>
        <v>Local</v>
      </c>
      <c r="AV288" s="74"/>
      <c r="AY288" s="158"/>
      <c r="AZ288" s="158"/>
      <c r="BA288" s="74"/>
      <c r="BB288" s="164"/>
    </row>
    <row r="289" spans="1:54" s="60" customFormat="1" ht="23.25" customHeight="1">
      <c r="A289" s="113" t="s">
        <v>2726</v>
      </c>
      <c r="B289" s="141" t="s">
        <v>2999</v>
      </c>
      <c r="C289" s="121" t="s">
        <v>1270</v>
      </c>
      <c r="D289" s="114">
        <v>45986</v>
      </c>
      <c r="E289" s="264">
        <v>107736570910</v>
      </c>
      <c r="F289" s="257">
        <v>1</v>
      </c>
      <c r="G289" s="119"/>
      <c r="H289" s="119"/>
      <c r="I289" s="120"/>
      <c r="J289" s="61"/>
      <c r="K289" s="62"/>
      <c r="L289" s="56"/>
      <c r="M289" s="217">
        <v>410000</v>
      </c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62"/>
      <c r="Y289" s="58"/>
      <c r="Z289" s="58"/>
      <c r="AA289" s="121" t="s">
        <v>3245</v>
      </c>
      <c r="AB289" s="57" t="str">
        <f t="shared" si="172"/>
        <v>PS257717</v>
      </c>
      <c r="AC289" s="58" t="str">
        <f t="shared" si="173"/>
        <v>THVN-MIN2511032</v>
      </c>
      <c r="AD289" s="59">
        <f t="shared" si="174"/>
        <v>45986</v>
      </c>
      <c r="AE289" s="58"/>
      <c r="AF289" s="58"/>
      <c r="AG289" s="58"/>
      <c r="AH289" s="58">
        <f t="shared" si="175"/>
        <v>410000</v>
      </c>
      <c r="AI289" s="58"/>
      <c r="AJ289" s="58"/>
      <c r="AK289" s="58"/>
      <c r="AL289" s="58"/>
      <c r="AM289" s="58"/>
      <c r="AN289" s="58"/>
      <c r="AO289" s="58"/>
      <c r="AP289" s="58"/>
      <c r="AQ289" s="58"/>
      <c r="AR289" s="58">
        <f t="shared" si="176"/>
        <v>32800</v>
      </c>
      <c r="AS289" s="58">
        <f t="shared" si="177"/>
        <v>442800</v>
      </c>
      <c r="AT289" s="58">
        <f t="shared" si="178"/>
        <v>442800</v>
      </c>
      <c r="AU289" s="58" t="str">
        <f t="shared" si="179"/>
        <v>Local</v>
      </c>
      <c r="AV289" s="74"/>
      <c r="AY289" s="158"/>
      <c r="AZ289" s="158"/>
      <c r="BA289" s="74"/>
      <c r="BB289" s="164"/>
    </row>
    <row r="290" spans="1:54" s="60" customFormat="1" ht="23.25" customHeight="1">
      <c r="A290" s="113" t="s">
        <v>2727</v>
      </c>
      <c r="B290" s="141" t="s">
        <v>3000</v>
      </c>
      <c r="C290" s="121" t="s">
        <v>1270</v>
      </c>
      <c r="D290" s="114">
        <v>45986</v>
      </c>
      <c r="E290" s="264">
        <v>107737618700</v>
      </c>
      <c r="F290" s="257">
        <v>1</v>
      </c>
      <c r="G290" s="119"/>
      <c r="H290" s="119"/>
      <c r="I290" s="120"/>
      <c r="J290" s="61"/>
      <c r="K290" s="62"/>
      <c r="L290" s="56"/>
      <c r="M290" s="217">
        <v>410000</v>
      </c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62"/>
      <c r="Y290" s="58"/>
      <c r="Z290" s="58"/>
      <c r="AA290" s="121" t="s">
        <v>3245</v>
      </c>
      <c r="AB290" s="57" t="str">
        <f t="shared" si="172"/>
        <v>PS257760</v>
      </c>
      <c r="AC290" s="58" t="str">
        <f t="shared" si="173"/>
        <v>5082134</v>
      </c>
      <c r="AD290" s="59">
        <f t="shared" si="174"/>
        <v>45986</v>
      </c>
      <c r="AE290" s="58"/>
      <c r="AF290" s="58"/>
      <c r="AG290" s="58"/>
      <c r="AH290" s="58">
        <f t="shared" si="175"/>
        <v>410000</v>
      </c>
      <c r="AI290" s="58"/>
      <c r="AJ290" s="58"/>
      <c r="AK290" s="58"/>
      <c r="AL290" s="58"/>
      <c r="AM290" s="58"/>
      <c r="AN290" s="58"/>
      <c r="AO290" s="58"/>
      <c r="AP290" s="58"/>
      <c r="AQ290" s="58"/>
      <c r="AR290" s="58">
        <f t="shared" si="176"/>
        <v>32800</v>
      </c>
      <c r="AS290" s="58">
        <f t="shared" si="177"/>
        <v>442800</v>
      </c>
      <c r="AT290" s="58">
        <f t="shared" si="178"/>
        <v>442800</v>
      </c>
      <c r="AU290" s="58" t="str">
        <f t="shared" si="179"/>
        <v>Local</v>
      </c>
      <c r="AV290" s="74"/>
      <c r="AY290" s="158"/>
      <c r="AZ290" s="158"/>
      <c r="BA290" s="74"/>
      <c r="BB290" s="164"/>
    </row>
    <row r="291" spans="1:54" s="60" customFormat="1" ht="23.25" customHeight="1">
      <c r="A291" s="113" t="s">
        <v>2728</v>
      </c>
      <c r="B291" s="141" t="s">
        <v>3001</v>
      </c>
      <c r="C291" s="121" t="s">
        <v>1270</v>
      </c>
      <c r="D291" s="114">
        <v>45986</v>
      </c>
      <c r="E291" s="264">
        <v>107737630230</v>
      </c>
      <c r="F291" s="257">
        <v>1</v>
      </c>
      <c r="G291" s="119"/>
      <c r="H291" s="119"/>
      <c r="I291" s="120"/>
      <c r="J291" s="61"/>
      <c r="K291" s="62"/>
      <c r="L291" s="56"/>
      <c r="M291" s="217">
        <v>410000</v>
      </c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62"/>
      <c r="Y291" s="58"/>
      <c r="Z291" s="58"/>
      <c r="AA291" s="121" t="s">
        <v>3245</v>
      </c>
      <c r="AB291" s="57" t="str">
        <f t="shared" si="172"/>
        <v>PS257758</v>
      </c>
      <c r="AC291" s="58" t="str">
        <f t="shared" si="173"/>
        <v>VY/245-2025</v>
      </c>
      <c r="AD291" s="59">
        <f t="shared" si="174"/>
        <v>45986</v>
      </c>
      <c r="AE291" s="58"/>
      <c r="AF291" s="58"/>
      <c r="AG291" s="58"/>
      <c r="AH291" s="58">
        <f t="shared" si="175"/>
        <v>410000</v>
      </c>
      <c r="AI291" s="58"/>
      <c r="AJ291" s="58"/>
      <c r="AK291" s="58"/>
      <c r="AL291" s="58"/>
      <c r="AM291" s="58"/>
      <c r="AN291" s="58"/>
      <c r="AO291" s="58"/>
      <c r="AP291" s="58"/>
      <c r="AQ291" s="58"/>
      <c r="AR291" s="58">
        <f t="shared" si="176"/>
        <v>32800</v>
      </c>
      <c r="AS291" s="58">
        <f t="shared" si="177"/>
        <v>442800</v>
      </c>
      <c r="AT291" s="58">
        <f t="shared" si="178"/>
        <v>442800</v>
      </c>
      <c r="AU291" s="58" t="str">
        <f t="shared" si="179"/>
        <v>Local</v>
      </c>
      <c r="AV291" s="74"/>
      <c r="AY291" s="158"/>
      <c r="AZ291" s="158"/>
      <c r="BA291" s="74"/>
      <c r="BB291" s="164"/>
    </row>
    <row r="292" spans="1:54" s="60" customFormat="1" ht="23.25" customHeight="1">
      <c r="A292" s="113" t="s">
        <v>2729</v>
      </c>
      <c r="B292" s="141" t="s">
        <v>3002</v>
      </c>
      <c r="C292" s="121" t="s">
        <v>1270</v>
      </c>
      <c r="D292" s="114">
        <v>45986</v>
      </c>
      <c r="E292" s="264">
        <v>107736347130</v>
      </c>
      <c r="F292" s="257">
        <v>1</v>
      </c>
      <c r="G292" s="119"/>
      <c r="H292" s="119"/>
      <c r="I292" s="120"/>
      <c r="J292" s="61"/>
      <c r="K292" s="62"/>
      <c r="L292" s="56"/>
      <c r="M292" s="217">
        <v>410000</v>
      </c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62"/>
      <c r="Y292" s="58"/>
      <c r="Z292" s="58"/>
      <c r="AA292" s="121" t="s">
        <v>3245</v>
      </c>
      <c r="AB292" s="57" t="str">
        <f t="shared" si="172"/>
        <v>PS257751</v>
      </c>
      <c r="AC292" s="58" t="str">
        <f t="shared" si="173"/>
        <v>258/PSHK/25</v>
      </c>
      <c r="AD292" s="59">
        <f t="shared" si="174"/>
        <v>45986</v>
      </c>
      <c r="AE292" s="58"/>
      <c r="AF292" s="58"/>
      <c r="AG292" s="58"/>
      <c r="AH292" s="58">
        <f t="shared" si="175"/>
        <v>410000</v>
      </c>
      <c r="AI292" s="58"/>
      <c r="AJ292" s="58"/>
      <c r="AK292" s="58"/>
      <c r="AL292" s="58"/>
      <c r="AM292" s="58"/>
      <c r="AN292" s="58"/>
      <c r="AO292" s="58"/>
      <c r="AP292" s="58"/>
      <c r="AQ292" s="58"/>
      <c r="AR292" s="58">
        <f t="shared" si="176"/>
        <v>32800</v>
      </c>
      <c r="AS292" s="58">
        <f t="shared" si="177"/>
        <v>442800</v>
      </c>
      <c r="AT292" s="58">
        <f t="shared" si="178"/>
        <v>442800</v>
      </c>
      <c r="AU292" s="58" t="str">
        <f t="shared" si="179"/>
        <v>Local</v>
      </c>
      <c r="AV292" s="74"/>
      <c r="AY292" s="158"/>
      <c r="AZ292" s="158"/>
      <c r="BA292" s="74"/>
      <c r="BB292" s="164"/>
    </row>
    <row r="293" spans="1:54" s="60" customFormat="1" ht="23.25" customHeight="1">
      <c r="A293" s="113" t="s">
        <v>2729</v>
      </c>
      <c r="B293" s="141" t="s">
        <v>3002</v>
      </c>
      <c r="C293" s="121" t="s">
        <v>1270</v>
      </c>
      <c r="D293" s="114">
        <v>45986</v>
      </c>
      <c r="E293" s="264">
        <v>107736378300</v>
      </c>
      <c r="F293" s="261">
        <v>1</v>
      </c>
      <c r="G293" s="119"/>
      <c r="H293" s="119"/>
      <c r="I293" s="120"/>
      <c r="J293" s="61"/>
      <c r="K293" s="62"/>
      <c r="L293" s="56"/>
      <c r="M293" s="217">
        <v>70000</v>
      </c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62"/>
      <c r="Y293" s="58"/>
      <c r="Z293" s="58"/>
      <c r="AA293" s="121" t="s">
        <v>3245</v>
      </c>
      <c r="AB293" s="57" t="str">
        <f t="shared" ref="AB293:AB328" si="180">A293</f>
        <v>PS257751</v>
      </c>
      <c r="AC293" s="58" t="str">
        <f t="shared" ref="AC293:AC328" si="181">B293</f>
        <v>258/PSHK/25</v>
      </c>
      <c r="AD293" s="59">
        <f t="shared" ref="AD293:AD328" si="182">D293</f>
        <v>45986</v>
      </c>
      <c r="AE293" s="58"/>
      <c r="AF293" s="58"/>
      <c r="AG293" s="58"/>
      <c r="AH293" s="58">
        <f t="shared" ref="AH293:AH328" si="183">+M293</f>
        <v>70000</v>
      </c>
      <c r="AI293" s="58"/>
      <c r="AJ293" s="58"/>
      <c r="AK293" s="58"/>
      <c r="AL293" s="58"/>
      <c r="AM293" s="58"/>
      <c r="AN293" s="58"/>
      <c r="AO293" s="58"/>
      <c r="AP293" s="58"/>
      <c r="AQ293" s="58"/>
      <c r="AR293" s="58">
        <f t="shared" ref="AR293:AR328" si="184">SUM(AG293:AQ293)*0.08</f>
        <v>5600</v>
      </c>
      <c r="AS293" s="58">
        <f t="shared" ref="AS293:AS328" si="185">SUM(AG293:AR293)</f>
        <v>75600</v>
      </c>
      <c r="AT293" s="58">
        <f t="shared" ref="AT293:AT328" si="186">AS293</f>
        <v>75600</v>
      </c>
      <c r="AU293" s="58" t="str">
        <f t="shared" ref="AU293:AU328" si="187">AA293</f>
        <v>Local</v>
      </c>
      <c r="AV293" s="74"/>
      <c r="AY293" s="158"/>
      <c r="AZ293" s="158"/>
      <c r="BA293" s="74"/>
      <c r="BB293" s="164"/>
    </row>
    <row r="294" spans="1:54" s="60" customFormat="1" ht="23.25" customHeight="1">
      <c r="A294" s="113" t="s">
        <v>2730</v>
      </c>
      <c r="B294" s="141" t="s">
        <v>3003</v>
      </c>
      <c r="C294" s="121" t="s">
        <v>1270</v>
      </c>
      <c r="D294" s="114">
        <v>45987</v>
      </c>
      <c r="E294" s="264">
        <v>107740252910</v>
      </c>
      <c r="F294" s="257">
        <v>1</v>
      </c>
      <c r="G294" s="119"/>
      <c r="H294" s="119"/>
      <c r="I294" s="120"/>
      <c r="J294" s="61"/>
      <c r="K294" s="62"/>
      <c r="L294" s="56"/>
      <c r="M294" s="217">
        <v>410000</v>
      </c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62"/>
      <c r="Y294" s="58"/>
      <c r="Z294" s="58"/>
      <c r="AA294" s="121" t="s">
        <v>3245</v>
      </c>
      <c r="AB294" s="57" t="str">
        <f t="shared" si="180"/>
        <v>PS257762</v>
      </c>
      <c r="AC294" s="58" t="str">
        <f t="shared" si="181"/>
        <v>5082211</v>
      </c>
      <c r="AD294" s="59">
        <f t="shared" si="182"/>
        <v>45987</v>
      </c>
      <c r="AE294" s="58"/>
      <c r="AF294" s="58"/>
      <c r="AG294" s="58"/>
      <c r="AH294" s="58">
        <f t="shared" si="183"/>
        <v>410000</v>
      </c>
      <c r="AI294" s="58"/>
      <c r="AJ294" s="58"/>
      <c r="AK294" s="58"/>
      <c r="AL294" s="58"/>
      <c r="AM294" s="58"/>
      <c r="AN294" s="58"/>
      <c r="AO294" s="58"/>
      <c r="AP294" s="58"/>
      <c r="AQ294" s="58"/>
      <c r="AR294" s="58">
        <f t="shared" si="184"/>
        <v>32800</v>
      </c>
      <c r="AS294" s="58">
        <f t="shared" si="185"/>
        <v>442800</v>
      </c>
      <c r="AT294" s="58">
        <f t="shared" si="186"/>
        <v>442800</v>
      </c>
      <c r="AU294" s="58" t="str">
        <f t="shared" si="187"/>
        <v>Local</v>
      </c>
      <c r="AV294" s="74"/>
      <c r="AY294" s="158"/>
      <c r="AZ294" s="158"/>
      <c r="BA294" s="74"/>
      <c r="BB294" s="164"/>
    </row>
    <row r="295" spans="1:54" s="60" customFormat="1" ht="23.25" customHeight="1">
      <c r="A295" s="113" t="s">
        <v>2731</v>
      </c>
      <c r="B295" s="141" t="s">
        <v>3004</v>
      </c>
      <c r="C295" s="121" t="s">
        <v>1270</v>
      </c>
      <c r="D295" s="114">
        <v>45987</v>
      </c>
      <c r="E295" s="264">
        <v>107740535450</v>
      </c>
      <c r="F295" s="257">
        <v>1</v>
      </c>
      <c r="G295" s="119"/>
      <c r="H295" s="119"/>
      <c r="I295" s="120"/>
      <c r="J295" s="61"/>
      <c r="K295" s="62"/>
      <c r="L295" s="56"/>
      <c r="M295" s="217">
        <v>410000</v>
      </c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62"/>
      <c r="Y295" s="58"/>
      <c r="Z295" s="58"/>
      <c r="AA295" s="121" t="s">
        <v>3245</v>
      </c>
      <c r="AB295" s="57" t="str">
        <f t="shared" si="180"/>
        <v>PS257772</v>
      </c>
      <c r="AC295" s="58" t="str">
        <f t="shared" si="181"/>
        <v>VY-251125</v>
      </c>
      <c r="AD295" s="59">
        <f t="shared" si="182"/>
        <v>45987</v>
      </c>
      <c r="AE295" s="58"/>
      <c r="AF295" s="58"/>
      <c r="AG295" s="58"/>
      <c r="AH295" s="58">
        <f t="shared" si="183"/>
        <v>410000</v>
      </c>
      <c r="AI295" s="58"/>
      <c r="AJ295" s="58"/>
      <c r="AK295" s="58"/>
      <c r="AL295" s="58"/>
      <c r="AM295" s="58"/>
      <c r="AN295" s="58"/>
      <c r="AO295" s="58"/>
      <c r="AP295" s="58"/>
      <c r="AQ295" s="58"/>
      <c r="AR295" s="58">
        <f t="shared" si="184"/>
        <v>32800</v>
      </c>
      <c r="AS295" s="58">
        <f t="shared" si="185"/>
        <v>442800</v>
      </c>
      <c r="AT295" s="58">
        <f t="shared" si="186"/>
        <v>442800</v>
      </c>
      <c r="AU295" s="58" t="str">
        <f t="shared" si="187"/>
        <v>Local</v>
      </c>
      <c r="AV295" s="74"/>
      <c r="AY295" s="158"/>
      <c r="AZ295" s="158"/>
      <c r="BA295" s="74"/>
      <c r="BB295" s="164"/>
    </row>
    <row r="296" spans="1:54" s="60" customFormat="1" ht="23.25" customHeight="1">
      <c r="A296" s="113" t="s">
        <v>2732</v>
      </c>
      <c r="B296" s="141" t="s">
        <v>3005</v>
      </c>
      <c r="C296" s="121" t="s">
        <v>1270</v>
      </c>
      <c r="D296" s="114">
        <v>45987</v>
      </c>
      <c r="E296" s="264">
        <v>107740808560</v>
      </c>
      <c r="F296" s="257">
        <v>1</v>
      </c>
      <c r="G296" s="119"/>
      <c r="H296" s="119"/>
      <c r="I296" s="120"/>
      <c r="J296" s="61"/>
      <c r="K296" s="62"/>
      <c r="L296" s="56"/>
      <c r="M296" s="217">
        <v>410000</v>
      </c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62"/>
      <c r="Y296" s="58"/>
      <c r="Z296" s="58"/>
      <c r="AA296" s="121" t="s">
        <v>3245</v>
      </c>
      <c r="AB296" s="57" t="str">
        <f t="shared" si="180"/>
        <v>PS257778</v>
      </c>
      <c r="AC296" s="58" t="str">
        <f t="shared" si="181"/>
        <v>5084514</v>
      </c>
      <c r="AD296" s="59">
        <f t="shared" si="182"/>
        <v>45987</v>
      </c>
      <c r="AE296" s="58"/>
      <c r="AF296" s="58"/>
      <c r="AG296" s="58"/>
      <c r="AH296" s="58">
        <f t="shared" si="183"/>
        <v>410000</v>
      </c>
      <c r="AI296" s="58"/>
      <c r="AJ296" s="58"/>
      <c r="AK296" s="58"/>
      <c r="AL296" s="58"/>
      <c r="AM296" s="58"/>
      <c r="AN296" s="58"/>
      <c r="AO296" s="58"/>
      <c r="AP296" s="58"/>
      <c r="AQ296" s="58"/>
      <c r="AR296" s="58">
        <f t="shared" si="184"/>
        <v>32800</v>
      </c>
      <c r="AS296" s="58">
        <f t="shared" si="185"/>
        <v>442800</v>
      </c>
      <c r="AT296" s="58">
        <f t="shared" si="186"/>
        <v>442800</v>
      </c>
      <c r="AU296" s="58" t="str">
        <f t="shared" si="187"/>
        <v>Local</v>
      </c>
      <c r="AV296" s="74"/>
      <c r="AY296" s="158"/>
      <c r="AZ296" s="158"/>
      <c r="BA296" s="74"/>
      <c r="BB296" s="164"/>
    </row>
    <row r="297" spans="1:54" s="60" customFormat="1" ht="23.25" customHeight="1">
      <c r="A297" s="113" t="s">
        <v>2733</v>
      </c>
      <c r="B297" s="141" t="s">
        <v>3006</v>
      </c>
      <c r="C297" s="121" t="s">
        <v>1270</v>
      </c>
      <c r="D297" s="114">
        <v>45987</v>
      </c>
      <c r="E297" s="264">
        <v>107740280430</v>
      </c>
      <c r="F297" s="257">
        <v>1</v>
      </c>
      <c r="G297" s="119"/>
      <c r="H297" s="119"/>
      <c r="I297" s="120"/>
      <c r="J297" s="61"/>
      <c r="K297" s="62"/>
      <c r="L297" s="56"/>
      <c r="M297" s="217">
        <v>410000</v>
      </c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62"/>
      <c r="Y297" s="58"/>
      <c r="Z297" s="58"/>
      <c r="AA297" s="121" t="s">
        <v>3245</v>
      </c>
      <c r="AB297" s="57" t="str">
        <f t="shared" si="180"/>
        <v>PS257763</v>
      </c>
      <c r="AC297" s="58" t="str">
        <f t="shared" si="181"/>
        <v>5076755</v>
      </c>
      <c r="AD297" s="59">
        <f t="shared" si="182"/>
        <v>45987</v>
      </c>
      <c r="AE297" s="58"/>
      <c r="AF297" s="58"/>
      <c r="AG297" s="58"/>
      <c r="AH297" s="58">
        <f t="shared" si="183"/>
        <v>410000</v>
      </c>
      <c r="AI297" s="58"/>
      <c r="AJ297" s="58"/>
      <c r="AK297" s="58"/>
      <c r="AL297" s="58"/>
      <c r="AM297" s="58"/>
      <c r="AN297" s="58"/>
      <c r="AO297" s="58"/>
      <c r="AP297" s="58"/>
      <c r="AQ297" s="58"/>
      <c r="AR297" s="58">
        <f t="shared" si="184"/>
        <v>32800</v>
      </c>
      <c r="AS297" s="58">
        <f t="shared" si="185"/>
        <v>442800</v>
      </c>
      <c r="AT297" s="58">
        <f t="shared" si="186"/>
        <v>442800</v>
      </c>
      <c r="AU297" s="58" t="str">
        <f t="shared" si="187"/>
        <v>Local</v>
      </c>
      <c r="AV297" s="74"/>
      <c r="AY297" s="158"/>
      <c r="AZ297" s="158"/>
      <c r="BA297" s="74"/>
      <c r="BB297" s="164"/>
    </row>
    <row r="298" spans="1:54" s="60" customFormat="1" ht="23.25" customHeight="1">
      <c r="A298" s="113" t="s">
        <v>2734</v>
      </c>
      <c r="B298" s="141" t="s">
        <v>3007</v>
      </c>
      <c r="C298" s="121" t="s">
        <v>1270</v>
      </c>
      <c r="D298" s="114">
        <v>45987</v>
      </c>
      <c r="E298" s="264">
        <v>107740323460</v>
      </c>
      <c r="F298" s="257">
        <v>1</v>
      </c>
      <c r="G298" s="119"/>
      <c r="H298" s="119"/>
      <c r="I298" s="120"/>
      <c r="J298" s="61"/>
      <c r="K298" s="62"/>
      <c r="L298" s="56"/>
      <c r="M298" s="217">
        <v>410000</v>
      </c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62"/>
      <c r="Y298" s="58"/>
      <c r="Z298" s="58"/>
      <c r="AA298" s="121" t="s">
        <v>3245</v>
      </c>
      <c r="AB298" s="57" t="str">
        <f t="shared" si="180"/>
        <v>PS257764</v>
      </c>
      <c r="AC298" s="58" t="str">
        <f t="shared" si="181"/>
        <v>KJ-VY251106</v>
      </c>
      <c r="AD298" s="59">
        <f t="shared" si="182"/>
        <v>45987</v>
      </c>
      <c r="AE298" s="58"/>
      <c r="AF298" s="58"/>
      <c r="AG298" s="58"/>
      <c r="AH298" s="58">
        <f t="shared" si="183"/>
        <v>410000</v>
      </c>
      <c r="AI298" s="58"/>
      <c r="AJ298" s="58"/>
      <c r="AK298" s="58"/>
      <c r="AL298" s="58"/>
      <c r="AM298" s="58"/>
      <c r="AN298" s="58"/>
      <c r="AO298" s="58"/>
      <c r="AP298" s="58"/>
      <c r="AQ298" s="58"/>
      <c r="AR298" s="58">
        <f t="shared" si="184"/>
        <v>32800</v>
      </c>
      <c r="AS298" s="58">
        <f t="shared" si="185"/>
        <v>442800</v>
      </c>
      <c r="AT298" s="58">
        <f t="shared" si="186"/>
        <v>442800</v>
      </c>
      <c r="AU298" s="58" t="str">
        <f t="shared" si="187"/>
        <v>Local</v>
      </c>
      <c r="AV298" s="74"/>
      <c r="AY298" s="158"/>
      <c r="AZ298" s="158"/>
      <c r="BA298" s="74"/>
      <c r="BB298" s="164"/>
    </row>
    <row r="299" spans="1:54" s="60" customFormat="1" ht="23.25" customHeight="1">
      <c r="A299" s="113" t="s">
        <v>2735</v>
      </c>
      <c r="B299" s="141" t="s">
        <v>3008</v>
      </c>
      <c r="C299" s="121" t="s">
        <v>1270</v>
      </c>
      <c r="D299" s="114">
        <v>45987</v>
      </c>
      <c r="E299" s="264">
        <v>107740359750</v>
      </c>
      <c r="F299" s="257">
        <v>1</v>
      </c>
      <c r="G299" s="119"/>
      <c r="H299" s="119"/>
      <c r="I299" s="120"/>
      <c r="J299" s="61"/>
      <c r="K299" s="62"/>
      <c r="L299" s="56"/>
      <c r="M299" s="217">
        <v>410000</v>
      </c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62"/>
      <c r="Y299" s="58"/>
      <c r="Z299" s="58"/>
      <c r="AA299" s="121" t="s">
        <v>3245</v>
      </c>
      <c r="AB299" s="57" t="str">
        <f t="shared" si="180"/>
        <v>PS257776</v>
      </c>
      <c r="AC299" s="58" t="str">
        <f t="shared" si="181"/>
        <v>VY/246-2025</v>
      </c>
      <c r="AD299" s="59">
        <f t="shared" si="182"/>
        <v>45987</v>
      </c>
      <c r="AE299" s="58"/>
      <c r="AF299" s="58"/>
      <c r="AG299" s="58"/>
      <c r="AH299" s="58">
        <f t="shared" si="183"/>
        <v>410000</v>
      </c>
      <c r="AI299" s="58"/>
      <c r="AJ299" s="58"/>
      <c r="AK299" s="58"/>
      <c r="AL299" s="58"/>
      <c r="AM299" s="58"/>
      <c r="AN299" s="58"/>
      <c r="AO299" s="58"/>
      <c r="AP299" s="58"/>
      <c r="AQ299" s="58"/>
      <c r="AR299" s="58">
        <f t="shared" si="184"/>
        <v>32800</v>
      </c>
      <c r="AS299" s="58">
        <f t="shared" si="185"/>
        <v>442800</v>
      </c>
      <c r="AT299" s="58">
        <f t="shared" si="186"/>
        <v>442800</v>
      </c>
      <c r="AU299" s="58" t="str">
        <f t="shared" si="187"/>
        <v>Local</v>
      </c>
      <c r="AV299" s="74"/>
      <c r="AY299" s="158"/>
      <c r="AZ299" s="158"/>
      <c r="BA299" s="74"/>
      <c r="BB299" s="164"/>
    </row>
    <row r="300" spans="1:54" s="60" customFormat="1" ht="23.25" customHeight="1">
      <c r="A300" s="113" t="s">
        <v>2735</v>
      </c>
      <c r="B300" s="141" t="s">
        <v>3008</v>
      </c>
      <c r="C300" s="121" t="s">
        <v>1270</v>
      </c>
      <c r="D300" s="114">
        <v>45987</v>
      </c>
      <c r="E300" s="264">
        <v>107740390440</v>
      </c>
      <c r="F300" s="261">
        <v>1</v>
      </c>
      <c r="G300" s="119"/>
      <c r="H300" s="119"/>
      <c r="I300" s="120"/>
      <c r="J300" s="61"/>
      <c r="K300" s="62"/>
      <c r="L300" s="56"/>
      <c r="M300" s="217">
        <v>70000</v>
      </c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62"/>
      <c r="Y300" s="58"/>
      <c r="Z300" s="58"/>
      <c r="AA300" s="121" t="s">
        <v>3245</v>
      </c>
      <c r="AB300" s="57" t="str">
        <f t="shared" si="180"/>
        <v>PS257776</v>
      </c>
      <c r="AC300" s="58" t="str">
        <f t="shared" si="181"/>
        <v>VY/246-2025</v>
      </c>
      <c r="AD300" s="59">
        <f t="shared" si="182"/>
        <v>45987</v>
      </c>
      <c r="AE300" s="58"/>
      <c r="AF300" s="58"/>
      <c r="AG300" s="58"/>
      <c r="AH300" s="58">
        <f t="shared" si="183"/>
        <v>70000</v>
      </c>
      <c r="AI300" s="58"/>
      <c r="AJ300" s="58"/>
      <c r="AK300" s="58"/>
      <c r="AL300" s="58"/>
      <c r="AM300" s="58"/>
      <c r="AN300" s="58"/>
      <c r="AO300" s="58"/>
      <c r="AP300" s="58"/>
      <c r="AQ300" s="58"/>
      <c r="AR300" s="58">
        <f t="shared" si="184"/>
        <v>5600</v>
      </c>
      <c r="AS300" s="58">
        <f t="shared" si="185"/>
        <v>75600</v>
      </c>
      <c r="AT300" s="58">
        <f t="shared" si="186"/>
        <v>75600</v>
      </c>
      <c r="AU300" s="58" t="str">
        <f t="shared" si="187"/>
        <v>Local</v>
      </c>
      <c r="AV300" s="74"/>
      <c r="AY300" s="158"/>
      <c r="AZ300" s="158"/>
      <c r="BA300" s="74"/>
      <c r="BB300" s="164"/>
    </row>
    <row r="301" spans="1:54" s="60" customFormat="1" ht="23.25" customHeight="1">
      <c r="A301" s="113" t="s">
        <v>2736</v>
      </c>
      <c r="B301" s="141" t="s">
        <v>3009</v>
      </c>
      <c r="C301" s="121" t="s">
        <v>1270</v>
      </c>
      <c r="D301" s="114">
        <v>45987</v>
      </c>
      <c r="E301" s="264">
        <v>107740417850</v>
      </c>
      <c r="F301" s="257">
        <v>1</v>
      </c>
      <c r="G301" s="119"/>
      <c r="H301" s="119"/>
      <c r="I301" s="120"/>
      <c r="J301" s="61"/>
      <c r="K301" s="62"/>
      <c r="L301" s="56"/>
      <c r="M301" s="217">
        <v>410000</v>
      </c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62"/>
      <c r="Y301" s="58"/>
      <c r="Z301" s="58"/>
      <c r="AA301" s="121" t="s">
        <v>3245</v>
      </c>
      <c r="AB301" s="57" t="str">
        <f t="shared" si="180"/>
        <v>PS257777</v>
      </c>
      <c r="AC301" s="58" t="str">
        <f t="shared" si="181"/>
        <v>EBD-PSTPU251119</v>
      </c>
      <c r="AD301" s="59">
        <f t="shared" si="182"/>
        <v>45987</v>
      </c>
      <c r="AE301" s="58"/>
      <c r="AF301" s="58"/>
      <c r="AG301" s="58"/>
      <c r="AH301" s="58">
        <f t="shared" si="183"/>
        <v>410000</v>
      </c>
      <c r="AI301" s="58"/>
      <c r="AJ301" s="58"/>
      <c r="AK301" s="58"/>
      <c r="AL301" s="58"/>
      <c r="AM301" s="58"/>
      <c r="AN301" s="58"/>
      <c r="AO301" s="58"/>
      <c r="AP301" s="58"/>
      <c r="AQ301" s="58"/>
      <c r="AR301" s="58">
        <f t="shared" si="184"/>
        <v>32800</v>
      </c>
      <c r="AS301" s="58">
        <f t="shared" si="185"/>
        <v>442800</v>
      </c>
      <c r="AT301" s="58">
        <f t="shared" si="186"/>
        <v>442800</v>
      </c>
      <c r="AU301" s="58" t="str">
        <f t="shared" si="187"/>
        <v>Local</v>
      </c>
      <c r="AV301" s="74"/>
      <c r="AY301" s="158"/>
      <c r="AZ301" s="158"/>
      <c r="BA301" s="74"/>
      <c r="BB301" s="164"/>
    </row>
    <row r="302" spans="1:54" s="60" customFormat="1" ht="23.25" customHeight="1">
      <c r="A302" s="113" t="s">
        <v>2737</v>
      </c>
      <c r="B302" s="141" t="s">
        <v>3010</v>
      </c>
      <c r="C302" s="121" t="s">
        <v>1270</v>
      </c>
      <c r="D302" s="114">
        <v>45987</v>
      </c>
      <c r="E302" s="264">
        <v>107740974500</v>
      </c>
      <c r="F302" s="257">
        <v>1</v>
      </c>
      <c r="G302" s="119"/>
      <c r="H302" s="119"/>
      <c r="I302" s="120"/>
      <c r="J302" s="61"/>
      <c r="K302" s="62"/>
      <c r="L302" s="56"/>
      <c r="M302" s="217">
        <v>410000</v>
      </c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62"/>
      <c r="Y302" s="58"/>
      <c r="Z302" s="58"/>
      <c r="AA302" s="121" t="s">
        <v>3245</v>
      </c>
      <c r="AB302" s="57" t="str">
        <f t="shared" si="180"/>
        <v>PS257779</v>
      </c>
      <c r="AC302" s="58" t="str">
        <f t="shared" si="181"/>
        <v>EBD-PSSP251124</v>
      </c>
      <c r="AD302" s="59">
        <f t="shared" si="182"/>
        <v>45987</v>
      </c>
      <c r="AE302" s="58"/>
      <c r="AF302" s="58"/>
      <c r="AG302" s="58"/>
      <c r="AH302" s="58">
        <f t="shared" si="183"/>
        <v>410000</v>
      </c>
      <c r="AI302" s="58"/>
      <c r="AJ302" s="58"/>
      <c r="AK302" s="58"/>
      <c r="AL302" s="58"/>
      <c r="AM302" s="58"/>
      <c r="AN302" s="58"/>
      <c r="AO302" s="58"/>
      <c r="AP302" s="58"/>
      <c r="AQ302" s="58"/>
      <c r="AR302" s="58">
        <f t="shared" si="184"/>
        <v>32800</v>
      </c>
      <c r="AS302" s="58">
        <f t="shared" si="185"/>
        <v>442800</v>
      </c>
      <c r="AT302" s="58">
        <f t="shared" si="186"/>
        <v>442800</v>
      </c>
      <c r="AU302" s="58" t="str">
        <f t="shared" si="187"/>
        <v>Local</v>
      </c>
      <c r="AV302" s="74"/>
      <c r="AY302" s="158"/>
      <c r="AZ302" s="158"/>
      <c r="BA302" s="74"/>
      <c r="BB302" s="164"/>
    </row>
    <row r="303" spans="1:54" s="60" customFormat="1" ht="23.25" customHeight="1">
      <c r="A303" s="113" t="s">
        <v>2738</v>
      </c>
      <c r="B303" s="141" t="s">
        <v>3011</v>
      </c>
      <c r="C303" s="121" t="s">
        <v>1270</v>
      </c>
      <c r="D303" s="114">
        <v>45987</v>
      </c>
      <c r="E303" s="264">
        <v>107740618310</v>
      </c>
      <c r="F303" s="257">
        <v>1</v>
      </c>
      <c r="G303" s="119"/>
      <c r="H303" s="119"/>
      <c r="I303" s="120"/>
      <c r="J303" s="61"/>
      <c r="K303" s="62"/>
      <c r="L303" s="56"/>
      <c r="M303" s="217">
        <v>410000</v>
      </c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62"/>
      <c r="Y303" s="58"/>
      <c r="Z303" s="58"/>
      <c r="AA303" s="121" t="s">
        <v>3245</v>
      </c>
      <c r="AB303" s="57" t="str">
        <f t="shared" si="180"/>
        <v>PS257774</v>
      </c>
      <c r="AC303" s="58" t="str">
        <f t="shared" si="181"/>
        <v>259/PSHK/25</v>
      </c>
      <c r="AD303" s="59">
        <f t="shared" si="182"/>
        <v>45987</v>
      </c>
      <c r="AE303" s="58"/>
      <c r="AF303" s="58"/>
      <c r="AG303" s="58"/>
      <c r="AH303" s="58">
        <f t="shared" si="183"/>
        <v>410000</v>
      </c>
      <c r="AI303" s="58"/>
      <c r="AJ303" s="58"/>
      <c r="AK303" s="58"/>
      <c r="AL303" s="58"/>
      <c r="AM303" s="58"/>
      <c r="AN303" s="58"/>
      <c r="AO303" s="58"/>
      <c r="AP303" s="58"/>
      <c r="AQ303" s="58"/>
      <c r="AR303" s="58">
        <f t="shared" si="184"/>
        <v>32800</v>
      </c>
      <c r="AS303" s="58">
        <f t="shared" si="185"/>
        <v>442800</v>
      </c>
      <c r="AT303" s="58">
        <f t="shared" si="186"/>
        <v>442800</v>
      </c>
      <c r="AU303" s="58" t="str">
        <f t="shared" si="187"/>
        <v>Local</v>
      </c>
      <c r="AV303" s="74"/>
      <c r="AY303" s="158"/>
      <c r="AZ303" s="158"/>
      <c r="BA303" s="74"/>
      <c r="BB303" s="164"/>
    </row>
    <row r="304" spans="1:54" s="60" customFormat="1" ht="23.25" customHeight="1">
      <c r="A304" s="113" t="s">
        <v>2738</v>
      </c>
      <c r="B304" s="141" t="s">
        <v>3011</v>
      </c>
      <c r="C304" s="121" t="s">
        <v>1270</v>
      </c>
      <c r="D304" s="114">
        <v>45987</v>
      </c>
      <c r="E304" s="264">
        <v>107740652460</v>
      </c>
      <c r="F304" s="261">
        <v>1</v>
      </c>
      <c r="G304" s="119"/>
      <c r="H304" s="119"/>
      <c r="I304" s="120"/>
      <c r="J304" s="61"/>
      <c r="K304" s="62"/>
      <c r="L304" s="56"/>
      <c r="M304" s="217">
        <v>70000</v>
      </c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62"/>
      <c r="Y304" s="58"/>
      <c r="Z304" s="58"/>
      <c r="AA304" s="121" t="s">
        <v>3245</v>
      </c>
      <c r="AB304" s="57" t="str">
        <f t="shared" si="180"/>
        <v>PS257774</v>
      </c>
      <c r="AC304" s="58" t="str">
        <f t="shared" si="181"/>
        <v>259/PSHK/25</v>
      </c>
      <c r="AD304" s="59">
        <f t="shared" si="182"/>
        <v>45987</v>
      </c>
      <c r="AE304" s="58"/>
      <c r="AF304" s="58"/>
      <c r="AG304" s="58"/>
      <c r="AH304" s="58">
        <f t="shared" si="183"/>
        <v>70000</v>
      </c>
      <c r="AI304" s="58"/>
      <c r="AJ304" s="58"/>
      <c r="AK304" s="58"/>
      <c r="AL304" s="58"/>
      <c r="AM304" s="58"/>
      <c r="AN304" s="58"/>
      <c r="AO304" s="58"/>
      <c r="AP304" s="58"/>
      <c r="AQ304" s="58"/>
      <c r="AR304" s="58">
        <f t="shared" si="184"/>
        <v>5600</v>
      </c>
      <c r="AS304" s="58">
        <f t="shared" si="185"/>
        <v>75600</v>
      </c>
      <c r="AT304" s="58">
        <f t="shared" si="186"/>
        <v>75600</v>
      </c>
      <c r="AU304" s="58" t="str">
        <f t="shared" si="187"/>
        <v>Local</v>
      </c>
      <c r="AV304" s="74"/>
      <c r="AY304" s="158"/>
      <c r="AZ304" s="158"/>
      <c r="BA304" s="74"/>
      <c r="BB304" s="164"/>
    </row>
    <row r="305" spans="1:54" s="60" customFormat="1" ht="23.25" customHeight="1">
      <c r="A305" s="113" t="s">
        <v>2738</v>
      </c>
      <c r="B305" s="141" t="s">
        <v>3011</v>
      </c>
      <c r="C305" s="121" t="s">
        <v>1270</v>
      </c>
      <c r="D305" s="114">
        <v>45987</v>
      </c>
      <c r="E305" s="264">
        <v>107740665540</v>
      </c>
      <c r="F305" s="261">
        <v>1</v>
      </c>
      <c r="G305" s="119"/>
      <c r="H305" s="119"/>
      <c r="I305" s="120"/>
      <c r="J305" s="61"/>
      <c r="K305" s="62"/>
      <c r="L305" s="56"/>
      <c r="M305" s="217">
        <v>70000</v>
      </c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62"/>
      <c r="Y305" s="58"/>
      <c r="Z305" s="58"/>
      <c r="AA305" s="121" t="s">
        <v>3245</v>
      </c>
      <c r="AB305" s="57" t="str">
        <f t="shared" si="180"/>
        <v>PS257774</v>
      </c>
      <c r="AC305" s="58" t="str">
        <f t="shared" si="181"/>
        <v>259/PSHK/25</v>
      </c>
      <c r="AD305" s="59">
        <f t="shared" si="182"/>
        <v>45987</v>
      </c>
      <c r="AE305" s="58"/>
      <c r="AF305" s="58"/>
      <c r="AG305" s="58"/>
      <c r="AH305" s="58">
        <f t="shared" si="183"/>
        <v>70000</v>
      </c>
      <c r="AI305" s="58"/>
      <c r="AJ305" s="58"/>
      <c r="AK305" s="58"/>
      <c r="AL305" s="58"/>
      <c r="AM305" s="58"/>
      <c r="AN305" s="58"/>
      <c r="AO305" s="58"/>
      <c r="AP305" s="58"/>
      <c r="AQ305" s="58"/>
      <c r="AR305" s="58">
        <f t="shared" si="184"/>
        <v>5600</v>
      </c>
      <c r="AS305" s="58">
        <f t="shared" si="185"/>
        <v>75600</v>
      </c>
      <c r="AT305" s="58">
        <f t="shared" si="186"/>
        <v>75600</v>
      </c>
      <c r="AU305" s="58" t="str">
        <f t="shared" si="187"/>
        <v>Local</v>
      </c>
      <c r="AV305" s="74"/>
      <c r="AY305" s="158"/>
      <c r="AZ305" s="158"/>
      <c r="BA305" s="74"/>
      <c r="BB305" s="164"/>
    </row>
    <row r="306" spans="1:54" s="60" customFormat="1" ht="23.25" customHeight="1">
      <c r="A306" s="113" t="s">
        <v>2739</v>
      </c>
      <c r="B306" s="141" t="s">
        <v>3012</v>
      </c>
      <c r="C306" s="121" t="s">
        <v>1270</v>
      </c>
      <c r="D306" s="114">
        <v>45987</v>
      </c>
      <c r="E306" s="264">
        <v>107739808520</v>
      </c>
      <c r="F306" s="257">
        <v>1</v>
      </c>
      <c r="G306" s="119"/>
      <c r="H306" s="119"/>
      <c r="I306" s="120"/>
      <c r="J306" s="61"/>
      <c r="K306" s="62"/>
      <c r="L306" s="56"/>
      <c r="M306" s="217">
        <v>410000</v>
      </c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62"/>
      <c r="Y306" s="58"/>
      <c r="Z306" s="58"/>
      <c r="AA306" s="121" t="s">
        <v>3245</v>
      </c>
      <c r="AB306" s="57" t="str">
        <f t="shared" si="180"/>
        <v>PS257770</v>
      </c>
      <c r="AC306" s="58" t="str">
        <f t="shared" si="181"/>
        <v>IV25110928</v>
      </c>
      <c r="AD306" s="59">
        <f t="shared" si="182"/>
        <v>45987</v>
      </c>
      <c r="AE306" s="58"/>
      <c r="AF306" s="58"/>
      <c r="AG306" s="58"/>
      <c r="AH306" s="58">
        <f t="shared" si="183"/>
        <v>410000</v>
      </c>
      <c r="AI306" s="58"/>
      <c r="AJ306" s="58"/>
      <c r="AK306" s="58"/>
      <c r="AL306" s="58"/>
      <c r="AM306" s="58"/>
      <c r="AN306" s="58"/>
      <c r="AO306" s="58"/>
      <c r="AP306" s="58"/>
      <c r="AQ306" s="58"/>
      <c r="AR306" s="58">
        <f t="shared" si="184"/>
        <v>32800</v>
      </c>
      <c r="AS306" s="58">
        <f t="shared" si="185"/>
        <v>442800</v>
      </c>
      <c r="AT306" s="58">
        <f t="shared" si="186"/>
        <v>442800</v>
      </c>
      <c r="AU306" s="58" t="str">
        <f t="shared" si="187"/>
        <v>Local</v>
      </c>
      <c r="AV306" s="74"/>
      <c r="AY306" s="158"/>
      <c r="AZ306" s="158"/>
      <c r="BA306" s="74"/>
      <c r="BB306" s="164"/>
    </row>
    <row r="307" spans="1:54" s="60" customFormat="1" ht="23.25" customHeight="1">
      <c r="A307" s="113" t="s">
        <v>2740</v>
      </c>
      <c r="B307" s="141" t="s">
        <v>3013</v>
      </c>
      <c r="C307" s="121" t="s">
        <v>1270</v>
      </c>
      <c r="D307" s="114">
        <v>45987</v>
      </c>
      <c r="E307" s="264">
        <v>107739977550</v>
      </c>
      <c r="F307" s="257">
        <v>1</v>
      </c>
      <c r="G307" s="119"/>
      <c r="H307" s="119"/>
      <c r="I307" s="120"/>
      <c r="J307" s="61"/>
      <c r="K307" s="62"/>
      <c r="L307" s="56"/>
      <c r="M307" s="217">
        <v>410000</v>
      </c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62"/>
      <c r="Y307" s="58"/>
      <c r="Z307" s="58"/>
      <c r="AA307" s="121" t="s">
        <v>3245</v>
      </c>
      <c r="AB307" s="57" t="str">
        <f t="shared" si="180"/>
        <v>PS257769</v>
      </c>
      <c r="AC307" s="58" t="str">
        <f t="shared" si="181"/>
        <v>HKPS06-241125</v>
      </c>
      <c r="AD307" s="59">
        <f t="shared" si="182"/>
        <v>45987</v>
      </c>
      <c r="AE307" s="58"/>
      <c r="AF307" s="58"/>
      <c r="AG307" s="58"/>
      <c r="AH307" s="58">
        <f t="shared" si="183"/>
        <v>410000</v>
      </c>
      <c r="AI307" s="58"/>
      <c r="AJ307" s="58"/>
      <c r="AK307" s="58"/>
      <c r="AL307" s="58"/>
      <c r="AM307" s="58"/>
      <c r="AN307" s="58"/>
      <c r="AO307" s="58"/>
      <c r="AP307" s="58"/>
      <c r="AQ307" s="58"/>
      <c r="AR307" s="58">
        <f t="shared" si="184"/>
        <v>32800</v>
      </c>
      <c r="AS307" s="58">
        <f t="shared" si="185"/>
        <v>442800</v>
      </c>
      <c r="AT307" s="58">
        <f t="shared" si="186"/>
        <v>442800</v>
      </c>
      <c r="AU307" s="58" t="str">
        <f t="shared" si="187"/>
        <v>Local</v>
      </c>
      <c r="AV307" s="74"/>
      <c r="AY307" s="158"/>
      <c r="AZ307" s="158"/>
      <c r="BA307" s="74"/>
      <c r="BB307" s="164"/>
    </row>
    <row r="308" spans="1:54" s="60" customFormat="1" ht="23.25" customHeight="1">
      <c r="A308" s="113" t="s">
        <v>2741</v>
      </c>
      <c r="B308" s="141" t="s">
        <v>3014</v>
      </c>
      <c r="C308" s="121" t="s">
        <v>1270</v>
      </c>
      <c r="D308" s="114">
        <v>45987</v>
      </c>
      <c r="E308" s="264">
        <v>107740421130</v>
      </c>
      <c r="F308" s="257">
        <v>1</v>
      </c>
      <c r="G308" s="119"/>
      <c r="H308" s="119"/>
      <c r="I308" s="120"/>
      <c r="J308" s="61"/>
      <c r="K308" s="62"/>
      <c r="L308" s="56"/>
      <c r="M308" s="217">
        <v>410000</v>
      </c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62"/>
      <c r="Y308" s="58"/>
      <c r="Z308" s="58"/>
      <c r="AA308" s="121" t="s">
        <v>3245</v>
      </c>
      <c r="AB308" s="57" t="str">
        <f t="shared" si="180"/>
        <v>PS257767</v>
      </c>
      <c r="AC308" s="58" t="str">
        <f t="shared" si="181"/>
        <v>5078414</v>
      </c>
      <c r="AD308" s="59">
        <f t="shared" si="182"/>
        <v>45987</v>
      </c>
      <c r="AE308" s="58"/>
      <c r="AF308" s="58"/>
      <c r="AG308" s="58"/>
      <c r="AH308" s="58">
        <f t="shared" si="183"/>
        <v>410000</v>
      </c>
      <c r="AI308" s="58"/>
      <c r="AJ308" s="58"/>
      <c r="AK308" s="58"/>
      <c r="AL308" s="58"/>
      <c r="AM308" s="58"/>
      <c r="AN308" s="58"/>
      <c r="AO308" s="58"/>
      <c r="AP308" s="58"/>
      <c r="AQ308" s="58"/>
      <c r="AR308" s="58">
        <f t="shared" si="184"/>
        <v>32800</v>
      </c>
      <c r="AS308" s="58">
        <f t="shared" si="185"/>
        <v>442800</v>
      </c>
      <c r="AT308" s="58">
        <f t="shared" si="186"/>
        <v>442800</v>
      </c>
      <c r="AU308" s="58" t="str">
        <f t="shared" si="187"/>
        <v>Local</v>
      </c>
      <c r="AV308" s="74"/>
      <c r="AY308" s="158"/>
      <c r="AZ308" s="158"/>
      <c r="BA308" s="74"/>
      <c r="BB308" s="164"/>
    </row>
    <row r="309" spans="1:54" s="60" customFormat="1" ht="23.25" customHeight="1">
      <c r="A309" s="113" t="s">
        <v>2742</v>
      </c>
      <c r="B309" s="141" t="s">
        <v>3015</v>
      </c>
      <c r="C309" s="121" t="s">
        <v>1270</v>
      </c>
      <c r="D309" s="114">
        <v>45987</v>
      </c>
      <c r="E309" s="264">
        <v>107740543630</v>
      </c>
      <c r="F309" s="257">
        <v>1</v>
      </c>
      <c r="G309" s="119"/>
      <c r="H309" s="119"/>
      <c r="I309" s="120"/>
      <c r="J309" s="61"/>
      <c r="K309" s="62"/>
      <c r="L309" s="56"/>
      <c r="M309" s="217">
        <v>410000</v>
      </c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62"/>
      <c r="Y309" s="58"/>
      <c r="Z309" s="58"/>
      <c r="AA309" s="121" t="s">
        <v>3245</v>
      </c>
      <c r="AB309" s="57" t="str">
        <f t="shared" si="180"/>
        <v>PS257766</v>
      </c>
      <c r="AC309" s="58" t="str">
        <f t="shared" si="181"/>
        <v>5081749</v>
      </c>
      <c r="AD309" s="59">
        <f t="shared" si="182"/>
        <v>45987</v>
      </c>
      <c r="AE309" s="58"/>
      <c r="AF309" s="58"/>
      <c r="AG309" s="58"/>
      <c r="AH309" s="58">
        <f t="shared" si="183"/>
        <v>410000</v>
      </c>
      <c r="AI309" s="58"/>
      <c r="AJ309" s="58"/>
      <c r="AK309" s="58"/>
      <c r="AL309" s="58"/>
      <c r="AM309" s="58"/>
      <c r="AN309" s="58"/>
      <c r="AO309" s="58"/>
      <c r="AP309" s="58"/>
      <c r="AQ309" s="58"/>
      <c r="AR309" s="58">
        <f t="shared" si="184"/>
        <v>32800</v>
      </c>
      <c r="AS309" s="58">
        <f t="shared" si="185"/>
        <v>442800</v>
      </c>
      <c r="AT309" s="58">
        <f t="shared" si="186"/>
        <v>442800</v>
      </c>
      <c r="AU309" s="58" t="str">
        <f t="shared" si="187"/>
        <v>Local</v>
      </c>
      <c r="AV309" s="74"/>
      <c r="AY309" s="158"/>
      <c r="AZ309" s="158"/>
      <c r="BA309" s="74"/>
      <c r="BB309" s="164"/>
    </row>
    <row r="310" spans="1:54" s="60" customFormat="1" ht="23.25" customHeight="1">
      <c r="A310" s="113" t="s">
        <v>2743</v>
      </c>
      <c r="B310" s="141" t="s">
        <v>3016</v>
      </c>
      <c r="C310" s="121" t="s">
        <v>1270</v>
      </c>
      <c r="D310" s="114">
        <v>45987</v>
      </c>
      <c r="E310" s="264">
        <v>107739677730</v>
      </c>
      <c r="F310" s="257">
        <v>1</v>
      </c>
      <c r="G310" s="119"/>
      <c r="H310" s="119"/>
      <c r="I310" s="120"/>
      <c r="J310" s="61"/>
      <c r="K310" s="62"/>
      <c r="L310" s="56"/>
      <c r="M310" s="217">
        <v>410000</v>
      </c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62"/>
      <c r="Y310" s="58"/>
      <c r="Z310" s="58"/>
      <c r="AA310" s="121" t="s">
        <v>3245</v>
      </c>
      <c r="AB310" s="57" t="str">
        <f t="shared" si="180"/>
        <v>PS257765</v>
      </c>
      <c r="AC310" s="58" t="str">
        <f t="shared" si="181"/>
        <v>850C251101316</v>
      </c>
      <c r="AD310" s="59">
        <f t="shared" si="182"/>
        <v>45987</v>
      </c>
      <c r="AE310" s="58"/>
      <c r="AF310" s="58"/>
      <c r="AG310" s="58"/>
      <c r="AH310" s="58">
        <f t="shared" si="183"/>
        <v>410000</v>
      </c>
      <c r="AI310" s="58"/>
      <c r="AJ310" s="58"/>
      <c r="AK310" s="58"/>
      <c r="AL310" s="58"/>
      <c r="AM310" s="58"/>
      <c r="AN310" s="58"/>
      <c r="AO310" s="58"/>
      <c r="AP310" s="58"/>
      <c r="AQ310" s="58"/>
      <c r="AR310" s="58">
        <f t="shared" si="184"/>
        <v>32800</v>
      </c>
      <c r="AS310" s="58">
        <f t="shared" si="185"/>
        <v>442800</v>
      </c>
      <c r="AT310" s="58">
        <f t="shared" si="186"/>
        <v>442800</v>
      </c>
      <c r="AU310" s="58" t="str">
        <f t="shared" si="187"/>
        <v>Local</v>
      </c>
      <c r="AV310" s="74"/>
      <c r="AY310" s="158"/>
      <c r="AZ310" s="158"/>
      <c r="BA310" s="74"/>
      <c r="BB310" s="164"/>
    </row>
    <row r="311" spans="1:54" s="60" customFormat="1" ht="23.25" customHeight="1">
      <c r="A311" s="113" t="s">
        <v>2744</v>
      </c>
      <c r="B311" s="141" t="s">
        <v>3017</v>
      </c>
      <c r="C311" s="121" t="s">
        <v>1270</v>
      </c>
      <c r="D311" s="114">
        <v>45987</v>
      </c>
      <c r="E311" s="264">
        <v>107739245130</v>
      </c>
      <c r="F311" s="257">
        <v>1</v>
      </c>
      <c r="G311" s="119"/>
      <c r="H311" s="119"/>
      <c r="I311" s="120"/>
      <c r="J311" s="61"/>
      <c r="K311" s="62"/>
      <c r="L311" s="56"/>
      <c r="M311" s="217">
        <v>410000</v>
      </c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62"/>
      <c r="Y311" s="58"/>
      <c r="Z311" s="58"/>
      <c r="AA311" s="121" t="s">
        <v>3245</v>
      </c>
      <c r="AB311" s="57" t="str">
        <f t="shared" si="180"/>
        <v>PS257753</v>
      </c>
      <c r="AC311" s="58" t="str">
        <f t="shared" si="181"/>
        <v>5081447</v>
      </c>
      <c r="AD311" s="59">
        <f t="shared" si="182"/>
        <v>45987</v>
      </c>
      <c r="AE311" s="58"/>
      <c r="AF311" s="58"/>
      <c r="AG311" s="58"/>
      <c r="AH311" s="58">
        <f t="shared" si="183"/>
        <v>410000</v>
      </c>
      <c r="AI311" s="58"/>
      <c r="AJ311" s="58"/>
      <c r="AK311" s="58"/>
      <c r="AL311" s="58"/>
      <c r="AM311" s="58"/>
      <c r="AN311" s="58"/>
      <c r="AO311" s="58"/>
      <c r="AP311" s="58"/>
      <c r="AQ311" s="58"/>
      <c r="AR311" s="58">
        <f t="shared" si="184"/>
        <v>32800</v>
      </c>
      <c r="AS311" s="58">
        <f t="shared" si="185"/>
        <v>442800</v>
      </c>
      <c r="AT311" s="58">
        <f t="shared" si="186"/>
        <v>442800</v>
      </c>
      <c r="AU311" s="58" t="str">
        <f t="shared" si="187"/>
        <v>Local</v>
      </c>
      <c r="AV311" s="74"/>
      <c r="AY311" s="158"/>
      <c r="AZ311" s="158"/>
      <c r="BA311" s="74"/>
      <c r="BB311" s="164"/>
    </row>
    <row r="312" spans="1:54" s="60" customFormat="1" ht="23.25" customHeight="1">
      <c r="A312" s="113" t="s">
        <v>2745</v>
      </c>
      <c r="B312" s="141" t="s">
        <v>3018</v>
      </c>
      <c r="C312" s="121" t="s">
        <v>1270</v>
      </c>
      <c r="D312" s="114">
        <v>45987</v>
      </c>
      <c r="E312" s="264">
        <v>107741067560</v>
      </c>
      <c r="F312" s="257">
        <v>1</v>
      </c>
      <c r="G312" s="119"/>
      <c r="H312" s="119"/>
      <c r="I312" s="120"/>
      <c r="J312" s="61"/>
      <c r="K312" s="62"/>
      <c r="L312" s="56"/>
      <c r="M312" s="217">
        <v>410000</v>
      </c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62"/>
      <c r="Y312" s="58"/>
      <c r="Z312" s="58"/>
      <c r="AA312" s="121" t="s">
        <v>3245</v>
      </c>
      <c r="AB312" s="57" t="str">
        <f t="shared" si="180"/>
        <v>PS257780</v>
      </c>
      <c r="AC312" s="58" t="str">
        <f t="shared" si="181"/>
        <v>124/BG-PS-34</v>
      </c>
      <c r="AD312" s="59">
        <f t="shared" si="182"/>
        <v>45987</v>
      </c>
      <c r="AE312" s="58"/>
      <c r="AF312" s="58"/>
      <c r="AG312" s="58"/>
      <c r="AH312" s="58">
        <f t="shared" si="183"/>
        <v>410000</v>
      </c>
      <c r="AI312" s="58"/>
      <c r="AJ312" s="58"/>
      <c r="AK312" s="58"/>
      <c r="AL312" s="58"/>
      <c r="AM312" s="58"/>
      <c r="AN312" s="58"/>
      <c r="AO312" s="58"/>
      <c r="AP312" s="58"/>
      <c r="AQ312" s="58"/>
      <c r="AR312" s="58">
        <f t="shared" si="184"/>
        <v>32800</v>
      </c>
      <c r="AS312" s="58">
        <f t="shared" si="185"/>
        <v>442800</v>
      </c>
      <c r="AT312" s="58">
        <f t="shared" si="186"/>
        <v>442800</v>
      </c>
      <c r="AU312" s="58" t="str">
        <f t="shared" si="187"/>
        <v>Local</v>
      </c>
      <c r="AV312" s="74"/>
      <c r="AY312" s="158"/>
      <c r="AZ312" s="158"/>
      <c r="BA312" s="74"/>
      <c r="BB312" s="164"/>
    </row>
    <row r="313" spans="1:54" s="60" customFormat="1" ht="23.25" customHeight="1">
      <c r="A313" s="113" t="s">
        <v>2746</v>
      </c>
      <c r="B313" s="141" t="s">
        <v>3019</v>
      </c>
      <c r="C313" s="121" t="s">
        <v>1270</v>
      </c>
      <c r="D313" s="114">
        <v>45987</v>
      </c>
      <c r="E313" s="264">
        <v>107741041000</v>
      </c>
      <c r="F313" s="257">
        <v>1</v>
      </c>
      <c r="G313" s="119"/>
      <c r="H313" s="119"/>
      <c r="I313" s="120"/>
      <c r="J313" s="61"/>
      <c r="K313" s="62"/>
      <c r="L313" s="56"/>
      <c r="M313" s="217">
        <v>410000</v>
      </c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62"/>
      <c r="Y313" s="58"/>
      <c r="Z313" s="58"/>
      <c r="AA313" s="121" t="s">
        <v>3245</v>
      </c>
      <c r="AB313" s="57" t="str">
        <f t="shared" si="180"/>
        <v>PS257666</v>
      </c>
      <c r="AC313" s="58" t="str">
        <f t="shared" si="181"/>
        <v>5069570</v>
      </c>
      <c r="AD313" s="59">
        <f t="shared" si="182"/>
        <v>45987</v>
      </c>
      <c r="AE313" s="58"/>
      <c r="AF313" s="58"/>
      <c r="AG313" s="58"/>
      <c r="AH313" s="58">
        <f t="shared" si="183"/>
        <v>410000</v>
      </c>
      <c r="AI313" s="58"/>
      <c r="AJ313" s="58"/>
      <c r="AK313" s="58"/>
      <c r="AL313" s="58"/>
      <c r="AM313" s="58"/>
      <c r="AN313" s="58"/>
      <c r="AO313" s="58"/>
      <c r="AP313" s="58"/>
      <c r="AQ313" s="58"/>
      <c r="AR313" s="58">
        <f t="shared" si="184"/>
        <v>32800</v>
      </c>
      <c r="AS313" s="58">
        <f t="shared" si="185"/>
        <v>442800</v>
      </c>
      <c r="AT313" s="58">
        <f t="shared" si="186"/>
        <v>442800</v>
      </c>
      <c r="AU313" s="58" t="str">
        <f t="shared" si="187"/>
        <v>Local</v>
      </c>
      <c r="AV313" s="74"/>
      <c r="AY313" s="158"/>
      <c r="AZ313" s="158"/>
      <c r="BA313" s="74"/>
      <c r="BB313" s="164"/>
    </row>
    <row r="314" spans="1:54" s="60" customFormat="1" ht="23.25" customHeight="1">
      <c r="A314" s="113" t="s">
        <v>2747</v>
      </c>
      <c r="B314" s="141" t="s">
        <v>3020</v>
      </c>
      <c r="C314" s="121" t="s">
        <v>1270</v>
      </c>
      <c r="D314" s="114">
        <v>45988</v>
      </c>
      <c r="E314" s="264">
        <v>107744599760</v>
      </c>
      <c r="F314" s="257">
        <v>1</v>
      </c>
      <c r="G314" s="119"/>
      <c r="H314" s="119"/>
      <c r="I314" s="120"/>
      <c r="J314" s="61"/>
      <c r="K314" s="62"/>
      <c r="L314" s="56"/>
      <c r="M314" s="217">
        <v>410000</v>
      </c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62"/>
      <c r="Y314" s="58"/>
      <c r="Z314" s="58"/>
      <c r="AA314" s="121" t="s">
        <v>3245</v>
      </c>
      <c r="AB314" s="57" t="str">
        <f t="shared" si="180"/>
        <v>PS257825</v>
      </c>
      <c r="AC314" s="58" t="str">
        <f t="shared" si="181"/>
        <v>125/BG-PS-34</v>
      </c>
      <c r="AD314" s="59">
        <f t="shared" si="182"/>
        <v>45988</v>
      </c>
      <c r="AE314" s="58"/>
      <c r="AF314" s="58"/>
      <c r="AG314" s="58"/>
      <c r="AH314" s="58">
        <f t="shared" si="183"/>
        <v>410000</v>
      </c>
      <c r="AI314" s="58"/>
      <c r="AJ314" s="58"/>
      <c r="AK314" s="58"/>
      <c r="AL314" s="58"/>
      <c r="AM314" s="58"/>
      <c r="AN314" s="58"/>
      <c r="AO314" s="58"/>
      <c r="AP314" s="58"/>
      <c r="AQ314" s="58"/>
      <c r="AR314" s="58">
        <f t="shared" si="184"/>
        <v>32800</v>
      </c>
      <c r="AS314" s="58">
        <f t="shared" si="185"/>
        <v>442800</v>
      </c>
      <c r="AT314" s="58">
        <f t="shared" si="186"/>
        <v>442800</v>
      </c>
      <c r="AU314" s="58" t="str">
        <f t="shared" si="187"/>
        <v>Local</v>
      </c>
      <c r="AV314" s="74"/>
      <c r="AY314" s="158"/>
      <c r="AZ314" s="158"/>
      <c r="BA314" s="74"/>
      <c r="BB314" s="164"/>
    </row>
    <row r="315" spans="1:54" s="60" customFormat="1" ht="23.25" customHeight="1">
      <c r="A315" s="113" t="s">
        <v>2748</v>
      </c>
      <c r="B315" s="141" t="s">
        <v>3021</v>
      </c>
      <c r="C315" s="121" t="s">
        <v>1270</v>
      </c>
      <c r="D315" s="114">
        <v>45988</v>
      </c>
      <c r="E315" s="264">
        <v>107744585320</v>
      </c>
      <c r="F315" s="257">
        <v>1</v>
      </c>
      <c r="G315" s="119"/>
      <c r="H315" s="119"/>
      <c r="I315" s="120"/>
      <c r="J315" s="61"/>
      <c r="K315" s="62"/>
      <c r="L315" s="56"/>
      <c r="M315" s="217">
        <v>410000</v>
      </c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62"/>
      <c r="Y315" s="58"/>
      <c r="Z315" s="58"/>
      <c r="AA315" s="121" t="s">
        <v>3245</v>
      </c>
      <c r="AB315" s="57" t="str">
        <f t="shared" si="180"/>
        <v>PS257824</v>
      </c>
      <c r="AC315" s="58" t="str">
        <f t="shared" si="181"/>
        <v>THVN-MIN2511039</v>
      </c>
      <c r="AD315" s="59">
        <f t="shared" si="182"/>
        <v>45988</v>
      </c>
      <c r="AE315" s="58"/>
      <c r="AF315" s="58"/>
      <c r="AG315" s="58"/>
      <c r="AH315" s="58">
        <f t="shared" si="183"/>
        <v>410000</v>
      </c>
      <c r="AI315" s="58"/>
      <c r="AJ315" s="58"/>
      <c r="AK315" s="58"/>
      <c r="AL315" s="58"/>
      <c r="AM315" s="58"/>
      <c r="AN315" s="58"/>
      <c r="AO315" s="58"/>
      <c r="AP315" s="58"/>
      <c r="AQ315" s="58"/>
      <c r="AR315" s="58">
        <f t="shared" si="184"/>
        <v>32800</v>
      </c>
      <c r="AS315" s="58">
        <f t="shared" si="185"/>
        <v>442800</v>
      </c>
      <c r="AT315" s="58">
        <f t="shared" si="186"/>
        <v>442800</v>
      </c>
      <c r="AU315" s="58" t="str">
        <f t="shared" si="187"/>
        <v>Local</v>
      </c>
      <c r="AV315" s="74"/>
      <c r="AY315" s="158"/>
      <c r="AZ315" s="158"/>
      <c r="BA315" s="74"/>
      <c r="BB315" s="164"/>
    </row>
    <row r="316" spans="1:54" s="60" customFormat="1" ht="23.25" customHeight="1">
      <c r="A316" s="113" t="s">
        <v>2749</v>
      </c>
      <c r="B316" s="141" t="s">
        <v>3022</v>
      </c>
      <c r="C316" s="121" t="s">
        <v>1270</v>
      </c>
      <c r="D316" s="114">
        <v>45988</v>
      </c>
      <c r="E316" s="264">
        <v>107744580860</v>
      </c>
      <c r="F316" s="257">
        <v>1</v>
      </c>
      <c r="G316" s="119"/>
      <c r="H316" s="119"/>
      <c r="I316" s="120"/>
      <c r="J316" s="61"/>
      <c r="K316" s="62"/>
      <c r="L316" s="56"/>
      <c r="M316" s="217">
        <v>410000</v>
      </c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62"/>
      <c r="Y316" s="58"/>
      <c r="Z316" s="58"/>
      <c r="AA316" s="121" t="s">
        <v>3245</v>
      </c>
      <c r="AB316" s="57" t="str">
        <f t="shared" si="180"/>
        <v>PS257823</v>
      </c>
      <c r="AC316" s="58" t="str">
        <f t="shared" si="181"/>
        <v>5082321</v>
      </c>
      <c r="AD316" s="59">
        <f t="shared" si="182"/>
        <v>45988</v>
      </c>
      <c r="AE316" s="58"/>
      <c r="AF316" s="58"/>
      <c r="AG316" s="58"/>
      <c r="AH316" s="58">
        <f t="shared" si="183"/>
        <v>410000</v>
      </c>
      <c r="AI316" s="58"/>
      <c r="AJ316" s="58"/>
      <c r="AK316" s="58"/>
      <c r="AL316" s="58"/>
      <c r="AM316" s="58"/>
      <c r="AN316" s="58"/>
      <c r="AO316" s="58"/>
      <c r="AP316" s="58"/>
      <c r="AQ316" s="58"/>
      <c r="AR316" s="58">
        <f t="shared" si="184"/>
        <v>32800</v>
      </c>
      <c r="AS316" s="58">
        <f t="shared" si="185"/>
        <v>442800</v>
      </c>
      <c r="AT316" s="58">
        <f t="shared" si="186"/>
        <v>442800</v>
      </c>
      <c r="AU316" s="58" t="str">
        <f t="shared" si="187"/>
        <v>Local</v>
      </c>
      <c r="AV316" s="74"/>
      <c r="AY316" s="158"/>
      <c r="AZ316" s="158"/>
      <c r="BA316" s="74"/>
      <c r="BB316" s="164"/>
    </row>
    <row r="317" spans="1:54" s="60" customFormat="1" ht="23.25" customHeight="1">
      <c r="A317" s="113" t="s">
        <v>2750</v>
      </c>
      <c r="B317" s="141" t="s">
        <v>3023</v>
      </c>
      <c r="C317" s="121" t="s">
        <v>1270</v>
      </c>
      <c r="D317" s="114">
        <v>45988</v>
      </c>
      <c r="E317" s="264">
        <v>107744815950</v>
      </c>
      <c r="F317" s="257">
        <v>1</v>
      </c>
      <c r="G317" s="119"/>
      <c r="H317" s="119"/>
      <c r="I317" s="120"/>
      <c r="J317" s="61"/>
      <c r="K317" s="62"/>
      <c r="L317" s="56"/>
      <c r="M317" s="217">
        <v>410000</v>
      </c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62"/>
      <c r="Y317" s="58"/>
      <c r="Z317" s="58"/>
      <c r="AA317" s="121" t="s">
        <v>3245</v>
      </c>
      <c r="AB317" s="57" t="str">
        <f t="shared" si="180"/>
        <v>PS257822</v>
      </c>
      <c r="AC317" s="58" t="str">
        <f t="shared" si="181"/>
        <v>5081571</v>
      </c>
      <c r="AD317" s="59">
        <f t="shared" si="182"/>
        <v>45988</v>
      </c>
      <c r="AE317" s="58"/>
      <c r="AF317" s="58"/>
      <c r="AG317" s="58"/>
      <c r="AH317" s="58">
        <f t="shared" si="183"/>
        <v>410000</v>
      </c>
      <c r="AI317" s="58"/>
      <c r="AJ317" s="58"/>
      <c r="AK317" s="58"/>
      <c r="AL317" s="58"/>
      <c r="AM317" s="58"/>
      <c r="AN317" s="58"/>
      <c r="AO317" s="58"/>
      <c r="AP317" s="58"/>
      <c r="AQ317" s="58"/>
      <c r="AR317" s="58">
        <f t="shared" si="184"/>
        <v>32800</v>
      </c>
      <c r="AS317" s="58">
        <f t="shared" si="185"/>
        <v>442800</v>
      </c>
      <c r="AT317" s="58">
        <f t="shared" si="186"/>
        <v>442800</v>
      </c>
      <c r="AU317" s="58" t="str">
        <f t="shared" si="187"/>
        <v>Local</v>
      </c>
      <c r="AV317" s="74"/>
      <c r="AY317" s="158"/>
      <c r="AZ317" s="158"/>
      <c r="BA317" s="74"/>
      <c r="BB317" s="164"/>
    </row>
    <row r="318" spans="1:54" s="60" customFormat="1" ht="23.25" customHeight="1">
      <c r="A318" s="113" t="s">
        <v>2751</v>
      </c>
      <c r="B318" s="141" t="s">
        <v>3024</v>
      </c>
      <c r="C318" s="121" t="s">
        <v>1270</v>
      </c>
      <c r="D318" s="114">
        <v>45988</v>
      </c>
      <c r="E318" s="264">
        <v>107744744220</v>
      </c>
      <c r="F318" s="257">
        <v>1</v>
      </c>
      <c r="G318" s="119"/>
      <c r="H318" s="119"/>
      <c r="I318" s="120"/>
      <c r="J318" s="61"/>
      <c r="K318" s="62"/>
      <c r="L318" s="56"/>
      <c r="M318" s="217">
        <v>410000</v>
      </c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62"/>
      <c r="Y318" s="58"/>
      <c r="Z318" s="58"/>
      <c r="AA318" s="121" t="s">
        <v>3245</v>
      </c>
      <c r="AB318" s="57" t="str">
        <f t="shared" si="180"/>
        <v>PS257821</v>
      </c>
      <c r="AC318" s="58" t="str">
        <f t="shared" si="181"/>
        <v>XJ-VY-20251126</v>
      </c>
      <c r="AD318" s="59">
        <f t="shared" si="182"/>
        <v>45988</v>
      </c>
      <c r="AE318" s="58"/>
      <c r="AF318" s="58"/>
      <c r="AG318" s="58"/>
      <c r="AH318" s="58">
        <f t="shared" si="183"/>
        <v>410000</v>
      </c>
      <c r="AI318" s="58"/>
      <c r="AJ318" s="58"/>
      <c r="AK318" s="58"/>
      <c r="AL318" s="58"/>
      <c r="AM318" s="58"/>
      <c r="AN318" s="58"/>
      <c r="AO318" s="58"/>
      <c r="AP318" s="58"/>
      <c r="AQ318" s="58"/>
      <c r="AR318" s="58">
        <f t="shared" si="184"/>
        <v>32800</v>
      </c>
      <c r="AS318" s="58">
        <f t="shared" si="185"/>
        <v>442800</v>
      </c>
      <c r="AT318" s="58">
        <f t="shared" si="186"/>
        <v>442800</v>
      </c>
      <c r="AU318" s="58" t="str">
        <f t="shared" si="187"/>
        <v>Local</v>
      </c>
      <c r="AV318" s="74"/>
      <c r="AY318" s="158"/>
      <c r="AZ318" s="158"/>
      <c r="BA318" s="74"/>
      <c r="BB318" s="164"/>
    </row>
    <row r="319" spans="1:54" s="60" customFormat="1" ht="23.25" customHeight="1">
      <c r="A319" s="113" t="s">
        <v>2752</v>
      </c>
      <c r="B319" s="141" t="s">
        <v>3025</v>
      </c>
      <c r="C319" s="121" t="s">
        <v>1270</v>
      </c>
      <c r="D319" s="114">
        <v>45988</v>
      </c>
      <c r="E319" s="264">
        <v>107744689730</v>
      </c>
      <c r="F319" s="257">
        <v>1</v>
      </c>
      <c r="G319" s="119"/>
      <c r="H319" s="119"/>
      <c r="I319" s="120"/>
      <c r="J319" s="61"/>
      <c r="K319" s="62"/>
      <c r="L319" s="56"/>
      <c r="M319" s="217">
        <v>410000</v>
      </c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62"/>
      <c r="Y319" s="58"/>
      <c r="Z319" s="58"/>
      <c r="AA319" s="121" t="s">
        <v>3245</v>
      </c>
      <c r="AB319" s="57" t="str">
        <f t="shared" si="180"/>
        <v>PS257819</v>
      </c>
      <c r="AC319" s="58" t="str">
        <f t="shared" si="181"/>
        <v>260/PSHK/25</v>
      </c>
      <c r="AD319" s="59">
        <f t="shared" si="182"/>
        <v>45988</v>
      </c>
      <c r="AE319" s="58"/>
      <c r="AF319" s="58"/>
      <c r="AG319" s="58"/>
      <c r="AH319" s="58">
        <f t="shared" si="183"/>
        <v>410000</v>
      </c>
      <c r="AI319" s="58"/>
      <c r="AJ319" s="58"/>
      <c r="AK319" s="58"/>
      <c r="AL319" s="58"/>
      <c r="AM319" s="58"/>
      <c r="AN319" s="58"/>
      <c r="AO319" s="58"/>
      <c r="AP319" s="58"/>
      <c r="AQ319" s="58"/>
      <c r="AR319" s="58">
        <f t="shared" si="184"/>
        <v>32800</v>
      </c>
      <c r="AS319" s="58">
        <f t="shared" si="185"/>
        <v>442800</v>
      </c>
      <c r="AT319" s="58">
        <f t="shared" si="186"/>
        <v>442800</v>
      </c>
      <c r="AU319" s="58" t="str">
        <f t="shared" si="187"/>
        <v>Local</v>
      </c>
      <c r="AV319" s="74"/>
      <c r="AY319" s="158"/>
      <c r="AZ319" s="158"/>
      <c r="BA319" s="74"/>
      <c r="BB319" s="164"/>
    </row>
    <row r="320" spans="1:54" s="60" customFormat="1" ht="23.25" customHeight="1">
      <c r="A320" s="113" t="s">
        <v>2752</v>
      </c>
      <c r="B320" s="141" t="s">
        <v>3025</v>
      </c>
      <c r="C320" s="121" t="s">
        <v>1270</v>
      </c>
      <c r="D320" s="114">
        <v>45988</v>
      </c>
      <c r="E320" s="264">
        <v>107744715040</v>
      </c>
      <c r="F320" s="261">
        <v>1</v>
      </c>
      <c r="G320" s="119"/>
      <c r="H320" s="119"/>
      <c r="I320" s="120"/>
      <c r="J320" s="61"/>
      <c r="K320" s="62"/>
      <c r="L320" s="56"/>
      <c r="M320" s="217">
        <v>70000</v>
      </c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62"/>
      <c r="Y320" s="58"/>
      <c r="Z320" s="58"/>
      <c r="AA320" s="121" t="s">
        <v>3245</v>
      </c>
      <c r="AB320" s="57" t="str">
        <f t="shared" si="180"/>
        <v>PS257819</v>
      </c>
      <c r="AC320" s="58" t="str">
        <f t="shared" si="181"/>
        <v>260/PSHK/25</v>
      </c>
      <c r="AD320" s="59">
        <f t="shared" si="182"/>
        <v>45988</v>
      </c>
      <c r="AE320" s="58"/>
      <c r="AF320" s="58"/>
      <c r="AG320" s="58"/>
      <c r="AH320" s="58">
        <f t="shared" si="183"/>
        <v>70000</v>
      </c>
      <c r="AI320" s="58"/>
      <c r="AJ320" s="58"/>
      <c r="AK320" s="58"/>
      <c r="AL320" s="58"/>
      <c r="AM320" s="58"/>
      <c r="AN320" s="58"/>
      <c r="AO320" s="58"/>
      <c r="AP320" s="58"/>
      <c r="AQ320" s="58"/>
      <c r="AR320" s="58">
        <f t="shared" si="184"/>
        <v>5600</v>
      </c>
      <c r="AS320" s="58">
        <f t="shared" si="185"/>
        <v>75600</v>
      </c>
      <c r="AT320" s="58">
        <f t="shared" si="186"/>
        <v>75600</v>
      </c>
      <c r="AU320" s="58" t="str">
        <f t="shared" si="187"/>
        <v>Local</v>
      </c>
      <c r="AV320" s="74"/>
      <c r="AY320" s="158"/>
      <c r="AZ320" s="158"/>
      <c r="BA320" s="74"/>
      <c r="BB320" s="164"/>
    </row>
    <row r="321" spans="1:54" s="60" customFormat="1" ht="23.25" customHeight="1">
      <c r="A321" s="113" t="s">
        <v>2753</v>
      </c>
      <c r="B321" s="141" t="s">
        <v>3026</v>
      </c>
      <c r="C321" s="121" t="s">
        <v>1270</v>
      </c>
      <c r="D321" s="114">
        <v>45988</v>
      </c>
      <c r="E321" s="264">
        <v>107744650420</v>
      </c>
      <c r="F321" s="257">
        <v>1</v>
      </c>
      <c r="G321" s="119"/>
      <c r="H321" s="119"/>
      <c r="I321" s="120"/>
      <c r="J321" s="61"/>
      <c r="K321" s="62"/>
      <c r="L321" s="56"/>
      <c r="M321" s="217">
        <v>410000</v>
      </c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62"/>
      <c r="Y321" s="58"/>
      <c r="Z321" s="58"/>
      <c r="AA321" s="121" t="s">
        <v>3245</v>
      </c>
      <c r="AB321" s="57" t="str">
        <f t="shared" si="180"/>
        <v>PS257818</v>
      </c>
      <c r="AC321" s="58" t="str">
        <f t="shared" si="181"/>
        <v>VY/247-2025</v>
      </c>
      <c r="AD321" s="59">
        <f t="shared" si="182"/>
        <v>45988</v>
      </c>
      <c r="AE321" s="58"/>
      <c r="AF321" s="58"/>
      <c r="AG321" s="58"/>
      <c r="AH321" s="58">
        <f t="shared" si="183"/>
        <v>410000</v>
      </c>
      <c r="AI321" s="58"/>
      <c r="AJ321" s="58"/>
      <c r="AK321" s="58"/>
      <c r="AL321" s="58"/>
      <c r="AM321" s="58"/>
      <c r="AN321" s="58"/>
      <c r="AO321" s="58"/>
      <c r="AP321" s="58"/>
      <c r="AQ321" s="58"/>
      <c r="AR321" s="58">
        <f t="shared" si="184"/>
        <v>32800</v>
      </c>
      <c r="AS321" s="58">
        <f t="shared" si="185"/>
        <v>442800</v>
      </c>
      <c r="AT321" s="58">
        <f t="shared" si="186"/>
        <v>442800</v>
      </c>
      <c r="AU321" s="58" t="str">
        <f t="shared" si="187"/>
        <v>Local</v>
      </c>
      <c r="AV321" s="74"/>
      <c r="AY321" s="158"/>
      <c r="AZ321" s="158"/>
      <c r="BA321" s="74"/>
      <c r="BB321" s="164"/>
    </row>
    <row r="322" spans="1:54" s="60" customFormat="1" ht="23.25" customHeight="1">
      <c r="A322" s="113" t="s">
        <v>2754</v>
      </c>
      <c r="B322" s="141" t="s">
        <v>3027</v>
      </c>
      <c r="C322" s="121" t="s">
        <v>1270</v>
      </c>
      <c r="D322" s="114">
        <v>45989</v>
      </c>
      <c r="E322" s="264">
        <v>107749658000</v>
      </c>
      <c r="F322" s="257">
        <v>1</v>
      </c>
      <c r="G322" s="119"/>
      <c r="H322" s="119"/>
      <c r="I322" s="120"/>
      <c r="J322" s="61"/>
      <c r="K322" s="62"/>
      <c r="L322" s="56"/>
      <c r="M322" s="217">
        <v>410000</v>
      </c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62"/>
      <c r="Y322" s="58"/>
      <c r="Z322" s="58"/>
      <c r="AA322" s="121" t="s">
        <v>3245</v>
      </c>
      <c r="AB322" s="57" t="str">
        <f t="shared" si="180"/>
        <v>PS257863</v>
      </c>
      <c r="AC322" s="58" t="str">
        <f t="shared" si="181"/>
        <v>FPL-VY251125-01</v>
      </c>
      <c r="AD322" s="59">
        <f t="shared" si="182"/>
        <v>45989</v>
      </c>
      <c r="AE322" s="58"/>
      <c r="AF322" s="58"/>
      <c r="AG322" s="58"/>
      <c r="AH322" s="58">
        <f t="shared" si="183"/>
        <v>410000</v>
      </c>
      <c r="AI322" s="58"/>
      <c r="AJ322" s="58"/>
      <c r="AK322" s="58"/>
      <c r="AL322" s="58"/>
      <c r="AM322" s="58"/>
      <c r="AN322" s="58"/>
      <c r="AO322" s="58"/>
      <c r="AP322" s="58"/>
      <c r="AQ322" s="58"/>
      <c r="AR322" s="58">
        <f t="shared" si="184"/>
        <v>32800</v>
      </c>
      <c r="AS322" s="58">
        <f t="shared" si="185"/>
        <v>442800</v>
      </c>
      <c r="AT322" s="58">
        <f t="shared" si="186"/>
        <v>442800</v>
      </c>
      <c r="AU322" s="58" t="str">
        <f t="shared" si="187"/>
        <v>Local</v>
      </c>
      <c r="AV322" s="74"/>
      <c r="AY322" s="158"/>
      <c r="AZ322" s="158"/>
      <c r="BA322" s="74"/>
      <c r="BB322" s="164"/>
    </row>
    <row r="323" spans="1:54" s="60" customFormat="1" ht="23.25" customHeight="1">
      <c r="A323" s="113" t="s">
        <v>2755</v>
      </c>
      <c r="B323" s="141" t="s">
        <v>3028</v>
      </c>
      <c r="C323" s="121" t="s">
        <v>1270</v>
      </c>
      <c r="D323" s="114">
        <v>45989</v>
      </c>
      <c r="E323" s="264">
        <v>107749689460</v>
      </c>
      <c r="F323" s="257">
        <v>1</v>
      </c>
      <c r="G323" s="119"/>
      <c r="H323" s="119"/>
      <c r="I323" s="120"/>
      <c r="J323" s="61"/>
      <c r="K323" s="62"/>
      <c r="L323" s="56"/>
      <c r="M323" s="217">
        <v>410000</v>
      </c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62"/>
      <c r="Y323" s="58"/>
      <c r="Z323" s="58"/>
      <c r="AA323" s="121" t="s">
        <v>3245</v>
      </c>
      <c r="AB323" s="57" t="str">
        <f t="shared" si="180"/>
        <v>PS257838</v>
      </c>
      <c r="AC323" s="58" t="str">
        <f t="shared" si="181"/>
        <v>5082777</v>
      </c>
      <c r="AD323" s="59">
        <f t="shared" si="182"/>
        <v>45989</v>
      </c>
      <c r="AE323" s="58"/>
      <c r="AF323" s="58"/>
      <c r="AG323" s="58"/>
      <c r="AH323" s="58">
        <f t="shared" si="183"/>
        <v>410000</v>
      </c>
      <c r="AI323" s="58"/>
      <c r="AJ323" s="58"/>
      <c r="AK323" s="58"/>
      <c r="AL323" s="58"/>
      <c r="AM323" s="58"/>
      <c r="AN323" s="58"/>
      <c r="AO323" s="58"/>
      <c r="AP323" s="58"/>
      <c r="AQ323" s="58"/>
      <c r="AR323" s="58">
        <f t="shared" si="184"/>
        <v>32800</v>
      </c>
      <c r="AS323" s="58">
        <f t="shared" si="185"/>
        <v>442800</v>
      </c>
      <c r="AT323" s="58">
        <f t="shared" si="186"/>
        <v>442800</v>
      </c>
      <c r="AU323" s="58" t="str">
        <f t="shared" si="187"/>
        <v>Local</v>
      </c>
      <c r="AV323" s="74"/>
      <c r="AY323" s="158"/>
      <c r="AZ323" s="158"/>
      <c r="BA323" s="74"/>
      <c r="BB323" s="164"/>
    </row>
    <row r="324" spans="1:54" s="60" customFormat="1" ht="23.25" customHeight="1">
      <c r="A324" s="113" t="s">
        <v>2756</v>
      </c>
      <c r="B324" s="141" t="s">
        <v>3029</v>
      </c>
      <c r="C324" s="121" t="s">
        <v>1270</v>
      </c>
      <c r="D324" s="114">
        <v>45989</v>
      </c>
      <c r="E324" s="264">
        <v>107748850200</v>
      </c>
      <c r="F324" s="257">
        <v>1</v>
      </c>
      <c r="G324" s="119"/>
      <c r="H324" s="119"/>
      <c r="I324" s="120"/>
      <c r="J324" s="61"/>
      <c r="K324" s="62"/>
      <c r="L324" s="56"/>
      <c r="M324" s="217">
        <v>410000</v>
      </c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62"/>
      <c r="Y324" s="58"/>
      <c r="Z324" s="58"/>
      <c r="AA324" s="121" t="s">
        <v>3245</v>
      </c>
      <c r="AB324" s="57" t="str">
        <f t="shared" si="180"/>
        <v>PS257846</v>
      </c>
      <c r="AC324" s="58" t="str">
        <f t="shared" si="181"/>
        <v>126/BG-PS-34</v>
      </c>
      <c r="AD324" s="59">
        <f t="shared" si="182"/>
        <v>45989</v>
      </c>
      <c r="AE324" s="58"/>
      <c r="AF324" s="58"/>
      <c r="AG324" s="58"/>
      <c r="AH324" s="58">
        <f t="shared" si="183"/>
        <v>410000</v>
      </c>
      <c r="AI324" s="58"/>
      <c r="AJ324" s="58"/>
      <c r="AK324" s="58"/>
      <c r="AL324" s="58"/>
      <c r="AM324" s="58"/>
      <c r="AN324" s="58"/>
      <c r="AO324" s="58"/>
      <c r="AP324" s="58"/>
      <c r="AQ324" s="58"/>
      <c r="AR324" s="58">
        <f t="shared" si="184"/>
        <v>32800</v>
      </c>
      <c r="AS324" s="58">
        <f t="shared" si="185"/>
        <v>442800</v>
      </c>
      <c r="AT324" s="58">
        <f t="shared" si="186"/>
        <v>442800</v>
      </c>
      <c r="AU324" s="58" t="str">
        <f t="shared" si="187"/>
        <v>Local</v>
      </c>
      <c r="AV324" s="74"/>
      <c r="AY324" s="158"/>
      <c r="AZ324" s="158"/>
      <c r="BA324" s="74"/>
      <c r="BB324" s="164"/>
    </row>
    <row r="325" spans="1:54" s="60" customFormat="1" ht="23.25" customHeight="1">
      <c r="A325" s="113" t="s">
        <v>2757</v>
      </c>
      <c r="B325" s="141" t="s">
        <v>3030</v>
      </c>
      <c r="C325" s="121" t="s">
        <v>1270</v>
      </c>
      <c r="D325" s="114">
        <v>45989</v>
      </c>
      <c r="E325" s="264">
        <v>107748853220</v>
      </c>
      <c r="F325" s="257">
        <v>1</v>
      </c>
      <c r="G325" s="119"/>
      <c r="H325" s="119"/>
      <c r="I325" s="120"/>
      <c r="J325" s="61"/>
      <c r="K325" s="62"/>
      <c r="L325" s="56"/>
      <c r="M325" s="217">
        <v>410000</v>
      </c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62"/>
      <c r="Y325" s="58"/>
      <c r="Z325" s="58"/>
      <c r="AA325" s="121" t="s">
        <v>3245</v>
      </c>
      <c r="AB325" s="57" t="str">
        <f t="shared" si="180"/>
        <v>PS257841</v>
      </c>
      <c r="AC325" s="58" t="str">
        <f t="shared" si="181"/>
        <v>THVN-MIN2512001</v>
      </c>
      <c r="AD325" s="59">
        <f t="shared" si="182"/>
        <v>45989</v>
      </c>
      <c r="AE325" s="58"/>
      <c r="AF325" s="58"/>
      <c r="AG325" s="58"/>
      <c r="AH325" s="58">
        <f t="shared" si="183"/>
        <v>410000</v>
      </c>
      <c r="AI325" s="58"/>
      <c r="AJ325" s="58"/>
      <c r="AK325" s="58"/>
      <c r="AL325" s="58"/>
      <c r="AM325" s="58"/>
      <c r="AN325" s="58"/>
      <c r="AO325" s="58"/>
      <c r="AP325" s="58"/>
      <c r="AQ325" s="58"/>
      <c r="AR325" s="58">
        <f t="shared" si="184"/>
        <v>32800</v>
      </c>
      <c r="AS325" s="58">
        <f t="shared" si="185"/>
        <v>442800</v>
      </c>
      <c r="AT325" s="58">
        <f t="shared" si="186"/>
        <v>442800</v>
      </c>
      <c r="AU325" s="58" t="str">
        <f t="shared" si="187"/>
        <v>Local</v>
      </c>
      <c r="AV325" s="74"/>
      <c r="AY325" s="158"/>
      <c r="AZ325" s="158"/>
      <c r="BA325" s="74"/>
      <c r="BB325" s="164"/>
    </row>
    <row r="326" spans="1:54" s="60" customFormat="1" ht="23.25" customHeight="1">
      <c r="A326" s="113" t="s">
        <v>2758</v>
      </c>
      <c r="B326" s="141" t="s">
        <v>3031</v>
      </c>
      <c r="C326" s="121" t="s">
        <v>1270</v>
      </c>
      <c r="D326" s="114">
        <v>45989</v>
      </c>
      <c r="E326" s="264">
        <v>107748858010</v>
      </c>
      <c r="F326" s="257">
        <v>1</v>
      </c>
      <c r="G326" s="119"/>
      <c r="H326" s="119"/>
      <c r="I326" s="120"/>
      <c r="J326" s="61"/>
      <c r="K326" s="62"/>
      <c r="L326" s="56"/>
      <c r="M326" s="217">
        <v>410000</v>
      </c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62"/>
      <c r="Y326" s="58"/>
      <c r="Z326" s="58"/>
      <c r="AA326" s="121" t="s">
        <v>3245</v>
      </c>
      <c r="AB326" s="57" t="str">
        <f t="shared" si="180"/>
        <v>PS257840</v>
      </c>
      <c r="AC326" s="58" t="str">
        <f t="shared" si="181"/>
        <v>5088432</v>
      </c>
      <c r="AD326" s="59">
        <f t="shared" si="182"/>
        <v>45989</v>
      </c>
      <c r="AE326" s="58"/>
      <c r="AF326" s="58"/>
      <c r="AG326" s="58"/>
      <c r="AH326" s="58">
        <f t="shared" si="183"/>
        <v>410000</v>
      </c>
      <c r="AI326" s="58"/>
      <c r="AJ326" s="58"/>
      <c r="AK326" s="58"/>
      <c r="AL326" s="58"/>
      <c r="AM326" s="58"/>
      <c r="AN326" s="58"/>
      <c r="AO326" s="58"/>
      <c r="AP326" s="58"/>
      <c r="AQ326" s="58"/>
      <c r="AR326" s="58">
        <f t="shared" si="184"/>
        <v>32800</v>
      </c>
      <c r="AS326" s="58">
        <f t="shared" si="185"/>
        <v>442800</v>
      </c>
      <c r="AT326" s="58">
        <f t="shared" si="186"/>
        <v>442800</v>
      </c>
      <c r="AU326" s="58" t="str">
        <f t="shared" si="187"/>
        <v>Local</v>
      </c>
      <c r="AV326" s="74"/>
      <c r="AY326" s="158"/>
      <c r="AZ326" s="158"/>
      <c r="BA326" s="74"/>
      <c r="BB326" s="164"/>
    </row>
    <row r="327" spans="1:54" s="60" customFormat="1" ht="23.25" customHeight="1">
      <c r="A327" s="113" t="s">
        <v>2759</v>
      </c>
      <c r="B327" s="141" t="s">
        <v>3032</v>
      </c>
      <c r="C327" s="121" t="s">
        <v>1270</v>
      </c>
      <c r="D327" s="114">
        <v>45989</v>
      </c>
      <c r="E327" s="264">
        <v>107748861840</v>
      </c>
      <c r="F327" s="257">
        <v>1</v>
      </c>
      <c r="G327" s="119"/>
      <c r="H327" s="119"/>
      <c r="I327" s="120"/>
      <c r="J327" s="61"/>
      <c r="K327" s="62"/>
      <c r="L327" s="56"/>
      <c r="M327" s="217">
        <v>410000</v>
      </c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62"/>
      <c r="Y327" s="58"/>
      <c r="Z327" s="58"/>
      <c r="AA327" s="121" t="s">
        <v>3245</v>
      </c>
      <c r="AB327" s="57" t="str">
        <f t="shared" si="180"/>
        <v>PS257839</v>
      </c>
      <c r="AC327" s="58" t="str">
        <f t="shared" si="181"/>
        <v>5082533</v>
      </c>
      <c r="AD327" s="59">
        <f t="shared" si="182"/>
        <v>45989</v>
      </c>
      <c r="AE327" s="58"/>
      <c r="AF327" s="58"/>
      <c r="AG327" s="58"/>
      <c r="AH327" s="58">
        <f t="shared" si="183"/>
        <v>410000</v>
      </c>
      <c r="AI327" s="58"/>
      <c r="AJ327" s="58"/>
      <c r="AK327" s="58"/>
      <c r="AL327" s="58"/>
      <c r="AM327" s="58"/>
      <c r="AN327" s="58"/>
      <c r="AO327" s="58"/>
      <c r="AP327" s="58"/>
      <c r="AQ327" s="58"/>
      <c r="AR327" s="58">
        <f t="shared" si="184"/>
        <v>32800</v>
      </c>
      <c r="AS327" s="58">
        <f t="shared" si="185"/>
        <v>442800</v>
      </c>
      <c r="AT327" s="58">
        <f t="shared" si="186"/>
        <v>442800</v>
      </c>
      <c r="AU327" s="58" t="str">
        <f t="shared" si="187"/>
        <v>Local</v>
      </c>
      <c r="AV327" s="74"/>
      <c r="AY327" s="158"/>
      <c r="AZ327" s="158"/>
      <c r="BA327" s="74"/>
      <c r="BB327" s="164"/>
    </row>
    <row r="328" spans="1:54" s="60" customFormat="1" ht="23.25" customHeight="1">
      <c r="A328" s="113" t="s">
        <v>2760</v>
      </c>
      <c r="B328" s="141" t="s">
        <v>3033</v>
      </c>
      <c r="C328" s="121" t="s">
        <v>1270</v>
      </c>
      <c r="D328" s="114">
        <v>45989</v>
      </c>
      <c r="E328" s="264">
        <v>107748866520</v>
      </c>
      <c r="F328" s="257">
        <v>1</v>
      </c>
      <c r="G328" s="119"/>
      <c r="H328" s="119"/>
      <c r="I328" s="120"/>
      <c r="J328" s="61"/>
      <c r="K328" s="62"/>
      <c r="L328" s="56"/>
      <c r="M328" s="217">
        <v>410000</v>
      </c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62"/>
      <c r="Y328" s="58"/>
      <c r="Z328" s="58"/>
      <c r="AA328" s="121" t="s">
        <v>3245</v>
      </c>
      <c r="AB328" s="57" t="str">
        <f t="shared" si="180"/>
        <v>PS257837</v>
      </c>
      <c r="AC328" s="58" t="str">
        <f t="shared" si="181"/>
        <v>5082807</v>
      </c>
      <c r="AD328" s="59">
        <f t="shared" si="182"/>
        <v>45989</v>
      </c>
      <c r="AE328" s="58"/>
      <c r="AF328" s="58"/>
      <c r="AG328" s="58"/>
      <c r="AH328" s="58">
        <f t="shared" si="183"/>
        <v>410000</v>
      </c>
      <c r="AI328" s="58"/>
      <c r="AJ328" s="58"/>
      <c r="AK328" s="58"/>
      <c r="AL328" s="58"/>
      <c r="AM328" s="58"/>
      <c r="AN328" s="58"/>
      <c r="AO328" s="58"/>
      <c r="AP328" s="58"/>
      <c r="AQ328" s="58"/>
      <c r="AR328" s="58">
        <f t="shared" si="184"/>
        <v>32800</v>
      </c>
      <c r="AS328" s="58">
        <f t="shared" si="185"/>
        <v>442800</v>
      </c>
      <c r="AT328" s="58">
        <f t="shared" si="186"/>
        <v>442800</v>
      </c>
      <c r="AU328" s="58" t="str">
        <f t="shared" si="187"/>
        <v>Local</v>
      </c>
      <c r="AV328" s="74"/>
      <c r="AY328" s="158"/>
      <c r="AZ328" s="158"/>
      <c r="BA328" s="74"/>
      <c r="BB328" s="164"/>
    </row>
    <row r="329" spans="1:54" s="60" customFormat="1" ht="23.25" customHeight="1">
      <c r="A329" s="113" t="s">
        <v>2761</v>
      </c>
      <c r="B329" s="141" t="s">
        <v>3034</v>
      </c>
      <c r="C329" s="121" t="s">
        <v>1270</v>
      </c>
      <c r="D329" s="114">
        <v>45989</v>
      </c>
      <c r="E329" s="264">
        <v>107748874920</v>
      </c>
      <c r="F329" s="257">
        <v>1</v>
      </c>
      <c r="G329" s="119"/>
      <c r="H329" s="119"/>
      <c r="I329" s="120"/>
      <c r="J329" s="61"/>
      <c r="K329" s="62"/>
      <c r="L329" s="56"/>
      <c r="M329" s="217">
        <v>410000</v>
      </c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62"/>
      <c r="Y329" s="58"/>
      <c r="Z329" s="58"/>
      <c r="AA329" s="121" t="s">
        <v>3245</v>
      </c>
      <c r="AB329" s="57" t="str">
        <f t="shared" si="161"/>
        <v>PS257836</v>
      </c>
      <c r="AC329" s="58" t="str">
        <f t="shared" si="162"/>
        <v>5082820</v>
      </c>
      <c r="AD329" s="59">
        <f t="shared" si="163"/>
        <v>45989</v>
      </c>
      <c r="AE329" s="58"/>
      <c r="AF329" s="58"/>
      <c r="AG329" s="58"/>
      <c r="AH329" s="58">
        <f t="shared" si="164"/>
        <v>410000</v>
      </c>
      <c r="AI329" s="58"/>
      <c r="AJ329" s="58"/>
      <c r="AK329" s="58"/>
      <c r="AL329" s="58"/>
      <c r="AM329" s="58"/>
      <c r="AN329" s="58"/>
      <c r="AO329" s="58"/>
      <c r="AP329" s="58"/>
      <c r="AQ329" s="58"/>
      <c r="AR329" s="58">
        <f t="shared" si="168"/>
        <v>32800</v>
      </c>
      <c r="AS329" s="58">
        <f t="shared" si="169"/>
        <v>442800</v>
      </c>
      <c r="AT329" s="58">
        <f t="shared" si="170"/>
        <v>442800</v>
      </c>
      <c r="AU329" s="58" t="str">
        <f t="shared" si="171"/>
        <v>Local</v>
      </c>
      <c r="AV329" s="74"/>
      <c r="AY329" s="158"/>
      <c r="AZ329" s="158"/>
      <c r="BA329" s="74"/>
      <c r="BB329" s="164"/>
    </row>
    <row r="330" spans="1:54" s="60" customFormat="1" ht="23.25" customHeight="1">
      <c r="A330" s="113" t="s">
        <v>2762</v>
      </c>
      <c r="B330" s="141" t="s">
        <v>3035</v>
      </c>
      <c r="C330" s="121" t="s">
        <v>1270</v>
      </c>
      <c r="D330" s="114">
        <v>45989</v>
      </c>
      <c r="E330" s="264">
        <v>107748477800</v>
      </c>
      <c r="F330" s="257">
        <v>1</v>
      </c>
      <c r="G330" s="119"/>
      <c r="H330" s="119"/>
      <c r="I330" s="120"/>
      <c r="J330" s="61"/>
      <c r="K330" s="62"/>
      <c r="L330" s="56"/>
      <c r="M330" s="217">
        <v>410000</v>
      </c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62"/>
      <c r="Y330" s="58"/>
      <c r="Z330" s="58"/>
      <c r="AA330" s="121" t="s">
        <v>3245</v>
      </c>
      <c r="AB330" s="57" t="str">
        <f t="shared" ref="AB330:AB393" si="188">A330</f>
        <v>PS257861</v>
      </c>
      <c r="AC330" s="58" t="str">
        <f t="shared" ref="AC330:AC393" si="189">B330</f>
        <v>VY/249-2025</v>
      </c>
      <c r="AD330" s="59">
        <f t="shared" ref="AD330:AD393" si="190">D330</f>
        <v>45989</v>
      </c>
      <c r="AE330" s="58"/>
      <c r="AF330" s="58"/>
      <c r="AG330" s="58"/>
      <c r="AH330" s="58">
        <f t="shared" ref="AH330:AH393" si="191">+M330</f>
        <v>410000</v>
      </c>
      <c r="AI330" s="58"/>
      <c r="AJ330" s="58"/>
      <c r="AK330" s="58"/>
      <c r="AL330" s="58"/>
      <c r="AM330" s="58"/>
      <c r="AN330" s="58"/>
      <c r="AO330" s="58"/>
      <c r="AP330" s="58"/>
      <c r="AQ330" s="58"/>
      <c r="AR330" s="58">
        <f t="shared" ref="AR330:AR393" si="192">SUM(AG330:AQ330)*0.08</f>
        <v>32800</v>
      </c>
      <c r="AS330" s="58">
        <f t="shared" ref="AS330:AS393" si="193">SUM(AG330:AR330)</f>
        <v>442800</v>
      </c>
      <c r="AT330" s="58">
        <f t="shared" ref="AT330:AT393" si="194">AS330</f>
        <v>442800</v>
      </c>
      <c r="AU330" s="58" t="str">
        <f t="shared" ref="AU330:AU393" si="195">AA330</f>
        <v>Local</v>
      </c>
      <c r="AV330" s="74"/>
      <c r="AY330" s="158"/>
      <c r="AZ330" s="158"/>
      <c r="BA330" s="74"/>
      <c r="BB330" s="164"/>
    </row>
    <row r="331" spans="1:54" s="60" customFormat="1" ht="23.25" customHeight="1">
      <c r="A331" s="113" t="s">
        <v>2762</v>
      </c>
      <c r="B331" s="141" t="s">
        <v>3035</v>
      </c>
      <c r="C331" s="121" t="s">
        <v>1270</v>
      </c>
      <c r="D331" s="114">
        <v>45989</v>
      </c>
      <c r="E331" s="264">
        <v>107748497400</v>
      </c>
      <c r="F331" s="261">
        <v>1</v>
      </c>
      <c r="G331" s="119"/>
      <c r="H331" s="119"/>
      <c r="I331" s="120"/>
      <c r="J331" s="61"/>
      <c r="K331" s="62"/>
      <c r="L331" s="56"/>
      <c r="M331" s="217">
        <v>70000</v>
      </c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62"/>
      <c r="Y331" s="58"/>
      <c r="Z331" s="58"/>
      <c r="AA331" s="121" t="s">
        <v>3245</v>
      </c>
      <c r="AB331" s="57" t="str">
        <f t="shared" si="188"/>
        <v>PS257861</v>
      </c>
      <c r="AC331" s="58" t="str">
        <f t="shared" si="189"/>
        <v>VY/249-2025</v>
      </c>
      <c r="AD331" s="59">
        <f t="shared" si="190"/>
        <v>45989</v>
      </c>
      <c r="AE331" s="58"/>
      <c r="AF331" s="58"/>
      <c r="AG331" s="58"/>
      <c r="AH331" s="58">
        <f t="shared" si="191"/>
        <v>70000</v>
      </c>
      <c r="AI331" s="58"/>
      <c r="AJ331" s="58"/>
      <c r="AK331" s="58"/>
      <c r="AL331" s="58"/>
      <c r="AM331" s="58"/>
      <c r="AN331" s="58"/>
      <c r="AO331" s="58"/>
      <c r="AP331" s="58"/>
      <c r="AQ331" s="58"/>
      <c r="AR331" s="58">
        <f t="shared" si="192"/>
        <v>5600</v>
      </c>
      <c r="AS331" s="58">
        <f t="shared" si="193"/>
        <v>75600</v>
      </c>
      <c r="AT331" s="58">
        <f t="shared" si="194"/>
        <v>75600</v>
      </c>
      <c r="AU331" s="58" t="str">
        <f t="shared" si="195"/>
        <v>Local</v>
      </c>
      <c r="AV331" s="74"/>
      <c r="AY331" s="158"/>
      <c r="AZ331" s="158"/>
      <c r="BA331" s="74"/>
      <c r="BB331" s="164"/>
    </row>
    <row r="332" spans="1:54" s="60" customFormat="1" ht="23.25" customHeight="1">
      <c r="A332" s="113" t="s">
        <v>2762</v>
      </c>
      <c r="B332" s="141" t="s">
        <v>3035</v>
      </c>
      <c r="C332" s="121" t="s">
        <v>1270</v>
      </c>
      <c r="D332" s="114">
        <v>45989</v>
      </c>
      <c r="E332" s="264">
        <v>107748500750</v>
      </c>
      <c r="F332" s="261">
        <v>1</v>
      </c>
      <c r="G332" s="119"/>
      <c r="H332" s="119"/>
      <c r="I332" s="120"/>
      <c r="J332" s="61"/>
      <c r="K332" s="62"/>
      <c r="L332" s="56"/>
      <c r="M332" s="217">
        <v>70000</v>
      </c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62"/>
      <c r="Y332" s="58"/>
      <c r="Z332" s="58"/>
      <c r="AA332" s="121" t="s">
        <v>3245</v>
      </c>
      <c r="AB332" s="57" t="str">
        <f t="shared" si="188"/>
        <v>PS257861</v>
      </c>
      <c r="AC332" s="58" t="str">
        <f t="shared" si="189"/>
        <v>VY/249-2025</v>
      </c>
      <c r="AD332" s="59">
        <f t="shared" si="190"/>
        <v>45989</v>
      </c>
      <c r="AE332" s="58"/>
      <c r="AF332" s="58"/>
      <c r="AG332" s="58"/>
      <c r="AH332" s="58">
        <f t="shared" si="191"/>
        <v>70000</v>
      </c>
      <c r="AI332" s="58"/>
      <c r="AJ332" s="58"/>
      <c r="AK332" s="58"/>
      <c r="AL332" s="58"/>
      <c r="AM332" s="58"/>
      <c r="AN332" s="58"/>
      <c r="AO332" s="58"/>
      <c r="AP332" s="58"/>
      <c r="AQ332" s="58"/>
      <c r="AR332" s="58">
        <f t="shared" si="192"/>
        <v>5600</v>
      </c>
      <c r="AS332" s="58">
        <f t="shared" si="193"/>
        <v>75600</v>
      </c>
      <c r="AT332" s="58">
        <f t="shared" si="194"/>
        <v>75600</v>
      </c>
      <c r="AU332" s="58" t="str">
        <f t="shared" si="195"/>
        <v>Local</v>
      </c>
      <c r="AV332" s="74"/>
      <c r="AY332" s="158"/>
      <c r="AZ332" s="158"/>
      <c r="BA332" s="74"/>
      <c r="BB332" s="164"/>
    </row>
    <row r="333" spans="1:54" s="60" customFormat="1" ht="23.25" customHeight="1">
      <c r="A333" s="113" t="s">
        <v>2763</v>
      </c>
      <c r="B333" s="141" t="s">
        <v>3036</v>
      </c>
      <c r="C333" s="121" t="s">
        <v>1270</v>
      </c>
      <c r="D333" s="114">
        <v>45989</v>
      </c>
      <c r="E333" s="264">
        <v>107748454440</v>
      </c>
      <c r="F333" s="257">
        <v>1</v>
      </c>
      <c r="G333" s="119"/>
      <c r="H333" s="119"/>
      <c r="I333" s="120"/>
      <c r="J333" s="61"/>
      <c r="K333" s="62"/>
      <c r="L333" s="56"/>
      <c r="M333" s="217">
        <v>410000</v>
      </c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62"/>
      <c r="Y333" s="58"/>
      <c r="Z333" s="58"/>
      <c r="AA333" s="121" t="s">
        <v>3245</v>
      </c>
      <c r="AB333" s="57" t="str">
        <f t="shared" si="188"/>
        <v>PS257860</v>
      </c>
      <c r="AC333" s="58" t="str">
        <f t="shared" si="189"/>
        <v>VY/248-2025</v>
      </c>
      <c r="AD333" s="59">
        <f t="shared" si="190"/>
        <v>45989</v>
      </c>
      <c r="AE333" s="58"/>
      <c r="AF333" s="58"/>
      <c r="AG333" s="58"/>
      <c r="AH333" s="58">
        <f t="shared" si="191"/>
        <v>410000</v>
      </c>
      <c r="AI333" s="58"/>
      <c r="AJ333" s="58"/>
      <c r="AK333" s="58"/>
      <c r="AL333" s="58"/>
      <c r="AM333" s="58"/>
      <c r="AN333" s="58"/>
      <c r="AO333" s="58"/>
      <c r="AP333" s="58"/>
      <c r="AQ333" s="58"/>
      <c r="AR333" s="58">
        <f t="shared" si="192"/>
        <v>32800</v>
      </c>
      <c r="AS333" s="58">
        <f t="shared" si="193"/>
        <v>442800</v>
      </c>
      <c r="AT333" s="58">
        <f t="shared" si="194"/>
        <v>442800</v>
      </c>
      <c r="AU333" s="58" t="str">
        <f t="shared" si="195"/>
        <v>Local</v>
      </c>
      <c r="AV333" s="74"/>
      <c r="AY333" s="158"/>
      <c r="AZ333" s="158"/>
      <c r="BA333" s="74"/>
      <c r="BB333" s="164"/>
    </row>
    <row r="334" spans="1:54" s="60" customFormat="1" ht="23.25" customHeight="1">
      <c r="A334" s="113" t="s">
        <v>2764</v>
      </c>
      <c r="B334" s="141" t="s">
        <v>3037</v>
      </c>
      <c r="C334" s="121" t="s">
        <v>1270</v>
      </c>
      <c r="D334" s="114">
        <v>45989</v>
      </c>
      <c r="E334" s="264">
        <v>107748355630</v>
      </c>
      <c r="F334" s="257">
        <v>1</v>
      </c>
      <c r="G334" s="119"/>
      <c r="H334" s="119"/>
      <c r="I334" s="120"/>
      <c r="J334" s="61"/>
      <c r="K334" s="62"/>
      <c r="L334" s="56"/>
      <c r="M334" s="217">
        <v>410000</v>
      </c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62"/>
      <c r="Y334" s="58"/>
      <c r="Z334" s="58"/>
      <c r="AA334" s="121" t="s">
        <v>3245</v>
      </c>
      <c r="AB334" s="57" t="str">
        <f t="shared" si="188"/>
        <v>PS257858</v>
      </c>
      <c r="AC334" s="58" t="str">
        <f t="shared" si="189"/>
        <v>261/PSHK/25</v>
      </c>
      <c r="AD334" s="59">
        <f t="shared" si="190"/>
        <v>45989</v>
      </c>
      <c r="AE334" s="58"/>
      <c r="AF334" s="58"/>
      <c r="AG334" s="58"/>
      <c r="AH334" s="58">
        <f t="shared" si="191"/>
        <v>410000</v>
      </c>
      <c r="AI334" s="58"/>
      <c r="AJ334" s="58"/>
      <c r="AK334" s="58"/>
      <c r="AL334" s="58"/>
      <c r="AM334" s="58"/>
      <c r="AN334" s="58"/>
      <c r="AO334" s="58"/>
      <c r="AP334" s="58"/>
      <c r="AQ334" s="58"/>
      <c r="AR334" s="58">
        <f t="shared" si="192"/>
        <v>32800</v>
      </c>
      <c r="AS334" s="58">
        <f t="shared" si="193"/>
        <v>442800</v>
      </c>
      <c r="AT334" s="58">
        <f t="shared" si="194"/>
        <v>442800</v>
      </c>
      <c r="AU334" s="58" t="str">
        <f t="shared" si="195"/>
        <v>Local</v>
      </c>
      <c r="AV334" s="74"/>
      <c r="AY334" s="158"/>
      <c r="AZ334" s="158"/>
      <c r="BA334" s="74"/>
      <c r="BB334" s="164"/>
    </row>
    <row r="335" spans="1:54" s="60" customFormat="1" ht="23.25" customHeight="1">
      <c r="A335" s="113" t="s">
        <v>2764</v>
      </c>
      <c r="B335" s="141" t="s">
        <v>3037</v>
      </c>
      <c r="C335" s="121" t="s">
        <v>1270</v>
      </c>
      <c r="D335" s="114">
        <v>45989</v>
      </c>
      <c r="E335" s="264">
        <v>107748378030</v>
      </c>
      <c r="F335" s="261">
        <v>1</v>
      </c>
      <c r="G335" s="119"/>
      <c r="H335" s="119"/>
      <c r="I335" s="120"/>
      <c r="J335" s="61"/>
      <c r="K335" s="62"/>
      <c r="L335" s="56"/>
      <c r="M335" s="217">
        <v>70000</v>
      </c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62"/>
      <c r="Y335" s="58"/>
      <c r="Z335" s="58"/>
      <c r="AA335" s="121" t="s">
        <v>3245</v>
      </c>
      <c r="AB335" s="57" t="str">
        <f t="shared" si="188"/>
        <v>PS257858</v>
      </c>
      <c r="AC335" s="58" t="str">
        <f t="shared" si="189"/>
        <v>261/PSHK/25</v>
      </c>
      <c r="AD335" s="59">
        <f t="shared" si="190"/>
        <v>45989</v>
      </c>
      <c r="AE335" s="58"/>
      <c r="AF335" s="58"/>
      <c r="AG335" s="58"/>
      <c r="AH335" s="58">
        <f t="shared" si="191"/>
        <v>70000</v>
      </c>
      <c r="AI335" s="58"/>
      <c r="AJ335" s="58"/>
      <c r="AK335" s="58"/>
      <c r="AL335" s="58"/>
      <c r="AM335" s="58"/>
      <c r="AN335" s="58"/>
      <c r="AO335" s="58"/>
      <c r="AP335" s="58"/>
      <c r="AQ335" s="58"/>
      <c r="AR335" s="58">
        <f t="shared" si="192"/>
        <v>5600</v>
      </c>
      <c r="AS335" s="58">
        <f t="shared" si="193"/>
        <v>75600</v>
      </c>
      <c r="AT335" s="58">
        <f t="shared" si="194"/>
        <v>75600</v>
      </c>
      <c r="AU335" s="58" t="str">
        <f t="shared" si="195"/>
        <v>Local</v>
      </c>
      <c r="AV335" s="74"/>
      <c r="AY335" s="158"/>
      <c r="AZ335" s="158"/>
      <c r="BA335" s="74"/>
      <c r="BB335" s="164"/>
    </row>
    <row r="336" spans="1:54" s="60" customFormat="1" ht="23.25" customHeight="1">
      <c r="A336" s="113" t="s">
        <v>2765</v>
      </c>
      <c r="B336" s="141" t="s">
        <v>3038</v>
      </c>
      <c r="C336" s="121" t="s">
        <v>1270</v>
      </c>
      <c r="D336" s="114">
        <v>45989</v>
      </c>
      <c r="E336" s="264">
        <v>107748312930</v>
      </c>
      <c r="F336" s="257">
        <v>1</v>
      </c>
      <c r="G336" s="119"/>
      <c r="H336" s="119"/>
      <c r="I336" s="120"/>
      <c r="J336" s="61"/>
      <c r="K336" s="62"/>
      <c r="L336" s="56"/>
      <c r="M336" s="217">
        <v>410000</v>
      </c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62"/>
      <c r="Y336" s="58"/>
      <c r="Z336" s="58"/>
      <c r="AA336" s="121" t="s">
        <v>3245</v>
      </c>
      <c r="AB336" s="57" t="str">
        <f t="shared" si="188"/>
        <v>PS257847</v>
      </c>
      <c r="AC336" s="58" t="str">
        <f t="shared" si="189"/>
        <v>5088118</v>
      </c>
      <c r="AD336" s="59">
        <f t="shared" si="190"/>
        <v>45989</v>
      </c>
      <c r="AE336" s="58"/>
      <c r="AF336" s="58"/>
      <c r="AG336" s="58"/>
      <c r="AH336" s="58">
        <f t="shared" si="191"/>
        <v>410000</v>
      </c>
      <c r="AI336" s="58"/>
      <c r="AJ336" s="58"/>
      <c r="AK336" s="58"/>
      <c r="AL336" s="58"/>
      <c r="AM336" s="58"/>
      <c r="AN336" s="58"/>
      <c r="AO336" s="58"/>
      <c r="AP336" s="58"/>
      <c r="AQ336" s="58"/>
      <c r="AR336" s="58">
        <f t="shared" si="192"/>
        <v>32800</v>
      </c>
      <c r="AS336" s="58">
        <f t="shared" si="193"/>
        <v>442800</v>
      </c>
      <c r="AT336" s="58">
        <f t="shared" si="194"/>
        <v>442800</v>
      </c>
      <c r="AU336" s="58" t="str">
        <f t="shared" si="195"/>
        <v>Local</v>
      </c>
      <c r="AV336" s="74"/>
      <c r="AY336" s="158"/>
      <c r="AZ336" s="158"/>
      <c r="BA336" s="74"/>
      <c r="BB336" s="164"/>
    </row>
    <row r="337" spans="1:54" s="60" customFormat="1" ht="23.25" customHeight="1">
      <c r="A337" s="113" t="s">
        <v>2766</v>
      </c>
      <c r="B337" s="141" t="s">
        <v>3039</v>
      </c>
      <c r="C337" s="121" t="s">
        <v>1270</v>
      </c>
      <c r="D337" s="114">
        <v>45989</v>
      </c>
      <c r="E337" s="264">
        <v>107747898860</v>
      </c>
      <c r="F337" s="257">
        <v>1</v>
      </c>
      <c r="G337" s="119"/>
      <c r="H337" s="119"/>
      <c r="I337" s="120"/>
      <c r="J337" s="61"/>
      <c r="K337" s="62"/>
      <c r="L337" s="56"/>
      <c r="M337" s="217">
        <v>410000</v>
      </c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62"/>
      <c r="Y337" s="58"/>
      <c r="Z337" s="58"/>
      <c r="AA337" s="121" t="s">
        <v>3245</v>
      </c>
      <c r="AB337" s="57" t="str">
        <f t="shared" si="188"/>
        <v>PS257820</v>
      </c>
      <c r="AC337" s="58" t="str">
        <f t="shared" si="189"/>
        <v>850C251101436</v>
      </c>
      <c r="AD337" s="59">
        <f t="shared" si="190"/>
        <v>45989</v>
      </c>
      <c r="AE337" s="58"/>
      <c r="AF337" s="58"/>
      <c r="AG337" s="58"/>
      <c r="AH337" s="58">
        <f t="shared" si="191"/>
        <v>410000</v>
      </c>
      <c r="AI337" s="58"/>
      <c r="AJ337" s="58"/>
      <c r="AK337" s="58"/>
      <c r="AL337" s="58"/>
      <c r="AM337" s="58"/>
      <c r="AN337" s="58"/>
      <c r="AO337" s="58"/>
      <c r="AP337" s="58"/>
      <c r="AQ337" s="58"/>
      <c r="AR337" s="58">
        <f t="shared" si="192"/>
        <v>32800</v>
      </c>
      <c r="AS337" s="58">
        <f t="shared" si="193"/>
        <v>442800</v>
      </c>
      <c r="AT337" s="58">
        <f t="shared" si="194"/>
        <v>442800</v>
      </c>
      <c r="AU337" s="58" t="str">
        <f t="shared" si="195"/>
        <v>Local</v>
      </c>
      <c r="AV337" s="74"/>
      <c r="AY337" s="158"/>
      <c r="AZ337" s="158"/>
      <c r="BA337" s="74"/>
      <c r="BB337" s="164"/>
    </row>
    <row r="338" spans="1:54" s="60" customFormat="1" ht="23.25" customHeight="1">
      <c r="A338" s="113" t="s">
        <v>2767</v>
      </c>
      <c r="B338" s="141" t="s">
        <v>3040</v>
      </c>
      <c r="C338" s="121" t="s">
        <v>1270</v>
      </c>
      <c r="D338" s="114">
        <v>45989</v>
      </c>
      <c r="E338" s="264">
        <v>107748340560</v>
      </c>
      <c r="F338" s="257">
        <v>1</v>
      </c>
      <c r="G338" s="119"/>
      <c r="H338" s="119"/>
      <c r="I338" s="120"/>
      <c r="J338" s="61"/>
      <c r="K338" s="62"/>
      <c r="L338" s="56"/>
      <c r="M338" s="217">
        <v>410000</v>
      </c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62"/>
      <c r="Y338" s="58"/>
      <c r="Z338" s="58"/>
      <c r="AA338" s="121" t="s">
        <v>3245</v>
      </c>
      <c r="AB338" s="57" t="str">
        <f t="shared" si="188"/>
        <v>PS257833</v>
      </c>
      <c r="AC338" s="58" t="str">
        <f t="shared" si="189"/>
        <v>DSVN-251125-POU</v>
      </c>
      <c r="AD338" s="59">
        <f t="shared" si="190"/>
        <v>45989</v>
      </c>
      <c r="AE338" s="58"/>
      <c r="AF338" s="58"/>
      <c r="AG338" s="58"/>
      <c r="AH338" s="58">
        <f t="shared" si="191"/>
        <v>410000</v>
      </c>
      <c r="AI338" s="58"/>
      <c r="AJ338" s="58"/>
      <c r="AK338" s="58"/>
      <c r="AL338" s="58"/>
      <c r="AM338" s="58"/>
      <c r="AN338" s="58"/>
      <c r="AO338" s="58"/>
      <c r="AP338" s="58"/>
      <c r="AQ338" s="58"/>
      <c r="AR338" s="58">
        <f t="shared" si="192"/>
        <v>32800</v>
      </c>
      <c r="AS338" s="58">
        <f t="shared" si="193"/>
        <v>442800</v>
      </c>
      <c r="AT338" s="58">
        <f t="shared" si="194"/>
        <v>442800</v>
      </c>
      <c r="AU338" s="58" t="str">
        <f t="shared" si="195"/>
        <v>Local</v>
      </c>
      <c r="AV338" s="74"/>
      <c r="AY338" s="158"/>
      <c r="AZ338" s="158"/>
      <c r="BA338" s="74"/>
      <c r="BB338" s="164"/>
    </row>
    <row r="339" spans="1:54" s="60" customFormat="1" ht="23.25" customHeight="1">
      <c r="A339" s="113" t="s">
        <v>2768</v>
      </c>
      <c r="B339" s="141" t="s">
        <v>3041</v>
      </c>
      <c r="C339" s="121" t="s">
        <v>1270</v>
      </c>
      <c r="D339" s="114">
        <v>45989</v>
      </c>
      <c r="E339" s="264">
        <v>107750341160</v>
      </c>
      <c r="F339" s="257">
        <v>1</v>
      </c>
      <c r="G339" s="119"/>
      <c r="H339" s="119"/>
      <c r="I339" s="120"/>
      <c r="J339" s="61"/>
      <c r="K339" s="62"/>
      <c r="L339" s="56"/>
      <c r="M339" s="217">
        <v>410000</v>
      </c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62"/>
      <c r="Y339" s="58"/>
      <c r="Z339" s="58"/>
      <c r="AA339" s="121" t="s">
        <v>3245</v>
      </c>
      <c r="AB339" s="57" t="str">
        <f t="shared" si="188"/>
        <v>PS257862</v>
      </c>
      <c r="AC339" s="58" t="str">
        <f t="shared" si="189"/>
        <v>5088325</v>
      </c>
      <c r="AD339" s="59">
        <f t="shared" si="190"/>
        <v>45989</v>
      </c>
      <c r="AE339" s="58"/>
      <c r="AF339" s="58"/>
      <c r="AG339" s="58"/>
      <c r="AH339" s="58">
        <f t="shared" si="191"/>
        <v>410000</v>
      </c>
      <c r="AI339" s="58"/>
      <c r="AJ339" s="58"/>
      <c r="AK339" s="58"/>
      <c r="AL339" s="58"/>
      <c r="AM339" s="58"/>
      <c r="AN339" s="58"/>
      <c r="AO339" s="58"/>
      <c r="AP339" s="58"/>
      <c r="AQ339" s="58"/>
      <c r="AR339" s="58">
        <f t="shared" si="192"/>
        <v>32800</v>
      </c>
      <c r="AS339" s="58">
        <f t="shared" si="193"/>
        <v>442800</v>
      </c>
      <c r="AT339" s="58">
        <f t="shared" si="194"/>
        <v>442800</v>
      </c>
      <c r="AU339" s="58" t="str">
        <f t="shared" si="195"/>
        <v>Local</v>
      </c>
      <c r="AV339" s="74"/>
      <c r="AY339" s="158"/>
      <c r="AZ339" s="158"/>
      <c r="BA339" s="74"/>
      <c r="BB339" s="164"/>
    </row>
    <row r="340" spans="1:54" s="60" customFormat="1" ht="23.25" customHeight="1">
      <c r="A340" s="113" t="s">
        <v>2769</v>
      </c>
      <c r="B340" s="141" t="s">
        <v>3042</v>
      </c>
      <c r="C340" s="121" t="s">
        <v>1270</v>
      </c>
      <c r="D340" s="114">
        <v>45989</v>
      </c>
      <c r="E340" s="264">
        <v>107748106650</v>
      </c>
      <c r="F340" s="257">
        <v>1</v>
      </c>
      <c r="G340" s="119"/>
      <c r="H340" s="119"/>
      <c r="I340" s="120"/>
      <c r="J340" s="61"/>
      <c r="K340" s="62"/>
      <c r="L340" s="56"/>
      <c r="M340" s="217">
        <v>410000</v>
      </c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62"/>
      <c r="Y340" s="58"/>
      <c r="Z340" s="58"/>
      <c r="AA340" s="121" t="s">
        <v>3245</v>
      </c>
      <c r="AB340" s="57" t="str">
        <f t="shared" si="188"/>
        <v>PS257835</v>
      </c>
      <c r="AC340" s="58" t="str">
        <f t="shared" si="189"/>
        <v>5087991</v>
      </c>
      <c r="AD340" s="59">
        <f t="shared" si="190"/>
        <v>45989</v>
      </c>
      <c r="AE340" s="58"/>
      <c r="AF340" s="58"/>
      <c r="AG340" s="58"/>
      <c r="AH340" s="58">
        <f t="shared" si="191"/>
        <v>410000</v>
      </c>
      <c r="AI340" s="58"/>
      <c r="AJ340" s="58"/>
      <c r="AK340" s="58"/>
      <c r="AL340" s="58"/>
      <c r="AM340" s="58"/>
      <c r="AN340" s="58"/>
      <c r="AO340" s="58"/>
      <c r="AP340" s="58"/>
      <c r="AQ340" s="58"/>
      <c r="AR340" s="58">
        <f t="shared" si="192"/>
        <v>32800</v>
      </c>
      <c r="AS340" s="58">
        <f t="shared" si="193"/>
        <v>442800</v>
      </c>
      <c r="AT340" s="58">
        <f t="shared" si="194"/>
        <v>442800</v>
      </c>
      <c r="AU340" s="58" t="str">
        <f t="shared" si="195"/>
        <v>Local</v>
      </c>
      <c r="AV340" s="74"/>
      <c r="AY340" s="158"/>
      <c r="AZ340" s="158"/>
      <c r="BA340" s="74"/>
      <c r="BB340" s="164"/>
    </row>
    <row r="341" spans="1:54" s="60" customFormat="1" ht="23.25" customHeight="1">
      <c r="A341" s="113" t="s">
        <v>2770</v>
      </c>
      <c r="B341" s="141" t="s">
        <v>3043</v>
      </c>
      <c r="C341" s="121" t="s">
        <v>1270</v>
      </c>
      <c r="D341" s="114">
        <v>45989</v>
      </c>
      <c r="E341" s="264">
        <v>107748271260</v>
      </c>
      <c r="F341" s="257">
        <v>1</v>
      </c>
      <c r="G341" s="119"/>
      <c r="H341" s="119"/>
      <c r="I341" s="120"/>
      <c r="J341" s="61"/>
      <c r="K341" s="62"/>
      <c r="L341" s="56"/>
      <c r="M341" s="217">
        <v>410000</v>
      </c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62"/>
      <c r="Y341" s="58"/>
      <c r="Z341" s="58"/>
      <c r="AA341" s="121" t="s">
        <v>3245</v>
      </c>
      <c r="AB341" s="57" t="str">
        <f t="shared" si="188"/>
        <v>PS257834</v>
      </c>
      <c r="AC341" s="58" t="str">
        <f t="shared" si="189"/>
        <v>5082612</v>
      </c>
      <c r="AD341" s="59">
        <f t="shared" si="190"/>
        <v>45989</v>
      </c>
      <c r="AE341" s="58"/>
      <c r="AF341" s="58"/>
      <c r="AG341" s="58"/>
      <c r="AH341" s="58">
        <f t="shared" si="191"/>
        <v>410000</v>
      </c>
      <c r="AI341" s="58"/>
      <c r="AJ341" s="58"/>
      <c r="AK341" s="58"/>
      <c r="AL341" s="58"/>
      <c r="AM341" s="58"/>
      <c r="AN341" s="58"/>
      <c r="AO341" s="58"/>
      <c r="AP341" s="58"/>
      <c r="AQ341" s="58"/>
      <c r="AR341" s="58">
        <f t="shared" si="192"/>
        <v>32800</v>
      </c>
      <c r="AS341" s="58">
        <f t="shared" si="193"/>
        <v>442800</v>
      </c>
      <c r="AT341" s="58">
        <f t="shared" si="194"/>
        <v>442800</v>
      </c>
      <c r="AU341" s="58" t="str">
        <f t="shared" si="195"/>
        <v>Local</v>
      </c>
      <c r="AV341" s="74"/>
      <c r="AY341" s="158"/>
      <c r="AZ341" s="158"/>
      <c r="BA341" s="74"/>
      <c r="BB341" s="164"/>
    </row>
    <row r="342" spans="1:54" s="60" customFormat="1" ht="23.25" customHeight="1">
      <c r="A342" s="113" t="s">
        <v>2771</v>
      </c>
      <c r="B342" s="141" t="s">
        <v>3044</v>
      </c>
      <c r="C342" s="121" t="s">
        <v>1270</v>
      </c>
      <c r="D342" s="114">
        <v>45989</v>
      </c>
      <c r="E342" s="264">
        <v>107749642340</v>
      </c>
      <c r="F342" s="257">
        <v>1</v>
      </c>
      <c r="G342" s="119"/>
      <c r="H342" s="119"/>
      <c r="I342" s="120"/>
      <c r="J342" s="61"/>
      <c r="K342" s="62"/>
      <c r="L342" s="56"/>
      <c r="M342" s="217">
        <v>410000</v>
      </c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62"/>
      <c r="Y342" s="58"/>
      <c r="Z342" s="58"/>
      <c r="AA342" s="121" t="s">
        <v>3245</v>
      </c>
      <c r="AB342" s="57" t="str">
        <f t="shared" si="188"/>
        <v>PS257866</v>
      </c>
      <c r="AC342" s="58" t="str">
        <f t="shared" si="189"/>
        <v>5070178</v>
      </c>
      <c r="AD342" s="59">
        <f t="shared" si="190"/>
        <v>45989</v>
      </c>
      <c r="AE342" s="58"/>
      <c r="AF342" s="58"/>
      <c r="AG342" s="58"/>
      <c r="AH342" s="58">
        <f t="shared" si="191"/>
        <v>410000</v>
      </c>
      <c r="AI342" s="58"/>
      <c r="AJ342" s="58"/>
      <c r="AK342" s="58"/>
      <c r="AL342" s="58"/>
      <c r="AM342" s="58"/>
      <c r="AN342" s="58"/>
      <c r="AO342" s="58"/>
      <c r="AP342" s="58"/>
      <c r="AQ342" s="58"/>
      <c r="AR342" s="58">
        <f t="shared" si="192"/>
        <v>32800</v>
      </c>
      <c r="AS342" s="58">
        <f t="shared" si="193"/>
        <v>442800</v>
      </c>
      <c r="AT342" s="58">
        <f t="shared" si="194"/>
        <v>442800</v>
      </c>
      <c r="AU342" s="58" t="str">
        <f t="shared" si="195"/>
        <v>Local</v>
      </c>
      <c r="AV342" s="74"/>
      <c r="AY342" s="158"/>
      <c r="AZ342" s="158"/>
      <c r="BA342" s="74"/>
      <c r="BB342" s="164"/>
    </row>
    <row r="343" spans="1:54" s="60" customFormat="1" ht="23.25" customHeight="1">
      <c r="A343" s="113" t="s">
        <v>2772</v>
      </c>
      <c r="B343" s="141" t="s">
        <v>3045</v>
      </c>
      <c r="C343" s="121" t="s">
        <v>1270</v>
      </c>
      <c r="D343" s="114">
        <v>45989</v>
      </c>
      <c r="E343" s="264">
        <v>107748370000</v>
      </c>
      <c r="F343" s="257">
        <v>1</v>
      </c>
      <c r="G343" s="119"/>
      <c r="H343" s="119"/>
      <c r="I343" s="120"/>
      <c r="J343" s="61"/>
      <c r="K343" s="62"/>
      <c r="L343" s="56"/>
      <c r="M343" s="217">
        <v>410000</v>
      </c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62"/>
      <c r="Y343" s="58"/>
      <c r="Z343" s="58"/>
      <c r="AA343" s="121" t="s">
        <v>3245</v>
      </c>
      <c r="AB343" s="57" t="str">
        <f t="shared" si="188"/>
        <v>PS257831</v>
      </c>
      <c r="AC343" s="58" t="str">
        <f t="shared" si="189"/>
        <v>2025/PAL-VY 006</v>
      </c>
      <c r="AD343" s="59">
        <f t="shared" si="190"/>
        <v>45989</v>
      </c>
      <c r="AE343" s="58"/>
      <c r="AF343" s="58"/>
      <c r="AG343" s="58"/>
      <c r="AH343" s="58">
        <f t="shared" si="191"/>
        <v>410000</v>
      </c>
      <c r="AI343" s="58"/>
      <c r="AJ343" s="58"/>
      <c r="AK343" s="58"/>
      <c r="AL343" s="58"/>
      <c r="AM343" s="58"/>
      <c r="AN343" s="58"/>
      <c r="AO343" s="58"/>
      <c r="AP343" s="58"/>
      <c r="AQ343" s="58"/>
      <c r="AR343" s="58">
        <f t="shared" si="192"/>
        <v>32800</v>
      </c>
      <c r="AS343" s="58">
        <f t="shared" si="193"/>
        <v>442800</v>
      </c>
      <c r="AT343" s="58">
        <f t="shared" si="194"/>
        <v>442800</v>
      </c>
      <c r="AU343" s="58" t="str">
        <f t="shared" si="195"/>
        <v>Local</v>
      </c>
      <c r="AV343" s="74"/>
      <c r="AY343" s="158"/>
      <c r="AZ343" s="158"/>
      <c r="BA343" s="74"/>
      <c r="BB343" s="164"/>
    </row>
    <row r="344" spans="1:54" s="60" customFormat="1" ht="23.25" customHeight="1">
      <c r="A344" s="113" t="s">
        <v>2773</v>
      </c>
      <c r="B344" s="141" t="s">
        <v>3046</v>
      </c>
      <c r="C344" s="121" t="s">
        <v>1270</v>
      </c>
      <c r="D344" s="114">
        <v>45989</v>
      </c>
      <c r="E344" s="264">
        <v>107749600230</v>
      </c>
      <c r="F344" s="257">
        <v>1</v>
      </c>
      <c r="G344" s="119"/>
      <c r="H344" s="119"/>
      <c r="I344" s="120"/>
      <c r="J344" s="61"/>
      <c r="K344" s="62"/>
      <c r="L344" s="56"/>
      <c r="M344" s="217">
        <v>410000</v>
      </c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62"/>
      <c r="Y344" s="58"/>
      <c r="Z344" s="58"/>
      <c r="AA344" s="121" t="s">
        <v>3245</v>
      </c>
      <c r="AB344" s="57" t="str">
        <f t="shared" si="188"/>
        <v>PS257832</v>
      </c>
      <c r="AC344" s="58" t="str">
        <f t="shared" si="189"/>
        <v>O2-2511-00629</v>
      </c>
      <c r="AD344" s="59">
        <f t="shared" si="190"/>
        <v>45989</v>
      </c>
      <c r="AE344" s="58"/>
      <c r="AF344" s="58"/>
      <c r="AG344" s="58"/>
      <c r="AH344" s="58">
        <f t="shared" si="191"/>
        <v>410000</v>
      </c>
      <c r="AI344" s="58"/>
      <c r="AJ344" s="58"/>
      <c r="AK344" s="58"/>
      <c r="AL344" s="58"/>
      <c r="AM344" s="58"/>
      <c r="AN344" s="58"/>
      <c r="AO344" s="58"/>
      <c r="AP344" s="58"/>
      <c r="AQ344" s="58"/>
      <c r="AR344" s="58">
        <f t="shared" si="192"/>
        <v>32800</v>
      </c>
      <c r="AS344" s="58">
        <f t="shared" si="193"/>
        <v>442800</v>
      </c>
      <c r="AT344" s="58">
        <f t="shared" si="194"/>
        <v>442800</v>
      </c>
      <c r="AU344" s="58" t="str">
        <f t="shared" si="195"/>
        <v>Local</v>
      </c>
      <c r="AV344" s="74"/>
      <c r="AY344" s="158"/>
      <c r="AZ344" s="158"/>
      <c r="BA344" s="74"/>
      <c r="BB344" s="164"/>
    </row>
    <row r="345" spans="1:54" s="60" customFormat="1" ht="23.25" customHeight="1">
      <c r="A345" s="113" t="s">
        <v>2773</v>
      </c>
      <c r="B345" s="141" t="s">
        <v>3046</v>
      </c>
      <c r="C345" s="121" t="s">
        <v>1270</v>
      </c>
      <c r="D345" s="114">
        <v>45989</v>
      </c>
      <c r="E345" s="264">
        <v>107749601150</v>
      </c>
      <c r="F345" s="261">
        <v>1</v>
      </c>
      <c r="G345" s="119"/>
      <c r="H345" s="119"/>
      <c r="I345" s="120"/>
      <c r="J345" s="61"/>
      <c r="K345" s="62"/>
      <c r="L345" s="56"/>
      <c r="M345" s="217">
        <v>70000</v>
      </c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62"/>
      <c r="Y345" s="58"/>
      <c r="Z345" s="58"/>
      <c r="AA345" s="121" t="s">
        <v>3245</v>
      </c>
      <c r="AB345" s="57" t="str">
        <f t="shared" si="188"/>
        <v>PS257832</v>
      </c>
      <c r="AC345" s="58" t="str">
        <f t="shared" si="189"/>
        <v>O2-2511-00629</v>
      </c>
      <c r="AD345" s="59">
        <f t="shared" si="190"/>
        <v>45989</v>
      </c>
      <c r="AE345" s="58"/>
      <c r="AF345" s="58"/>
      <c r="AG345" s="58"/>
      <c r="AH345" s="58">
        <f t="shared" si="191"/>
        <v>70000</v>
      </c>
      <c r="AI345" s="58"/>
      <c r="AJ345" s="58"/>
      <c r="AK345" s="58"/>
      <c r="AL345" s="58"/>
      <c r="AM345" s="58"/>
      <c r="AN345" s="58"/>
      <c r="AO345" s="58"/>
      <c r="AP345" s="58"/>
      <c r="AQ345" s="58"/>
      <c r="AR345" s="58">
        <f t="shared" si="192"/>
        <v>5600</v>
      </c>
      <c r="AS345" s="58">
        <f t="shared" si="193"/>
        <v>75600</v>
      </c>
      <c r="AT345" s="58">
        <f t="shared" si="194"/>
        <v>75600</v>
      </c>
      <c r="AU345" s="58" t="str">
        <f t="shared" si="195"/>
        <v>Local</v>
      </c>
      <c r="AV345" s="74"/>
      <c r="AY345" s="158"/>
      <c r="AZ345" s="158"/>
      <c r="BA345" s="74"/>
      <c r="BB345" s="164"/>
    </row>
    <row r="346" spans="1:54" s="60" customFormat="1" ht="23.25" customHeight="1">
      <c r="A346" s="113" t="s">
        <v>2774</v>
      </c>
      <c r="B346" s="141" t="s">
        <v>3047</v>
      </c>
      <c r="C346" s="121" t="s">
        <v>1270</v>
      </c>
      <c r="D346" s="114">
        <v>45989</v>
      </c>
      <c r="E346" s="264">
        <v>107748024420</v>
      </c>
      <c r="F346" s="257">
        <v>1</v>
      </c>
      <c r="G346" s="119"/>
      <c r="H346" s="119"/>
      <c r="I346" s="120"/>
      <c r="J346" s="61"/>
      <c r="K346" s="62"/>
      <c r="L346" s="56"/>
      <c r="M346" s="217">
        <v>410000</v>
      </c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62"/>
      <c r="Y346" s="58"/>
      <c r="Z346" s="58"/>
      <c r="AA346" s="121" t="s">
        <v>3245</v>
      </c>
      <c r="AB346" s="57" t="str">
        <f t="shared" si="188"/>
        <v>PS257844</v>
      </c>
      <c r="AC346" s="58" t="str">
        <f t="shared" si="189"/>
        <v>B34X25112703VY</v>
      </c>
      <c r="AD346" s="59">
        <f t="shared" si="190"/>
        <v>45989</v>
      </c>
      <c r="AE346" s="58"/>
      <c r="AF346" s="58"/>
      <c r="AG346" s="58"/>
      <c r="AH346" s="58">
        <f t="shared" si="191"/>
        <v>410000</v>
      </c>
      <c r="AI346" s="58"/>
      <c r="AJ346" s="58"/>
      <c r="AK346" s="58"/>
      <c r="AL346" s="58"/>
      <c r="AM346" s="58"/>
      <c r="AN346" s="58"/>
      <c r="AO346" s="58"/>
      <c r="AP346" s="58"/>
      <c r="AQ346" s="58"/>
      <c r="AR346" s="58">
        <f t="shared" si="192"/>
        <v>32800</v>
      </c>
      <c r="AS346" s="58">
        <f t="shared" si="193"/>
        <v>442800</v>
      </c>
      <c r="AT346" s="58">
        <f t="shared" si="194"/>
        <v>442800</v>
      </c>
      <c r="AU346" s="58" t="str">
        <f t="shared" si="195"/>
        <v>Local</v>
      </c>
      <c r="AV346" s="74"/>
      <c r="AY346" s="158"/>
      <c r="AZ346" s="158"/>
      <c r="BA346" s="74"/>
      <c r="BB346" s="164"/>
    </row>
    <row r="347" spans="1:54" s="60" customFormat="1" ht="23.25" customHeight="1">
      <c r="A347" s="113" t="s">
        <v>2775</v>
      </c>
      <c r="B347" s="141" t="s">
        <v>3048</v>
      </c>
      <c r="C347" s="121" t="s">
        <v>1270</v>
      </c>
      <c r="D347" s="114">
        <v>45992</v>
      </c>
      <c r="E347" s="264">
        <v>107754460810</v>
      </c>
      <c r="F347" s="257">
        <v>1</v>
      </c>
      <c r="G347" s="119"/>
      <c r="H347" s="119"/>
      <c r="I347" s="120"/>
      <c r="J347" s="61"/>
      <c r="K347" s="62"/>
      <c r="L347" s="56"/>
      <c r="M347" s="217">
        <v>410000</v>
      </c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62"/>
      <c r="Y347" s="58"/>
      <c r="Z347" s="58"/>
      <c r="AA347" s="121" t="s">
        <v>3245</v>
      </c>
      <c r="AB347" s="57" t="str">
        <f t="shared" si="188"/>
        <v>PS257870</v>
      </c>
      <c r="AC347" s="58" t="str">
        <f t="shared" si="189"/>
        <v>EBD-PSTPU251126</v>
      </c>
      <c r="AD347" s="59">
        <f t="shared" si="190"/>
        <v>45992</v>
      </c>
      <c r="AE347" s="58"/>
      <c r="AF347" s="58"/>
      <c r="AG347" s="58"/>
      <c r="AH347" s="58">
        <f t="shared" si="191"/>
        <v>410000</v>
      </c>
      <c r="AI347" s="58"/>
      <c r="AJ347" s="58"/>
      <c r="AK347" s="58"/>
      <c r="AL347" s="58"/>
      <c r="AM347" s="58"/>
      <c r="AN347" s="58"/>
      <c r="AO347" s="58"/>
      <c r="AP347" s="58"/>
      <c r="AQ347" s="58"/>
      <c r="AR347" s="58">
        <f t="shared" si="192"/>
        <v>32800</v>
      </c>
      <c r="AS347" s="58">
        <f t="shared" si="193"/>
        <v>442800</v>
      </c>
      <c r="AT347" s="58">
        <f t="shared" si="194"/>
        <v>442800</v>
      </c>
      <c r="AU347" s="58" t="str">
        <f t="shared" si="195"/>
        <v>Local</v>
      </c>
      <c r="AV347" s="74"/>
      <c r="AY347" s="158"/>
      <c r="AZ347" s="158"/>
      <c r="BA347" s="74"/>
      <c r="BB347" s="164"/>
    </row>
    <row r="348" spans="1:54" s="60" customFormat="1" ht="23.25" customHeight="1">
      <c r="A348" s="113" t="s">
        <v>2776</v>
      </c>
      <c r="B348" s="141" t="s">
        <v>3049</v>
      </c>
      <c r="C348" s="121" t="s">
        <v>1270</v>
      </c>
      <c r="D348" s="114">
        <v>45992</v>
      </c>
      <c r="E348" s="264">
        <v>107754056910</v>
      </c>
      <c r="F348" s="257">
        <v>1</v>
      </c>
      <c r="G348" s="119"/>
      <c r="H348" s="119"/>
      <c r="I348" s="120"/>
      <c r="J348" s="61"/>
      <c r="K348" s="62"/>
      <c r="L348" s="56"/>
      <c r="M348" s="217">
        <v>410000</v>
      </c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62"/>
      <c r="Y348" s="58"/>
      <c r="Z348" s="58"/>
      <c r="AA348" s="121" t="s">
        <v>3245</v>
      </c>
      <c r="AB348" s="57" t="str">
        <f t="shared" si="188"/>
        <v>PS257883</v>
      </c>
      <c r="AC348" s="58" t="str">
        <f t="shared" si="189"/>
        <v>EBD-PSSP251128</v>
      </c>
      <c r="AD348" s="59">
        <f t="shared" si="190"/>
        <v>45992</v>
      </c>
      <c r="AE348" s="58"/>
      <c r="AF348" s="58"/>
      <c r="AG348" s="58"/>
      <c r="AH348" s="58">
        <f t="shared" si="191"/>
        <v>410000</v>
      </c>
      <c r="AI348" s="58"/>
      <c r="AJ348" s="58"/>
      <c r="AK348" s="58"/>
      <c r="AL348" s="58"/>
      <c r="AM348" s="58"/>
      <c r="AN348" s="58"/>
      <c r="AO348" s="58"/>
      <c r="AP348" s="58"/>
      <c r="AQ348" s="58"/>
      <c r="AR348" s="58">
        <f t="shared" si="192"/>
        <v>32800</v>
      </c>
      <c r="AS348" s="58">
        <f t="shared" si="193"/>
        <v>442800</v>
      </c>
      <c r="AT348" s="58">
        <f t="shared" si="194"/>
        <v>442800</v>
      </c>
      <c r="AU348" s="58" t="str">
        <f t="shared" si="195"/>
        <v>Local</v>
      </c>
      <c r="AV348" s="74"/>
      <c r="AY348" s="158"/>
      <c r="AZ348" s="158"/>
      <c r="BA348" s="74"/>
      <c r="BB348" s="164"/>
    </row>
    <row r="349" spans="1:54" s="60" customFormat="1" ht="23.25" customHeight="1">
      <c r="A349" s="113" t="s">
        <v>2776</v>
      </c>
      <c r="B349" s="141" t="s">
        <v>3049</v>
      </c>
      <c r="C349" s="121" t="s">
        <v>1270</v>
      </c>
      <c r="D349" s="114">
        <v>45992</v>
      </c>
      <c r="E349" s="264">
        <v>107754076950</v>
      </c>
      <c r="F349" s="261">
        <v>1</v>
      </c>
      <c r="G349" s="119"/>
      <c r="H349" s="119"/>
      <c r="I349" s="120"/>
      <c r="J349" s="61"/>
      <c r="K349" s="62"/>
      <c r="L349" s="56"/>
      <c r="M349" s="217">
        <v>70000</v>
      </c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62"/>
      <c r="Y349" s="58"/>
      <c r="Z349" s="58"/>
      <c r="AA349" s="121" t="s">
        <v>3245</v>
      </c>
      <c r="AB349" s="57" t="str">
        <f t="shared" si="188"/>
        <v>PS257883</v>
      </c>
      <c r="AC349" s="58" t="str">
        <f t="shared" si="189"/>
        <v>EBD-PSSP251128</v>
      </c>
      <c r="AD349" s="59">
        <f t="shared" si="190"/>
        <v>45992</v>
      </c>
      <c r="AE349" s="58"/>
      <c r="AF349" s="58"/>
      <c r="AG349" s="58"/>
      <c r="AH349" s="58">
        <f t="shared" si="191"/>
        <v>70000</v>
      </c>
      <c r="AI349" s="58"/>
      <c r="AJ349" s="58"/>
      <c r="AK349" s="58"/>
      <c r="AL349" s="58"/>
      <c r="AM349" s="58"/>
      <c r="AN349" s="58"/>
      <c r="AO349" s="58"/>
      <c r="AP349" s="58"/>
      <c r="AQ349" s="58"/>
      <c r="AR349" s="58">
        <f t="shared" si="192"/>
        <v>5600</v>
      </c>
      <c r="AS349" s="58">
        <f t="shared" si="193"/>
        <v>75600</v>
      </c>
      <c r="AT349" s="58">
        <f t="shared" si="194"/>
        <v>75600</v>
      </c>
      <c r="AU349" s="58" t="str">
        <f t="shared" si="195"/>
        <v>Local</v>
      </c>
      <c r="AV349" s="74"/>
      <c r="AY349" s="158"/>
      <c r="AZ349" s="158"/>
      <c r="BA349" s="74"/>
      <c r="BB349" s="164"/>
    </row>
    <row r="350" spans="1:54" s="60" customFormat="1" ht="23.25" customHeight="1">
      <c r="A350" s="113" t="s">
        <v>2777</v>
      </c>
      <c r="B350" s="141" t="s">
        <v>3050</v>
      </c>
      <c r="C350" s="121" t="s">
        <v>1270</v>
      </c>
      <c r="D350" s="114">
        <v>45992</v>
      </c>
      <c r="E350" s="264">
        <v>107753734910</v>
      </c>
      <c r="F350" s="257">
        <v>1</v>
      </c>
      <c r="G350" s="119"/>
      <c r="H350" s="119"/>
      <c r="I350" s="120"/>
      <c r="J350" s="61"/>
      <c r="K350" s="62"/>
      <c r="L350" s="56"/>
      <c r="M350" s="217">
        <v>410000</v>
      </c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62"/>
      <c r="Y350" s="58"/>
      <c r="Z350" s="58"/>
      <c r="AA350" s="121" t="s">
        <v>3245</v>
      </c>
      <c r="AB350" s="57" t="str">
        <f t="shared" si="188"/>
        <v>PS257880</v>
      </c>
      <c r="AC350" s="58" t="str">
        <f t="shared" si="189"/>
        <v>VY/250-2025</v>
      </c>
      <c r="AD350" s="59">
        <f t="shared" si="190"/>
        <v>45992</v>
      </c>
      <c r="AE350" s="58"/>
      <c r="AF350" s="58"/>
      <c r="AG350" s="58"/>
      <c r="AH350" s="58">
        <f t="shared" si="191"/>
        <v>410000</v>
      </c>
      <c r="AI350" s="58"/>
      <c r="AJ350" s="58"/>
      <c r="AK350" s="58"/>
      <c r="AL350" s="58"/>
      <c r="AM350" s="58"/>
      <c r="AN350" s="58"/>
      <c r="AO350" s="58"/>
      <c r="AP350" s="58"/>
      <c r="AQ350" s="58"/>
      <c r="AR350" s="58">
        <f t="shared" si="192"/>
        <v>32800</v>
      </c>
      <c r="AS350" s="58">
        <f t="shared" si="193"/>
        <v>442800</v>
      </c>
      <c r="AT350" s="58">
        <f t="shared" si="194"/>
        <v>442800</v>
      </c>
      <c r="AU350" s="58" t="str">
        <f t="shared" si="195"/>
        <v>Local</v>
      </c>
      <c r="AV350" s="74"/>
      <c r="AY350" s="158"/>
      <c r="AZ350" s="158"/>
      <c r="BA350" s="74"/>
      <c r="BB350" s="164"/>
    </row>
    <row r="351" spans="1:54" s="60" customFormat="1" ht="23.25" customHeight="1">
      <c r="A351" s="113" t="s">
        <v>2777</v>
      </c>
      <c r="B351" s="141" t="s">
        <v>3050</v>
      </c>
      <c r="C351" s="121" t="s">
        <v>1270</v>
      </c>
      <c r="D351" s="114">
        <v>45992</v>
      </c>
      <c r="E351" s="264">
        <v>107753751560</v>
      </c>
      <c r="F351" s="261">
        <v>1</v>
      </c>
      <c r="G351" s="119"/>
      <c r="H351" s="119"/>
      <c r="I351" s="120"/>
      <c r="J351" s="61"/>
      <c r="K351" s="62"/>
      <c r="L351" s="56"/>
      <c r="M351" s="217">
        <v>70000</v>
      </c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62"/>
      <c r="Y351" s="58"/>
      <c r="Z351" s="58"/>
      <c r="AA351" s="121" t="s">
        <v>3245</v>
      </c>
      <c r="AB351" s="57" t="str">
        <f t="shared" si="188"/>
        <v>PS257880</v>
      </c>
      <c r="AC351" s="58" t="str">
        <f t="shared" si="189"/>
        <v>VY/250-2025</v>
      </c>
      <c r="AD351" s="59">
        <f t="shared" si="190"/>
        <v>45992</v>
      </c>
      <c r="AE351" s="58"/>
      <c r="AF351" s="58"/>
      <c r="AG351" s="58"/>
      <c r="AH351" s="58">
        <f t="shared" si="191"/>
        <v>70000</v>
      </c>
      <c r="AI351" s="58"/>
      <c r="AJ351" s="58"/>
      <c r="AK351" s="58"/>
      <c r="AL351" s="58"/>
      <c r="AM351" s="58"/>
      <c r="AN351" s="58"/>
      <c r="AO351" s="58"/>
      <c r="AP351" s="58"/>
      <c r="AQ351" s="58"/>
      <c r="AR351" s="58">
        <f t="shared" si="192"/>
        <v>5600</v>
      </c>
      <c r="AS351" s="58">
        <f t="shared" si="193"/>
        <v>75600</v>
      </c>
      <c r="AT351" s="58">
        <f t="shared" si="194"/>
        <v>75600</v>
      </c>
      <c r="AU351" s="58" t="str">
        <f t="shared" si="195"/>
        <v>Local</v>
      </c>
      <c r="AV351" s="74"/>
      <c r="AY351" s="158"/>
      <c r="AZ351" s="158"/>
      <c r="BA351" s="74"/>
      <c r="BB351" s="164"/>
    </row>
    <row r="352" spans="1:54" s="60" customFormat="1" ht="23.25" customHeight="1">
      <c r="A352" s="113" t="s">
        <v>2778</v>
      </c>
      <c r="B352" s="141" t="s">
        <v>3051</v>
      </c>
      <c r="C352" s="121" t="s">
        <v>1270</v>
      </c>
      <c r="D352" s="114">
        <v>45992</v>
      </c>
      <c r="E352" s="264">
        <v>107753696740</v>
      </c>
      <c r="F352" s="257">
        <v>1</v>
      </c>
      <c r="G352" s="119"/>
      <c r="H352" s="119"/>
      <c r="I352" s="120"/>
      <c r="J352" s="61"/>
      <c r="K352" s="62"/>
      <c r="L352" s="56"/>
      <c r="M352" s="217">
        <v>410000</v>
      </c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62"/>
      <c r="Y352" s="58"/>
      <c r="Z352" s="58"/>
      <c r="AA352" s="121" t="s">
        <v>3245</v>
      </c>
      <c r="AB352" s="57" t="str">
        <f t="shared" si="188"/>
        <v>PS257875</v>
      </c>
      <c r="AC352" s="58" t="str">
        <f t="shared" si="189"/>
        <v>EBD-PSINJ251129</v>
      </c>
      <c r="AD352" s="59">
        <f t="shared" si="190"/>
        <v>45992</v>
      </c>
      <c r="AE352" s="58"/>
      <c r="AF352" s="58"/>
      <c r="AG352" s="58"/>
      <c r="AH352" s="58">
        <f t="shared" si="191"/>
        <v>410000</v>
      </c>
      <c r="AI352" s="58"/>
      <c r="AJ352" s="58"/>
      <c r="AK352" s="58"/>
      <c r="AL352" s="58"/>
      <c r="AM352" s="58"/>
      <c r="AN352" s="58"/>
      <c r="AO352" s="58"/>
      <c r="AP352" s="58"/>
      <c r="AQ352" s="58"/>
      <c r="AR352" s="58">
        <f t="shared" si="192"/>
        <v>32800</v>
      </c>
      <c r="AS352" s="58">
        <f t="shared" si="193"/>
        <v>442800</v>
      </c>
      <c r="AT352" s="58">
        <f t="shared" si="194"/>
        <v>442800</v>
      </c>
      <c r="AU352" s="58" t="str">
        <f t="shared" si="195"/>
        <v>Local</v>
      </c>
      <c r="AV352" s="74"/>
      <c r="AY352" s="158"/>
      <c r="AZ352" s="158"/>
      <c r="BA352" s="74"/>
      <c r="BB352" s="164"/>
    </row>
    <row r="353" spans="1:54" s="60" customFormat="1" ht="23.25" customHeight="1">
      <c r="A353" s="113" t="s">
        <v>2778</v>
      </c>
      <c r="B353" s="141" t="s">
        <v>3051</v>
      </c>
      <c r="C353" s="121" t="s">
        <v>1270</v>
      </c>
      <c r="D353" s="114">
        <v>45992</v>
      </c>
      <c r="E353" s="264">
        <v>107753715530</v>
      </c>
      <c r="F353" s="261">
        <v>1</v>
      </c>
      <c r="G353" s="119"/>
      <c r="H353" s="119"/>
      <c r="I353" s="120"/>
      <c r="J353" s="61"/>
      <c r="K353" s="62"/>
      <c r="L353" s="56"/>
      <c r="M353" s="217">
        <v>70000</v>
      </c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62"/>
      <c r="Y353" s="58"/>
      <c r="Z353" s="58"/>
      <c r="AA353" s="121" t="s">
        <v>3245</v>
      </c>
      <c r="AB353" s="57" t="str">
        <f t="shared" si="188"/>
        <v>PS257875</v>
      </c>
      <c r="AC353" s="58" t="str">
        <f t="shared" si="189"/>
        <v>EBD-PSINJ251129</v>
      </c>
      <c r="AD353" s="59">
        <f t="shared" si="190"/>
        <v>45992</v>
      </c>
      <c r="AE353" s="58"/>
      <c r="AF353" s="58"/>
      <c r="AG353" s="58"/>
      <c r="AH353" s="58">
        <f t="shared" si="191"/>
        <v>70000</v>
      </c>
      <c r="AI353" s="58"/>
      <c r="AJ353" s="58"/>
      <c r="AK353" s="58"/>
      <c r="AL353" s="58"/>
      <c r="AM353" s="58"/>
      <c r="AN353" s="58"/>
      <c r="AO353" s="58"/>
      <c r="AP353" s="58"/>
      <c r="AQ353" s="58"/>
      <c r="AR353" s="58">
        <f t="shared" si="192"/>
        <v>5600</v>
      </c>
      <c r="AS353" s="58">
        <f t="shared" si="193"/>
        <v>75600</v>
      </c>
      <c r="AT353" s="58">
        <f t="shared" si="194"/>
        <v>75600</v>
      </c>
      <c r="AU353" s="58" t="str">
        <f t="shared" si="195"/>
        <v>Local</v>
      </c>
      <c r="AV353" s="74"/>
      <c r="AY353" s="158"/>
      <c r="AZ353" s="158"/>
      <c r="BA353" s="74"/>
      <c r="BB353" s="164"/>
    </row>
    <row r="354" spans="1:54" s="60" customFormat="1" ht="23.25" customHeight="1">
      <c r="A354" s="113" t="s">
        <v>2778</v>
      </c>
      <c r="B354" s="141" t="s">
        <v>3051</v>
      </c>
      <c r="C354" s="121" t="s">
        <v>1270</v>
      </c>
      <c r="D354" s="114">
        <v>45992</v>
      </c>
      <c r="E354" s="264">
        <v>107753718220</v>
      </c>
      <c r="F354" s="261">
        <v>1</v>
      </c>
      <c r="G354" s="119"/>
      <c r="H354" s="119"/>
      <c r="I354" s="120"/>
      <c r="J354" s="61"/>
      <c r="K354" s="62"/>
      <c r="L354" s="56"/>
      <c r="M354" s="217">
        <v>70000</v>
      </c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62"/>
      <c r="Y354" s="58"/>
      <c r="Z354" s="58"/>
      <c r="AA354" s="121" t="s">
        <v>3245</v>
      </c>
      <c r="AB354" s="57" t="str">
        <f t="shared" si="188"/>
        <v>PS257875</v>
      </c>
      <c r="AC354" s="58" t="str">
        <f t="shared" si="189"/>
        <v>EBD-PSINJ251129</v>
      </c>
      <c r="AD354" s="59">
        <f t="shared" si="190"/>
        <v>45992</v>
      </c>
      <c r="AE354" s="58"/>
      <c r="AF354" s="58"/>
      <c r="AG354" s="58"/>
      <c r="AH354" s="58">
        <f t="shared" si="191"/>
        <v>70000</v>
      </c>
      <c r="AI354" s="58"/>
      <c r="AJ354" s="58"/>
      <c r="AK354" s="58"/>
      <c r="AL354" s="58"/>
      <c r="AM354" s="58"/>
      <c r="AN354" s="58"/>
      <c r="AO354" s="58"/>
      <c r="AP354" s="58"/>
      <c r="AQ354" s="58"/>
      <c r="AR354" s="58">
        <f t="shared" si="192"/>
        <v>5600</v>
      </c>
      <c r="AS354" s="58">
        <f t="shared" si="193"/>
        <v>75600</v>
      </c>
      <c r="AT354" s="58">
        <f t="shared" si="194"/>
        <v>75600</v>
      </c>
      <c r="AU354" s="58" t="str">
        <f t="shared" si="195"/>
        <v>Local</v>
      </c>
      <c r="AV354" s="74"/>
      <c r="AY354" s="158"/>
      <c r="AZ354" s="158"/>
      <c r="BA354" s="74"/>
      <c r="BB354" s="164"/>
    </row>
    <row r="355" spans="1:54" s="60" customFormat="1" ht="23.25" customHeight="1">
      <c r="A355" s="113" t="s">
        <v>2778</v>
      </c>
      <c r="B355" s="141" t="s">
        <v>3051</v>
      </c>
      <c r="C355" s="121" t="s">
        <v>1270</v>
      </c>
      <c r="D355" s="114">
        <v>45992</v>
      </c>
      <c r="E355" s="264">
        <v>107753720540</v>
      </c>
      <c r="F355" s="261">
        <v>1</v>
      </c>
      <c r="G355" s="119"/>
      <c r="H355" s="119"/>
      <c r="I355" s="120"/>
      <c r="J355" s="61"/>
      <c r="K355" s="62"/>
      <c r="L355" s="56"/>
      <c r="M355" s="217">
        <v>70000</v>
      </c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62"/>
      <c r="Y355" s="58"/>
      <c r="Z355" s="58"/>
      <c r="AA355" s="121" t="s">
        <v>3245</v>
      </c>
      <c r="AB355" s="57" t="str">
        <f t="shared" si="188"/>
        <v>PS257875</v>
      </c>
      <c r="AC355" s="58" t="str">
        <f t="shared" si="189"/>
        <v>EBD-PSINJ251129</v>
      </c>
      <c r="AD355" s="59">
        <f t="shared" si="190"/>
        <v>45992</v>
      </c>
      <c r="AE355" s="58"/>
      <c r="AF355" s="58"/>
      <c r="AG355" s="58"/>
      <c r="AH355" s="58">
        <f t="shared" si="191"/>
        <v>70000</v>
      </c>
      <c r="AI355" s="58"/>
      <c r="AJ355" s="58"/>
      <c r="AK355" s="58"/>
      <c r="AL355" s="58"/>
      <c r="AM355" s="58"/>
      <c r="AN355" s="58"/>
      <c r="AO355" s="58"/>
      <c r="AP355" s="58"/>
      <c r="AQ355" s="58"/>
      <c r="AR355" s="58">
        <f t="shared" si="192"/>
        <v>5600</v>
      </c>
      <c r="AS355" s="58">
        <f t="shared" si="193"/>
        <v>75600</v>
      </c>
      <c r="AT355" s="58">
        <f t="shared" si="194"/>
        <v>75600</v>
      </c>
      <c r="AU355" s="58" t="str">
        <f t="shared" si="195"/>
        <v>Local</v>
      </c>
      <c r="AV355" s="74"/>
      <c r="AY355" s="158"/>
      <c r="AZ355" s="158"/>
      <c r="BA355" s="74"/>
      <c r="BB355" s="164"/>
    </row>
    <row r="356" spans="1:54" s="60" customFormat="1" ht="23.25" customHeight="1">
      <c r="A356" s="113" t="s">
        <v>2778</v>
      </c>
      <c r="B356" s="141" t="s">
        <v>3051</v>
      </c>
      <c r="C356" s="121" t="s">
        <v>1270</v>
      </c>
      <c r="D356" s="114">
        <v>45992</v>
      </c>
      <c r="E356" s="264">
        <v>107753726360</v>
      </c>
      <c r="F356" s="261">
        <v>1</v>
      </c>
      <c r="G356" s="119"/>
      <c r="H356" s="119"/>
      <c r="I356" s="120"/>
      <c r="J356" s="61"/>
      <c r="K356" s="62"/>
      <c r="L356" s="56"/>
      <c r="M356" s="217">
        <v>70000</v>
      </c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62"/>
      <c r="Y356" s="58"/>
      <c r="Z356" s="58"/>
      <c r="AA356" s="121" t="s">
        <v>3245</v>
      </c>
      <c r="AB356" s="57" t="str">
        <f t="shared" si="188"/>
        <v>PS257875</v>
      </c>
      <c r="AC356" s="58" t="str">
        <f t="shared" si="189"/>
        <v>EBD-PSINJ251129</v>
      </c>
      <c r="AD356" s="59">
        <f t="shared" si="190"/>
        <v>45992</v>
      </c>
      <c r="AE356" s="58"/>
      <c r="AF356" s="58"/>
      <c r="AG356" s="58"/>
      <c r="AH356" s="58">
        <f t="shared" si="191"/>
        <v>70000</v>
      </c>
      <c r="AI356" s="58"/>
      <c r="AJ356" s="58"/>
      <c r="AK356" s="58"/>
      <c r="AL356" s="58"/>
      <c r="AM356" s="58"/>
      <c r="AN356" s="58"/>
      <c r="AO356" s="58"/>
      <c r="AP356" s="58"/>
      <c r="AQ356" s="58"/>
      <c r="AR356" s="58">
        <f t="shared" si="192"/>
        <v>5600</v>
      </c>
      <c r="AS356" s="58">
        <f t="shared" si="193"/>
        <v>75600</v>
      </c>
      <c r="AT356" s="58">
        <f t="shared" si="194"/>
        <v>75600</v>
      </c>
      <c r="AU356" s="58" t="str">
        <f t="shared" si="195"/>
        <v>Local</v>
      </c>
      <c r="AV356" s="74"/>
      <c r="AY356" s="158"/>
      <c r="AZ356" s="158"/>
      <c r="BA356" s="74"/>
      <c r="BB356" s="164"/>
    </row>
    <row r="357" spans="1:54" s="60" customFormat="1" ht="23.25" customHeight="1">
      <c r="A357" s="113" t="s">
        <v>2779</v>
      </c>
      <c r="B357" s="141" t="s">
        <v>3052</v>
      </c>
      <c r="C357" s="121" t="s">
        <v>1270</v>
      </c>
      <c r="D357" s="114">
        <v>45992</v>
      </c>
      <c r="E357" s="264">
        <v>107753613110</v>
      </c>
      <c r="F357" s="257">
        <v>1</v>
      </c>
      <c r="G357" s="119"/>
      <c r="H357" s="119"/>
      <c r="I357" s="120"/>
      <c r="J357" s="61"/>
      <c r="K357" s="62"/>
      <c r="L357" s="56"/>
      <c r="M357" s="217">
        <v>410000</v>
      </c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62"/>
      <c r="Y357" s="58"/>
      <c r="Z357" s="58"/>
      <c r="AA357" s="121" t="s">
        <v>3245</v>
      </c>
      <c r="AB357" s="57" t="str">
        <f t="shared" si="188"/>
        <v>PS257874</v>
      </c>
      <c r="AC357" s="58" t="str">
        <f t="shared" si="189"/>
        <v>262/PSHK/25</v>
      </c>
      <c r="AD357" s="59">
        <f t="shared" si="190"/>
        <v>45992</v>
      </c>
      <c r="AE357" s="58"/>
      <c r="AF357" s="58"/>
      <c r="AG357" s="58"/>
      <c r="AH357" s="58">
        <f t="shared" si="191"/>
        <v>410000</v>
      </c>
      <c r="AI357" s="58"/>
      <c r="AJ357" s="58"/>
      <c r="AK357" s="58"/>
      <c r="AL357" s="58"/>
      <c r="AM357" s="58"/>
      <c r="AN357" s="58"/>
      <c r="AO357" s="58"/>
      <c r="AP357" s="58"/>
      <c r="AQ357" s="58"/>
      <c r="AR357" s="58">
        <f t="shared" si="192"/>
        <v>32800</v>
      </c>
      <c r="AS357" s="58">
        <f t="shared" si="193"/>
        <v>442800</v>
      </c>
      <c r="AT357" s="58">
        <f t="shared" si="194"/>
        <v>442800</v>
      </c>
      <c r="AU357" s="58" t="str">
        <f t="shared" si="195"/>
        <v>Local</v>
      </c>
      <c r="AV357" s="74"/>
      <c r="AY357" s="158"/>
      <c r="AZ357" s="158"/>
      <c r="BA357" s="74"/>
      <c r="BB357" s="164"/>
    </row>
    <row r="358" spans="1:54" s="60" customFormat="1" ht="23.25" customHeight="1">
      <c r="A358" s="113" t="s">
        <v>2780</v>
      </c>
      <c r="B358" s="141" t="s">
        <v>3053</v>
      </c>
      <c r="C358" s="121" t="s">
        <v>1270</v>
      </c>
      <c r="D358" s="114">
        <v>45992</v>
      </c>
      <c r="E358" s="264">
        <v>107753596900</v>
      </c>
      <c r="F358" s="257">
        <v>1</v>
      </c>
      <c r="G358" s="119"/>
      <c r="H358" s="119"/>
      <c r="I358" s="120"/>
      <c r="J358" s="61"/>
      <c r="K358" s="62"/>
      <c r="L358" s="56"/>
      <c r="M358" s="217">
        <v>410000</v>
      </c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62"/>
      <c r="Y358" s="58"/>
      <c r="Z358" s="58"/>
      <c r="AA358" s="121" t="s">
        <v>3245</v>
      </c>
      <c r="AB358" s="57" t="str">
        <f t="shared" si="188"/>
        <v>PS257703</v>
      </c>
      <c r="AC358" s="58" t="str">
        <f t="shared" si="189"/>
        <v>DWVN-25-36PS</v>
      </c>
      <c r="AD358" s="59">
        <f t="shared" si="190"/>
        <v>45992</v>
      </c>
      <c r="AE358" s="58"/>
      <c r="AF358" s="58"/>
      <c r="AG358" s="58"/>
      <c r="AH358" s="58">
        <f t="shared" si="191"/>
        <v>410000</v>
      </c>
      <c r="AI358" s="58"/>
      <c r="AJ358" s="58"/>
      <c r="AK358" s="58"/>
      <c r="AL358" s="58"/>
      <c r="AM358" s="58"/>
      <c r="AN358" s="58"/>
      <c r="AO358" s="58"/>
      <c r="AP358" s="58"/>
      <c r="AQ358" s="58"/>
      <c r="AR358" s="58">
        <f t="shared" si="192"/>
        <v>32800</v>
      </c>
      <c r="AS358" s="58">
        <f t="shared" si="193"/>
        <v>442800</v>
      </c>
      <c r="AT358" s="58">
        <f t="shared" si="194"/>
        <v>442800</v>
      </c>
      <c r="AU358" s="58" t="str">
        <f t="shared" si="195"/>
        <v>Local</v>
      </c>
      <c r="AV358" s="74"/>
      <c r="AY358" s="158"/>
      <c r="AZ358" s="158"/>
      <c r="BA358" s="74"/>
      <c r="BB358" s="164"/>
    </row>
    <row r="359" spans="1:54" s="60" customFormat="1" ht="23.25" customHeight="1">
      <c r="A359" s="113" t="s">
        <v>2781</v>
      </c>
      <c r="B359" s="141" t="s">
        <v>3054</v>
      </c>
      <c r="C359" s="121" t="s">
        <v>1270</v>
      </c>
      <c r="D359" s="114">
        <v>45992</v>
      </c>
      <c r="E359" s="264">
        <v>107756399110</v>
      </c>
      <c r="F359" s="257">
        <v>1</v>
      </c>
      <c r="G359" s="119"/>
      <c r="H359" s="119"/>
      <c r="I359" s="120"/>
      <c r="J359" s="61"/>
      <c r="K359" s="62"/>
      <c r="L359" s="56"/>
      <c r="M359" s="217">
        <v>410000</v>
      </c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62"/>
      <c r="Y359" s="58"/>
      <c r="Z359" s="58"/>
      <c r="AA359" s="121" t="s">
        <v>3245</v>
      </c>
      <c r="AB359" s="57" t="str">
        <f t="shared" si="188"/>
        <v>PS257899</v>
      </c>
      <c r="AC359" s="58" t="str">
        <f t="shared" si="189"/>
        <v>BSV251127-216825</v>
      </c>
      <c r="AD359" s="59">
        <f t="shared" si="190"/>
        <v>45992</v>
      </c>
      <c r="AE359" s="58"/>
      <c r="AF359" s="58"/>
      <c r="AG359" s="58"/>
      <c r="AH359" s="58">
        <f t="shared" si="191"/>
        <v>410000</v>
      </c>
      <c r="AI359" s="58"/>
      <c r="AJ359" s="58"/>
      <c r="AK359" s="58"/>
      <c r="AL359" s="58"/>
      <c r="AM359" s="58"/>
      <c r="AN359" s="58"/>
      <c r="AO359" s="58"/>
      <c r="AP359" s="58"/>
      <c r="AQ359" s="58"/>
      <c r="AR359" s="58">
        <f t="shared" si="192"/>
        <v>32800</v>
      </c>
      <c r="AS359" s="58">
        <f t="shared" si="193"/>
        <v>442800</v>
      </c>
      <c r="AT359" s="58">
        <f t="shared" si="194"/>
        <v>442800</v>
      </c>
      <c r="AU359" s="58" t="str">
        <f t="shared" si="195"/>
        <v>Local</v>
      </c>
      <c r="AV359" s="74"/>
      <c r="AY359" s="158"/>
      <c r="AZ359" s="158"/>
      <c r="BA359" s="74"/>
      <c r="BB359" s="164"/>
    </row>
    <row r="360" spans="1:54" s="60" customFormat="1" ht="23.25" customHeight="1">
      <c r="A360" s="113" t="s">
        <v>2782</v>
      </c>
      <c r="B360" s="141" t="s">
        <v>3055</v>
      </c>
      <c r="C360" s="121" t="s">
        <v>1270</v>
      </c>
      <c r="D360" s="114">
        <v>45992</v>
      </c>
      <c r="E360" s="264">
        <v>107755681720</v>
      </c>
      <c r="F360" s="257">
        <v>1</v>
      </c>
      <c r="G360" s="119"/>
      <c r="H360" s="119"/>
      <c r="I360" s="120"/>
      <c r="J360" s="61"/>
      <c r="K360" s="62"/>
      <c r="L360" s="56"/>
      <c r="M360" s="217">
        <v>410000</v>
      </c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62"/>
      <c r="Y360" s="58"/>
      <c r="Z360" s="58"/>
      <c r="AA360" s="121" t="s">
        <v>3245</v>
      </c>
      <c r="AB360" s="57" t="str">
        <f t="shared" si="188"/>
        <v>PS257877</v>
      </c>
      <c r="AC360" s="58" t="str">
        <f t="shared" si="189"/>
        <v>127/BG-PS-34</v>
      </c>
      <c r="AD360" s="59">
        <f t="shared" si="190"/>
        <v>45992</v>
      </c>
      <c r="AE360" s="58"/>
      <c r="AF360" s="58"/>
      <c r="AG360" s="58"/>
      <c r="AH360" s="58">
        <f t="shared" si="191"/>
        <v>410000</v>
      </c>
      <c r="AI360" s="58"/>
      <c r="AJ360" s="58"/>
      <c r="AK360" s="58"/>
      <c r="AL360" s="58"/>
      <c r="AM360" s="58"/>
      <c r="AN360" s="58"/>
      <c r="AO360" s="58"/>
      <c r="AP360" s="58"/>
      <c r="AQ360" s="58"/>
      <c r="AR360" s="58">
        <f t="shared" si="192"/>
        <v>32800</v>
      </c>
      <c r="AS360" s="58">
        <f t="shared" si="193"/>
        <v>442800</v>
      </c>
      <c r="AT360" s="58">
        <f t="shared" si="194"/>
        <v>442800</v>
      </c>
      <c r="AU360" s="58" t="str">
        <f t="shared" si="195"/>
        <v>Local</v>
      </c>
      <c r="AV360" s="74"/>
      <c r="AY360" s="158"/>
      <c r="AZ360" s="158"/>
      <c r="BA360" s="74"/>
      <c r="BB360" s="164"/>
    </row>
    <row r="361" spans="1:54" s="60" customFormat="1" ht="23.25" customHeight="1">
      <c r="A361" s="113" t="s">
        <v>2783</v>
      </c>
      <c r="B361" s="141" t="s">
        <v>3056</v>
      </c>
      <c r="C361" s="121" t="s">
        <v>1270</v>
      </c>
      <c r="D361" s="114">
        <v>45992</v>
      </c>
      <c r="E361" s="264">
        <v>107755681940</v>
      </c>
      <c r="F361" s="257">
        <v>1</v>
      </c>
      <c r="G361" s="119"/>
      <c r="H361" s="119"/>
      <c r="I361" s="120"/>
      <c r="J361" s="61"/>
      <c r="K361" s="62"/>
      <c r="L361" s="56"/>
      <c r="M361" s="217">
        <v>410000</v>
      </c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62"/>
      <c r="Y361" s="58"/>
      <c r="Z361" s="58"/>
      <c r="AA361" s="121" t="s">
        <v>3245</v>
      </c>
      <c r="AB361" s="57" t="str">
        <f t="shared" si="188"/>
        <v>PS257890</v>
      </c>
      <c r="AC361" s="58" t="str">
        <f t="shared" si="189"/>
        <v>128/BG-PS-34</v>
      </c>
      <c r="AD361" s="59">
        <f t="shared" si="190"/>
        <v>45992</v>
      </c>
      <c r="AE361" s="58"/>
      <c r="AF361" s="58"/>
      <c r="AG361" s="58"/>
      <c r="AH361" s="58">
        <f t="shared" si="191"/>
        <v>410000</v>
      </c>
      <c r="AI361" s="58"/>
      <c r="AJ361" s="58"/>
      <c r="AK361" s="58"/>
      <c r="AL361" s="58"/>
      <c r="AM361" s="58"/>
      <c r="AN361" s="58"/>
      <c r="AO361" s="58"/>
      <c r="AP361" s="58"/>
      <c r="AQ361" s="58"/>
      <c r="AR361" s="58">
        <f t="shared" si="192"/>
        <v>32800</v>
      </c>
      <c r="AS361" s="58">
        <f t="shared" si="193"/>
        <v>442800</v>
      </c>
      <c r="AT361" s="58">
        <f t="shared" si="194"/>
        <v>442800</v>
      </c>
      <c r="AU361" s="58" t="str">
        <f t="shared" si="195"/>
        <v>Local</v>
      </c>
      <c r="AV361" s="74"/>
      <c r="AY361" s="158"/>
      <c r="AZ361" s="158"/>
      <c r="BA361" s="74"/>
      <c r="BB361" s="164"/>
    </row>
    <row r="362" spans="1:54" s="60" customFormat="1" ht="23.25" customHeight="1">
      <c r="A362" s="113" t="s">
        <v>2784</v>
      </c>
      <c r="B362" s="141" t="s">
        <v>3057</v>
      </c>
      <c r="C362" s="121" t="s">
        <v>1270</v>
      </c>
      <c r="D362" s="114">
        <v>45993</v>
      </c>
      <c r="E362" s="264">
        <v>107758936830</v>
      </c>
      <c r="F362" s="257">
        <v>1</v>
      </c>
      <c r="G362" s="119"/>
      <c r="H362" s="119"/>
      <c r="I362" s="120"/>
      <c r="J362" s="61"/>
      <c r="K362" s="62"/>
      <c r="L362" s="56"/>
      <c r="M362" s="217">
        <v>410000</v>
      </c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62"/>
      <c r="Y362" s="58"/>
      <c r="Z362" s="58"/>
      <c r="AA362" s="121" t="s">
        <v>3245</v>
      </c>
      <c r="AB362" s="57" t="str">
        <f t="shared" si="188"/>
        <v>PS257898</v>
      </c>
      <c r="AC362" s="58" t="str">
        <f t="shared" si="189"/>
        <v>2025/PAL-VY 007</v>
      </c>
      <c r="AD362" s="59">
        <f t="shared" si="190"/>
        <v>45993</v>
      </c>
      <c r="AE362" s="58"/>
      <c r="AF362" s="58"/>
      <c r="AG362" s="58"/>
      <c r="AH362" s="58">
        <f t="shared" si="191"/>
        <v>410000</v>
      </c>
      <c r="AI362" s="58"/>
      <c r="AJ362" s="58"/>
      <c r="AK362" s="58"/>
      <c r="AL362" s="58"/>
      <c r="AM362" s="58"/>
      <c r="AN362" s="58"/>
      <c r="AO362" s="58"/>
      <c r="AP362" s="58"/>
      <c r="AQ362" s="58"/>
      <c r="AR362" s="58">
        <f t="shared" si="192"/>
        <v>32800</v>
      </c>
      <c r="AS362" s="58">
        <f t="shared" si="193"/>
        <v>442800</v>
      </c>
      <c r="AT362" s="58">
        <f t="shared" si="194"/>
        <v>442800</v>
      </c>
      <c r="AU362" s="58" t="str">
        <f t="shared" si="195"/>
        <v>Local</v>
      </c>
      <c r="AV362" s="74"/>
      <c r="AY362" s="158"/>
      <c r="AZ362" s="158"/>
      <c r="BA362" s="74"/>
      <c r="BB362" s="164"/>
    </row>
    <row r="363" spans="1:54" s="60" customFormat="1" ht="23.25" customHeight="1">
      <c r="A363" s="113" t="s">
        <v>2784</v>
      </c>
      <c r="B363" s="141" t="s">
        <v>3057</v>
      </c>
      <c r="C363" s="121" t="s">
        <v>1270</v>
      </c>
      <c r="D363" s="114">
        <v>45993</v>
      </c>
      <c r="E363" s="264">
        <v>107758940810</v>
      </c>
      <c r="F363" s="261">
        <v>1</v>
      </c>
      <c r="G363" s="119"/>
      <c r="H363" s="119"/>
      <c r="I363" s="120"/>
      <c r="J363" s="61"/>
      <c r="K363" s="62"/>
      <c r="L363" s="56"/>
      <c r="M363" s="217">
        <v>70000</v>
      </c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62"/>
      <c r="Y363" s="58"/>
      <c r="Z363" s="58"/>
      <c r="AA363" s="121" t="s">
        <v>3245</v>
      </c>
      <c r="AB363" s="57" t="str">
        <f t="shared" si="188"/>
        <v>PS257898</v>
      </c>
      <c r="AC363" s="58" t="str">
        <f t="shared" si="189"/>
        <v>2025/PAL-VY 007</v>
      </c>
      <c r="AD363" s="59">
        <f t="shared" si="190"/>
        <v>45993</v>
      </c>
      <c r="AE363" s="58"/>
      <c r="AF363" s="58"/>
      <c r="AG363" s="58"/>
      <c r="AH363" s="58">
        <f t="shared" si="191"/>
        <v>70000</v>
      </c>
      <c r="AI363" s="58"/>
      <c r="AJ363" s="58"/>
      <c r="AK363" s="58"/>
      <c r="AL363" s="58"/>
      <c r="AM363" s="58"/>
      <c r="AN363" s="58"/>
      <c r="AO363" s="58"/>
      <c r="AP363" s="58"/>
      <c r="AQ363" s="58"/>
      <c r="AR363" s="58">
        <f t="shared" si="192"/>
        <v>5600</v>
      </c>
      <c r="AS363" s="58">
        <f t="shared" si="193"/>
        <v>75600</v>
      </c>
      <c r="AT363" s="58">
        <f t="shared" si="194"/>
        <v>75600</v>
      </c>
      <c r="AU363" s="58" t="str">
        <f t="shared" si="195"/>
        <v>Local</v>
      </c>
      <c r="AV363" s="74"/>
      <c r="AY363" s="158"/>
      <c r="AZ363" s="158"/>
      <c r="BA363" s="74"/>
      <c r="BB363" s="164"/>
    </row>
    <row r="364" spans="1:54" s="60" customFormat="1" ht="23.25" customHeight="1">
      <c r="A364" s="113" t="s">
        <v>2784</v>
      </c>
      <c r="B364" s="141" t="s">
        <v>3057</v>
      </c>
      <c r="C364" s="121" t="s">
        <v>1270</v>
      </c>
      <c r="D364" s="114">
        <v>45993</v>
      </c>
      <c r="E364" s="264">
        <v>107758943830</v>
      </c>
      <c r="F364" s="261">
        <v>1</v>
      </c>
      <c r="G364" s="119"/>
      <c r="H364" s="119"/>
      <c r="I364" s="120"/>
      <c r="J364" s="61"/>
      <c r="K364" s="62"/>
      <c r="L364" s="56"/>
      <c r="M364" s="217">
        <v>70000</v>
      </c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62"/>
      <c r="Y364" s="58"/>
      <c r="Z364" s="58"/>
      <c r="AA364" s="121" t="s">
        <v>3245</v>
      </c>
      <c r="AB364" s="57" t="str">
        <f t="shared" si="188"/>
        <v>PS257898</v>
      </c>
      <c r="AC364" s="58" t="str">
        <f t="shared" si="189"/>
        <v>2025/PAL-VY 007</v>
      </c>
      <c r="AD364" s="59">
        <f t="shared" si="190"/>
        <v>45993</v>
      </c>
      <c r="AE364" s="58"/>
      <c r="AF364" s="58"/>
      <c r="AG364" s="58"/>
      <c r="AH364" s="58">
        <f t="shared" si="191"/>
        <v>70000</v>
      </c>
      <c r="AI364" s="58"/>
      <c r="AJ364" s="58"/>
      <c r="AK364" s="58"/>
      <c r="AL364" s="58"/>
      <c r="AM364" s="58"/>
      <c r="AN364" s="58"/>
      <c r="AO364" s="58"/>
      <c r="AP364" s="58"/>
      <c r="AQ364" s="58"/>
      <c r="AR364" s="58">
        <f t="shared" si="192"/>
        <v>5600</v>
      </c>
      <c r="AS364" s="58">
        <f t="shared" si="193"/>
        <v>75600</v>
      </c>
      <c r="AT364" s="58">
        <f t="shared" si="194"/>
        <v>75600</v>
      </c>
      <c r="AU364" s="58" t="str">
        <f t="shared" si="195"/>
        <v>Local</v>
      </c>
      <c r="AV364" s="74"/>
      <c r="AY364" s="158"/>
      <c r="AZ364" s="158"/>
      <c r="BA364" s="74"/>
      <c r="BB364" s="164"/>
    </row>
    <row r="365" spans="1:54" s="60" customFormat="1" ht="23.25" customHeight="1">
      <c r="A365" s="113" t="s">
        <v>2785</v>
      </c>
      <c r="B365" s="141" t="s">
        <v>3058</v>
      </c>
      <c r="C365" s="121" t="s">
        <v>1270</v>
      </c>
      <c r="D365" s="114">
        <v>45993</v>
      </c>
      <c r="E365" s="264">
        <v>107758978830</v>
      </c>
      <c r="F365" s="257">
        <v>1</v>
      </c>
      <c r="G365" s="119"/>
      <c r="H365" s="119"/>
      <c r="I365" s="120"/>
      <c r="J365" s="61"/>
      <c r="K365" s="62"/>
      <c r="L365" s="56"/>
      <c r="M365" s="217">
        <v>410000</v>
      </c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62"/>
      <c r="Y365" s="58"/>
      <c r="Z365" s="58"/>
      <c r="AA365" s="121" t="s">
        <v>3245</v>
      </c>
      <c r="AB365" s="57" t="str">
        <f t="shared" si="188"/>
        <v>PS257900</v>
      </c>
      <c r="AC365" s="58" t="str">
        <f t="shared" si="189"/>
        <v>5093717</v>
      </c>
      <c r="AD365" s="59">
        <f t="shared" si="190"/>
        <v>45993</v>
      </c>
      <c r="AE365" s="58"/>
      <c r="AF365" s="58"/>
      <c r="AG365" s="58"/>
      <c r="AH365" s="58">
        <f t="shared" si="191"/>
        <v>410000</v>
      </c>
      <c r="AI365" s="58"/>
      <c r="AJ365" s="58"/>
      <c r="AK365" s="58"/>
      <c r="AL365" s="58"/>
      <c r="AM365" s="58"/>
      <c r="AN365" s="58"/>
      <c r="AO365" s="58"/>
      <c r="AP365" s="58"/>
      <c r="AQ365" s="58"/>
      <c r="AR365" s="58">
        <f t="shared" si="192"/>
        <v>32800</v>
      </c>
      <c r="AS365" s="58">
        <f t="shared" si="193"/>
        <v>442800</v>
      </c>
      <c r="AT365" s="58">
        <f t="shared" si="194"/>
        <v>442800</v>
      </c>
      <c r="AU365" s="58" t="str">
        <f t="shared" si="195"/>
        <v>Local</v>
      </c>
      <c r="AV365" s="74"/>
      <c r="AY365" s="158"/>
      <c r="AZ365" s="158"/>
      <c r="BA365" s="74"/>
      <c r="BB365" s="164"/>
    </row>
    <row r="366" spans="1:54" s="60" customFormat="1" ht="23.25" customHeight="1">
      <c r="A366" s="113" t="s">
        <v>2785</v>
      </c>
      <c r="B366" s="141" t="s">
        <v>3058</v>
      </c>
      <c r="C366" s="121" t="s">
        <v>1270</v>
      </c>
      <c r="D366" s="114">
        <v>45993</v>
      </c>
      <c r="E366" s="264">
        <v>107758991210</v>
      </c>
      <c r="F366" s="261">
        <v>1</v>
      </c>
      <c r="G366" s="119"/>
      <c r="H366" s="119"/>
      <c r="I366" s="120"/>
      <c r="J366" s="61"/>
      <c r="K366" s="62"/>
      <c r="L366" s="56"/>
      <c r="M366" s="217">
        <v>70000</v>
      </c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62"/>
      <c r="Y366" s="58"/>
      <c r="Z366" s="58"/>
      <c r="AA366" s="121" t="s">
        <v>3245</v>
      </c>
      <c r="AB366" s="57" t="str">
        <f t="shared" si="188"/>
        <v>PS257900</v>
      </c>
      <c r="AC366" s="58" t="str">
        <f t="shared" si="189"/>
        <v>5093717</v>
      </c>
      <c r="AD366" s="59">
        <f t="shared" si="190"/>
        <v>45993</v>
      </c>
      <c r="AE366" s="58"/>
      <c r="AF366" s="58"/>
      <c r="AG366" s="58"/>
      <c r="AH366" s="58">
        <f t="shared" si="191"/>
        <v>70000</v>
      </c>
      <c r="AI366" s="58"/>
      <c r="AJ366" s="58"/>
      <c r="AK366" s="58"/>
      <c r="AL366" s="58"/>
      <c r="AM366" s="58"/>
      <c r="AN366" s="58"/>
      <c r="AO366" s="58"/>
      <c r="AP366" s="58"/>
      <c r="AQ366" s="58"/>
      <c r="AR366" s="58">
        <f t="shared" si="192"/>
        <v>5600</v>
      </c>
      <c r="AS366" s="58">
        <f t="shared" si="193"/>
        <v>75600</v>
      </c>
      <c r="AT366" s="58">
        <f t="shared" si="194"/>
        <v>75600</v>
      </c>
      <c r="AU366" s="58" t="str">
        <f t="shared" si="195"/>
        <v>Local</v>
      </c>
      <c r="AV366" s="74"/>
      <c r="AY366" s="158"/>
      <c r="AZ366" s="158"/>
      <c r="BA366" s="74"/>
      <c r="BB366" s="164"/>
    </row>
    <row r="367" spans="1:54" s="60" customFormat="1" ht="23.25" customHeight="1">
      <c r="A367" s="113" t="s">
        <v>2786</v>
      </c>
      <c r="B367" s="141" t="s">
        <v>3059</v>
      </c>
      <c r="C367" s="121" t="s">
        <v>1270</v>
      </c>
      <c r="D367" s="114">
        <v>45993</v>
      </c>
      <c r="E367" s="264">
        <v>107758904630</v>
      </c>
      <c r="F367" s="257">
        <v>1</v>
      </c>
      <c r="G367" s="119"/>
      <c r="H367" s="119"/>
      <c r="I367" s="120"/>
      <c r="J367" s="61"/>
      <c r="K367" s="62"/>
      <c r="L367" s="56"/>
      <c r="M367" s="217">
        <v>410000</v>
      </c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62"/>
      <c r="Y367" s="58"/>
      <c r="Z367" s="58"/>
      <c r="AA367" s="121" t="s">
        <v>3245</v>
      </c>
      <c r="AB367" s="57" t="str">
        <f t="shared" si="188"/>
        <v>PS257901</v>
      </c>
      <c r="AC367" s="58" t="str">
        <f t="shared" si="189"/>
        <v>5093577</v>
      </c>
      <c r="AD367" s="59">
        <f t="shared" si="190"/>
        <v>45993</v>
      </c>
      <c r="AE367" s="58"/>
      <c r="AF367" s="58"/>
      <c r="AG367" s="58"/>
      <c r="AH367" s="58">
        <f t="shared" si="191"/>
        <v>410000</v>
      </c>
      <c r="AI367" s="58"/>
      <c r="AJ367" s="58"/>
      <c r="AK367" s="58"/>
      <c r="AL367" s="58"/>
      <c r="AM367" s="58"/>
      <c r="AN367" s="58"/>
      <c r="AO367" s="58"/>
      <c r="AP367" s="58"/>
      <c r="AQ367" s="58"/>
      <c r="AR367" s="58">
        <f t="shared" si="192"/>
        <v>32800</v>
      </c>
      <c r="AS367" s="58">
        <f t="shared" si="193"/>
        <v>442800</v>
      </c>
      <c r="AT367" s="58">
        <f t="shared" si="194"/>
        <v>442800</v>
      </c>
      <c r="AU367" s="58" t="str">
        <f t="shared" si="195"/>
        <v>Local</v>
      </c>
      <c r="AV367" s="74"/>
      <c r="AY367" s="158"/>
      <c r="AZ367" s="158"/>
      <c r="BA367" s="74"/>
      <c r="BB367" s="164"/>
    </row>
    <row r="368" spans="1:54" s="60" customFormat="1" ht="23.25" customHeight="1">
      <c r="A368" s="113" t="s">
        <v>2787</v>
      </c>
      <c r="B368" s="141" t="s">
        <v>3060</v>
      </c>
      <c r="C368" s="121" t="s">
        <v>1270</v>
      </c>
      <c r="D368" s="114">
        <v>45993</v>
      </c>
      <c r="E368" s="264">
        <v>107758892840</v>
      </c>
      <c r="F368" s="257">
        <v>1</v>
      </c>
      <c r="G368" s="119"/>
      <c r="H368" s="119"/>
      <c r="I368" s="120"/>
      <c r="J368" s="61"/>
      <c r="K368" s="62"/>
      <c r="L368" s="56"/>
      <c r="M368" s="217">
        <v>410000</v>
      </c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62"/>
      <c r="Y368" s="58"/>
      <c r="Z368" s="58"/>
      <c r="AA368" s="121" t="s">
        <v>3245</v>
      </c>
      <c r="AB368" s="57" t="str">
        <f t="shared" si="188"/>
        <v>PS257902</v>
      </c>
      <c r="AC368" s="58" t="str">
        <f t="shared" si="189"/>
        <v>2025/GLJ-VY 180</v>
      </c>
      <c r="AD368" s="59">
        <f t="shared" si="190"/>
        <v>45993</v>
      </c>
      <c r="AE368" s="58"/>
      <c r="AF368" s="58"/>
      <c r="AG368" s="58"/>
      <c r="AH368" s="58">
        <f t="shared" si="191"/>
        <v>410000</v>
      </c>
      <c r="AI368" s="58"/>
      <c r="AJ368" s="58"/>
      <c r="AK368" s="58"/>
      <c r="AL368" s="58"/>
      <c r="AM368" s="58"/>
      <c r="AN368" s="58"/>
      <c r="AO368" s="58"/>
      <c r="AP368" s="58"/>
      <c r="AQ368" s="58"/>
      <c r="AR368" s="58">
        <f t="shared" si="192"/>
        <v>32800</v>
      </c>
      <c r="AS368" s="58">
        <f t="shared" si="193"/>
        <v>442800</v>
      </c>
      <c r="AT368" s="58">
        <f t="shared" si="194"/>
        <v>442800</v>
      </c>
      <c r="AU368" s="58" t="str">
        <f t="shared" si="195"/>
        <v>Local</v>
      </c>
      <c r="AV368" s="74"/>
      <c r="AY368" s="158"/>
      <c r="AZ368" s="158"/>
      <c r="BA368" s="74"/>
      <c r="BB368" s="164"/>
    </row>
    <row r="369" spans="1:54" s="60" customFormat="1" ht="23.25" customHeight="1">
      <c r="A369" s="113" t="s">
        <v>2788</v>
      </c>
      <c r="B369" s="141" t="s">
        <v>3061</v>
      </c>
      <c r="C369" s="121" t="s">
        <v>1270</v>
      </c>
      <c r="D369" s="114">
        <v>45993</v>
      </c>
      <c r="E369" s="264">
        <v>107758766140</v>
      </c>
      <c r="F369" s="257">
        <v>1</v>
      </c>
      <c r="G369" s="119"/>
      <c r="H369" s="119"/>
      <c r="I369" s="120"/>
      <c r="J369" s="61"/>
      <c r="K369" s="62"/>
      <c r="L369" s="56"/>
      <c r="M369" s="217">
        <v>410000</v>
      </c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62"/>
      <c r="Y369" s="58"/>
      <c r="Z369" s="58"/>
      <c r="AA369" s="121" t="s">
        <v>3245</v>
      </c>
      <c r="AB369" s="57" t="str">
        <f t="shared" si="188"/>
        <v>PS257891</v>
      </c>
      <c r="AC369" s="58" t="str">
        <f t="shared" si="189"/>
        <v>5082653</v>
      </c>
      <c r="AD369" s="59">
        <f t="shared" si="190"/>
        <v>45993</v>
      </c>
      <c r="AE369" s="58"/>
      <c r="AF369" s="58"/>
      <c r="AG369" s="58"/>
      <c r="AH369" s="58">
        <f t="shared" si="191"/>
        <v>410000</v>
      </c>
      <c r="AI369" s="58"/>
      <c r="AJ369" s="58"/>
      <c r="AK369" s="58"/>
      <c r="AL369" s="58"/>
      <c r="AM369" s="58"/>
      <c r="AN369" s="58"/>
      <c r="AO369" s="58"/>
      <c r="AP369" s="58"/>
      <c r="AQ369" s="58"/>
      <c r="AR369" s="58">
        <f t="shared" si="192"/>
        <v>32800</v>
      </c>
      <c r="AS369" s="58">
        <f t="shared" si="193"/>
        <v>442800</v>
      </c>
      <c r="AT369" s="58">
        <f t="shared" si="194"/>
        <v>442800</v>
      </c>
      <c r="AU369" s="58" t="str">
        <f t="shared" si="195"/>
        <v>Local</v>
      </c>
      <c r="AV369" s="74"/>
      <c r="AY369" s="158"/>
      <c r="AZ369" s="158"/>
      <c r="BA369" s="74"/>
      <c r="BB369" s="164"/>
    </row>
    <row r="370" spans="1:54" s="60" customFormat="1" ht="23.25" customHeight="1">
      <c r="A370" s="113" t="s">
        <v>2789</v>
      </c>
      <c r="B370" s="141" t="s">
        <v>3062</v>
      </c>
      <c r="C370" s="121" t="s">
        <v>1270</v>
      </c>
      <c r="D370" s="114">
        <v>45993</v>
      </c>
      <c r="E370" s="264">
        <v>107758875820</v>
      </c>
      <c r="F370" s="257">
        <v>1</v>
      </c>
      <c r="G370" s="119"/>
      <c r="H370" s="119"/>
      <c r="I370" s="120"/>
      <c r="J370" s="61"/>
      <c r="K370" s="62"/>
      <c r="L370" s="56"/>
      <c r="M370" s="217">
        <v>410000</v>
      </c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62"/>
      <c r="Y370" s="58"/>
      <c r="Z370" s="58"/>
      <c r="AA370" s="121" t="s">
        <v>3245</v>
      </c>
      <c r="AB370" s="57" t="str">
        <f t="shared" si="188"/>
        <v>PS257892</v>
      </c>
      <c r="AC370" s="58" t="str">
        <f t="shared" si="189"/>
        <v>O2-2511-00712</v>
      </c>
      <c r="AD370" s="59">
        <f t="shared" si="190"/>
        <v>45993</v>
      </c>
      <c r="AE370" s="58"/>
      <c r="AF370" s="58"/>
      <c r="AG370" s="58"/>
      <c r="AH370" s="58">
        <f t="shared" si="191"/>
        <v>410000</v>
      </c>
      <c r="AI370" s="58"/>
      <c r="AJ370" s="58"/>
      <c r="AK370" s="58"/>
      <c r="AL370" s="58"/>
      <c r="AM370" s="58"/>
      <c r="AN370" s="58"/>
      <c r="AO370" s="58"/>
      <c r="AP370" s="58"/>
      <c r="AQ370" s="58"/>
      <c r="AR370" s="58">
        <f t="shared" si="192"/>
        <v>32800</v>
      </c>
      <c r="AS370" s="58">
        <f t="shared" si="193"/>
        <v>442800</v>
      </c>
      <c r="AT370" s="58">
        <f t="shared" si="194"/>
        <v>442800</v>
      </c>
      <c r="AU370" s="58" t="str">
        <f t="shared" si="195"/>
        <v>Local</v>
      </c>
      <c r="AV370" s="74"/>
      <c r="AY370" s="158"/>
      <c r="AZ370" s="158"/>
      <c r="BA370" s="74"/>
      <c r="BB370" s="164"/>
    </row>
    <row r="371" spans="1:54" s="60" customFormat="1" ht="23.25" customHeight="1">
      <c r="A371" s="113" t="s">
        <v>2790</v>
      </c>
      <c r="B371" s="141" t="s">
        <v>3063</v>
      </c>
      <c r="C371" s="121" t="s">
        <v>1270</v>
      </c>
      <c r="D371" s="114">
        <v>45993</v>
      </c>
      <c r="E371" s="264">
        <v>107758749120</v>
      </c>
      <c r="F371" s="257">
        <v>1</v>
      </c>
      <c r="G371" s="119"/>
      <c r="H371" s="119"/>
      <c r="I371" s="120"/>
      <c r="J371" s="61"/>
      <c r="K371" s="62"/>
      <c r="L371" s="56"/>
      <c r="M371" s="217">
        <v>410000</v>
      </c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62"/>
      <c r="Y371" s="58"/>
      <c r="Z371" s="58"/>
      <c r="AA371" s="121" t="s">
        <v>3245</v>
      </c>
      <c r="AB371" s="57" t="str">
        <f t="shared" si="188"/>
        <v>PS257893</v>
      </c>
      <c r="AC371" s="58" t="str">
        <f t="shared" si="189"/>
        <v>2511PS-18</v>
      </c>
      <c r="AD371" s="59">
        <f t="shared" si="190"/>
        <v>45993</v>
      </c>
      <c r="AE371" s="58"/>
      <c r="AF371" s="58"/>
      <c r="AG371" s="58"/>
      <c r="AH371" s="58">
        <f t="shared" si="191"/>
        <v>410000</v>
      </c>
      <c r="AI371" s="58"/>
      <c r="AJ371" s="58"/>
      <c r="AK371" s="58"/>
      <c r="AL371" s="58"/>
      <c r="AM371" s="58"/>
      <c r="AN371" s="58"/>
      <c r="AO371" s="58"/>
      <c r="AP371" s="58"/>
      <c r="AQ371" s="58"/>
      <c r="AR371" s="58">
        <f t="shared" si="192"/>
        <v>32800</v>
      </c>
      <c r="AS371" s="58">
        <f t="shared" si="193"/>
        <v>442800</v>
      </c>
      <c r="AT371" s="58">
        <f t="shared" si="194"/>
        <v>442800</v>
      </c>
      <c r="AU371" s="58" t="str">
        <f t="shared" si="195"/>
        <v>Local</v>
      </c>
      <c r="AV371" s="74"/>
      <c r="AY371" s="158"/>
      <c r="AZ371" s="158"/>
      <c r="BA371" s="74"/>
      <c r="BB371" s="164"/>
    </row>
    <row r="372" spans="1:54" s="60" customFormat="1" ht="23.25" customHeight="1">
      <c r="A372" s="113" t="s">
        <v>2791</v>
      </c>
      <c r="B372" s="141" t="s">
        <v>3064</v>
      </c>
      <c r="C372" s="121" t="s">
        <v>1270</v>
      </c>
      <c r="D372" s="114">
        <v>45993</v>
      </c>
      <c r="E372" s="264">
        <v>107758731250</v>
      </c>
      <c r="F372" s="257">
        <v>1</v>
      </c>
      <c r="G372" s="119"/>
      <c r="H372" s="119"/>
      <c r="I372" s="120"/>
      <c r="J372" s="61"/>
      <c r="K372" s="62"/>
      <c r="L372" s="56"/>
      <c r="M372" s="217">
        <v>410000</v>
      </c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62"/>
      <c r="Y372" s="58"/>
      <c r="Z372" s="58"/>
      <c r="AA372" s="121" t="s">
        <v>3245</v>
      </c>
      <c r="AB372" s="57" t="str">
        <f t="shared" si="188"/>
        <v>PS257894</v>
      </c>
      <c r="AC372" s="58" t="str">
        <f t="shared" si="189"/>
        <v>850C251101636</v>
      </c>
      <c r="AD372" s="59">
        <f t="shared" si="190"/>
        <v>45993</v>
      </c>
      <c r="AE372" s="58"/>
      <c r="AF372" s="58"/>
      <c r="AG372" s="58"/>
      <c r="AH372" s="58">
        <f t="shared" si="191"/>
        <v>410000</v>
      </c>
      <c r="AI372" s="58"/>
      <c r="AJ372" s="58"/>
      <c r="AK372" s="58"/>
      <c r="AL372" s="58"/>
      <c r="AM372" s="58"/>
      <c r="AN372" s="58"/>
      <c r="AO372" s="58"/>
      <c r="AP372" s="58"/>
      <c r="AQ372" s="58"/>
      <c r="AR372" s="58">
        <f t="shared" si="192"/>
        <v>32800</v>
      </c>
      <c r="AS372" s="58">
        <f t="shared" si="193"/>
        <v>442800</v>
      </c>
      <c r="AT372" s="58">
        <f t="shared" si="194"/>
        <v>442800</v>
      </c>
      <c r="AU372" s="58" t="str">
        <f t="shared" si="195"/>
        <v>Local</v>
      </c>
      <c r="AV372" s="74"/>
      <c r="AY372" s="158"/>
      <c r="AZ372" s="158"/>
      <c r="BA372" s="74"/>
      <c r="BB372" s="164"/>
    </row>
    <row r="373" spans="1:54" s="60" customFormat="1" ht="23.25" customHeight="1">
      <c r="A373" s="113" t="s">
        <v>2792</v>
      </c>
      <c r="B373" s="141" t="s">
        <v>3065</v>
      </c>
      <c r="C373" s="121" t="s">
        <v>1270</v>
      </c>
      <c r="D373" s="114">
        <v>45993</v>
      </c>
      <c r="E373" s="264">
        <v>107758853050</v>
      </c>
      <c r="F373" s="257">
        <v>1</v>
      </c>
      <c r="G373" s="119"/>
      <c r="H373" s="119"/>
      <c r="I373" s="120"/>
      <c r="J373" s="61"/>
      <c r="K373" s="62"/>
      <c r="L373" s="56"/>
      <c r="M373" s="217">
        <v>410000</v>
      </c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62"/>
      <c r="Y373" s="58"/>
      <c r="Z373" s="58"/>
      <c r="AA373" s="121" t="s">
        <v>3245</v>
      </c>
      <c r="AB373" s="57" t="str">
        <f t="shared" si="188"/>
        <v>PS257895</v>
      </c>
      <c r="AC373" s="58" t="str">
        <f t="shared" si="189"/>
        <v>O2-2511-00702</v>
      </c>
      <c r="AD373" s="59">
        <f t="shared" si="190"/>
        <v>45993</v>
      </c>
      <c r="AE373" s="58"/>
      <c r="AF373" s="58"/>
      <c r="AG373" s="58"/>
      <c r="AH373" s="58">
        <f t="shared" si="191"/>
        <v>410000</v>
      </c>
      <c r="AI373" s="58"/>
      <c r="AJ373" s="58"/>
      <c r="AK373" s="58"/>
      <c r="AL373" s="58"/>
      <c r="AM373" s="58"/>
      <c r="AN373" s="58"/>
      <c r="AO373" s="58"/>
      <c r="AP373" s="58"/>
      <c r="AQ373" s="58"/>
      <c r="AR373" s="58">
        <f t="shared" si="192"/>
        <v>32800</v>
      </c>
      <c r="AS373" s="58">
        <f t="shared" si="193"/>
        <v>442800</v>
      </c>
      <c r="AT373" s="58">
        <f t="shared" si="194"/>
        <v>442800</v>
      </c>
      <c r="AU373" s="58" t="str">
        <f t="shared" si="195"/>
        <v>Local</v>
      </c>
      <c r="AV373" s="74"/>
      <c r="AY373" s="158"/>
      <c r="AZ373" s="158"/>
      <c r="BA373" s="74"/>
      <c r="BB373" s="164"/>
    </row>
    <row r="374" spans="1:54" s="60" customFormat="1" ht="23.25" customHeight="1">
      <c r="A374" s="113" t="s">
        <v>2793</v>
      </c>
      <c r="B374" s="141" t="s">
        <v>3066</v>
      </c>
      <c r="C374" s="121" t="s">
        <v>1270</v>
      </c>
      <c r="D374" s="114">
        <v>45993</v>
      </c>
      <c r="E374" s="264">
        <v>107758676060</v>
      </c>
      <c r="F374" s="257">
        <v>1</v>
      </c>
      <c r="G374" s="119"/>
      <c r="H374" s="119"/>
      <c r="I374" s="120"/>
      <c r="J374" s="61"/>
      <c r="K374" s="62"/>
      <c r="L374" s="56"/>
      <c r="M374" s="217">
        <v>410000</v>
      </c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62"/>
      <c r="Y374" s="58"/>
      <c r="Z374" s="58"/>
      <c r="AA374" s="121" t="s">
        <v>3245</v>
      </c>
      <c r="AB374" s="57" t="str">
        <f t="shared" si="188"/>
        <v>PS257896</v>
      </c>
      <c r="AC374" s="58" t="str">
        <f t="shared" si="189"/>
        <v>5085376</v>
      </c>
      <c r="AD374" s="59">
        <f t="shared" si="190"/>
        <v>45993</v>
      </c>
      <c r="AE374" s="58"/>
      <c r="AF374" s="58"/>
      <c r="AG374" s="58"/>
      <c r="AH374" s="58">
        <f t="shared" si="191"/>
        <v>410000</v>
      </c>
      <c r="AI374" s="58"/>
      <c r="AJ374" s="58"/>
      <c r="AK374" s="58"/>
      <c r="AL374" s="58"/>
      <c r="AM374" s="58"/>
      <c r="AN374" s="58"/>
      <c r="AO374" s="58"/>
      <c r="AP374" s="58"/>
      <c r="AQ374" s="58"/>
      <c r="AR374" s="58">
        <f t="shared" si="192"/>
        <v>32800</v>
      </c>
      <c r="AS374" s="58">
        <f t="shared" si="193"/>
        <v>442800</v>
      </c>
      <c r="AT374" s="58">
        <f t="shared" si="194"/>
        <v>442800</v>
      </c>
      <c r="AU374" s="58" t="str">
        <f t="shared" si="195"/>
        <v>Local</v>
      </c>
      <c r="AV374" s="74"/>
      <c r="AY374" s="158"/>
      <c r="AZ374" s="158"/>
      <c r="BA374" s="74"/>
      <c r="BB374" s="164"/>
    </row>
    <row r="375" spans="1:54" s="60" customFormat="1" ht="23.25" customHeight="1">
      <c r="A375" s="113" t="s">
        <v>2794</v>
      </c>
      <c r="B375" s="141" t="s">
        <v>3067</v>
      </c>
      <c r="C375" s="121" t="s">
        <v>1270</v>
      </c>
      <c r="D375" s="114">
        <v>45993</v>
      </c>
      <c r="E375" s="264">
        <v>107759167020</v>
      </c>
      <c r="F375" s="257">
        <v>1</v>
      </c>
      <c r="G375" s="119"/>
      <c r="H375" s="119"/>
      <c r="I375" s="120"/>
      <c r="J375" s="61"/>
      <c r="K375" s="62"/>
      <c r="L375" s="56"/>
      <c r="M375" s="217">
        <v>410000</v>
      </c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62"/>
      <c r="Y375" s="58"/>
      <c r="Z375" s="58"/>
      <c r="AA375" s="121" t="s">
        <v>3245</v>
      </c>
      <c r="AB375" s="57" t="str">
        <f t="shared" si="188"/>
        <v>PS257909</v>
      </c>
      <c r="AC375" s="58" t="str">
        <f t="shared" si="189"/>
        <v>HT-PS25116764</v>
      </c>
      <c r="AD375" s="59">
        <f t="shared" si="190"/>
        <v>45993</v>
      </c>
      <c r="AE375" s="58"/>
      <c r="AF375" s="58"/>
      <c r="AG375" s="58"/>
      <c r="AH375" s="58">
        <f t="shared" si="191"/>
        <v>410000</v>
      </c>
      <c r="AI375" s="58"/>
      <c r="AJ375" s="58"/>
      <c r="AK375" s="58"/>
      <c r="AL375" s="58"/>
      <c r="AM375" s="58"/>
      <c r="AN375" s="58"/>
      <c r="AO375" s="58"/>
      <c r="AP375" s="58"/>
      <c r="AQ375" s="58"/>
      <c r="AR375" s="58">
        <f t="shared" si="192"/>
        <v>32800</v>
      </c>
      <c r="AS375" s="58">
        <f t="shared" si="193"/>
        <v>442800</v>
      </c>
      <c r="AT375" s="58">
        <f t="shared" si="194"/>
        <v>442800</v>
      </c>
      <c r="AU375" s="58" t="str">
        <f t="shared" si="195"/>
        <v>Local</v>
      </c>
      <c r="AV375" s="74"/>
      <c r="AY375" s="158"/>
      <c r="AZ375" s="158"/>
      <c r="BA375" s="74"/>
      <c r="BB375" s="164"/>
    </row>
    <row r="376" spans="1:54" s="60" customFormat="1" ht="23.25" customHeight="1">
      <c r="A376" s="113" t="s">
        <v>2795</v>
      </c>
      <c r="B376" s="141" t="s">
        <v>3068</v>
      </c>
      <c r="C376" s="121" t="s">
        <v>1270</v>
      </c>
      <c r="D376" s="114">
        <v>45993</v>
      </c>
      <c r="E376" s="264">
        <v>107759406420</v>
      </c>
      <c r="F376" s="257">
        <v>1</v>
      </c>
      <c r="G376" s="119"/>
      <c r="H376" s="119"/>
      <c r="I376" s="120"/>
      <c r="J376" s="61"/>
      <c r="K376" s="62"/>
      <c r="L376" s="56"/>
      <c r="M376" s="217">
        <v>410000</v>
      </c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62"/>
      <c r="Y376" s="58"/>
      <c r="Z376" s="58"/>
      <c r="AA376" s="121" t="s">
        <v>3245</v>
      </c>
      <c r="AB376" s="57" t="str">
        <f t="shared" si="188"/>
        <v>PS257908</v>
      </c>
      <c r="AC376" s="58" t="str">
        <f t="shared" si="189"/>
        <v>5092074</v>
      </c>
      <c r="AD376" s="59">
        <f t="shared" si="190"/>
        <v>45993</v>
      </c>
      <c r="AE376" s="58"/>
      <c r="AF376" s="58"/>
      <c r="AG376" s="58"/>
      <c r="AH376" s="58">
        <f t="shared" si="191"/>
        <v>410000</v>
      </c>
      <c r="AI376" s="58"/>
      <c r="AJ376" s="58"/>
      <c r="AK376" s="58"/>
      <c r="AL376" s="58"/>
      <c r="AM376" s="58"/>
      <c r="AN376" s="58"/>
      <c r="AO376" s="58"/>
      <c r="AP376" s="58"/>
      <c r="AQ376" s="58"/>
      <c r="AR376" s="58">
        <f t="shared" si="192"/>
        <v>32800</v>
      </c>
      <c r="AS376" s="58">
        <f t="shared" si="193"/>
        <v>442800</v>
      </c>
      <c r="AT376" s="58">
        <f t="shared" si="194"/>
        <v>442800</v>
      </c>
      <c r="AU376" s="58" t="str">
        <f t="shared" si="195"/>
        <v>Local</v>
      </c>
      <c r="AV376" s="74"/>
      <c r="AY376" s="158"/>
      <c r="AZ376" s="158"/>
      <c r="BA376" s="74"/>
      <c r="BB376" s="164"/>
    </row>
    <row r="377" spans="1:54" s="60" customFormat="1" ht="23.25" customHeight="1">
      <c r="A377" s="113" t="s">
        <v>2796</v>
      </c>
      <c r="B377" s="141" t="s">
        <v>3069</v>
      </c>
      <c r="C377" s="121" t="s">
        <v>1270</v>
      </c>
      <c r="D377" s="114">
        <v>45993</v>
      </c>
      <c r="E377" s="264">
        <v>107759357750</v>
      </c>
      <c r="F377" s="257">
        <v>1</v>
      </c>
      <c r="G377" s="119"/>
      <c r="H377" s="119"/>
      <c r="I377" s="120"/>
      <c r="J377" s="61"/>
      <c r="K377" s="62"/>
      <c r="L377" s="56"/>
      <c r="M377" s="217">
        <v>410000</v>
      </c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62"/>
      <c r="Y377" s="58"/>
      <c r="Z377" s="58"/>
      <c r="AA377" s="121" t="s">
        <v>3245</v>
      </c>
      <c r="AB377" s="57" t="str">
        <f t="shared" si="188"/>
        <v>PS257907</v>
      </c>
      <c r="AC377" s="58" t="str">
        <f t="shared" si="189"/>
        <v>5085387</v>
      </c>
      <c r="AD377" s="59">
        <f t="shared" si="190"/>
        <v>45993</v>
      </c>
      <c r="AE377" s="58"/>
      <c r="AF377" s="58"/>
      <c r="AG377" s="58"/>
      <c r="AH377" s="58">
        <f t="shared" si="191"/>
        <v>410000</v>
      </c>
      <c r="AI377" s="58"/>
      <c r="AJ377" s="58"/>
      <c r="AK377" s="58"/>
      <c r="AL377" s="58"/>
      <c r="AM377" s="58"/>
      <c r="AN377" s="58"/>
      <c r="AO377" s="58"/>
      <c r="AP377" s="58"/>
      <c r="AQ377" s="58"/>
      <c r="AR377" s="58">
        <f t="shared" si="192"/>
        <v>32800</v>
      </c>
      <c r="AS377" s="58">
        <f t="shared" si="193"/>
        <v>442800</v>
      </c>
      <c r="AT377" s="58">
        <f t="shared" si="194"/>
        <v>442800</v>
      </c>
      <c r="AU377" s="58" t="str">
        <f t="shared" si="195"/>
        <v>Local</v>
      </c>
      <c r="AV377" s="74"/>
      <c r="AY377" s="158"/>
      <c r="AZ377" s="158"/>
      <c r="BA377" s="74"/>
      <c r="BB377" s="164"/>
    </row>
    <row r="378" spans="1:54" s="60" customFormat="1" ht="23.25" customHeight="1">
      <c r="A378" s="113" t="s">
        <v>2797</v>
      </c>
      <c r="B378" s="141" t="s">
        <v>3070</v>
      </c>
      <c r="C378" s="121" t="s">
        <v>1270</v>
      </c>
      <c r="D378" s="114">
        <v>45993</v>
      </c>
      <c r="E378" s="264">
        <v>107759311660</v>
      </c>
      <c r="F378" s="257">
        <v>1</v>
      </c>
      <c r="G378" s="119"/>
      <c r="H378" s="119"/>
      <c r="I378" s="120"/>
      <c r="J378" s="61"/>
      <c r="K378" s="62"/>
      <c r="L378" s="56"/>
      <c r="M378" s="217">
        <v>410000</v>
      </c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62"/>
      <c r="Y378" s="58"/>
      <c r="Z378" s="58"/>
      <c r="AA378" s="121" t="s">
        <v>3245</v>
      </c>
      <c r="AB378" s="57" t="str">
        <f t="shared" si="188"/>
        <v>PS257906</v>
      </c>
      <c r="AC378" s="58" t="str">
        <f t="shared" si="189"/>
        <v>5082692</v>
      </c>
      <c r="AD378" s="59">
        <f t="shared" si="190"/>
        <v>45993</v>
      </c>
      <c r="AE378" s="58"/>
      <c r="AF378" s="58"/>
      <c r="AG378" s="58"/>
      <c r="AH378" s="58">
        <f t="shared" si="191"/>
        <v>410000</v>
      </c>
      <c r="AI378" s="58"/>
      <c r="AJ378" s="58"/>
      <c r="AK378" s="58"/>
      <c r="AL378" s="58"/>
      <c r="AM378" s="58"/>
      <c r="AN378" s="58"/>
      <c r="AO378" s="58"/>
      <c r="AP378" s="58"/>
      <c r="AQ378" s="58"/>
      <c r="AR378" s="58">
        <f t="shared" si="192"/>
        <v>32800</v>
      </c>
      <c r="AS378" s="58">
        <f t="shared" si="193"/>
        <v>442800</v>
      </c>
      <c r="AT378" s="58">
        <f t="shared" si="194"/>
        <v>442800</v>
      </c>
      <c r="AU378" s="58" t="str">
        <f t="shared" si="195"/>
        <v>Local</v>
      </c>
      <c r="AV378" s="74"/>
      <c r="AY378" s="158"/>
      <c r="AZ378" s="158"/>
      <c r="BA378" s="74"/>
      <c r="BB378" s="164"/>
    </row>
    <row r="379" spans="1:54" s="60" customFormat="1" ht="23.25" customHeight="1">
      <c r="A379" s="113" t="s">
        <v>2798</v>
      </c>
      <c r="B379" s="141" t="s">
        <v>3071</v>
      </c>
      <c r="C379" s="121" t="s">
        <v>1270</v>
      </c>
      <c r="D379" s="114">
        <v>45993</v>
      </c>
      <c r="E379" s="264">
        <v>107758594200</v>
      </c>
      <c r="F379" s="257">
        <v>1</v>
      </c>
      <c r="G379" s="119"/>
      <c r="H379" s="119"/>
      <c r="I379" s="120"/>
      <c r="J379" s="61"/>
      <c r="K379" s="62"/>
      <c r="L379" s="56"/>
      <c r="M379" s="217">
        <v>410000</v>
      </c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62"/>
      <c r="Y379" s="58"/>
      <c r="Z379" s="58"/>
      <c r="AA379" s="121" t="s">
        <v>3245</v>
      </c>
      <c r="AB379" s="57" t="str">
        <f t="shared" si="188"/>
        <v>PS257904</v>
      </c>
      <c r="AC379" s="58" t="str">
        <f t="shared" si="189"/>
        <v>2511089-CH</v>
      </c>
      <c r="AD379" s="59">
        <f t="shared" si="190"/>
        <v>45993</v>
      </c>
      <c r="AE379" s="58"/>
      <c r="AF379" s="58"/>
      <c r="AG379" s="58"/>
      <c r="AH379" s="58">
        <f t="shared" si="191"/>
        <v>410000</v>
      </c>
      <c r="AI379" s="58"/>
      <c r="AJ379" s="58"/>
      <c r="AK379" s="58"/>
      <c r="AL379" s="58"/>
      <c r="AM379" s="58"/>
      <c r="AN379" s="58"/>
      <c r="AO379" s="58"/>
      <c r="AP379" s="58"/>
      <c r="AQ379" s="58"/>
      <c r="AR379" s="58">
        <f t="shared" si="192"/>
        <v>32800</v>
      </c>
      <c r="AS379" s="58">
        <f t="shared" si="193"/>
        <v>442800</v>
      </c>
      <c r="AT379" s="58">
        <f t="shared" si="194"/>
        <v>442800</v>
      </c>
      <c r="AU379" s="58" t="str">
        <f t="shared" si="195"/>
        <v>Local</v>
      </c>
      <c r="AV379" s="74"/>
      <c r="AY379" s="158"/>
      <c r="AZ379" s="158"/>
      <c r="BA379" s="74"/>
      <c r="BB379" s="164"/>
    </row>
    <row r="380" spans="1:54" s="60" customFormat="1" ht="23.25" customHeight="1">
      <c r="A380" s="113" t="s">
        <v>2798</v>
      </c>
      <c r="B380" s="141" t="s">
        <v>3071</v>
      </c>
      <c r="C380" s="121" t="s">
        <v>1270</v>
      </c>
      <c r="D380" s="114">
        <v>45993</v>
      </c>
      <c r="E380" s="264">
        <v>107758601200</v>
      </c>
      <c r="F380" s="261">
        <v>1</v>
      </c>
      <c r="G380" s="119"/>
      <c r="H380" s="119"/>
      <c r="I380" s="120"/>
      <c r="J380" s="61"/>
      <c r="K380" s="62"/>
      <c r="L380" s="56"/>
      <c r="M380" s="217">
        <v>70000</v>
      </c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62"/>
      <c r="Y380" s="58"/>
      <c r="Z380" s="58"/>
      <c r="AA380" s="121" t="s">
        <v>3245</v>
      </c>
      <c r="AB380" s="57" t="str">
        <f t="shared" si="188"/>
        <v>PS257904</v>
      </c>
      <c r="AC380" s="58" t="str">
        <f t="shared" si="189"/>
        <v>2511089-CH</v>
      </c>
      <c r="AD380" s="59">
        <f t="shared" si="190"/>
        <v>45993</v>
      </c>
      <c r="AE380" s="58"/>
      <c r="AF380" s="58"/>
      <c r="AG380" s="58"/>
      <c r="AH380" s="58">
        <f t="shared" si="191"/>
        <v>70000</v>
      </c>
      <c r="AI380" s="58"/>
      <c r="AJ380" s="58"/>
      <c r="AK380" s="58"/>
      <c r="AL380" s="58"/>
      <c r="AM380" s="58"/>
      <c r="AN380" s="58"/>
      <c r="AO380" s="58"/>
      <c r="AP380" s="58"/>
      <c r="AQ380" s="58"/>
      <c r="AR380" s="58">
        <f t="shared" si="192"/>
        <v>5600</v>
      </c>
      <c r="AS380" s="58">
        <f t="shared" si="193"/>
        <v>75600</v>
      </c>
      <c r="AT380" s="58">
        <f t="shared" si="194"/>
        <v>75600</v>
      </c>
      <c r="AU380" s="58" t="str">
        <f t="shared" si="195"/>
        <v>Local</v>
      </c>
      <c r="AV380" s="74"/>
      <c r="AY380" s="158"/>
      <c r="AZ380" s="158"/>
      <c r="BA380" s="74"/>
      <c r="BB380" s="164"/>
    </row>
    <row r="381" spans="1:54" s="60" customFormat="1" ht="23.25" customHeight="1">
      <c r="A381" s="113" t="s">
        <v>2798</v>
      </c>
      <c r="B381" s="141" t="s">
        <v>3071</v>
      </c>
      <c r="C381" s="121" t="s">
        <v>1270</v>
      </c>
      <c r="D381" s="114">
        <v>45993</v>
      </c>
      <c r="E381" s="264">
        <v>107758626950</v>
      </c>
      <c r="F381" s="261">
        <v>1</v>
      </c>
      <c r="G381" s="119"/>
      <c r="H381" s="119"/>
      <c r="I381" s="120"/>
      <c r="J381" s="61"/>
      <c r="K381" s="62"/>
      <c r="L381" s="56"/>
      <c r="M381" s="217">
        <v>70000</v>
      </c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62"/>
      <c r="Y381" s="58"/>
      <c r="Z381" s="58"/>
      <c r="AA381" s="121" t="s">
        <v>3245</v>
      </c>
      <c r="AB381" s="57" t="str">
        <f t="shared" si="188"/>
        <v>PS257904</v>
      </c>
      <c r="AC381" s="58" t="str">
        <f t="shared" si="189"/>
        <v>2511089-CH</v>
      </c>
      <c r="AD381" s="59">
        <f t="shared" si="190"/>
        <v>45993</v>
      </c>
      <c r="AE381" s="58"/>
      <c r="AF381" s="58"/>
      <c r="AG381" s="58"/>
      <c r="AH381" s="58">
        <f t="shared" si="191"/>
        <v>70000</v>
      </c>
      <c r="AI381" s="58"/>
      <c r="AJ381" s="58"/>
      <c r="AK381" s="58"/>
      <c r="AL381" s="58"/>
      <c r="AM381" s="58"/>
      <c r="AN381" s="58"/>
      <c r="AO381" s="58"/>
      <c r="AP381" s="58"/>
      <c r="AQ381" s="58"/>
      <c r="AR381" s="58">
        <f t="shared" si="192"/>
        <v>5600</v>
      </c>
      <c r="AS381" s="58">
        <f t="shared" si="193"/>
        <v>75600</v>
      </c>
      <c r="AT381" s="58">
        <f t="shared" si="194"/>
        <v>75600</v>
      </c>
      <c r="AU381" s="58" t="str">
        <f t="shared" si="195"/>
        <v>Local</v>
      </c>
      <c r="AV381" s="74"/>
      <c r="AY381" s="158"/>
      <c r="AZ381" s="158"/>
      <c r="BA381" s="74"/>
      <c r="BB381" s="164"/>
    </row>
    <row r="382" spans="1:54" s="60" customFormat="1" ht="23.25" customHeight="1">
      <c r="A382" s="113" t="s">
        <v>2799</v>
      </c>
      <c r="B382" s="141" t="s">
        <v>3072</v>
      </c>
      <c r="C382" s="121" t="s">
        <v>1270</v>
      </c>
      <c r="D382" s="114">
        <v>45993</v>
      </c>
      <c r="E382" s="264">
        <v>107758650160</v>
      </c>
      <c r="F382" s="257">
        <v>1</v>
      </c>
      <c r="G382" s="119"/>
      <c r="H382" s="119"/>
      <c r="I382" s="120"/>
      <c r="J382" s="61"/>
      <c r="K382" s="62"/>
      <c r="L382" s="56"/>
      <c r="M382" s="217">
        <v>410000</v>
      </c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62"/>
      <c r="Y382" s="58"/>
      <c r="Z382" s="58"/>
      <c r="AA382" s="121" t="s">
        <v>3245</v>
      </c>
      <c r="AB382" s="57" t="str">
        <f t="shared" si="188"/>
        <v>PS257897</v>
      </c>
      <c r="AC382" s="58" t="str">
        <f t="shared" si="189"/>
        <v>5079720</v>
      </c>
      <c r="AD382" s="59">
        <f t="shared" si="190"/>
        <v>45993</v>
      </c>
      <c r="AE382" s="58"/>
      <c r="AF382" s="58"/>
      <c r="AG382" s="58"/>
      <c r="AH382" s="58">
        <f t="shared" si="191"/>
        <v>410000</v>
      </c>
      <c r="AI382" s="58"/>
      <c r="AJ382" s="58"/>
      <c r="AK382" s="58"/>
      <c r="AL382" s="58"/>
      <c r="AM382" s="58"/>
      <c r="AN382" s="58"/>
      <c r="AO382" s="58"/>
      <c r="AP382" s="58"/>
      <c r="AQ382" s="58"/>
      <c r="AR382" s="58">
        <f t="shared" si="192"/>
        <v>32800</v>
      </c>
      <c r="AS382" s="58">
        <f t="shared" si="193"/>
        <v>442800</v>
      </c>
      <c r="AT382" s="58">
        <f t="shared" si="194"/>
        <v>442800</v>
      </c>
      <c r="AU382" s="58" t="str">
        <f t="shared" si="195"/>
        <v>Local</v>
      </c>
      <c r="AV382" s="74"/>
      <c r="AY382" s="158"/>
      <c r="AZ382" s="158"/>
      <c r="BA382" s="74"/>
      <c r="BB382" s="164"/>
    </row>
    <row r="383" spans="1:54" s="60" customFormat="1" ht="23.25" customHeight="1">
      <c r="A383" s="113" t="s">
        <v>2800</v>
      </c>
      <c r="B383" s="141" t="s">
        <v>3073</v>
      </c>
      <c r="C383" s="121" t="s">
        <v>1270</v>
      </c>
      <c r="D383" s="114">
        <v>45993</v>
      </c>
      <c r="E383" s="264">
        <v>107760330200</v>
      </c>
      <c r="F383" s="257">
        <v>1</v>
      </c>
      <c r="G383" s="119"/>
      <c r="H383" s="119"/>
      <c r="I383" s="120"/>
      <c r="J383" s="61"/>
      <c r="K383" s="62"/>
      <c r="L383" s="56"/>
      <c r="M383" s="217">
        <v>410000</v>
      </c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62"/>
      <c r="Y383" s="58"/>
      <c r="Z383" s="58"/>
      <c r="AA383" s="121" t="s">
        <v>3245</v>
      </c>
      <c r="AB383" s="57" t="str">
        <f t="shared" si="188"/>
        <v>PS257910</v>
      </c>
      <c r="AC383" s="58" t="str">
        <f t="shared" si="189"/>
        <v>129/BG-PS-34</v>
      </c>
      <c r="AD383" s="59">
        <f t="shared" si="190"/>
        <v>45993</v>
      </c>
      <c r="AE383" s="58"/>
      <c r="AF383" s="58"/>
      <c r="AG383" s="58"/>
      <c r="AH383" s="58">
        <f t="shared" si="191"/>
        <v>410000</v>
      </c>
      <c r="AI383" s="58"/>
      <c r="AJ383" s="58"/>
      <c r="AK383" s="58"/>
      <c r="AL383" s="58"/>
      <c r="AM383" s="58"/>
      <c r="AN383" s="58"/>
      <c r="AO383" s="58"/>
      <c r="AP383" s="58"/>
      <c r="AQ383" s="58"/>
      <c r="AR383" s="58">
        <f t="shared" si="192"/>
        <v>32800</v>
      </c>
      <c r="AS383" s="58">
        <f t="shared" si="193"/>
        <v>442800</v>
      </c>
      <c r="AT383" s="58">
        <f t="shared" si="194"/>
        <v>442800</v>
      </c>
      <c r="AU383" s="58" t="str">
        <f t="shared" si="195"/>
        <v>Local</v>
      </c>
      <c r="AV383" s="74"/>
      <c r="AY383" s="158"/>
      <c r="AZ383" s="158"/>
      <c r="BA383" s="74"/>
      <c r="BB383" s="164"/>
    </row>
    <row r="384" spans="1:54" s="60" customFormat="1" ht="23.25" customHeight="1">
      <c r="A384" s="113" t="s">
        <v>2801</v>
      </c>
      <c r="B384" s="141" t="s">
        <v>3074</v>
      </c>
      <c r="C384" s="121" t="s">
        <v>1270</v>
      </c>
      <c r="D384" s="114">
        <v>45993</v>
      </c>
      <c r="E384" s="264">
        <v>107760331230</v>
      </c>
      <c r="F384" s="257">
        <v>1</v>
      </c>
      <c r="G384" s="119"/>
      <c r="H384" s="119"/>
      <c r="I384" s="120"/>
      <c r="J384" s="61"/>
      <c r="K384" s="62"/>
      <c r="L384" s="56"/>
      <c r="M384" s="217">
        <v>410000</v>
      </c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62"/>
      <c r="Y384" s="58"/>
      <c r="Z384" s="58"/>
      <c r="AA384" s="121" t="s">
        <v>3245</v>
      </c>
      <c r="AB384" s="57" t="str">
        <f t="shared" si="188"/>
        <v>PS257911</v>
      </c>
      <c r="AC384" s="58" t="str">
        <f t="shared" si="189"/>
        <v>5091368</v>
      </c>
      <c r="AD384" s="59">
        <f t="shared" si="190"/>
        <v>45993</v>
      </c>
      <c r="AE384" s="58"/>
      <c r="AF384" s="58"/>
      <c r="AG384" s="58"/>
      <c r="AH384" s="58">
        <f t="shared" si="191"/>
        <v>410000</v>
      </c>
      <c r="AI384" s="58"/>
      <c r="AJ384" s="58"/>
      <c r="AK384" s="58"/>
      <c r="AL384" s="58"/>
      <c r="AM384" s="58"/>
      <c r="AN384" s="58"/>
      <c r="AO384" s="58"/>
      <c r="AP384" s="58"/>
      <c r="AQ384" s="58"/>
      <c r="AR384" s="58">
        <f t="shared" si="192"/>
        <v>32800</v>
      </c>
      <c r="AS384" s="58">
        <f t="shared" si="193"/>
        <v>442800</v>
      </c>
      <c r="AT384" s="58">
        <f t="shared" si="194"/>
        <v>442800</v>
      </c>
      <c r="AU384" s="58" t="str">
        <f t="shared" si="195"/>
        <v>Local</v>
      </c>
      <c r="AV384" s="74"/>
      <c r="AY384" s="158"/>
      <c r="AZ384" s="158"/>
      <c r="BA384" s="74"/>
      <c r="BB384" s="164"/>
    </row>
    <row r="385" spans="1:54" s="60" customFormat="1" ht="23.25" customHeight="1">
      <c r="A385" s="113" t="s">
        <v>2802</v>
      </c>
      <c r="B385" s="141" t="s">
        <v>3075</v>
      </c>
      <c r="C385" s="121" t="s">
        <v>1270</v>
      </c>
      <c r="D385" s="114">
        <v>45993</v>
      </c>
      <c r="E385" s="264">
        <v>107760244100</v>
      </c>
      <c r="F385" s="257">
        <v>1</v>
      </c>
      <c r="G385" s="119"/>
      <c r="H385" s="119"/>
      <c r="I385" s="120"/>
      <c r="J385" s="61"/>
      <c r="K385" s="62"/>
      <c r="L385" s="56"/>
      <c r="M385" s="217">
        <v>410000</v>
      </c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62"/>
      <c r="Y385" s="58"/>
      <c r="Z385" s="58"/>
      <c r="AA385" s="121" t="s">
        <v>3245</v>
      </c>
      <c r="AB385" s="57" t="str">
        <f t="shared" si="188"/>
        <v>PS257886</v>
      </c>
      <c r="AC385" s="58" t="str">
        <f t="shared" si="189"/>
        <v>263/PSHK/25</v>
      </c>
      <c r="AD385" s="59">
        <f t="shared" si="190"/>
        <v>45993</v>
      </c>
      <c r="AE385" s="58"/>
      <c r="AF385" s="58"/>
      <c r="AG385" s="58"/>
      <c r="AH385" s="58">
        <f t="shared" si="191"/>
        <v>410000</v>
      </c>
      <c r="AI385" s="58"/>
      <c r="AJ385" s="58"/>
      <c r="AK385" s="58"/>
      <c r="AL385" s="58"/>
      <c r="AM385" s="58"/>
      <c r="AN385" s="58"/>
      <c r="AO385" s="58"/>
      <c r="AP385" s="58"/>
      <c r="AQ385" s="58"/>
      <c r="AR385" s="58">
        <f t="shared" si="192"/>
        <v>32800</v>
      </c>
      <c r="AS385" s="58">
        <f t="shared" si="193"/>
        <v>442800</v>
      </c>
      <c r="AT385" s="58">
        <f t="shared" si="194"/>
        <v>442800</v>
      </c>
      <c r="AU385" s="58" t="str">
        <f t="shared" si="195"/>
        <v>Local</v>
      </c>
      <c r="AV385" s="74"/>
      <c r="AY385" s="158"/>
      <c r="AZ385" s="158"/>
      <c r="BA385" s="74"/>
      <c r="BB385" s="164"/>
    </row>
    <row r="386" spans="1:54" s="60" customFormat="1" ht="23.25" customHeight="1">
      <c r="A386" s="113" t="s">
        <v>2803</v>
      </c>
      <c r="B386" s="141" t="s">
        <v>3076</v>
      </c>
      <c r="C386" s="121" t="s">
        <v>1270</v>
      </c>
      <c r="D386" s="114">
        <v>45993</v>
      </c>
      <c r="E386" s="264">
        <v>107760353260</v>
      </c>
      <c r="F386" s="257">
        <v>1</v>
      </c>
      <c r="G386" s="119"/>
      <c r="H386" s="119"/>
      <c r="I386" s="120"/>
      <c r="J386" s="61"/>
      <c r="K386" s="62"/>
      <c r="L386" s="56"/>
      <c r="M386" s="217">
        <v>410000</v>
      </c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62"/>
      <c r="Y386" s="58"/>
      <c r="Z386" s="58"/>
      <c r="AA386" s="121" t="s">
        <v>3245</v>
      </c>
      <c r="AB386" s="57" t="str">
        <f t="shared" si="188"/>
        <v>PS257912</v>
      </c>
      <c r="AC386" s="58" t="str">
        <f t="shared" si="189"/>
        <v>5073459</v>
      </c>
      <c r="AD386" s="59">
        <f t="shared" si="190"/>
        <v>45993</v>
      </c>
      <c r="AE386" s="58"/>
      <c r="AF386" s="58"/>
      <c r="AG386" s="58"/>
      <c r="AH386" s="58">
        <f t="shared" si="191"/>
        <v>410000</v>
      </c>
      <c r="AI386" s="58"/>
      <c r="AJ386" s="58"/>
      <c r="AK386" s="58"/>
      <c r="AL386" s="58"/>
      <c r="AM386" s="58"/>
      <c r="AN386" s="58"/>
      <c r="AO386" s="58"/>
      <c r="AP386" s="58"/>
      <c r="AQ386" s="58"/>
      <c r="AR386" s="58">
        <f t="shared" si="192"/>
        <v>32800</v>
      </c>
      <c r="AS386" s="58">
        <f t="shared" si="193"/>
        <v>442800</v>
      </c>
      <c r="AT386" s="58">
        <f t="shared" si="194"/>
        <v>442800</v>
      </c>
      <c r="AU386" s="58" t="str">
        <f t="shared" si="195"/>
        <v>Local</v>
      </c>
      <c r="AV386" s="74"/>
      <c r="AY386" s="158"/>
      <c r="AZ386" s="158"/>
      <c r="BA386" s="74"/>
      <c r="BB386" s="164"/>
    </row>
    <row r="387" spans="1:54" s="60" customFormat="1" ht="23.25" customHeight="1">
      <c r="A387" s="113" t="s">
        <v>2804</v>
      </c>
      <c r="B387" s="141" t="s">
        <v>3077</v>
      </c>
      <c r="C387" s="121" t="s">
        <v>1270</v>
      </c>
      <c r="D387" s="114">
        <v>45993</v>
      </c>
      <c r="E387" s="264">
        <v>107760403110</v>
      </c>
      <c r="F387" s="257">
        <v>1</v>
      </c>
      <c r="G387" s="119"/>
      <c r="H387" s="119"/>
      <c r="I387" s="120"/>
      <c r="J387" s="61"/>
      <c r="K387" s="62"/>
      <c r="L387" s="56"/>
      <c r="M387" s="217">
        <v>410000</v>
      </c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62"/>
      <c r="Y387" s="58"/>
      <c r="Z387" s="58"/>
      <c r="AA387" s="121" t="s">
        <v>3245</v>
      </c>
      <c r="AB387" s="57" t="str">
        <f t="shared" si="188"/>
        <v>PS257913</v>
      </c>
      <c r="AC387" s="58" t="str">
        <f t="shared" si="189"/>
        <v>5096661</v>
      </c>
      <c r="AD387" s="59">
        <f t="shared" si="190"/>
        <v>45993</v>
      </c>
      <c r="AE387" s="58"/>
      <c r="AF387" s="58"/>
      <c r="AG387" s="58"/>
      <c r="AH387" s="58">
        <f t="shared" si="191"/>
        <v>410000</v>
      </c>
      <c r="AI387" s="58"/>
      <c r="AJ387" s="58"/>
      <c r="AK387" s="58"/>
      <c r="AL387" s="58"/>
      <c r="AM387" s="58"/>
      <c r="AN387" s="58"/>
      <c r="AO387" s="58"/>
      <c r="AP387" s="58"/>
      <c r="AQ387" s="58"/>
      <c r="AR387" s="58">
        <f t="shared" si="192"/>
        <v>32800</v>
      </c>
      <c r="AS387" s="58">
        <f t="shared" si="193"/>
        <v>442800</v>
      </c>
      <c r="AT387" s="58">
        <f t="shared" si="194"/>
        <v>442800</v>
      </c>
      <c r="AU387" s="58" t="str">
        <f t="shared" si="195"/>
        <v>Local</v>
      </c>
      <c r="AV387" s="74"/>
      <c r="AY387" s="158"/>
      <c r="AZ387" s="158"/>
      <c r="BA387" s="74"/>
      <c r="BB387" s="164"/>
    </row>
    <row r="388" spans="1:54" s="60" customFormat="1" ht="23.25" customHeight="1">
      <c r="A388" s="113" t="s">
        <v>2804</v>
      </c>
      <c r="B388" s="141" t="s">
        <v>3077</v>
      </c>
      <c r="C388" s="121" t="s">
        <v>1270</v>
      </c>
      <c r="D388" s="114">
        <v>45993</v>
      </c>
      <c r="E388" s="264">
        <v>107760413020</v>
      </c>
      <c r="F388" s="261">
        <v>1</v>
      </c>
      <c r="G388" s="119"/>
      <c r="H388" s="119"/>
      <c r="I388" s="120"/>
      <c r="J388" s="61"/>
      <c r="K388" s="62"/>
      <c r="L388" s="56"/>
      <c r="M388" s="217">
        <v>70000</v>
      </c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62"/>
      <c r="Y388" s="58"/>
      <c r="Z388" s="58"/>
      <c r="AA388" s="121" t="s">
        <v>3245</v>
      </c>
      <c r="AB388" s="57" t="str">
        <f t="shared" si="188"/>
        <v>PS257913</v>
      </c>
      <c r="AC388" s="58" t="str">
        <f t="shared" si="189"/>
        <v>5096661</v>
      </c>
      <c r="AD388" s="59">
        <f t="shared" si="190"/>
        <v>45993</v>
      </c>
      <c r="AE388" s="58"/>
      <c r="AF388" s="58"/>
      <c r="AG388" s="58"/>
      <c r="AH388" s="58">
        <f t="shared" si="191"/>
        <v>70000</v>
      </c>
      <c r="AI388" s="58"/>
      <c r="AJ388" s="58"/>
      <c r="AK388" s="58"/>
      <c r="AL388" s="58"/>
      <c r="AM388" s="58"/>
      <c r="AN388" s="58"/>
      <c r="AO388" s="58"/>
      <c r="AP388" s="58"/>
      <c r="AQ388" s="58"/>
      <c r="AR388" s="58">
        <f t="shared" si="192"/>
        <v>5600</v>
      </c>
      <c r="AS388" s="58">
        <f t="shared" si="193"/>
        <v>75600</v>
      </c>
      <c r="AT388" s="58">
        <f t="shared" si="194"/>
        <v>75600</v>
      </c>
      <c r="AU388" s="58" t="str">
        <f t="shared" si="195"/>
        <v>Local</v>
      </c>
      <c r="AV388" s="74"/>
      <c r="AY388" s="158"/>
      <c r="AZ388" s="158"/>
      <c r="BA388" s="74"/>
      <c r="BB388" s="164"/>
    </row>
    <row r="389" spans="1:54" s="60" customFormat="1" ht="23.25" customHeight="1">
      <c r="A389" s="113" t="s">
        <v>2804</v>
      </c>
      <c r="B389" s="141" t="s">
        <v>3077</v>
      </c>
      <c r="C389" s="121" t="s">
        <v>1270</v>
      </c>
      <c r="D389" s="114">
        <v>45993</v>
      </c>
      <c r="E389" s="264">
        <v>107760417440</v>
      </c>
      <c r="F389" s="261">
        <v>1</v>
      </c>
      <c r="G389" s="119"/>
      <c r="H389" s="119"/>
      <c r="I389" s="120"/>
      <c r="J389" s="61"/>
      <c r="K389" s="62"/>
      <c r="L389" s="56"/>
      <c r="M389" s="217">
        <v>70000</v>
      </c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62"/>
      <c r="Y389" s="58"/>
      <c r="Z389" s="58"/>
      <c r="AA389" s="121" t="s">
        <v>3245</v>
      </c>
      <c r="AB389" s="57" t="str">
        <f t="shared" si="188"/>
        <v>PS257913</v>
      </c>
      <c r="AC389" s="58" t="str">
        <f t="shared" si="189"/>
        <v>5096661</v>
      </c>
      <c r="AD389" s="59">
        <f t="shared" si="190"/>
        <v>45993</v>
      </c>
      <c r="AE389" s="58"/>
      <c r="AF389" s="58"/>
      <c r="AG389" s="58"/>
      <c r="AH389" s="58">
        <f t="shared" si="191"/>
        <v>70000</v>
      </c>
      <c r="AI389" s="58"/>
      <c r="AJ389" s="58"/>
      <c r="AK389" s="58"/>
      <c r="AL389" s="58"/>
      <c r="AM389" s="58"/>
      <c r="AN389" s="58"/>
      <c r="AO389" s="58"/>
      <c r="AP389" s="58"/>
      <c r="AQ389" s="58"/>
      <c r="AR389" s="58">
        <f t="shared" si="192"/>
        <v>5600</v>
      </c>
      <c r="AS389" s="58">
        <f t="shared" si="193"/>
        <v>75600</v>
      </c>
      <c r="AT389" s="58">
        <f t="shared" si="194"/>
        <v>75600</v>
      </c>
      <c r="AU389" s="58" t="str">
        <f t="shared" si="195"/>
        <v>Local</v>
      </c>
      <c r="AV389" s="74"/>
      <c r="AY389" s="158"/>
      <c r="AZ389" s="158"/>
      <c r="BA389" s="74"/>
      <c r="BB389" s="164"/>
    </row>
    <row r="390" spans="1:54" s="60" customFormat="1" ht="23.25" customHeight="1">
      <c r="A390" s="113" t="s">
        <v>2805</v>
      </c>
      <c r="B390" s="141" t="s">
        <v>3078</v>
      </c>
      <c r="C390" s="121" t="s">
        <v>1270</v>
      </c>
      <c r="D390" s="114">
        <v>45993</v>
      </c>
      <c r="E390" s="264">
        <v>107760431330</v>
      </c>
      <c r="F390" s="257">
        <v>1</v>
      </c>
      <c r="G390" s="119"/>
      <c r="H390" s="119"/>
      <c r="I390" s="120"/>
      <c r="J390" s="61"/>
      <c r="K390" s="62"/>
      <c r="L390" s="56"/>
      <c r="M390" s="217">
        <v>410000</v>
      </c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62"/>
      <c r="Y390" s="58"/>
      <c r="Z390" s="58"/>
      <c r="AA390" s="121" t="s">
        <v>3245</v>
      </c>
      <c r="AB390" s="57" t="str">
        <f t="shared" si="188"/>
        <v>PS257914</v>
      </c>
      <c r="AC390" s="58" t="str">
        <f t="shared" si="189"/>
        <v>VY/251-2025</v>
      </c>
      <c r="AD390" s="59">
        <f t="shared" si="190"/>
        <v>45993</v>
      </c>
      <c r="AE390" s="58"/>
      <c r="AF390" s="58"/>
      <c r="AG390" s="58"/>
      <c r="AH390" s="58">
        <f t="shared" si="191"/>
        <v>410000</v>
      </c>
      <c r="AI390" s="58"/>
      <c r="AJ390" s="58"/>
      <c r="AK390" s="58"/>
      <c r="AL390" s="58"/>
      <c r="AM390" s="58"/>
      <c r="AN390" s="58"/>
      <c r="AO390" s="58"/>
      <c r="AP390" s="58"/>
      <c r="AQ390" s="58"/>
      <c r="AR390" s="58">
        <f t="shared" si="192"/>
        <v>32800</v>
      </c>
      <c r="AS390" s="58">
        <f t="shared" si="193"/>
        <v>442800</v>
      </c>
      <c r="AT390" s="58">
        <f t="shared" si="194"/>
        <v>442800</v>
      </c>
      <c r="AU390" s="58" t="str">
        <f t="shared" si="195"/>
        <v>Local</v>
      </c>
      <c r="AV390" s="74"/>
      <c r="AY390" s="158"/>
      <c r="AZ390" s="158"/>
      <c r="BA390" s="74"/>
      <c r="BB390" s="164"/>
    </row>
    <row r="391" spans="1:54" s="60" customFormat="1" ht="23.25" customHeight="1">
      <c r="A391" s="113" t="s">
        <v>2805</v>
      </c>
      <c r="B391" s="141" t="s">
        <v>3078</v>
      </c>
      <c r="C391" s="121" t="s">
        <v>1270</v>
      </c>
      <c r="D391" s="114">
        <v>45993</v>
      </c>
      <c r="E391" s="264">
        <v>107760442900</v>
      </c>
      <c r="F391" s="261">
        <v>1</v>
      </c>
      <c r="G391" s="119"/>
      <c r="H391" s="119"/>
      <c r="I391" s="120"/>
      <c r="J391" s="61"/>
      <c r="K391" s="62"/>
      <c r="L391" s="56"/>
      <c r="M391" s="217">
        <v>70000</v>
      </c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62"/>
      <c r="Y391" s="58"/>
      <c r="Z391" s="58"/>
      <c r="AA391" s="121" t="s">
        <v>3245</v>
      </c>
      <c r="AB391" s="57" t="str">
        <f t="shared" si="188"/>
        <v>PS257914</v>
      </c>
      <c r="AC391" s="58" t="str">
        <f t="shared" si="189"/>
        <v>VY/251-2025</v>
      </c>
      <c r="AD391" s="59">
        <f t="shared" si="190"/>
        <v>45993</v>
      </c>
      <c r="AE391" s="58"/>
      <c r="AF391" s="58"/>
      <c r="AG391" s="58"/>
      <c r="AH391" s="58">
        <f t="shared" si="191"/>
        <v>70000</v>
      </c>
      <c r="AI391" s="58"/>
      <c r="AJ391" s="58"/>
      <c r="AK391" s="58"/>
      <c r="AL391" s="58"/>
      <c r="AM391" s="58"/>
      <c r="AN391" s="58"/>
      <c r="AO391" s="58"/>
      <c r="AP391" s="58"/>
      <c r="AQ391" s="58"/>
      <c r="AR391" s="58">
        <f t="shared" si="192"/>
        <v>5600</v>
      </c>
      <c r="AS391" s="58">
        <f t="shared" si="193"/>
        <v>75600</v>
      </c>
      <c r="AT391" s="58">
        <f t="shared" si="194"/>
        <v>75600</v>
      </c>
      <c r="AU391" s="58" t="str">
        <f t="shared" si="195"/>
        <v>Local</v>
      </c>
      <c r="AV391" s="74"/>
      <c r="AY391" s="158"/>
      <c r="AZ391" s="158"/>
      <c r="BA391" s="74"/>
      <c r="BB391" s="164"/>
    </row>
    <row r="392" spans="1:54" s="60" customFormat="1" ht="23.25" customHeight="1">
      <c r="A392" s="113" t="s">
        <v>2805</v>
      </c>
      <c r="B392" s="141" t="s">
        <v>3078</v>
      </c>
      <c r="C392" s="121" t="s">
        <v>1270</v>
      </c>
      <c r="D392" s="114">
        <v>45993</v>
      </c>
      <c r="E392" s="264">
        <v>107760453400</v>
      </c>
      <c r="F392" s="261">
        <v>1</v>
      </c>
      <c r="G392" s="119"/>
      <c r="H392" s="119"/>
      <c r="I392" s="120"/>
      <c r="J392" s="61"/>
      <c r="K392" s="62"/>
      <c r="L392" s="56"/>
      <c r="M392" s="217">
        <v>70000</v>
      </c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62"/>
      <c r="Y392" s="58"/>
      <c r="Z392" s="58"/>
      <c r="AA392" s="121" t="s">
        <v>3245</v>
      </c>
      <c r="AB392" s="57" t="str">
        <f t="shared" si="188"/>
        <v>PS257914</v>
      </c>
      <c r="AC392" s="58" t="str">
        <f t="shared" si="189"/>
        <v>VY/251-2025</v>
      </c>
      <c r="AD392" s="59">
        <f t="shared" si="190"/>
        <v>45993</v>
      </c>
      <c r="AE392" s="58"/>
      <c r="AF392" s="58"/>
      <c r="AG392" s="58"/>
      <c r="AH392" s="58">
        <f t="shared" si="191"/>
        <v>70000</v>
      </c>
      <c r="AI392" s="58"/>
      <c r="AJ392" s="58"/>
      <c r="AK392" s="58"/>
      <c r="AL392" s="58"/>
      <c r="AM392" s="58"/>
      <c r="AN392" s="58"/>
      <c r="AO392" s="58"/>
      <c r="AP392" s="58"/>
      <c r="AQ392" s="58"/>
      <c r="AR392" s="58">
        <f t="shared" si="192"/>
        <v>5600</v>
      </c>
      <c r="AS392" s="58">
        <f t="shared" si="193"/>
        <v>75600</v>
      </c>
      <c r="AT392" s="58">
        <f t="shared" si="194"/>
        <v>75600</v>
      </c>
      <c r="AU392" s="58" t="str">
        <f t="shared" si="195"/>
        <v>Local</v>
      </c>
      <c r="AV392" s="74"/>
      <c r="AY392" s="158"/>
      <c r="AZ392" s="158"/>
      <c r="BA392" s="74"/>
      <c r="BB392" s="164"/>
    </row>
    <row r="393" spans="1:54" s="60" customFormat="1" ht="23.25" customHeight="1">
      <c r="A393" s="113" t="s">
        <v>2805</v>
      </c>
      <c r="B393" s="141" t="s">
        <v>3078</v>
      </c>
      <c r="C393" s="121" t="s">
        <v>1270</v>
      </c>
      <c r="D393" s="114">
        <v>45993</v>
      </c>
      <c r="E393" s="264">
        <v>107760473000</v>
      </c>
      <c r="F393" s="261">
        <v>1</v>
      </c>
      <c r="G393" s="119"/>
      <c r="H393" s="119"/>
      <c r="I393" s="120"/>
      <c r="J393" s="61"/>
      <c r="K393" s="62"/>
      <c r="L393" s="56"/>
      <c r="M393" s="217">
        <v>70000</v>
      </c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62"/>
      <c r="Y393" s="58"/>
      <c r="Z393" s="58"/>
      <c r="AA393" s="121" t="s">
        <v>3245</v>
      </c>
      <c r="AB393" s="57" t="str">
        <f t="shared" si="188"/>
        <v>PS257914</v>
      </c>
      <c r="AC393" s="58" t="str">
        <f t="shared" si="189"/>
        <v>VY/251-2025</v>
      </c>
      <c r="AD393" s="59">
        <f t="shared" si="190"/>
        <v>45993</v>
      </c>
      <c r="AE393" s="58"/>
      <c r="AF393" s="58"/>
      <c r="AG393" s="58"/>
      <c r="AH393" s="58">
        <f t="shared" si="191"/>
        <v>70000</v>
      </c>
      <c r="AI393" s="58"/>
      <c r="AJ393" s="58"/>
      <c r="AK393" s="58"/>
      <c r="AL393" s="58"/>
      <c r="AM393" s="58"/>
      <c r="AN393" s="58"/>
      <c r="AO393" s="58"/>
      <c r="AP393" s="58"/>
      <c r="AQ393" s="58"/>
      <c r="AR393" s="58">
        <f t="shared" si="192"/>
        <v>5600</v>
      </c>
      <c r="AS393" s="58">
        <f t="shared" si="193"/>
        <v>75600</v>
      </c>
      <c r="AT393" s="58">
        <f t="shared" si="194"/>
        <v>75600</v>
      </c>
      <c r="AU393" s="58" t="str">
        <f t="shared" si="195"/>
        <v>Local</v>
      </c>
      <c r="AV393" s="74"/>
      <c r="AY393" s="158"/>
      <c r="AZ393" s="158"/>
      <c r="BA393" s="74"/>
      <c r="BB393" s="164"/>
    </row>
    <row r="394" spans="1:54" s="60" customFormat="1" ht="23.25" customHeight="1">
      <c r="A394" s="113" t="s">
        <v>2806</v>
      </c>
      <c r="B394" s="141" t="s">
        <v>3079</v>
      </c>
      <c r="C394" s="121" t="s">
        <v>1270</v>
      </c>
      <c r="D394" s="114">
        <v>45993</v>
      </c>
      <c r="E394" s="264">
        <v>107760490350</v>
      </c>
      <c r="F394" s="257">
        <v>1</v>
      </c>
      <c r="G394" s="119"/>
      <c r="H394" s="119"/>
      <c r="I394" s="120"/>
      <c r="J394" s="61"/>
      <c r="K394" s="62"/>
      <c r="L394" s="56"/>
      <c r="M394" s="217">
        <v>410000</v>
      </c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62"/>
      <c r="Y394" s="58"/>
      <c r="Z394" s="58"/>
      <c r="AA394" s="121" t="s">
        <v>3245</v>
      </c>
      <c r="AB394" s="57" t="str">
        <f t="shared" ref="AB394:AB457" si="196">A394</f>
        <v>PS257915</v>
      </c>
      <c r="AC394" s="58" t="str">
        <f t="shared" ref="AC394:AC457" si="197">B394</f>
        <v>264/PSHK/25</v>
      </c>
      <c r="AD394" s="59">
        <f t="shared" ref="AD394:AD457" si="198">D394</f>
        <v>45993</v>
      </c>
      <c r="AE394" s="58"/>
      <c r="AF394" s="58"/>
      <c r="AG394" s="58"/>
      <c r="AH394" s="58">
        <f t="shared" ref="AH394:AH457" si="199">+M394</f>
        <v>410000</v>
      </c>
      <c r="AI394" s="58"/>
      <c r="AJ394" s="58"/>
      <c r="AK394" s="58"/>
      <c r="AL394" s="58"/>
      <c r="AM394" s="58"/>
      <c r="AN394" s="58"/>
      <c r="AO394" s="58"/>
      <c r="AP394" s="58"/>
      <c r="AQ394" s="58"/>
      <c r="AR394" s="58">
        <f t="shared" ref="AR394:AR457" si="200">SUM(AG394:AQ394)*0.08</f>
        <v>32800</v>
      </c>
      <c r="AS394" s="58">
        <f t="shared" ref="AS394:AS457" si="201">SUM(AG394:AR394)</f>
        <v>442800</v>
      </c>
      <c r="AT394" s="58">
        <f t="shared" ref="AT394:AT457" si="202">AS394</f>
        <v>442800</v>
      </c>
      <c r="AU394" s="58" t="str">
        <f t="shared" ref="AU394:AU457" si="203">AA394</f>
        <v>Local</v>
      </c>
      <c r="AV394" s="74"/>
      <c r="AY394" s="158"/>
      <c r="AZ394" s="158"/>
      <c r="BA394" s="74"/>
      <c r="BB394" s="164"/>
    </row>
    <row r="395" spans="1:54" s="60" customFormat="1" ht="23.25" customHeight="1">
      <c r="A395" s="113" t="s">
        <v>2807</v>
      </c>
      <c r="B395" s="141" t="s">
        <v>3080</v>
      </c>
      <c r="C395" s="121" t="s">
        <v>1270</v>
      </c>
      <c r="D395" s="114">
        <v>45993</v>
      </c>
      <c r="E395" s="264">
        <v>107760518020</v>
      </c>
      <c r="F395" s="257">
        <v>1</v>
      </c>
      <c r="G395" s="119"/>
      <c r="H395" s="119"/>
      <c r="I395" s="120"/>
      <c r="J395" s="61"/>
      <c r="K395" s="62"/>
      <c r="L395" s="56"/>
      <c r="M395" s="217">
        <v>410000</v>
      </c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62"/>
      <c r="Y395" s="58"/>
      <c r="Z395" s="58"/>
      <c r="AA395" s="121" t="s">
        <v>3245</v>
      </c>
      <c r="AB395" s="57" t="str">
        <f t="shared" si="196"/>
        <v>PS257916</v>
      </c>
      <c r="AC395" s="58" t="str">
        <f t="shared" si="197"/>
        <v>EBD-PSINJ251205</v>
      </c>
      <c r="AD395" s="59">
        <f t="shared" si="198"/>
        <v>45993</v>
      </c>
      <c r="AE395" s="58"/>
      <c r="AF395" s="58"/>
      <c r="AG395" s="58"/>
      <c r="AH395" s="58">
        <f t="shared" si="199"/>
        <v>410000</v>
      </c>
      <c r="AI395" s="58"/>
      <c r="AJ395" s="58"/>
      <c r="AK395" s="58"/>
      <c r="AL395" s="58"/>
      <c r="AM395" s="58"/>
      <c r="AN395" s="58"/>
      <c r="AO395" s="58"/>
      <c r="AP395" s="58"/>
      <c r="AQ395" s="58"/>
      <c r="AR395" s="58">
        <f t="shared" si="200"/>
        <v>32800</v>
      </c>
      <c r="AS395" s="58">
        <f t="shared" si="201"/>
        <v>442800</v>
      </c>
      <c r="AT395" s="58">
        <f t="shared" si="202"/>
        <v>442800</v>
      </c>
      <c r="AU395" s="58" t="str">
        <f t="shared" si="203"/>
        <v>Local</v>
      </c>
      <c r="AV395" s="74"/>
      <c r="AY395" s="158"/>
      <c r="AZ395" s="158"/>
      <c r="BA395" s="74"/>
      <c r="BB395" s="164"/>
    </row>
    <row r="396" spans="1:54" s="60" customFormat="1" ht="23.25" customHeight="1">
      <c r="A396" s="113" t="s">
        <v>2808</v>
      </c>
      <c r="B396" s="141" t="s">
        <v>3081</v>
      </c>
      <c r="C396" s="121" t="s">
        <v>1270</v>
      </c>
      <c r="D396" s="114">
        <v>45993</v>
      </c>
      <c r="E396" s="264">
        <v>107760537360</v>
      </c>
      <c r="F396" s="257">
        <v>1</v>
      </c>
      <c r="G396" s="119"/>
      <c r="H396" s="119"/>
      <c r="I396" s="120"/>
      <c r="J396" s="61"/>
      <c r="K396" s="62"/>
      <c r="L396" s="56"/>
      <c r="M396" s="217">
        <v>410000</v>
      </c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62"/>
      <c r="Y396" s="58"/>
      <c r="Z396" s="58"/>
      <c r="AA396" s="121" t="s">
        <v>3245</v>
      </c>
      <c r="AB396" s="57" t="str">
        <f t="shared" si="196"/>
        <v>PS257918</v>
      </c>
      <c r="AC396" s="58" t="str">
        <f t="shared" si="197"/>
        <v>5092105</v>
      </c>
      <c r="AD396" s="59">
        <f t="shared" si="198"/>
        <v>45993</v>
      </c>
      <c r="AE396" s="58"/>
      <c r="AF396" s="58"/>
      <c r="AG396" s="58"/>
      <c r="AH396" s="58">
        <f t="shared" si="199"/>
        <v>410000</v>
      </c>
      <c r="AI396" s="58"/>
      <c r="AJ396" s="58"/>
      <c r="AK396" s="58"/>
      <c r="AL396" s="58"/>
      <c r="AM396" s="58"/>
      <c r="AN396" s="58"/>
      <c r="AO396" s="58"/>
      <c r="AP396" s="58"/>
      <c r="AQ396" s="58"/>
      <c r="AR396" s="58">
        <f t="shared" si="200"/>
        <v>32800</v>
      </c>
      <c r="AS396" s="58">
        <f t="shared" si="201"/>
        <v>442800</v>
      </c>
      <c r="AT396" s="58">
        <f t="shared" si="202"/>
        <v>442800</v>
      </c>
      <c r="AU396" s="58" t="str">
        <f t="shared" si="203"/>
        <v>Local</v>
      </c>
      <c r="AV396" s="74"/>
      <c r="AY396" s="158"/>
      <c r="AZ396" s="158"/>
      <c r="BA396" s="74"/>
      <c r="BB396" s="164"/>
    </row>
    <row r="397" spans="1:54" s="60" customFormat="1" ht="23.25" customHeight="1">
      <c r="A397" s="113" t="s">
        <v>2809</v>
      </c>
      <c r="B397" s="141" t="s">
        <v>3082</v>
      </c>
      <c r="C397" s="121" t="s">
        <v>1270</v>
      </c>
      <c r="D397" s="114">
        <v>45993</v>
      </c>
      <c r="E397" s="264">
        <v>107760562340</v>
      </c>
      <c r="F397" s="257">
        <v>1</v>
      </c>
      <c r="G397" s="119"/>
      <c r="H397" s="119"/>
      <c r="I397" s="120"/>
      <c r="J397" s="61"/>
      <c r="K397" s="62"/>
      <c r="L397" s="56"/>
      <c r="M397" s="217">
        <v>410000</v>
      </c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62"/>
      <c r="Y397" s="58"/>
      <c r="Z397" s="58"/>
      <c r="AA397" s="121" t="s">
        <v>3245</v>
      </c>
      <c r="AB397" s="57" t="str">
        <f t="shared" si="196"/>
        <v>PS257917</v>
      </c>
      <c r="AC397" s="58" t="str">
        <f t="shared" si="197"/>
        <v>FGF25-1201</v>
      </c>
      <c r="AD397" s="59">
        <f t="shared" si="198"/>
        <v>45993</v>
      </c>
      <c r="AE397" s="58"/>
      <c r="AF397" s="58"/>
      <c r="AG397" s="58"/>
      <c r="AH397" s="58">
        <f t="shared" si="199"/>
        <v>410000</v>
      </c>
      <c r="AI397" s="58"/>
      <c r="AJ397" s="58"/>
      <c r="AK397" s="58"/>
      <c r="AL397" s="58"/>
      <c r="AM397" s="58"/>
      <c r="AN397" s="58"/>
      <c r="AO397" s="58"/>
      <c r="AP397" s="58"/>
      <c r="AQ397" s="58"/>
      <c r="AR397" s="58">
        <f t="shared" si="200"/>
        <v>32800</v>
      </c>
      <c r="AS397" s="58">
        <f t="shared" si="201"/>
        <v>442800</v>
      </c>
      <c r="AT397" s="58">
        <f t="shared" si="202"/>
        <v>442800</v>
      </c>
      <c r="AU397" s="58" t="str">
        <f t="shared" si="203"/>
        <v>Local</v>
      </c>
      <c r="AV397" s="74"/>
      <c r="AY397" s="158"/>
      <c r="AZ397" s="158"/>
      <c r="BA397" s="74"/>
      <c r="BB397" s="164"/>
    </row>
    <row r="398" spans="1:54" s="60" customFormat="1" ht="23.25" customHeight="1">
      <c r="A398" s="113" t="s">
        <v>2810</v>
      </c>
      <c r="B398" s="141" t="s">
        <v>3083</v>
      </c>
      <c r="C398" s="121" t="s">
        <v>1270</v>
      </c>
      <c r="D398" s="114">
        <v>45993</v>
      </c>
      <c r="E398" s="264">
        <v>107760430960</v>
      </c>
      <c r="F398" s="257">
        <v>1</v>
      </c>
      <c r="G398" s="119"/>
      <c r="H398" s="119"/>
      <c r="I398" s="120"/>
      <c r="J398" s="61"/>
      <c r="K398" s="62"/>
      <c r="L398" s="56"/>
      <c r="M398" s="217">
        <v>410000</v>
      </c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62"/>
      <c r="Y398" s="58"/>
      <c r="Z398" s="58"/>
      <c r="AA398" s="121" t="s">
        <v>3245</v>
      </c>
      <c r="AB398" s="57" t="str">
        <f t="shared" si="196"/>
        <v>PS257924</v>
      </c>
      <c r="AC398" s="58" t="str">
        <f t="shared" si="197"/>
        <v>B34X25120113VY</v>
      </c>
      <c r="AD398" s="59">
        <f t="shared" si="198"/>
        <v>45993</v>
      </c>
      <c r="AE398" s="58"/>
      <c r="AF398" s="58"/>
      <c r="AG398" s="58"/>
      <c r="AH398" s="58">
        <f t="shared" si="199"/>
        <v>410000</v>
      </c>
      <c r="AI398" s="58"/>
      <c r="AJ398" s="58"/>
      <c r="AK398" s="58"/>
      <c r="AL398" s="58"/>
      <c r="AM398" s="58"/>
      <c r="AN398" s="58"/>
      <c r="AO398" s="58"/>
      <c r="AP398" s="58"/>
      <c r="AQ398" s="58"/>
      <c r="AR398" s="58">
        <f t="shared" si="200"/>
        <v>32800</v>
      </c>
      <c r="AS398" s="58">
        <f t="shared" si="201"/>
        <v>442800</v>
      </c>
      <c r="AT398" s="58">
        <f t="shared" si="202"/>
        <v>442800</v>
      </c>
      <c r="AU398" s="58" t="str">
        <f t="shared" si="203"/>
        <v>Local</v>
      </c>
      <c r="AV398" s="74"/>
      <c r="AY398" s="158"/>
      <c r="AZ398" s="158"/>
      <c r="BA398" s="74"/>
      <c r="BB398" s="164"/>
    </row>
    <row r="399" spans="1:54" s="60" customFormat="1" ht="23.25" customHeight="1">
      <c r="A399" s="113" t="s">
        <v>2810</v>
      </c>
      <c r="B399" s="141" t="s">
        <v>3083</v>
      </c>
      <c r="C399" s="121" t="s">
        <v>1270</v>
      </c>
      <c r="D399" s="114">
        <v>45993</v>
      </c>
      <c r="E399" s="264">
        <v>107760435050</v>
      </c>
      <c r="F399" s="261">
        <v>1</v>
      </c>
      <c r="G399" s="119"/>
      <c r="H399" s="119"/>
      <c r="I399" s="120"/>
      <c r="J399" s="61"/>
      <c r="K399" s="62"/>
      <c r="L399" s="56"/>
      <c r="M399" s="217">
        <v>70000</v>
      </c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62"/>
      <c r="Y399" s="58"/>
      <c r="Z399" s="58"/>
      <c r="AA399" s="121" t="s">
        <v>3245</v>
      </c>
      <c r="AB399" s="57" t="str">
        <f t="shared" si="196"/>
        <v>PS257924</v>
      </c>
      <c r="AC399" s="58" t="str">
        <f t="shared" si="197"/>
        <v>B34X25120113VY</v>
      </c>
      <c r="AD399" s="59">
        <f t="shared" si="198"/>
        <v>45993</v>
      </c>
      <c r="AE399" s="58"/>
      <c r="AF399" s="58"/>
      <c r="AG399" s="58"/>
      <c r="AH399" s="58">
        <f t="shared" si="199"/>
        <v>70000</v>
      </c>
      <c r="AI399" s="58"/>
      <c r="AJ399" s="58"/>
      <c r="AK399" s="58"/>
      <c r="AL399" s="58"/>
      <c r="AM399" s="58"/>
      <c r="AN399" s="58"/>
      <c r="AO399" s="58"/>
      <c r="AP399" s="58"/>
      <c r="AQ399" s="58"/>
      <c r="AR399" s="58">
        <f t="shared" si="200"/>
        <v>5600</v>
      </c>
      <c r="AS399" s="58">
        <f t="shared" si="201"/>
        <v>75600</v>
      </c>
      <c r="AT399" s="58">
        <f t="shared" si="202"/>
        <v>75600</v>
      </c>
      <c r="AU399" s="58" t="str">
        <f t="shared" si="203"/>
        <v>Local</v>
      </c>
      <c r="AV399" s="74"/>
      <c r="AY399" s="158"/>
      <c r="AZ399" s="158"/>
      <c r="BA399" s="74"/>
      <c r="BB399" s="164"/>
    </row>
    <row r="400" spans="1:54" s="60" customFormat="1" ht="23.25" customHeight="1">
      <c r="A400" s="113" t="s">
        <v>2810</v>
      </c>
      <c r="B400" s="141" t="s">
        <v>3083</v>
      </c>
      <c r="C400" s="121" t="s">
        <v>1270</v>
      </c>
      <c r="D400" s="114">
        <v>45993</v>
      </c>
      <c r="E400" s="264">
        <v>107760454060</v>
      </c>
      <c r="F400" s="261">
        <v>1</v>
      </c>
      <c r="G400" s="119"/>
      <c r="H400" s="119"/>
      <c r="I400" s="120"/>
      <c r="J400" s="61"/>
      <c r="K400" s="62"/>
      <c r="L400" s="56"/>
      <c r="M400" s="217">
        <v>70000</v>
      </c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62"/>
      <c r="Y400" s="58"/>
      <c r="Z400" s="58"/>
      <c r="AA400" s="121" t="s">
        <v>3245</v>
      </c>
      <c r="AB400" s="57" t="str">
        <f t="shared" si="196"/>
        <v>PS257924</v>
      </c>
      <c r="AC400" s="58" t="str">
        <f t="shared" si="197"/>
        <v>B34X25120113VY</v>
      </c>
      <c r="AD400" s="59">
        <f t="shared" si="198"/>
        <v>45993</v>
      </c>
      <c r="AE400" s="58"/>
      <c r="AF400" s="58"/>
      <c r="AG400" s="58"/>
      <c r="AH400" s="58">
        <f t="shared" si="199"/>
        <v>70000</v>
      </c>
      <c r="AI400" s="58"/>
      <c r="AJ400" s="58"/>
      <c r="AK400" s="58"/>
      <c r="AL400" s="58"/>
      <c r="AM400" s="58"/>
      <c r="AN400" s="58"/>
      <c r="AO400" s="58"/>
      <c r="AP400" s="58"/>
      <c r="AQ400" s="58"/>
      <c r="AR400" s="58">
        <f t="shared" si="200"/>
        <v>5600</v>
      </c>
      <c r="AS400" s="58">
        <f t="shared" si="201"/>
        <v>75600</v>
      </c>
      <c r="AT400" s="58">
        <f t="shared" si="202"/>
        <v>75600</v>
      </c>
      <c r="AU400" s="58" t="str">
        <f t="shared" si="203"/>
        <v>Local</v>
      </c>
      <c r="AV400" s="74"/>
      <c r="AY400" s="158"/>
      <c r="AZ400" s="158"/>
      <c r="BA400" s="74"/>
      <c r="BB400" s="164"/>
    </row>
    <row r="401" spans="1:54" s="60" customFormat="1" ht="23.25" customHeight="1">
      <c r="A401" s="113" t="s">
        <v>2810</v>
      </c>
      <c r="B401" s="141" t="s">
        <v>3083</v>
      </c>
      <c r="C401" s="121" t="s">
        <v>1270</v>
      </c>
      <c r="D401" s="114">
        <v>45993</v>
      </c>
      <c r="E401" s="264">
        <v>107760456530</v>
      </c>
      <c r="F401" s="261">
        <v>1</v>
      </c>
      <c r="G401" s="119"/>
      <c r="H401" s="119"/>
      <c r="I401" s="120"/>
      <c r="J401" s="61"/>
      <c r="K401" s="62"/>
      <c r="L401" s="56"/>
      <c r="M401" s="217">
        <v>70000</v>
      </c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62"/>
      <c r="Y401" s="58"/>
      <c r="Z401" s="58"/>
      <c r="AA401" s="121" t="s">
        <v>3245</v>
      </c>
      <c r="AB401" s="57" t="str">
        <f t="shared" si="196"/>
        <v>PS257924</v>
      </c>
      <c r="AC401" s="58" t="str">
        <f t="shared" si="197"/>
        <v>B34X25120113VY</v>
      </c>
      <c r="AD401" s="59">
        <f t="shared" si="198"/>
        <v>45993</v>
      </c>
      <c r="AE401" s="58"/>
      <c r="AF401" s="58"/>
      <c r="AG401" s="58"/>
      <c r="AH401" s="58">
        <f t="shared" si="199"/>
        <v>70000</v>
      </c>
      <c r="AI401" s="58"/>
      <c r="AJ401" s="58"/>
      <c r="AK401" s="58"/>
      <c r="AL401" s="58"/>
      <c r="AM401" s="58"/>
      <c r="AN401" s="58"/>
      <c r="AO401" s="58"/>
      <c r="AP401" s="58"/>
      <c r="AQ401" s="58"/>
      <c r="AR401" s="58">
        <f t="shared" si="200"/>
        <v>5600</v>
      </c>
      <c r="AS401" s="58">
        <f t="shared" si="201"/>
        <v>75600</v>
      </c>
      <c r="AT401" s="58">
        <f t="shared" si="202"/>
        <v>75600</v>
      </c>
      <c r="AU401" s="58" t="str">
        <f t="shared" si="203"/>
        <v>Local</v>
      </c>
      <c r="AV401" s="74"/>
      <c r="AY401" s="158"/>
      <c r="AZ401" s="158"/>
      <c r="BA401" s="74"/>
      <c r="BB401" s="164"/>
    </row>
    <row r="402" spans="1:54" s="60" customFormat="1" ht="23.25" customHeight="1">
      <c r="A402" s="113" t="s">
        <v>2810</v>
      </c>
      <c r="B402" s="141" t="s">
        <v>3083</v>
      </c>
      <c r="C402" s="121" t="s">
        <v>1270</v>
      </c>
      <c r="D402" s="114">
        <v>45993</v>
      </c>
      <c r="E402" s="264">
        <v>107760480110</v>
      </c>
      <c r="F402" s="261">
        <v>1</v>
      </c>
      <c r="G402" s="119"/>
      <c r="H402" s="119"/>
      <c r="I402" s="120"/>
      <c r="J402" s="61"/>
      <c r="K402" s="62"/>
      <c r="L402" s="56"/>
      <c r="M402" s="217">
        <v>70000</v>
      </c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62"/>
      <c r="Y402" s="58"/>
      <c r="Z402" s="58"/>
      <c r="AA402" s="121" t="s">
        <v>3245</v>
      </c>
      <c r="AB402" s="57" t="str">
        <f t="shared" si="196"/>
        <v>PS257924</v>
      </c>
      <c r="AC402" s="58" t="str">
        <f t="shared" si="197"/>
        <v>B34X25120113VY</v>
      </c>
      <c r="AD402" s="59">
        <f t="shared" si="198"/>
        <v>45993</v>
      </c>
      <c r="AE402" s="58"/>
      <c r="AF402" s="58"/>
      <c r="AG402" s="58"/>
      <c r="AH402" s="58">
        <f t="shared" si="199"/>
        <v>70000</v>
      </c>
      <c r="AI402" s="58"/>
      <c r="AJ402" s="58"/>
      <c r="AK402" s="58"/>
      <c r="AL402" s="58"/>
      <c r="AM402" s="58"/>
      <c r="AN402" s="58"/>
      <c r="AO402" s="58"/>
      <c r="AP402" s="58"/>
      <c r="AQ402" s="58"/>
      <c r="AR402" s="58">
        <f t="shared" si="200"/>
        <v>5600</v>
      </c>
      <c r="AS402" s="58">
        <f t="shared" si="201"/>
        <v>75600</v>
      </c>
      <c r="AT402" s="58">
        <f t="shared" si="202"/>
        <v>75600</v>
      </c>
      <c r="AU402" s="58" t="str">
        <f t="shared" si="203"/>
        <v>Local</v>
      </c>
      <c r="AV402" s="74"/>
      <c r="AY402" s="158"/>
      <c r="AZ402" s="158"/>
      <c r="BA402" s="74"/>
      <c r="BB402" s="164"/>
    </row>
    <row r="403" spans="1:54" s="60" customFormat="1" ht="23.25" customHeight="1">
      <c r="A403" s="113" t="s">
        <v>2810</v>
      </c>
      <c r="B403" s="141" t="s">
        <v>3083</v>
      </c>
      <c r="C403" s="121" t="s">
        <v>1270</v>
      </c>
      <c r="D403" s="114">
        <v>45993</v>
      </c>
      <c r="E403" s="264">
        <v>107760483020</v>
      </c>
      <c r="F403" s="261">
        <v>1</v>
      </c>
      <c r="G403" s="119"/>
      <c r="H403" s="119"/>
      <c r="I403" s="120"/>
      <c r="J403" s="61"/>
      <c r="K403" s="62"/>
      <c r="L403" s="56"/>
      <c r="M403" s="217">
        <v>70000</v>
      </c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62"/>
      <c r="Y403" s="58"/>
      <c r="Z403" s="58"/>
      <c r="AA403" s="121" t="s">
        <v>3245</v>
      </c>
      <c r="AB403" s="57" t="str">
        <f t="shared" si="196"/>
        <v>PS257924</v>
      </c>
      <c r="AC403" s="58" t="str">
        <f t="shared" si="197"/>
        <v>B34X25120113VY</v>
      </c>
      <c r="AD403" s="59">
        <f t="shared" si="198"/>
        <v>45993</v>
      </c>
      <c r="AE403" s="58"/>
      <c r="AF403" s="58"/>
      <c r="AG403" s="58"/>
      <c r="AH403" s="58">
        <f t="shared" si="199"/>
        <v>70000</v>
      </c>
      <c r="AI403" s="58"/>
      <c r="AJ403" s="58"/>
      <c r="AK403" s="58"/>
      <c r="AL403" s="58"/>
      <c r="AM403" s="58"/>
      <c r="AN403" s="58"/>
      <c r="AO403" s="58"/>
      <c r="AP403" s="58"/>
      <c r="AQ403" s="58"/>
      <c r="AR403" s="58">
        <f t="shared" si="200"/>
        <v>5600</v>
      </c>
      <c r="AS403" s="58">
        <f t="shared" si="201"/>
        <v>75600</v>
      </c>
      <c r="AT403" s="58">
        <f t="shared" si="202"/>
        <v>75600</v>
      </c>
      <c r="AU403" s="58" t="str">
        <f t="shared" si="203"/>
        <v>Local</v>
      </c>
      <c r="AV403" s="74"/>
      <c r="AY403" s="158"/>
      <c r="AZ403" s="158"/>
      <c r="BA403" s="74"/>
      <c r="BB403" s="164"/>
    </row>
    <row r="404" spans="1:54" s="60" customFormat="1" ht="23.25" customHeight="1">
      <c r="A404" s="113" t="s">
        <v>2810</v>
      </c>
      <c r="B404" s="141" t="s">
        <v>3083</v>
      </c>
      <c r="C404" s="121" t="s">
        <v>1270</v>
      </c>
      <c r="D404" s="114">
        <v>45993</v>
      </c>
      <c r="E404" s="264">
        <v>107760487700</v>
      </c>
      <c r="F404" s="261">
        <v>1</v>
      </c>
      <c r="G404" s="119"/>
      <c r="H404" s="119"/>
      <c r="I404" s="120"/>
      <c r="J404" s="61"/>
      <c r="K404" s="62"/>
      <c r="L404" s="56"/>
      <c r="M404" s="217">
        <v>70000</v>
      </c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62"/>
      <c r="Y404" s="58"/>
      <c r="Z404" s="58"/>
      <c r="AA404" s="121" t="s">
        <v>3245</v>
      </c>
      <c r="AB404" s="57" t="str">
        <f t="shared" si="196"/>
        <v>PS257924</v>
      </c>
      <c r="AC404" s="58" t="str">
        <f t="shared" si="197"/>
        <v>B34X25120113VY</v>
      </c>
      <c r="AD404" s="59">
        <f t="shared" si="198"/>
        <v>45993</v>
      </c>
      <c r="AE404" s="58"/>
      <c r="AF404" s="58"/>
      <c r="AG404" s="58"/>
      <c r="AH404" s="58">
        <f t="shared" si="199"/>
        <v>70000</v>
      </c>
      <c r="AI404" s="58"/>
      <c r="AJ404" s="58"/>
      <c r="AK404" s="58"/>
      <c r="AL404" s="58"/>
      <c r="AM404" s="58"/>
      <c r="AN404" s="58"/>
      <c r="AO404" s="58"/>
      <c r="AP404" s="58"/>
      <c r="AQ404" s="58"/>
      <c r="AR404" s="58">
        <f t="shared" si="200"/>
        <v>5600</v>
      </c>
      <c r="AS404" s="58">
        <f t="shared" si="201"/>
        <v>75600</v>
      </c>
      <c r="AT404" s="58">
        <f t="shared" si="202"/>
        <v>75600</v>
      </c>
      <c r="AU404" s="58" t="str">
        <f t="shared" si="203"/>
        <v>Local</v>
      </c>
      <c r="AV404" s="74"/>
      <c r="AY404" s="158"/>
      <c r="AZ404" s="158"/>
      <c r="BA404" s="74"/>
      <c r="BB404" s="164"/>
    </row>
    <row r="405" spans="1:54" s="60" customFormat="1" ht="23.25" customHeight="1">
      <c r="A405" s="113" t="s">
        <v>2811</v>
      </c>
      <c r="B405" s="141" t="s">
        <v>3084</v>
      </c>
      <c r="C405" s="121" t="s">
        <v>1270</v>
      </c>
      <c r="D405" s="114">
        <v>45993</v>
      </c>
      <c r="E405" s="264">
        <v>107760413940</v>
      </c>
      <c r="F405" s="257">
        <v>1</v>
      </c>
      <c r="G405" s="119"/>
      <c r="H405" s="119"/>
      <c r="I405" s="120"/>
      <c r="J405" s="61"/>
      <c r="K405" s="62"/>
      <c r="L405" s="56"/>
      <c r="M405" s="217">
        <v>410000</v>
      </c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62"/>
      <c r="Y405" s="58"/>
      <c r="Z405" s="58"/>
      <c r="AA405" s="121" t="s">
        <v>3245</v>
      </c>
      <c r="AB405" s="57" t="str">
        <f t="shared" si="196"/>
        <v>PS257925</v>
      </c>
      <c r="AC405" s="58" t="str">
        <f t="shared" si="197"/>
        <v>B33X25120104</v>
      </c>
      <c r="AD405" s="59">
        <f t="shared" si="198"/>
        <v>45993</v>
      </c>
      <c r="AE405" s="58"/>
      <c r="AF405" s="58"/>
      <c r="AG405" s="58"/>
      <c r="AH405" s="58">
        <f t="shared" si="199"/>
        <v>410000</v>
      </c>
      <c r="AI405" s="58"/>
      <c r="AJ405" s="58"/>
      <c r="AK405" s="58"/>
      <c r="AL405" s="58"/>
      <c r="AM405" s="58"/>
      <c r="AN405" s="58"/>
      <c r="AO405" s="58"/>
      <c r="AP405" s="58"/>
      <c r="AQ405" s="58"/>
      <c r="AR405" s="58">
        <f t="shared" si="200"/>
        <v>32800</v>
      </c>
      <c r="AS405" s="58">
        <f t="shared" si="201"/>
        <v>442800</v>
      </c>
      <c r="AT405" s="58">
        <f t="shared" si="202"/>
        <v>442800</v>
      </c>
      <c r="AU405" s="58" t="str">
        <f t="shared" si="203"/>
        <v>Local</v>
      </c>
      <c r="AV405" s="74"/>
      <c r="AY405" s="158"/>
      <c r="AZ405" s="158"/>
      <c r="BA405" s="74"/>
      <c r="BB405" s="164"/>
    </row>
    <row r="406" spans="1:54" s="60" customFormat="1" ht="23.25" customHeight="1">
      <c r="A406" s="113" t="s">
        <v>2812</v>
      </c>
      <c r="B406" s="141" t="s">
        <v>3085</v>
      </c>
      <c r="C406" s="121" t="s">
        <v>1270</v>
      </c>
      <c r="D406" s="114">
        <v>45994</v>
      </c>
      <c r="E406" s="264">
        <v>107763670010</v>
      </c>
      <c r="F406" s="257">
        <v>1</v>
      </c>
      <c r="G406" s="119"/>
      <c r="H406" s="119"/>
      <c r="I406" s="120"/>
      <c r="J406" s="61"/>
      <c r="K406" s="62"/>
      <c r="L406" s="56"/>
      <c r="M406" s="217">
        <v>410000</v>
      </c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62"/>
      <c r="Y406" s="58"/>
      <c r="Z406" s="58"/>
      <c r="AA406" s="121" t="s">
        <v>3245</v>
      </c>
      <c r="AB406" s="57" t="str">
        <f t="shared" si="196"/>
        <v>PS257969</v>
      </c>
      <c r="AC406" s="58" t="str">
        <f t="shared" si="197"/>
        <v>130/BG-PS-34</v>
      </c>
      <c r="AD406" s="59">
        <f t="shared" si="198"/>
        <v>45994</v>
      </c>
      <c r="AE406" s="58"/>
      <c r="AF406" s="58"/>
      <c r="AG406" s="58"/>
      <c r="AH406" s="58">
        <f t="shared" si="199"/>
        <v>410000</v>
      </c>
      <c r="AI406" s="58"/>
      <c r="AJ406" s="58"/>
      <c r="AK406" s="58"/>
      <c r="AL406" s="58"/>
      <c r="AM406" s="58"/>
      <c r="AN406" s="58"/>
      <c r="AO406" s="58"/>
      <c r="AP406" s="58"/>
      <c r="AQ406" s="58"/>
      <c r="AR406" s="58">
        <f t="shared" si="200"/>
        <v>32800</v>
      </c>
      <c r="AS406" s="58">
        <f t="shared" si="201"/>
        <v>442800</v>
      </c>
      <c r="AT406" s="58">
        <f t="shared" si="202"/>
        <v>442800</v>
      </c>
      <c r="AU406" s="58" t="str">
        <f t="shared" si="203"/>
        <v>Local</v>
      </c>
      <c r="AV406" s="74"/>
      <c r="AY406" s="158"/>
      <c r="AZ406" s="158"/>
      <c r="BA406" s="74"/>
      <c r="BB406" s="164"/>
    </row>
    <row r="407" spans="1:54" s="60" customFormat="1" ht="23.25" customHeight="1">
      <c r="A407" s="113" t="s">
        <v>2813</v>
      </c>
      <c r="B407" s="141" t="s">
        <v>3086</v>
      </c>
      <c r="C407" s="121" t="s">
        <v>1270</v>
      </c>
      <c r="D407" s="114">
        <v>45994</v>
      </c>
      <c r="E407" s="264">
        <v>107763673360</v>
      </c>
      <c r="F407" s="257">
        <v>1</v>
      </c>
      <c r="G407" s="119"/>
      <c r="H407" s="119"/>
      <c r="I407" s="120"/>
      <c r="J407" s="61"/>
      <c r="K407" s="62"/>
      <c r="L407" s="56"/>
      <c r="M407" s="217">
        <v>410000</v>
      </c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62"/>
      <c r="Y407" s="58"/>
      <c r="Z407" s="58"/>
      <c r="AA407" s="121" t="s">
        <v>3245</v>
      </c>
      <c r="AB407" s="57" t="str">
        <f t="shared" si="196"/>
        <v>PS257954</v>
      </c>
      <c r="AC407" s="58" t="str">
        <f t="shared" si="197"/>
        <v>IFHVN-2512010014</v>
      </c>
      <c r="AD407" s="59">
        <f t="shared" si="198"/>
        <v>45994</v>
      </c>
      <c r="AE407" s="58"/>
      <c r="AF407" s="58"/>
      <c r="AG407" s="58"/>
      <c r="AH407" s="58">
        <f t="shared" si="199"/>
        <v>410000</v>
      </c>
      <c r="AI407" s="58"/>
      <c r="AJ407" s="58"/>
      <c r="AK407" s="58"/>
      <c r="AL407" s="58"/>
      <c r="AM407" s="58"/>
      <c r="AN407" s="58"/>
      <c r="AO407" s="58"/>
      <c r="AP407" s="58"/>
      <c r="AQ407" s="58"/>
      <c r="AR407" s="58">
        <f t="shared" si="200"/>
        <v>32800</v>
      </c>
      <c r="AS407" s="58">
        <f t="shared" si="201"/>
        <v>442800</v>
      </c>
      <c r="AT407" s="58">
        <f t="shared" si="202"/>
        <v>442800</v>
      </c>
      <c r="AU407" s="58" t="str">
        <f t="shared" si="203"/>
        <v>Local</v>
      </c>
      <c r="AV407" s="74"/>
      <c r="AY407" s="158"/>
      <c r="AZ407" s="158"/>
      <c r="BA407" s="74"/>
      <c r="BB407" s="164"/>
    </row>
    <row r="408" spans="1:54" s="60" customFormat="1" ht="23.25" customHeight="1">
      <c r="A408" s="113" t="s">
        <v>2814</v>
      </c>
      <c r="B408" s="141" t="s">
        <v>3087</v>
      </c>
      <c r="C408" s="121" t="s">
        <v>1270</v>
      </c>
      <c r="D408" s="114">
        <v>45994</v>
      </c>
      <c r="E408" s="264">
        <v>107763675720</v>
      </c>
      <c r="F408" s="257">
        <v>1</v>
      </c>
      <c r="G408" s="119"/>
      <c r="H408" s="119"/>
      <c r="I408" s="120"/>
      <c r="J408" s="61"/>
      <c r="K408" s="62"/>
      <c r="L408" s="56"/>
      <c r="M408" s="217">
        <v>410000</v>
      </c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62"/>
      <c r="Y408" s="58"/>
      <c r="Z408" s="58"/>
      <c r="AA408" s="121" t="s">
        <v>3245</v>
      </c>
      <c r="AB408" s="57" t="str">
        <f t="shared" si="196"/>
        <v>PS257955</v>
      </c>
      <c r="AC408" s="58" t="str">
        <f t="shared" si="197"/>
        <v>THVN-MIN2512002</v>
      </c>
      <c r="AD408" s="59">
        <f t="shared" si="198"/>
        <v>45994</v>
      </c>
      <c r="AE408" s="58"/>
      <c r="AF408" s="58"/>
      <c r="AG408" s="58"/>
      <c r="AH408" s="58">
        <f t="shared" si="199"/>
        <v>410000</v>
      </c>
      <c r="AI408" s="58"/>
      <c r="AJ408" s="58"/>
      <c r="AK408" s="58"/>
      <c r="AL408" s="58"/>
      <c r="AM408" s="58"/>
      <c r="AN408" s="58"/>
      <c r="AO408" s="58"/>
      <c r="AP408" s="58"/>
      <c r="AQ408" s="58"/>
      <c r="AR408" s="58">
        <f t="shared" si="200"/>
        <v>32800</v>
      </c>
      <c r="AS408" s="58">
        <f t="shared" si="201"/>
        <v>442800</v>
      </c>
      <c r="AT408" s="58">
        <f t="shared" si="202"/>
        <v>442800</v>
      </c>
      <c r="AU408" s="58" t="str">
        <f t="shared" si="203"/>
        <v>Local</v>
      </c>
      <c r="AV408" s="74"/>
      <c r="AY408" s="158"/>
      <c r="AZ408" s="158"/>
      <c r="BA408" s="74"/>
      <c r="BB408" s="164"/>
    </row>
    <row r="409" spans="1:54" s="60" customFormat="1" ht="23.25" customHeight="1">
      <c r="A409" s="113" t="s">
        <v>2815</v>
      </c>
      <c r="B409" s="141" t="s">
        <v>3088</v>
      </c>
      <c r="C409" s="121" t="s">
        <v>1270</v>
      </c>
      <c r="D409" s="114">
        <v>45994</v>
      </c>
      <c r="E409" s="264">
        <v>107764377710</v>
      </c>
      <c r="F409" s="257">
        <v>1</v>
      </c>
      <c r="G409" s="119"/>
      <c r="H409" s="119"/>
      <c r="I409" s="120"/>
      <c r="J409" s="61"/>
      <c r="K409" s="62"/>
      <c r="L409" s="56"/>
      <c r="M409" s="217">
        <v>410000</v>
      </c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62"/>
      <c r="Y409" s="58"/>
      <c r="Z409" s="58"/>
      <c r="AA409" s="121" t="s">
        <v>3245</v>
      </c>
      <c r="AB409" s="57" t="str">
        <f t="shared" si="196"/>
        <v>PS257973</v>
      </c>
      <c r="AC409" s="58" t="str">
        <f t="shared" si="197"/>
        <v>5082553</v>
      </c>
      <c r="AD409" s="59">
        <f t="shared" si="198"/>
        <v>45994</v>
      </c>
      <c r="AE409" s="58"/>
      <c r="AF409" s="58"/>
      <c r="AG409" s="58"/>
      <c r="AH409" s="58">
        <f t="shared" si="199"/>
        <v>410000</v>
      </c>
      <c r="AI409" s="58"/>
      <c r="AJ409" s="58"/>
      <c r="AK409" s="58"/>
      <c r="AL409" s="58"/>
      <c r="AM409" s="58"/>
      <c r="AN409" s="58"/>
      <c r="AO409" s="58"/>
      <c r="AP409" s="58"/>
      <c r="AQ409" s="58"/>
      <c r="AR409" s="58">
        <f t="shared" si="200"/>
        <v>32800</v>
      </c>
      <c r="AS409" s="58">
        <f t="shared" si="201"/>
        <v>442800</v>
      </c>
      <c r="AT409" s="58">
        <f t="shared" si="202"/>
        <v>442800</v>
      </c>
      <c r="AU409" s="58" t="str">
        <f t="shared" si="203"/>
        <v>Local</v>
      </c>
      <c r="AV409" s="74"/>
      <c r="AY409" s="158"/>
      <c r="AZ409" s="158"/>
      <c r="BA409" s="74"/>
      <c r="BB409" s="164"/>
    </row>
    <row r="410" spans="1:54" s="60" customFormat="1" ht="23.25" customHeight="1">
      <c r="A410" s="113" t="s">
        <v>2816</v>
      </c>
      <c r="B410" s="141" t="s">
        <v>3089</v>
      </c>
      <c r="C410" s="121" t="s">
        <v>1270</v>
      </c>
      <c r="D410" s="114">
        <v>45994</v>
      </c>
      <c r="E410" s="264">
        <v>107764341200</v>
      </c>
      <c r="F410" s="257">
        <v>1</v>
      </c>
      <c r="G410" s="119"/>
      <c r="H410" s="119"/>
      <c r="I410" s="120"/>
      <c r="J410" s="61"/>
      <c r="K410" s="62"/>
      <c r="L410" s="56"/>
      <c r="M410" s="217">
        <v>410000</v>
      </c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62"/>
      <c r="Y410" s="58"/>
      <c r="Z410" s="58"/>
      <c r="AA410" s="121" t="s">
        <v>3245</v>
      </c>
      <c r="AB410" s="57" t="str">
        <f t="shared" si="196"/>
        <v>PS257972</v>
      </c>
      <c r="AC410" s="58" t="str">
        <f t="shared" si="197"/>
        <v>EBD-PSTPU251201</v>
      </c>
      <c r="AD410" s="59">
        <f t="shared" si="198"/>
        <v>45994</v>
      </c>
      <c r="AE410" s="58"/>
      <c r="AF410" s="58"/>
      <c r="AG410" s="58"/>
      <c r="AH410" s="58">
        <f t="shared" si="199"/>
        <v>410000</v>
      </c>
      <c r="AI410" s="58"/>
      <c r="AJ410" s="58"/>
      <c r="AK410" s="58"/>
      <c r="AL410" s="58"/>
      <c r="AM410" s="58"/>
      <c r="AN410" s="58"/>
      <c r="AO410" s="58"/>
      <c r="AP410" s="58"/>
      <c r="AQ410" s="58"/>
      <c r="AR410" s="58">
        <f t="shared" si="200"/>
        <v>32800</v>
      </c>
      <c r="AS410" s="58">
        <f t="shared" si="201"/>
        <v>442800</v>
      </c>
      <c r="AT410" s="58">
        <f t="shared" si="202"/>
        <v>442800</v>
      </c>
      <c r="AU410" s="58" t="str">
        <f t="shared" si="203"/>
        <v>Local</v>
      </c>
      <c r="AV410" s="74"/>
      <c r="AY410" s="158"/>
      <c r="AZ410" s="158"/>
      <c r="BA410" s="74"/>
      <c r="BB410" s="164"/>
    </row>
    <row r="411" spans="1:54" s="60" customFormat="1" ht="23.25" customHeight="1">
      <c r="A411" s="113" t="s">
        <v>2817</v>
      </c>
      <c r="B411" s="141" t="s">
        <v>3090</v>
      </c>
      <c r="C411" s="121" t="s">
        <v>1270</v>
      </c>
      <c r="D411" s="114">
        <v>45994</v>
      </c>
      <c r="E411" s="264">
        <v>107763059130</v>
      </c>
      <c r="F411" s="257">
        <v>1</v>
      </c>
      <c r="G411" s="119"/>
      <c r="H411" s="119"/>
      <c r="I411" s="120"/>
      <c r="J411" s="61"/>
      <c r="K411" s="62"/>
      <c r="L411" s="56"/>
      <c r="M411" s="217">
        <v>410000</v>
      </c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62"/>
      <c r="Y411" s="58"/>
      <c r="Z411" s="58"/>
      <c r="AA411" s="121" t="s">
        <v>3245</v>
      </c>
      <c r="AB411" s="57" t="str">
        <f t="shared" si="196"/>
        <v>PS257968</v>
      </c>
      <c r="AC411" s="58" t="str">
        <f t="shared" si="197"/>
        <v>265/PSHK/25</v>
      </c>
      <c r="AD411" s="59">
        <f t="shared" si="198"/>
        <v>45994</v>
      </c>
      <c r="AE411" s="58"/>
      <c r="AF411" s="58"/>
      <c r="AG411" s="58"/>
      <c r="AH411" s="58">
        <f t="shared" si="199"/>
        <v>410000</v>
      </c>
      <c r="AI411" s="58"/>
      <c r="AJ411" s="58"/>
      <c r="AK411" s="58"/>
      <c r="AL411" s="58"/>
      <c r="AM411" s="58"/>
      <c r="AN411" s="58"/>
      <c r="AO411" s="58"/>
      <c r="AP411" s="58"/>
      <c r="AQ411" s="58"/>
      <c r="AR411" s="58">
        <f t="shared" si="200"/>
        <v>32800</v>
      </c>
      <c r="AS411" s="58">
        <f t="shared" si="201"/>
        <v>442800</v>
      </c>
      <c r="AT411" s="58">
        <f t="shared" si="202"/>
        <v>442800</v>
      </c>
      <c r="AU411" s="58" t="str">
        <f t="shared" si="203"/>
        <v>Local</v>
      </c>
      <c r="AV411" s="74"/>
      <c r="AY411" s="158"/>
      <c r="AZ411" s="158"/>
      <c r="BA411" s="74"/>
      <c r="BB411" s="164"/>
    </row>
    <row r="412" spans="1:54" s="60" customFormat="1" ht="23.25" customHeight="1">
      <c r="A412" s="113" t="s">
        <v>2817</v>
      </c>
      <c r="B412" s="141" t="s">
        <v>3090</v>
      </c>
      <c r="C412" s="121" t="s">
        <v>1270</v>
      </c>
      <c r="D412" s="114">
        <v>45994</v>
      </c>
      <c r="E412" s="264">
        <v>107763077810</v>
      </c>
      <c r="F412" s="261">
        <v>1</v>
      </c>
      <c r="G412" s="119"/>
      <c r="H412" s="119"/>
      <c r="I412" s="120"/>
      <c r="J412" s="61"/>
      <c r="K412" s="62"/>
      <c r="L412" s="56"/>
      <c r="M412" s="217">
        <v>70000</v>
      </c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62"/>
      <c r="Y412" s="58"/>
      <c r="Z412" s="58"/>
      <c r="AA412" s="121" t="s">
        <v>3245</v>
      </c>
      <c r="AB412" s="57" t="str">
        <f t="shared" si="196"/>
        <v>PS257968</v>
      </c>
      <c r="AC412" s="58" t="str">
        <f t="shared" si="197"/>
        <v>265/PSHK/25</v>
      </c>
      <c r="AD412" s="59">
        <f t="shared" si="198"/>
        <v>45994</v>
      </c>
      <c r="AE412" s="58"/>
      <c r="AF412" s="58"/>
      <c r="AG412" s="58"/>
      <c r="AH412" s="58">
        <f t="shared" si="199"/>
        <v>70000</v>
      </c>
      <c r="AI412" s="58"/>
      <c r="AJ412" s="58"/>
      <c r="AK412" s="58"/>
      <c r="AL412" s="58"/>
      <c r="AM412" s="58"/>
      <c r="AN412" s="58"/>
      <c r="AO412" s="58"/>
      <c r="AP412" s="58"/>
      <c r="AQ412" s="58"/>
      <c r="AR412" s="58">
        <f t="shared" si="200"/>
        <v>5600</v>
      </c>
      <c r="AS412" s="58">
        <f t="shared" si="201"/>
        <v>75600</v>
      </c>
      <c r="AT412" s="58">
        <f t="shared" si="202"/>
        <v>75600</v>
      </c>
      <c r="AU412" s="58" t="str">
        <f t="shared" si="203"/>
        <v>Local</v>
      </c>
      <c r="AV412" s="74"/>
      <c r="AY412" s="158"/>
      <c r="AZ412" s="158"/>
      <c r="BA412" s="74"/>
      <c r="BB412" s="164"/>
    </row>
    <row r="413" spans="1:54" s="60" customFormat="1" ht="23.25" customHeight="1">
      <c r="A413" s="113" t="s">
        <v>2818</v>
      </c>
      <c r="B413" s="141" t="s">
        <v>3091</v>
      </c>
      <c r="C413" s="121" t="s">
        <v>1270</v>
      </c>
      <c r="D413" s="114">
        <v>45994</v>
      </c>
      <c r="E413" s="264">
        <v>107762974100</v>
      </c>
      <c r="F413" s="257">
        <v>1</v>
      </c>
      <c r="G413" s="119"/>
      <c r="H413" s="119"/>
      <c r="I413" s="120"/>
      <c r="J413" s="61"/>
      <c r="K413" s="62"/>
      <c r="L413" s="56"/>
      <c r="M413" s="217">
        <v>410000</v>
      </c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62"/>
      <c r="Y413" s="58"/>
      <c r="Z413" s="58"/>
      <c r="AA413" s="121" t="s">
        <v>3245</v>
      </c>
      <c r="AB413" s="57" t="str">
        <f t="shared" si="196"/>
        <v>PS257959</v>
      </c>
      <c r="AC413" s="58" t="str">
        <f t="shared" si="197"/>
        <v>VY/252-2025</v>
      </c>
      <c r="AD413" s="59">
        <f t="shared" si="198"/>
        <v>45994</v>
      </c>
      <c r="AE413" s="58"/>
      <c r="AF413" s="58"/>
      <c r="AG413" s="58"/>
      <c r="AH413" s="58">
        <f t="shared" si="199"/>
        <v>410000</v>
      </c>
      <c r="AI413" s="58"/>
      <c r="AJ413" s="58"/>
      <c r="AK413" s="58"/>
      <c r="AL413" s="58"/>
      <c r="AM413" s="58"/>
      <c r="AN413" s="58"/>
      <c r="AO413" s="58"/>
      <c r="AP413" s="58"/>
      <c r="AQ413" s="58"/>
      <c r="AR413" s="58">
        <f t="shared" si="200"/>
        <v>32800</v>
      </c>
      <c r="AS413" s="58">
        <f t="shared" si="201"/>
        <v>442800</v>
      </c>
      <c r="AT413" s="58">
        <f t="shared" si="202"/>
        <v>442800</v>
      </c>
      <c r="AU413" s="58" t="str">
        <f t="shared" si="203"/>
        <v>Local</v>
      </c>
      <c r="AV413" s="74"/>
      <c r="AY413" s="158"/>
      <c r="AZ413" s="158"/>
      <c r="BA413" s="74"/>
      <c r="BB413" s="164"/>
    </row>
    <row r="414" spans="1:54" s="60" customFormat="1" ht="23.25" customHeight="1">
      <c r="A414" s="113" t="s">
        <v>2818</v>
      </c>
      <c r="B414" s="141" t="s">
        <v>3091</v>
      </c>
      <c r="C414" s="121" t="s">
        <v>1270</v>
      </c>
      <c r="D414" s="114">
        <v>45994</v>
      </c>
      <c r="E414" s="264">
        <v>107762985630</v>
      </c>
      <c r="F414" s="261">
        <v>1</v>
      </c>
      <c r="G414" s="119"/>
      <c r="H414" s="119"/>
      <c r="I414" s="120"/>
      <c r="J414" s="61"/>
      <c r="K414" s="62"/>
      <c r="L414" s="56"/>
      <c r="M414" s="217">
        <v>70000</v>
      </c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62"/>
      <c r="Y414" s="58"/>
      <c r="Z414" s="58"/>
      <c r="AA414" s="121" t="s">
        <v>3245</v>
      </c>
      <c r="AB414" s="57" t="str">
        <f t="shared" si="196"/>
        <v>PS257959</v>
      </c>
      <c r="AC414" s="58" t="str">
        <f t="shared" si="197"/>
        <v>VY/252-2025</v>
      </c>
      <c r="AD414" s="59">
        <f t="shared" si="198"/>
        <v>45994</v>
      </c>
      <c r="AE414" s="58"/>
      <c r="AF414" s="58"/>
      <c r="AG414" s="58"/>
      <c r="AH414" s="58">
        <f t="shared" si="199"/>
        <v>70000</v>
      </c>
      <c r="AI414" s="58"/>
      <c r="AJ414" s="58"/>
      <c r="AK414" s="58"/>
      <c r="AL414" s="58"/>
      <c r="AM414" s="58"/>
      <c r="AN414" s="58"/>
      <c r="AO414" s="58"/>
      <c r="AP414" s="58"/>
      <c r="AQ414" s="58"/>
      <c r="AR414" s="58">
        <f t="shared" si="200"/>
        <v>5600</v>
      </c>
      <c r="AS414" s="58">
        <f t="shared" si="201"/>
        <v>75600</v>
      </c>
      <c r="AT414" s="58">
        <f t="shared" si="202"/>
        <v>75600</v>
      </c>
      <c r="AU414" s="58" t="str">
        <f t="shared" si="203"/>
        <v>Local</v>
      </c>
      <c r="AV414" s="74"/>
      <c r="AY414" s="158"/>
      <c r="AZ414" s="158"/>
      <c r="BA414" s="74"/>
      <c r="BB414" s="164"/>
    </row>
    <row r="415" spans="1:54" s="60" customFormat="1" ht="23.25" customHeight="1">
      <c r="A415" s="113" t="s">
        <v>2819</v>
      </c>
      <c r="B415" s="141" t="s">
        <v>3092</v>
      </c>
      <c r="C415" s="121" t="s">
        <v>1270</v>
      </c>
      <c r="D415" s="114">
        <v>45994</v>
      </c>
      <c r="E415" s="264">
        <v>107762866850</v>
      </c>
      <c r="F415" s="257">
        <v>1</v>
      </c>
      <c r="G415" s="119"/>
      <c r="H415" s="119"/>
      <c r="I415" s="120"/>
      <c r="J415" s="61"/>
      <c r="K415" s="62"/>
      <c r="L415" s="56"/>
      <c r="M415" s="217">
        <v>410000</v>
      </c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62"/>
      <c r="Y415" s="58"/>
      <c r="Z415" s="58"/>
      <c r="AA415" s="121" t="s">
        <v>3245</v>
      </c>
      <c r="AB415" s="57" t="str">
        <f t="shared" si="196"/>
        <v>PS257951</v>
      </c>
      <c r="AC415" s="58" t="str">
        <f t="shared" si="197"/>
        <v>DWVN-25-37PS</v>
      </c>
      <c r="AD415" s="59">
        <f t="shared" si="198"/>
        <v>45994</v>
      </c>
      <c r="AE415" s="58"/>
      <c r="AF415" s="58"/>
      <c r="AG415" s="58"/>
      <c r="AH415" s="58">
        <f t="shared" si="199"/>
        <v>410000</v>
      </c>
      <c r="AI415" s="58"/>
      <c r="AJ415" s="58"/>
      <c r="AK415" s="58"/>
      <c r="AL415" s="58"/>
      <c r="AM415" s="58"/>
      <c r="AN415" s="58"/>
      <c r="AO415" s="58"/>
      <c r="AP415" s="58"/>
      <c r="AQ415" s="58"/>
      <c r="AR415" s="58">
        <f t="shared" si="200"/>
        <v>32800</v>
      </c>
      <c r="AS415" s="58">
        <f t="shared" si="201"/>
        <v>442800</v>
      </c>
      <c r="AT415" s="58">
        <f t="shared" si="202"/>
        <v>442800</v>
      </c>
      <c r="AU415" s="58" t="str">
        <f t="shared" si="203"/>
        <v>Local</v>
      </c>
      <c r="AV415" s="74"/>
      <c r="AY415" s="158"/>
      <c r="AZ415" s="158"/>
      <c r="BA415" s="74"/>
      <c r="BB415" s="164"/>
    </row>
    <row r="416" spans="1:54" s="60" customFormat="1" ht="23.25" customHeight="1">
      <c r="A416" s="113" t="s">
        <v>2820</v>
      </c>
      <c r="B416" s="141" t="s">
        <v>3093</v>
      </c>
      <c r="C416" s="121" t="s">
        <v>1270</v>
      </c>
      <c r="D416" s="114">
        <v>45994</v>
      </c>
      <c r="E416" s="264">
        <v>107762804920</v>
      </c>
      <c r="F416" s="257">
        <v>1</v>
      </c>
      <c r="G416" s="119"/>
      <c r="H416" s="119"/>
      <c r="I416" s="120"/>
      <c r="J416" s="61"/>
      <c r="K416" s="62"/>
      <c r="L416" s="56"/>
      <c r="M416" s="217">
        <v>410000</v>
      </c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62"/>
      <c r="Y416" s="58"/>
      <c r="Z416" s="58"/>
      <c r="AA416" s="121" t="s">
        <v>3245</v>
      </c>
      <c r="AB416" s="57" t="str">
        <f t="shared" si="196"/>
        <v>PS257949</v>
      </c>
      <c r="AC416" s="58" t="str">
        <f t="shared" si="197"/>
        <v>HKPS02-011225</v>
      </c>
      <c r="AD416" s="59">
        <f t="shared" si="198"/>
        <v>45994</v>
      </c>
      <c r="AE416" s="58"/>
      <c r="AF416" s="58"/>
      <c r="AG416" s="58"/>
      <c r="AH416" s="58">
        <f t="shared" si="199"/>
        <v>410000</v>
      </c>
      <c r="AI416" s="58"/>
      <c r="AJ416" s="58"/>
      <c r="AK416" s="58"/>
      <c r="AL416" s="58"/>
      <c r="AM416" s="58"/>
      <c r="AN416" s="58"/>
      <c r="AO416" s="58"/>
      <c r="AP416" s="58"/>
      <c r="AQ416" s="58"/>
      <c r="AR416" s="58">
        <f t="shared" si="200"/>
        <v>32800</v>
      </c>
      <c r="AS416" s="58">
        <f t="shared" si="201"/>
        <v>442800</v>
      </c>
      <c r="AT416" s="58">
        <f t="shared" si="202"/>
        <v>442800</v>
      </c>
      <c r="AU416" s="58" t="str">
        <f t="shared" si="203"/>
        <v>Local</v>
      </c>
      <c r="AV416" s="74"/>
      <c r="AY416" s="158"/>
      <c r="AZ416" s="158"/>
      <c r="BA416" s="74"/>
      <c r="BB416" s="164"/>
    </row>
    <row r="417" spans="1:54" s="60" customFormat="1" ht="23.25" customHeight="1">
      <c r="A417" s="113" t="s">
        <v>2821</v>
      </c>
      <c r="B417" s="141" t="s">
        <v>3094</v>
      </c>
      <c r="C417" s="121" t="s">
        <v>1270</v>
      </c>
      <c r="D417" s="114">
        <v>45994</v>
      </c>
      <c r="E417" s="264">
        <v>107762784840</v>
      </c>
      <c r="F417" s="257">
        <v>1</v>
      </c>
      <c r="G417" s="119"/>
      <c r="H417" s="119"/>
      <c r="I417" s="120"/>
      <c r="J417" s="61"/>
      <c r="K417" s="62"/>
      <c r="L417" s="56"/>
      <c r="M417" s="217">
        <v>410000</v>
      </c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62"/>
      <c r="Y417" s="58"/>
      <c r="Z417" s="58"/>
      <c r="AA417" s="121" t="s">
        <v>3245</v>
      </c>
      <c r="AB417" s="57" t="str">
        <f t="shared" si="196"/>
        <v>PS257948</v>
      </c>
      <c r="AC417" s="58" t="str">
        <f t="shared" si="197"/>
        <v>HKPS01-011225</v>
      </c>
      <c r="AD417" s="59">
        <f t="shared" si="198"/>
        <v>45994</v>
      </c>
      <c r="AE417" s="58"/>
      <c r="AF417" s="58"/>
      <c r="AG417" s="58"/>
      <c r="AH417" s="58">
        <f t="shared" si="199"/>
        <v>410000</v>
      </c>
      <c r="AI417" s="58"/>
      <c r="AJ417" s="58"/>
      <c r="AK417" s="58"/>
      <c r="AL417" s="58"/>
      <c r="AM417" s="58"/>
      <c r="AN417" s="58"/>
      <c r="AO417" s="58"/>
      <c r="AP417" s="58"/>
      <c r="AQ417" s="58"/>
      <c r="AR417" s="58">
        <f t="shared" si="200"/>
        <v>32800</v>
      </c>
      <c r="AS417" s="58">
        <f t="shared" si="201"/>
        <v>442800</v>
      </c>
      <c r="AT417" s="58">
        <f t="shared" si="202"/>
        <v>442800</v>
      </c>
      <c r="AU417" s="58" t="str">
        <f t="shared" si="203"/>
        <v>Local</v>
      </c>
      <c r="AV417" s="74"/>
      <c r="AY417" s="158"/>
      <c r="AZ417" s="158"/>
      <c r="BA417" s="74"/>
      <c r="BB417" s="164"/>
    </row>
    <row r="418" spans="1:54" s="60" customFormat="1" ht="23.25" customHeight="1">
      <c r="A418" s="113" t="s">
        <v>2822</v>
      </c>
      <c r="B418" s="141" t="s">
        <v>3095</v>
      </c>
      <c r="C418" s="121" t="s">
        <v>1270</v>
      </c>
      <c r="D418" s="114">
        <v>45994</v>
      </c>
      <c r="E418" s="264">
        <v>107762749030</v>
      </c>
      <c r="F418" s="257">
        <v>1</v>
      </c>
      <c r="G418" s="119"/>
      <c r="H418" s="119"/>
      <c r="I418" s="120"/>
      <c r="J418" s="61"/>
      <c r="K418" s="62"/>
      <c r="L418" s="56"/>
      <c r="M418" s="217">
        <v>410000</v>
      </c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62"/>
      <c r="Y418" s="58"/>
      <c r="Z418" s="58"/>
      <c r="AA418" s="121" t="s">
        <v>3245</v>
      </c>
      <c r="AB418" s="57" t="str">
        <f t="shared" si="196"/>
        <v>PS257946</v>
      </c>
      <c r="AC418" s="58" t="str">
        <f t="shared" si="197"/>
        <v>O2-2512-00020</v>
      </c>
      <c r="AD418" s="59">
        <f t="shared" si="198"/>
        <v>45994</v>
      </c>
      <c r="AE418" s="58"/>
      <c r="AF418" s="58"/>
      <c r="AG418" s="58"/>
      <c r="AH418" s="58">
        <f t="shared" si="199"/>
        <v>410000</v>
      </c>
      <c r="AI418" s="58"/>
      <c r="AJ418" s="58"/>
      <c r="AK418" s="58"/>
      <c r="AL418" s="58"/>
      <c r="AM418" s="58"/>
      <c r="AN418" s="58"/>
      <c r="AO418" s="58"/>
      <c r="AP418" s="58"/>
      <c r="AQ418" s="58"/>
      <c r="AR418" s="58">
        <f t="shared" si="200"/>
        <v>32800</v>
      </c>
      <c r="AS418" s="58">
        <f t="shared" si="201"/>
        <v>442800</v>
      </c>
      <c r="AT418" s="58">
        <f t="shared" si="202"/>
        <v>442800</v>
      </c>
      <c r="AU418" s="58" t="str">
        <f t="shared" si="203"/>
        <v>Local</v>
      </c>
      <c r="AV418" s="74"/>
      <c r="AY418" s="158"/>
      <c r="AZ418" s="158"/>
      <c r="BA418" s="74"/>
      <c r="BB418" s="164"/>
    </row>
    <row r="419" spans="1:54" s="60" customFormat="1" ht="23.25" customHeight="1">
      <c r="A419" s="113" t="s">
        <v>2822</v>
      </c>
      <c r="B419" s="141" t="s">
        <v>3095</v>
      </c>
      <c r="C419" s="121" t="s">
        <v>1270</v>
      </c>
      <c r="D419" s="114">
        <v>45994</v>
      </c>
      <c r="E419" s="264">
        <v>107762752750</v>
      </c>
      <c r="F419" s="261">
        <v>1</v>
      </c>
      <c r="G419" s="119"/>
      <c r="H419" s="119"/>
      <c r="I419" s="120"/>
      <c r="J419" s="61"/>
      <c r="K419" s="62"/>
      <c r="L419" s="56"/>
      <c r="M419" s="217">
        <v>70000</v>
      </c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62"/>
      <c r="Y419" s="58"/>
      <c r="Z419" s="58"/>
      <c r="AA419" s="121" t="s">
        <v>3245</v>
      </c>
      <c r="AB419" s="57" t="str">
        <f t="shared" si="196"/>
        <v>PS257946</v>
      </c>
      <c r="AC419" s="58" t="str">
        <f t="shared" si="197"/>
        <v>O2-2512-00020</v>
      </c>
      <c r="AD419" s="59">
        <f t="shared" si="198"/>
        <v>45994</v>
      </c>
      <c r="AE419" s="58"/>
      <c r="AF419" s="58"/>
      <c r="AG419" s="58"/>
      <c r="AH419" s="58">
        <f t="shared" si="199"/>
        <v>70000</v>
      </c>
      <c r="AI419" s="58"/>
      <c r="AJ419" s="58"/>
      <c r="AK419" s="58"/>
      <c r="AL419" s="58"/>
      <c r="AM419" s="58"/>
      <c r="AN419" s="58"/>
      <c r="AO419" s="58"/>
      <c r="AP419" s="58"/>
      <c r="AQ419" s="58"/>
      <c r="AR419" s="58">
        <f t="shared" si="200"/>
        <v>5600</v>
      </c>
      <c r="AS419" s="58">
        <f t="shared" si="201"/>
        <v>75600</v>
      </c>
      <c r="AT419" s="58">
        <f t="shared" si="202"/>
        <v>75600</v>
      </c>
      <c r="AU419" s="58" t="str">
        <f t="shared" si="203"/>
        <v>Local</v>
      </c>
      <c r="AV419" s="74"/>
      <c r="AY419" s="158"/>
      <c r="AZ419" s="158"/>
      <c r="BA419" s="74"/>
      <c r="BB419" s="164"/>
    </row>
    <row r="420" spans="1:54" s="60" customFormat="1" ht="23.25" customHeight="1">
      <c r="A420" s="113" t="s">
        <v>2822</v>
      </c>
      <c r="B420" s="141" t="s">
        <v>3095</v>
      </c>
      <c r="C420" s="121" t="s">
        <v>1270</v>
      </c>
      <c r="D420" s="114">
        <v>45994</v>
      </c>
      <c r="E420" s="264">
        <v>107762763840</v>
      </c>
      <c r="F420" s="261">
        <v>1</v>
      </c>
      <c r="G420" s="119"/>
      <c r="H420" s="119"/>
      <c r="I420" s="120"/>
      <c r="J420" s="61"/>
      <c r="K420" s="62"/>
      <c r="L420" s="56"/>
      <c r="M420" s="217">
        <v>70000</v>
      </c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62"/>
      <c r="Y420" s="58"/>
      <c r="Z420" s="58"/>
      <c r="AA420" s="121" t="s">
        <v>3245</v>
      </c>
      <c r="AB420" s="57" t="str">
        <f t="shared" si="196"/>
        <v>PS257946</v>
      </c>
      <c r="AC420" s="58" t="str">
        <f t="shared" si="197"/>
        <v>O2-2512-00020</v>
      </c>
      <c r="AD420" s="59">
        <f t="shared" si="198"/>
        <v>45994</v>
      </c>
      <c r="AE420" s="58"/>
      <c r="AF420" s="58"/>
      <c r="AG420" s="58"/>
      <c r="AH420" s="58">
        <f t="shared" si="199"/>
        <v>70000</v>
      </c>
      <c r="AI420" s="58"/>
      <c r="AJ420" s="58"/>
      <c r="AK420" s="58"/>
      <c r="AL420" s="58"/>
      <c r="AM420" s="58"/>
      <c r="AN420" s="58"/>
      <c r="AO420" s="58"/>
      <c r="AP420" s="58"/>
      <c r="AQ420" s="58"/>
      <c r="AR420" s="58">
        <f t="shared" si="200"/>
        <v>5600</v>
      </c>
      <c r="AS420" s="58">
        <f t="shared" si="201"/>
        <v>75600</v>
      </c>
      <c r="AT420" s="58">
        <f t="shared" si="202"/>
        <v>75600</v>
      </c>
      <c r="AU420" s="58" t="str">
        <f t="shared" si="203"/>
        <v>Local</v>
      </c>
      <c r="AV420" s="74"/>
      <c r="AY420" s="158"/>
      <c r="AZ420" s="158"/>
      <c r="BA420" s="74"/>
      <c r="BB420" s="164"/>
    </row>
    <row r="421" spans="1:54" s="60" customFormat="1" ht="23.25" customHeight="1">
      <c r="A421" s="113" t="s">
        <v>2823</v>
      </c>
      <c r="B421" s="141" t="s">
        <v>3096</v>
      </c>
      <c r="C421" s="121" t="s">
        <v>1270</v>
      </c>
      <c r="D421" s="114">
        <v>45994</v>
      </c>
      <c r="E421" s="264">
        <v>107764611360</v>
      </c>
      <c r="F421" s="257">
        <v>1</v>
      </c>
      <c r="G421" s="119"/>
      <c r="H421" s="119"/>
      <c r="I421" s="120"/>
      <c r="J421" s="61"/>
      <c r="K421" s="62"/>
      <c r="L421" s="56"/>
      <c r="M421" s="217">
        <v>410000</v>
      </c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62"/>
      <c r="Y421" s="58"/>
      <c r="Z421" s="58"/>
      <c r="AA421" s="121" t="s">
        <v>3245</v>
      </c>
      <c r="AB421" s="57" t="str">
        <f t="shared" si="196"/>
        <v>PS257961</v>
      </c>
      <c r="AC421" s="58" t="str">
        <f t="shared" si="197"/>
        <v>MTCVY-R2512-001</v>
      </c>
      <c r="AD421" s="59">
        <f t="shared" si="198"/>
        <v>45994</v>
      </c>
      <c r="AE421" s="58"/>
      <c r="AF421" s="58"/>
      <c r="AG421" s="58"/>
      <c r="AH421" s="58">
        <f t="shared" si="199"/>
        <v>410000</v>
      </c>
      <c r="AI421" s="58"/>
      <c r="AJ421" s="58"/>
      <c r="AK421" s="58"/>
      <c r="AL421" s="58"/>
      <c r="AM421" s="58"/>
      <c r="AN421" s="58"/>
      <c r="AO421" s="58"/>
      <c r="AP421" s="58"/>
      <c r="AQ421" s="58"/>
      <c r="AR421" s="58">
        <f t="shared" si="200"/>
        <v>32800</v>
      </c>
      <c r="AS421" s="58">
        <f t="shared" si="201"/>
        <v>442800</v>
      </c>
      <c r="AT421" s="58">
        <f t="shared" si="202"/>
        <v>442800</v>
      </c>
      <c r="AU421" s="58" t="str">
        <f t="shared" si="203"/>
        <v>Local</v>
      </c>
      <c r="AV421" s="74"/>
      <c r="AY421" s="158"/>
      <c r="AZ421" s="158"/>
      <c r="BA421" s="74"/>
      <c r="BB421" s="164"/>
    </row>
    <row r="422" spans="1:54" s="60" customFormat="1" ht="23.25" customHeight="1">
      <c r="A422" s="113" t="s">
        <v>2823</v>
      </c>
      <c r="B422" s="141" t="s">
        <v>3096</v>
      </c>
      <c r="C422" s="121" t="s">
        <v>1270</v>
      </c>
      <c r="D422" s="114">
        <v>45994</v>
      </c>
      <c r="E422" s="264">
        <v>107764670750</v>
      </c>
      <c r="F422" s="261">
        <v>1</v>
      </c>
      <c r="G422" s="119"/>
      <c r="H422" s="119"/>
      <c r="I422" s="120"/>
      <c r="J422" s="61"/>
      <c r="K422" s="62"/>
      <c r="L422" s="56"/>
      <c r="M422" s="217">
        <v>70000</v>
      </c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62"/>
      <c r="Y422" s="58"/>
      <c r="Z422" s="58"/>
      <c r="AA422" s="121" t="s">
        <v>3245</v>
      </c>
      <c r="AB422" s="57" t="str">
        <f t="shared" si="196"/>
        <v>PS257961</v>
      </c>
      <c r="AC422" s="58" t="str">
        <f t="shared" si="197"/>
        <v>MTCVY-R2512-001</v>
      </c>
      <c r="AD422" s="59">
        <f t="shared" si="198"/>
        <v>45994</v>
      </c>
      <c r="AE422" s="58"/>
      <c r="AF422" s="58"/>
      <c r="AG422" s="58"/>
      <c r="AH422" s="58">
        <f t="shared" si="199"/>
        <v>70000</v>
      </c>
      <c r="AI422" s="58"/>
      <c r="AJ422" s="58"/>
      <c r="AK422" s="58"/>
      <c r="AL422" s="58"/>
      <c r="AM422" s="58"/>
      <c r="AN422" s="58"/>
      <c r="AO422" s="58"/>
      <c r="AP422" s="58"/>
      <c r="AQ422" s="58"/>
      <c r="AR422" s="58">
        <f t="shared" si="200"/>
        <v>5600</v>
      </c>
      <c r="AS422" s="58">
        <f t="shared" si="201"/>
        <v>75600</v>
      </c>
      <c r="AT422" s="58">
        <f t="shared" si="202"/>
        <v>75600</v>
      </c>
      <c r="AU422" s="58" t="str">
        <f t="shared" si="203"/>
        <v>Local</v>
      </c>
      <c r="AV422" s="74"/>
      <c r="AY422" s="158"/>
      <c r="AZ422" s="158"/>
      <c r="BA422" s="74"/>
      <c r="BB422" s="164"/>
    </row>
    <row r="423" spans="1:54" s="60" customFormat="1" ht="23.25" customHeight="1">
      <c r="A423" s="113" t="s">
        <v>2823</v>
      </c>
      <c r="B423" s="141" t="s">
        <v>3096</v>
      </c>
      <c r="C423" s="121" t="s">
        <v>1270</v>
      </c>
      <c r="D423" s="114">
        <v>45994</v>
      </c>
      <c r="E423" s="264">
        <v>107764676500</v>
      </c>
      <c r="F423" s="261">
        <v>1</v>
      </c>
      <c r="G423" s="119"/>
      <c r="H423" s="119"/>
      <c r="I423" s="120"/>
      <c r="J423" s="61"/>
      <c r="K423" s="62"/>
      <c r="L423" s="56"/>
      <c r="M423" s="217">
        <v>70000</v>
      </c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62"/>
      <c r="Y423" s="58"/>
      <c r="Z423" s="58"/>
      <c r="AA423" s="121" t="s">
        <v>3245</v>
      </c>
      <c r="AB423" s="57" t="str">
        <f t="shared" si="196"/>
        <v>PS257961</v>
      </c>
      <c r="AC423" s="58" t="str">
        <f t="shared" si="197"/>
        <v>MTCVY-R2512-001</v>
      </c>
      <c r="AD423" s="59">
        <f t="shared" si="198"/>
        <v>45994</v>
      </c>
      <c r="AE423" s="58"/>
      <c r="AF423" s="58"/>
      <c r="AG423" s="58"/>
      <c r="AH423" s="58">
        <f t="shared" si="199"/>
        <v>70000</v>
      </c>
      <c r="AI423" s="58"/>
      <c r="AJ423" s="58"/>
      <c r="AK423" s="58"/>
      <c r="AL423" s="58"/>
      <c r="AM423" s="58"/>
      <c r="AN423" s="58"/>
      <c r="AO423" s="58"/>
      <c r="AP423" s="58"/>
      <c r="AQ423" s="58"/>
      <c r="AR423" s="58">
        <f t="shared" si="200"/>
        <v>5600</v>
      </c>
      <c r="AS423" s="58">
        <f t="shared" si="201"/>
        <v>75600</v>
      </c>
      <c r="AT423" s="58">
        <f t="shared" si="202"/>
        <v>75600</v>
      </c>
      <c r="AU423" s="58" t="str">
        <f t="shared" si="203"/>
        <v>Local</v>
      </c>
      <c r="AV423" s="74"/>
      <c r="AY423" s="158"/>
      <c r="AZ423" s="158"/>
      <c r="BA423" s="74"/>
      <c r="BB423" s="164"/>
    </row>
    <row r="424" spans="1:54" s="60" customFormat="1" ht="23.25" customHeight="1">
      <c r="A424" s="113" t="s">
        <v>2823</v>
      </c>
      <c r="B424" s="141" t="s">
        <v>3096</v>
      </c>
      <c r="C424" s="121" t="s">
        <v>1270</v>
      </c>
      <c r="D424" s="114">
        <v>45994</v>
      </c>
      <c r="E424" s="264">
        <v>107764679630</v>
      </c>
      <c r="F424" s="261">
        <v>1</v>
      </c>
      <c r="G424" s="119"/>
      <c r="H424" s="119"/>
      <c r="I424" s="120"/>
      <c r="J424" s="61"/>
      <c r="K424" s="62"/>
      <c r="L424" s="56"/>
      <c r="M424" s="217">
        <v>70000</v>
      </c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62"/>
      <c r="Y424" s="58"/>
      <c r="Z424" s="58"/>
      <c r="AA424" s="121" t="s">
        <v>3245</v>
      </c>
      <c r="AB424" s="57" t="str">
        <f t="shared" si="196"/>
        <v>PS257961</v>
      </c>
      <c r="AC424" s="58" t="str">
        <f t="shared" si="197"/>
        <v>MTCVY-R2512-001</v>
      </c>
      <c r="AD424" s="59">
        <f t="shared" si="198"/>
        <v>45994</v>
      </c>
      <c r="AE424" s="58"/>
      <c r="AF424" s="58"/>
      <c r="AG424" s="58"/>
      <c r="AH424" s="58">
        <f t="shared" si="199"/>
        <v>70000</v>
      </c>
      <c r="AI424" s="58"/>
      <c r="AJ424" s="58"/>
      <c r="AK424" s="58"/>
      <c r="AL424" s="58"/>
      <c r="AM424" s="58"/>
      <c r="AN424" s="58"/>
      <c r="AO424" s="58"/>
      <c r="AP424" s="58"/>
      <c r="AQ424" s="58"/>
      <c r="AR424" s="58">
        <f t="shared" si="200"/>
        <v>5600</v>
      </c>
      <c r="AS424" s="58">
        <f t="shared" si="201"/>
        <v>75600</v>
      </c>
      <c r="AT424" s="58">
        <f t="shared" si="202"/>
        <v>75600</v>
      </c>
      <c r="AU424" s="58" t="str">
        <f t="shared" si="203"/>
        <v>Local</v>
      </c>
      <c r="AV424" s="74"/>
      <c r="AY424" s="158"/>
      <c r="AZ424" s="158"/>
      <c r="BA424" s="74"/>
      <c r="BB424" s="164"/>
    </row>
    <row r="425" spans="1:54" s="60" customFormat="1" ht="23.25" customHeight="1">
      <c r="A425" s="113" t="s">
        <v>2823</v>
      </c>
      <c r="B425" s="141" t="s">
        <v>3096</v>
      </c>
      <c r="C425" s="121" t="s">
        <v>1270</v>
      </c>
      <c r="D425" s="114">
        <v>45994</v>
      </c>
      <c r="E425" s="264">
        <v>107764683940</v>
      </c>
      <c r="F425" s="261">
        <v>1</v>
      </c>
      <c r="G425" s="119"/>
      <c r="H425" s="119"/>
      <c r="I425" s="120"/>
      <c r="J425" s="61"/>
      <c r="K425" s="62"/>
      <c r="L425" s="56"/>
      <c r="M425" s="217">
        <v>70000</v>
      </c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62"/>
      <c r="Y425" s="58"/>
      <c r="Z425" s="58"/>
      <c r="AA425" s="121" t="s">
        <v>3245</v>
      </c>
      <c r="AB425" s="57" t="str">
        <f t="shared" si="196"/>
        <v>PS257961</v>
      </c>
      <c r="AC425" s="58" t="str">
        <f t="shared" si="197"/>
        <v>MTCVY-R2512-001</v>
      </c>
      <c r="AD425" s="59">
        <f t="shared" si="198"/>
        <v>45994</v>
      </c>
      <c r="AE425" s="58"/>
      <c r="AF425" s="58"/>
      <c r="AG425" s="58"/>
      <c r="AH425" s="58">
        <f t="shared" si="199"/>
        <v>70000</v>
      </c>
      <c r="AI425" s="58"/>
      <c r="AJ425" s="58"/>
      <c r="AK425" s="58"/>
      <c r="AL425" s="58"/>
      <c r="AM425" s="58"/>
      <c r="AN425" s="58"/>
      <c r="AO425" s="58"/>
      <c r="AP425" s="58"/>
      <c r="AQ425" s="58"/>
      <c r="AR425" s="58">
        <f t="shared" si="200"/>
        <v>5600</v>
      </c>
      <c r="AS425" s="58">
        <f t="shared" si="201"/>
        <v>75600</v>
      </c>
      <c r="AT425" s="58">
        <f t="shared" si="202"/>
        <v>75600</v>
      </c>
      <c r="AU425" s="58" t="str">
        <f t="shared" si="203"/>
        <v>Local</v>
      </c>
      <c r="AV425" s="74"/>
      <c r="AY425" s="158"/>
      <c r="AZ425" s="158"/>
      <c r="BA425" s="74"/>
      <c r="BB425" s="164"/>
    </row>
    <row r="426" spans="1:54" s="60" customFormat="1" ht="23.25" customHeight="1">
      <c r="A426" s="113" t="s">
        <v>2823</v>
      </c>
      <c r="B426" s="141" t="s">
        <v>3096</v>
      </c>
      <c r="C426" s="121" t="s">
        <v>1270</v>
      </c>
      <c r="D426" s="114">
        <v>45994</v>
      </c>
      <c r="E426" s="264">
        <v>107764687110</v>
      </c>
      <c r="F426" s="261">
        <v>1</v>
      </c>
      <c r="G426" s="119"/>
      <c r="H426" s="119"/>
      <c r="I426" s="120"/>
      <c r="J426" s="61"/>
      <c r="K426" s="62"/>
      <c r="L426" s="56"/>
      <c r="M426" s="217">
        <v>70000</v>
      </c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62"/>
      <c r="Y426" s="58"/>
      <c r="Z426" s="58"/>
      <c r="AA426" s="121" t="s">
        <v>3245</v>
      </c>
      <c r="AB426" s="57" t="str">
        <f t="shared" si="196"/>
        <v>PS257961</v>
      </c>
      <c r="AC426" s="58" t="str">
        <f t="shared" si="197"/>
        <v>MTCVY-R2512-001</v>
      </c>
      <c r="AD426" s="59">
        <f t="shared" si="198"/>
        <v>45994</v>
      </c>
      <c r="AE426" s="58"/>
      <c r="AF426" s="58"/>
      <c r="AG426" s="58"/>
      <c r="AH426" s="58">
        <f t="shared" si="199"/>
        <v>70000</v>
      </c>
      <c r="AI426" s="58"/>
      <c r="AJ426" s="58"/>
      <c r="AK426" s="58"/>
      <c r="AL426" s="58"/>
      <c r="AM426" s="58"/>
      <c r="AN426" s="58"/>
      <c r="AO426" s="58"/>
      <c r="AP426" s="58"/>
      <c r="AQ426" s="58"/>
      <c r="AR426" s="58">
        <f t="shared" si="200"/>
        <v>5600</v>
      </c>
      <c r="AS426" s="58">
        <f t="shared" si="201"/>
        <v>75600</v>
      </c>
      <c r="AT426" s="58">
        <f t="shared" si="202"/>
        <v>75600</v>
      </c>
      <c r="AU426" s="58" t="str">
        <f t="shared" si="203"/>
        <v>Local</v>
      </c>
      <c r="AV426" s="74"/>
      <c r="AY426" s="158"/>
      <c r="AZ426" s="158"/>
      <c r="BA426" s="74"/>
      <c r="BB426" s="164"/>
    </row>
    <row r="427" spans="1:54" s="60" customFormat="1" ht="23.25" customHeight="1">
      <c r="A427" s="113" t="s">
        <v>2823</v>
      </c>
      <c r="B427" s="141" t="s">
        <v>3096</v>
      </c>
      <c r="C427" s="121" t="s">
        <v>1270</v>
      </c>
      <c r="D427" s="114">
        <v>45994</v>
      </c>
      <c r="E427" s="264">
        <v>107764691160</v>
      </c>
      <c r="F427" s="261">
        <v>1</v>
      </c>
      <c r="G427" s="119"/>
      <c r="H427" s="119"/>
      <c r="I427" s="120"/>
      <c r="J427" s="61"/>
      <c r="K427" s="62"/>
      <c r="L427" s="56"/>
      <c r="M427" s="217">
        <v>70000</v>
      </c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62"/>
      <c r="Y427" s="58"/>
      <c r="Z427" s="58"/>
      <c r="AA427" s="121" t="s">
        <v>3245</v>
      </c>
      <c r="AB427" s="57" t="str">
        <f t="shared" si="196"/>
        <v>PS257961</v>
      </c>
      <c r="AC427" s="58" t="str">
        <f t="shared" si="197"/>
        <v>MTCVY-R2512-001</v>
      </c>
      <c r="AD427" s="59">
        <f t="shared" si="198"/>
        <v>45994</v>
      </c>
      <c r="AE427" s="58"/>
      <c r="AF427" s="58"/>
      <c r="AG427" s="58"/>
      <c r="AH427" s="58">
        <f t="shared" si="199"/>
        <v>70000</v>
      </c>
      <c r="AI427" s="58"/>
      <c r="AJ427" s="58"/>
      <c r="AK427" s="58"/>
      <c r="AL427" s="58"/>
      <c r="AM427" s="58"/>
      <c r="AN427" s="58"/>
      <c r="AO427" s="58"/>
      <c r="AP427" s="58"/>
      <c r="AQ427" s="58"/>
      <c r="AR427" s="58">
        <f t="shared" si="200"/>
        <v>5600</v>
      </c>
      <c r="AS427" s="58">
        <f t="shared" si="201"/>
        <v>75600</v>
      </c>
      <c r="AT427" s="58">
        <f t="shared" si="202"/>
        <v>75600</v>
      </c>
      <c r="AU427" s="58" t="str">
        <f t="shared" si="203"/>
        <v>Local</v>
      </c>
      <c r="AV427" s="74"/>
      <c r="AY427" s="158"/>
      <c r="AZ427" s="158"/>
      <c r="BA427" s="74"/>
      <c r="BB427" s="164"/>
    </row>
    <row r="428" spans="1:54" s="60" customFormat="1" ht="23.25" customHeight="1">
      <c r="A428" s="113" t="s">
        <v>2823</v>
      </c>
      <c r="B428" s="141" t="s">
        <v>3096</v>
      </c>
      <c r="C428" s="121" t="s">
        <v>1270</v>
      </c>
      <c r="D428" s="114">
        <v>45994</v>
      </c>
      <c r="E428" s="264">
        <v>107764694810</v>
      </c>
      <c r="F428" s="261">
        <v>1</v>
      </c>
      <c r="G428" s="119"/>
      <c r="H428" s="119"/>
      <c r="I428" s="120"/>
      <c r="J428" s="61"/>
      <c r="K428" s="62"/>
      <c r="L428" s="56"/>
      <c r="M428" s="217">
        <v>70000</v>
      </c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62"/>
      <c r="Y428" s="58"/>
      <c r="Z428" s="58"/>
      <c r="AA428" s="121" t="s">
        <v>3245</v>
      </c>
      <c r="AB428" s="57" t="str">
        <f t="shared" si="196"/>
        <v>PS257961</v>
      </c>
      <c r="AC428" s="58" t="str">
        <f t="shared" si="197"/>
        <v>MTCVY-R2512-001</v>
      </c>
      <c r="AD428" s="59">
        <f t="shared" si="198"/>
        <v>45994</v>
      </c>
      <c r="AE428" s="58"/>
      <c r="AF428" s="58"/>
      <c r="AG428" s="58"/>
      <c r="AH428" s="58">
        <f t="shared" si="199"/>
        <v>70000</v>
      </c>
      <c r="AI428" s="58"/>
      <c r="AJ428" s="58"/>
      <c r="AK428" s="58"/>
      <c r="AL428" s="58"/>
      <c r="AM428" s="58"/>
      <c r="AN428" s="58"/>
      <c r="AO428" s="58"/>
      <c r="AP428" s="58"/>
      <c r="AQ428" s="58"/>
      <c r="AR428" s="58">
        <f t="shared" si="200"/>
        <v>5600</v>
      </c>
      <c r="AS428" s="58">
        <f t="shared" si="201"/>
        <v>75600</v>
      </c>
      <c r="AT428" s="58">
        <f t="shared" si="202"/>
        <v>75600</v>
      </c>
      <c r="AU428" s="58" t="str">
        <f t="shared" si="203"/>
        <v>Local</v>
      </c>
      <c r="AV428" s="74"/>
      <c r="AY428" s="158"/>
      <c r="AZ428" s="158"/>
      <c r="BA428" s="74"/>
      <c r="BB428" s="164"/>
    </row>
    <row r="429" spans="1:54" s="60" customFormat="1" ht="23.25" customHeight="1">
      <c r="A429" s="113" t="s">
        <v>2824</v>
      </c>
      <c r="B429" s="141" t="s">
        <v>3097</v>
      </c>
      <c r="C429" s="121" t="s">
        <v>1270</v>
      </c>
      <c r="D429" s="114">
        <v>45994</v>
      </c>
      <c r="E429" s="264">
        <v>107763089010</v>
      </c>
      <c r="F429" s="257">
        <v>1</v>
      </c>
      <c r="G429" s="119"/>
      <c r="H429" s="119"/>
      <c r="I429" s="120"/>
      <c r="J429" s="61"/>
      <c r="K429" s="62"/>
      <c r="L429" s="56"/>
      <c r="M429" s="217">
        <v>410000</v>
      </c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62"/>
      <c r="Y429" s="58"/>
      <c r="Z429" s="58"/>
      <c r="AA429" s="121" t="s">
        <v>3245</v>
      </c>
      <c r="AB429" s="57" t="str">
        <f t="shared" si="196"/>
        <v>PS257960</v>
      </c>
      <c r="AC429" s="58" t="str">
        <f t="shared" si="197"/>
        <v>850C251200090</v>
      </c>
      <c r="AD429" s="59">
        <f t="shared" si="198"/>
        <v>45994</v>
      </c>
      <c r="AE429" s="58"/>
      <c r="AF429" s="58"/>
      <c r="AG429" s="58"/>
      <c r="AH429" s="58">
        <f t="shared" si="199"/>
        <v>410000</v>
      </c>
      <c r="AI429" s="58"/>
      <c r="AJ429" s="58"/>
      <c r="AK429" s="58"/>
      <c r="AL429" s="58"/>
      <c r="AM429" s="58"/>
      <c r="AN429" s="58"/>
      <c r="AO429" s="58"/>
      <c r="AP429" s="58"/>
      <c r="AQ429" s="58"/>
      <c r="AR429" s="58">
        <f t="shared" si="200"/>
        <v>32800</v>
      </c>
      <c r="AS429" s="58">
        <f t="shared" si="201"/>
        <v>442800</v>
      </c>
      <c r="AT429" s="58">
        <f t="shared" si="202"/>
        <v>442800</v>
      </c>
      <c r="AU429" s="58" t="str">
        <f t="shared" si="203"/>
        <v>Local</v>
      </c>
      <c r="AV429" s="74"/>
      <c r="AY429" s="158"/>
      <c r="AZ429" s="158"/>
      <c r="BA429" s="74"/>
      <c r="BB429" s="164"/>
    </row>
    <row r="430" spans="1:54" s="60" customFormat="1" ht="23.25" customHeight="1">
      <c r="A430" s="113" t="s">
        <v>2825</v>
      </c>
      <c r="B430" s="141" t="s">
        <v>3098</v>
      </c>
      <c r="C430" s="121" t="s">
        <v>1270</v>
      </c>
      <c r="D430" s="114">
        <v>45994</v>
      </c>
      <c r="E430" s="264">
        <v>107765957020</v>
      </c>
      <c r="F430" s="257">
        <v>1</v>
      </c>
      <c r="G430" s="119"/>
      <c r="H430" s="119"/>
      <c r="I430" s="120"/>
      <c r="J430" s="61"/>
      <c r="K430" s="62"/>
      <c r="L430" s="56"/>
      <c r="M430" s="217">
        <v>410000</v>
      </c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62"/>
      <c r="Y430" s="58"/>
      <c r="Z430" s="58"/>
      <c r="AA430" s="121" t="s">
        <v>3245</v>
      </c>
      <c r="AB430" s="57" t="str">
        <f t="shared" si="196"/>
        <v>PS257950</v>
      </c>
      <c r="AC430" s="58" t="str">
        <f t="shared" si="197"/>
        <v>BSV251201-217049</v>
      </c>
      <c r="AD430" s="59">
        <f t="shared" si="198"/>
        <v>45994</v>
      </c>
      <c r="AE430" s="58"/>
      <c r="AF430" s="58"/>
      <c r="AG430" s="58"/>
      <c r="AH430" s="58">
        <f t="shared" si="199"/>
        <v>410000</v>
      </c>
      <c r="AI430" s="58"/>
      <c r="AJ430" s="58"/>
      <c r="AK430" s="58"/>
      <c r="AL430" s="58"/>
      <c r="AM430" s="58"/>
      <c r="AN430" s="58"/>
      <c r="AO430" s="58"/>
      <c r="AP430" s="58"/>
      <c r="AQ430" s="58"/>
      <c r="AR430" s="58">
        <f t="shared" si="200"/>
        <v>32800</v>
      </c>
      <c r="AS430" s="58">
        <f t="shared" si="201"/>
        <v>442800</v>
      </c>
      <c r="AT430" s="58">
        <f t="shared" si="202"/>
        <v>442800</v>
      </c>
      <c r="AU430" s="58" t="str">
        <f t="shared" si="203"/>
        <v>Local</v>
      </c>
      <c r="AV430" s="74"/>
      <c r="AY430" s="158"/>
      <c r="AZ430" s="158"/>
      <c r="BA430" s="74"/>
      <c r="BB430" s="164"/>
    </row>
    <row r="431" spans="1:54" s="60" customFormat="1" ht="23.25" customHeight="1">
      <c r="A431" s="113" t="s">
        <v>2826</v>
      </c>
      <c r="B431" s="141" t="s">
        <v>3099</v>
      </c>
      <c r="C431" s="121" t="s">
        <v>1270</v>
      </c>
      <c r="D431" s="114">
        <v>45994</v>
      </c>
      <c r="E431" s="264">
        <v>107762689750</v>
      </c>
      <c r="F431" s="257">
        <v>1</v>
      </c>
      <c r="G431" s="119"/>
      <c r="H431" s="119"/>
      <c r="I431" s="120"/>
      <c r="J431" s="61"/>
      <c r="K431" s="62"/>
      <c r="L431" s="56"/>
      <c r="M431" s="217">
        <v>410000</v>
      </c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62"/>
      <c r="Y431" s="58"/>
      <c r="Z431" s="58"/>
      <c r="AA431" s="121" t="s">
        <v>3245</v>
      </c>
      <c r="AB431" s="57" t="str">
        <f t="shared" si="196"/>
        <v>PS257947</v>
      </c>
      <c r="AC431" s="58" t="str">
        <f t="shared" si="197"/>
        <v>LH-PS130</v>
      </c>
      <c r="AD431" s="59">
        <f t="shared" si="198"/>
        <v>45994</v>
      </c>
      <c r="AE431" s="58"/>
      <c r="AF431" s="58"/>
      <c r="AG431" s="58"/>
      <c r="AH431" s="58">
        <f t="shared" si="199"/>
        <v>410000</v>
      </c>
      <c r="AI431" s="58"/>
      <c r="AJ431" s="58"/>
      <c r="AK431" s="58"/>
      <c r="AL431" s="58"/>
      <c r="AM431" s="58"/>
      <c r="AN431" s="58"/>
      <c r="AO431" s="58"/>
      <c r="AP431" s="58"/>
      <c r="AQ431" s="58"/>
      <c r="AR431" s="58">
        <f t="shared" si="200"/>
        <v>32800</v>
      </c>
      <c r="AS431" s="58">
        <f t="shared" si="201"/>
        <v>442800</v>
      </c>
      <c r="AT431" s="58">
        <f t="shared" si="202"/>
        <v>442800</v>
      </c>
      <c r="AU431" s="58" t="str">
        <f t="shared" si="203"/>
        <v>Local</v>
      </c>
      <c r="AV431" s="74"/>
      <c r="AY431" s="158"/>
      <c r="AZ431" s="158"/>
      <c r="BA431" s="74"/>
      <c r="BB431" s="164"/>
    </row>
    <row r="432" spans="1:54" s="60" customFormat="1" ht="23.25" customHeight="1">
      <c r="A432" s="113" t="s">
        <v>2827</v>
      </c>
      <c r="B432" s="141" t="s">
        <v>3100</v>
      </c>
      <c r="C432" s="121" t="s">
        <v>1270</v>
      </c>
      <c r="D432" s="114">
        <v>45994</v>
      </c>
      <c r="E432" s="264">
        <v>107763376010</v>
      </c>
      <c r="F432" s="257">
        <v>1</v>
      </c>
      <c r="G432" s="119"/>
      <c r="H432" s="119"/>
      <c r="I432" s="120"/>
      <c r="J432" s="61"/>
      <c r="K432" s="62"/>
      <c r="L432" s="56"/>
      <c r="M432" s="217">
        <v>410000</v>
      </c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62"/>
      <c r="Y432" s="58"/>
      <c r="Z432" s="58"/>
      <c r="AA432" s="121" t="s">
        <v>3245</v>
      </c>
      <c r="AB432" s="57" t="str">
        <f t="shared" si="196"/>
        <v>PS257962</v>
      </c>
      <c r="AC432" s="58" t="str">
        <f t="shared" si="197"/>
        <v>2512004-CH</v>
      </c>
      <c r="AD432" s="59">
        <f t="shared" si="198"/>
        <v>45994</v>
      </c>
      <c r="AE432" s="58"/>
      <c r="AF432" s="58"/>
      <c r="AG432" s="58"/>
      <c r="AH432" s="58">
        <f t="shared" si="199"/>
        <v>410000</v>
      </c>
      <c r="AI432" s="58"/>
      <c r="AJ432" s="58"/>
      <c r="AK432" s="58"/>
      <c r="AL432" s="58"/>
      <c r="AM432" s="58"/>
      <c r="AN432" s="58"/>
      <c r="AO432" s="58"/>
      <c r="AP432" s="58"/>
      <c r="AQ432" s="58"/>
      <c r="AR432" s="58">
        <f t="shared" si="200"/>
        <v>32800</v>
      </c>
      <c r="AS432" s="58">
        <f t="shared" si="201"/>
        <v>442800</v>
      </c>
      <c r="AT432" s="58">
        <f t="shared" si="202"/>
        <v>442800</v>
      </c>
      <c r="AU432" s="58" t="str">
        <f t="shared" si="203"/>
        <v>Local</v>
      </c>
      <c r="AV432" s="74"/>
      <c r="AY432" s="158"/>
      <c r="AZ432" s="158"/>
      <c r="BA432" s="74"/>
      <c r="BB432" s="164"/>
    </row>
    <row r="433" spans="1:54" s="60" customFormat="1" ht="23.25" customHeight="1">
      <c r="A433" s="113" t="s">
        <v>2827</v>
      </c>
      <c r="B433" s="141" t="s">
        <v>3100</v>
      </c>
      <c r="C433" s="121" t="s">
        <v>1270</v>
      </c>
      <c r="D433" s="114">
        <v>45994</v>
      </c>
      <c r="E433" s="264">
        <v>107763389310</v>
      </c>
      <c r="F433" s="261">
        <v>1</v>
      </c>
      <c r="G433" s="119"/>
      <c r="H433" s="119"/>
      <c r="I433" s="120"/>
      <c r="J433" s="61"/>
      <c r="K433" s="62"/>
      <c r="L433" s="56"/>
      <c r="M433" s="217">
        <v>70000</v>
      </c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62"/>
      <c r="Y433" s="58"/>
      <c r="Z433" s="58"/>
      <c r="AA433" s="121" t="s">
        <v>3245</v>
      </c>
      <c r="AB433" s="57" t="str">
        <f t="shared" si="196"/>
        <v>PS257962</v>
      </c>
      <c r="AC433" s="58" t="str">
        <f t="shared" si="197"/>
        <v>2512004-CH</v>
      </c>
      <c r="AD433" s="59">
        <f t="shared" si="198"/>
        <v>45994</v>
      </c>
      <c r="AE433" s="58"/>
      <c r="AF433" s="58"/>
      <c r="AG433" s="58"/>
      <c r="AH433" s="58">
        <f t="shared" si="199"/>
        <v>70000</v>
      </c>
      <c r="AI433" s="58"/>
      <c r="AJ433" s="58"/>
      <c r="AK433" s="58"/>
      <c r="AL433" s="58"/>
      <c r="AM433" s="58"/>
      <c r="AN433" s="58"/>
      <c r="AO433" s="58"/>
      <c r="AP433" s="58"/>
      <c r="AQ433" s="58"/>
      <c r="AR433" s="58">
        <f t="shared" si="200"/>
        <v>5600</v>
      </c>
      <c r="AS433" s="58">
        <f t="shared" si="201"/>
        <v>75600</v>
      </c>
      <c r="AT433" s="58">
        <f t="shared" si="202"/>
        <v>75600</v>
      </c>
      <c r="AU433" s="58" t="str">
        <f t="shared" si="203"/>
        <v>Local</v>
      </c>
      <c r="AV433" s="74"/>
      <c r="AY433" s="158"/>
      <c r="AZ433" s="158"/>
      <c r="BA433" s="74"/>
      <c r="BB433" s="164"/>
    </row>
    <row r="434" spans="1:54" s="60" customFormat="1" ht="23.25" customHeight="1">
      <c r="A434" s="113" t="s">
        <v>2827</v>
      </c>
      <c r="B434" s="141" t="s">
        <v>3100</v>
      </c>
      <c r="C434" s="121" t="s">
        <v>1270</v>
      </c>
      <c r="D434" s="114">
        <v>45994</v>
      </c>
      <c r="E434" s="264">
        <v>107763392920</v>
      </c>
      <c r="F434" s="261">
        <v>1</v>
      </c>
      <c r="G434" s="119"/>
      <c r="H434" s="119"/>
      <c r="I434" s="120"/>
      <c r="J434" s="61"/>
      <c r="K434" s="62"/>
      <c r="L434" s="56"/>
      <c r="M434" s="217">
        <v>70000</v>
      </c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62"/>
      <c r="Y434" s="58"/>
      <c r="Z434" s="58"/>
      <c r="AA434" s="121" t="s">
        <v>3245</v>
      </c>
      <c r="AB434" s="57" t="str">
        <f t="shared" si="196"/>
        <v>PS257962</v>
      </c>
      <c r="AC434" s="58" t="str">
        <f t="shared" si="197"/>
        <v>2512004-CH</v>
      </c>
      <c r="AD434" s="59">
        <f t="shared" si="198"/>
        <v>45994</v>
      </c>
      <c r="AE434" s="58"/>
      <c r="AF434" s="58"/>
      <c r="AG434" s="58"/>
      <c r="AH434" s="58">
        <f t="shared" si="199"/>
        <v>70000</v>
      </c>
      <c r="AI434" s="58"/>
      <c r="AJ434" s="58"/>
      <c r="AK434" s="58"/>
      <c r="AL434" s="58"/>
      <c r="AM434" s="58"/>
      <c r="AN434" s="58"/>
      <c r="AO434" s="58"/>
      <c r="AP434" s="58"/>
      <c r="AQ434" s="58"/>
      <c r="AR434" s="58">
        <f t="shared" si="200"/>
        <v>5600</v>
      </c>
      <c r="AS434" s="58">
        <f t="shared" si="201"/>
        <v>75600</v>
      </c>
      <c r="AT434" s="58">
        <f t="shared" si="202"/>
        <v>75600</v>
      </c>
      <c r="AU434" s="58" t="str">
        <f t="shared" si="203"/>
        <v>Local</v>
      </c>
      <c r="AV434" s="74"/>
      <c r="AY434" s="158"/>
      <c r="AZ434" s="158"/>
      <c r="BA434" s="74"/>
      <c r="BB434" s="164"/>
    </row>
    <row r="435" spans="1:54" s="60" customFormat="1" ht="23.25" customHeight="1">
      <c r="A435" s="113" t="s">
        <v>2828</v>
      </c>
      <c r="B435" s="141" t="s">
        <v>3101</v>
      </c>
      <c r="C435" s="121" t="s">
        <v>1270</v>
      </c>
      <c r="D435" s="114">
        <v>45994</v>
      </c>
      <c r="E435" s="264">
        <v>107765757520</v>
      </c>
      <c r="F435" s="257">
        <v>1</v>
      </c>
      <c r="G435" s="119"/>
      <c r="H435" s="119"/>
      <c r="I435" s="120"/>
      <c r="J435" s="61"/>
      <c r="K435" s="62"/>
      <c r="L435" s="56"/>
      <c r="M435" s="217">
        <v>410000</v>
      </c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62"/>
      <c r="Y435" s="58"/>
      <c r="Z435" s="58"/>
      <c r="AA435" s="121" t="s">
        <v>3245</v>
      </c>
      <c r="AB435" s="57" t="str">
        <f t="shared" si="196"/>
        <v>PS257991</v>
      </c>
      <c r="AC435" s="58" t="str">
        <f t="shared" si="197"/>
        <v>20358126</v>
      </c>
      <c r="AD435" s="59">
        <f t="shared" si="198"/>
        <v>45994</v>
      </c>
      <c r="AE435" s="58"/>
      <c r="AF435" s="58"/>
      <c r="AG435" s="58"/>
      <c r="AH435" s="58">
        <f t="shared" si="199"/>
        <v>410000</v>
      </c>
      <c r="AI435" s="58"/>
      <c r="AJ435" s="58"/>
      <c r="AK435" s="58"/>
      <c r="AL435" s="58"/>
      <c r="AM435" s="58"/>
      <c r="AN435" s="58"/>
      <c r="AO435" s="58"/>
      <c r="AP435" s="58"/>
      <c r="AQ435" s="58"/>
      <c r="AR435" s="58">
        <f t="shared" si="200"/>
        <v>32800</v>
      </c>
      <c r="AS435" s="58">
        <f t="shared" si="201"/>
        <v>442800</v>
      </c>
      <c r="AT435" s="58">
        <f t="shared" si="202"/>
        <v>442800</v>
      </c>
      <c r="AU435" s="58" t="str">
        <f t="shared" si="203"/>
        <v>Local</v>
      </c>
      <c r="AV435" s="74"/>
      <c r="AY435" s="158"/>
      <c r="AZ435" s="158"/>
      <c r="BA435" s="74"/>
      <c r="BB435" s="164"/>
    </row>
    <row r="436" spans="1:54" s="60" customFormat="1" ht="23.25" customHeight="1">
      <c r="A436" s="113" t="s">
        <v>2829</v>
      </c>
      <c r="B436" s="141" t="s">
        <v>3102</v>
      </c>
      <c r="C436" s="121" t="s">
        <v>1270</v>
      </c>
      <c r="D436" s="114">
        <v>45994</v>
      </c>
      <c r="E436" s="264">
        <v>107766780550</v>
      </c>
      <c r="F436" s="257">
        <v>1</v>
      </c>
      <c r="G436" s="119"/>
      <c r="H436" s="119"/>
      <c r="I436" s="120"/>
      <c r="J436" s="61"/>
      <c r="K436" s="62"/>
      <c r="L436" s="56"/>
      <c r="M436" s="217">
        <v>410000</v>
      </c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62"/>
      <c r="Y436" s="58"/>
      <c r="Z436" s="58"/>
      <c r="AA436" s="121" t="s">
        <v>3245</v>
      </c>
      <c r="AB436" s="57" t="str">
        <f t="shared" si="196"/>
        <v>PS258023</v>
      </c>
      <c r="AC436" s="58" t="str">
        <f t="shared" si="197"/>
        <v>2300003189</v>
      </c>
      <c r="AD436" s="59">
        <f t="shared" si="198"/>
        <v>45994</v>
      </c>
      <c r="AE436" s="58"/>
      <c r="AF436" s="58"/>
      <c r="AG436" s="58"/>
      <c r="AH436" s="58">
        <f t="shared" si="199"/>
        <v>410000</v>
      </c>
      <c r="AI436" s="58"/>
      <c r="AJ436" s="58"/>
      <c r="AK436" s="58"/>
      <c r="AL436" s="58"/>
      <c r="AM436" s="58"/>
      <c r="AN436" s="58"/>
      <c r="AO436" s="58"/>
      <c r="AP436" s="58"/>
      <c r="AQ436" s="58"/>
      <c r="AR436" s="58">
        <f t="shared" si="200"/>
        <v>32800</v>
      </c>
      <c r="AS436" s="58">
        <f t="shared" si="201"/>
        <v>442800</v>
      </c>
      <c r="AT436" s="58">
        <f t="shared" si="202"/>
        <v>442800</v>
      </c>
      <c r="AU436" s="58" t="str">
        <f t="shared" si="203"/>
        <v>Local</v>
      </c>
      <c r="AV436" s="74"/>
      <c r="AY436" s="158"/>
      <c r="AZ436" s="158"/>
      <c r="BA436" s="74"/>
      <c r="BB436" s="164"/>
    </row>
    <row r="437" spans="1:54" s="60" customFormat="1" ht="23.25" customHeight="1">
      <c r="A437" s="113" t="s">
        <v>2830</v>
      </c>
      <c r="B437" s="141" t="s">
        <v>3103</v>
      </c>
      <c r="C437" s="121" t="s">
        <v>1270</v>
      </c>
      <c r="D437" s="114">
        <v>45994</v>
      </c>
      <c r="E437" s="264">
        <v>107767165330</v>
      </c>
      <c r="F437" s="257">
        <v>1</v>
      </c>
      <c r="G437" s="119"/>
      <c r="H437" s="119"/>
      <c r="I437" s="120"/>
      <c r="J437" s="61"/>
      <c r="K437" s="62"/>
      <c r="L437" s="56"/>
      <c r="M437" s="217">
        <v>410000</v>
      </c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62"/>
      <c r="Y437" s="58"/>
      <c r="Z437" s="58"/>
      <c r="AA437" s="121" t="s">
        <v>3245</v>
      </c>
      <c r="AB437" s="57" t="str">
        <f t="shared" si="196"/>
        <v>PS258021</v>
      </c>
      <c r="AC437" s="58" t="str">
        <f t="shared" si="197"/>
        <v>5099224</v>
      </c>
      <c r="AD437" s="59">
        <f t="shared" si="198"/>
        <v>45994</v>
      </c>
      <c r="AE437" s="58"/>
      <c r="AF437" s="58"/>
      <c r="AG437" s="58"/>
      <c r="AH437" s="58">
        <f t="shared" si="199"/>
        <v>410000</v>
      </c>
      <c r="AI437" s="58"/>
      <c r="AJ437" s="58"/>
      <c r="AK437" s="58"/>
      <c r="AL437" s="58"/>
      <c r="AM437" s="58"/>
      <c r="AN437" s="58"/>
      <c r="AO437" s="58"/>
      <c r="AP437" s="58"/>
      <c r="AQ437" s="58"/>
      <c r="AR437" s="58">
        <f t="shared" si="200"/>
        <v>32800</v>
      </c>
      <c r="AS437" s="58">
        <f t="shared" si="201"/>
        <v>442800</v>
      </c>
      <c r="AT437" s="58">
        <f t="shared" si="202"/>
        <v>442800</v>
      </c>
      <c r="AU437" s="58" t="str">
        <f t="shared" si="203"/>
        <v>Local</v>
      </c>
      <c r="AV437" s="74"/>
      <c r="AY437" s="158"/>
      <c r="AZ437" s="158"/>
      <c r="BA437" s="74"/>
      <c r="BB437" s="164"/>
    </row>
    <row r="438" spans="1:54" s="60" customFormat="1" ht="23.25" customHeight="1">
      <c r="A438" s="113" t="s">
        <v>2831</v>
      </c>
      <c r="B438" s="141" t="s">
        <v>3104</v>
      </c>
      <c r="C438" s="121" t="s">
        <v>1270</v>
      </c>
      <c r="D438" s="114">
        <v>45995</v>
      </c>
      <c r="E438" s="264">
        <v>107767523510</v>
      </c>
      <c r="F438" s="257">
        <v>1</v>
      </c>
      <c r="G438" s="119"/>
      <c r="H438" s="119"/>
      <c r="I438" s="120"/>
      <c r="J438" s="61"/>
      <c r="K438" s="62"/>
      <c r="L438" s="56"/>
      <c r="M438" s="217">
        <v>410000</v>
      </c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62"/>
      <c r="Y438" s="58"/>
      <c r="Z438" s="58"/>
      <c r="AA438" s="121" t="s">
        <v>3245</v>
      </c>
      <c r="AB438" s="57" t="str">
        <f t="shared" si="196"/>
        <v>PS258035</v>
      </c>
      <c r="AC438" s="58" t="str">
        <f t="shared" si="197"/>
        <v>2512PS-01</v>
      </c>
      <c r="AD438" s="59">
        <f t="shared" si="198"/>
        <v>45995</v>
      </c>
      <c r="AE438" s="58"/>
      <c r="AF438" s="58"/>
      <c r="AG438" s="58"/>
      <c r="AH438" s="58">
        <f t="shared" si="199"/>
        <v>410000</v>
      </c>
      <c r="AI438" s="58"/>
      <c r="AJ438" s="58"/>
      <c r="AK438" s="58"/>
      <c r="AL438" s="58"/>
      <c r="AM438" s="58"/>
      <c r="AN438" s="58"/>
      <c r="AO438" s="58"/>
      <c r="AP438" s="58"/>
      <c r="AQ438" s="58"/>
      <c r="AR438" s="58">
        <f t="shared" si="200"/>
        <v>32800</v>
      </c>
      <c r="AS438" s="58">
        <f t="shared" si="201"/>
        <v>442800</v>
      </c>
      <c r="AT438" s="58">
        <f t="shared" si="202"/>
        <v>442800</v>
      </c>
      <c r="AU438" s="58" t="str">
        <f t="shared" si="203"/>
        <v>Local</v>
      </c>
      <c r="AV438" s="74"/>
      <c r="AY438" s="158"/>
      <c r="AZ438" s="158"/>
      <c r="BA438" s="74"/>
      <c r="BB438" s="164"/>
    </row>
    <row r="439" spans="1:54" s="60" customFormat="1" ht="23.25" customHeight="1">
      <c r="A439" s="113" t="s">
        <v>2832</v>
      </c>
      <c r="B439" s="141" t="s">
        <v>3105</v>
      </c>
      <c r="C439" s="121" t="s">
        <v>1270</v>
      </c>
      <c r="D439" s="114">
        <v>45995</v>
      </c>
      <c r="E439" s="264">
        <v>107767354330</v>
      </c>
      <c r="F439" s="257">
        <v>1</v>
      </c>
      <c r="G439" s="119"/>
      <c r="H439" s="119"/>
      <c r="I439" s="120"/>
      <c r="J439" s="61"/>
      <c r="K439" s="62"/>
      <c r="L439" s="56"/>
      <c r="M439" s="217">
        <v>410000</v>
      </c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62"/>
      <c r="Y439" s="58"/>
      <c r="Z439" s="58"/>
      <c r="AA439" s="121" t="s">
        <v>3245</v>
      </c>
      <c r="AB439" s="57" t="str">
        <f t="shared" si="196"/>
        <v>PS258019</v>
      </c>
      <c r="AC439" s="58" t="str">
        <f t="shared" si="197"/>
        <v>2025/PAL-VY 009</v>
      </c>
      <c r="AD439" s="59">
        <f t="shared" si="198"/>
        <v>45995</v>
      </c>
      <c r="AE439" s="58"/>
      <c r="AF439" s="58"/>
      <c r="AG439" s="58"/>
      <c r="AH439" s="58">
        <f t="shared" si="199"/>
        <v>410000</v>
      </c>
      <c r="AI439" s="58"/>
      <c r="AJ439" s="58"/>
      <c r="AK439" s="58"/>
      <c r="AL439" s="58"/>
      <c r="AM439" s="58"/>
      <c r="AN439" s="58"/>
      <c r="AO439" s="58"/>
      <c r="AP439" s="58"/>
      <c r="AQ439" s="58"/>
      <c r="AR439" s="58">
        <f t="shared" si="200"/>
        <v>32800</v>
      </c>
      <c r="AS439" s="58">
        <f t="shared" si="201"/>
        <v>442800</v>
      </c>
      <c r="AT439" s="58">
        <f t="shared" si="202"/>
        <v>442800</v>
      </c>
      <c r="AU439" s="58" t="str">
        <f t="shared" si="203"/>
        <v>Local</v>
      </c>
      <c r="AV439" s="74"/>
      <c r="AY439" s="158"/>
      <c r="AZ439" s="158"/>
      <c r="BA439" s="74"/>
      <c r="BB439" s="164"/>
    </row>
    <row r="440" spans="1:54" s="60" customFormat="1" ht="23.25" customHeight="1">
      <c r="A440" s="113" t="s">
        <v>2833</v>
      </c>
      <c r="B440" s="141" t="s">
        <v>3106</v>
      </c>
      <c r="C440" s="121" t="s">
        <v>1270</v>
      </c>
      <c r="D440" s="114">
        <v>45995</v>
      </c>
      <c r="E440" s="264">
        <v>107767281160</v>
      </c>
      <c r="F440" s="257">
        <v>1</v>
      </c>
      <c r="G440" s="119"/>
      <c r="H440" s="119"/>
      <c r="I440" s="120"/>
      <c r="J440" s="61"/>
      <c r="K440" s="62"/>
      <c r="L440" s="56"/>
      <c r="M440" s="217">
        <v>410000</v>
      </c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62"/>
      <c r="Y440" s="58"/>
      <c r="Z440" s="58"/>
      <c r="AA440" s="121" t="s">
        <v>3245</v>
      </c>
      <c r="AB440" s="57" t="str">
        <f t="shared" si="196"/>
        <v>PS258018</v>
      </c>
      <c r="AC440" s="58" t="str">
        <f t="shared" si="197"/>
        <v>2025/PAL-VY 008</v>
      </c>
      <c r="AD440" s="59">
        <f t="shared" si="198"/>
        <v>45995</v>
      </c>
      <c r="AE440" s="58"/>
      <c r="AF440" s="58"/>
      <c r="AG440" s="58"/>
      <c r="AH440" s="58">
        <f t="shared" si="199"/>
        <v>410000</v>
      </c>
      <c r="AI440" s="58"/>
      <c r="AJ440" s="58"/>
      <c r="AK440" s="58"/>
      <c r="AL440" s="58"/>
      <c r="AM440" s="58"/>
      <c r="AN440" s="58"/>
      <c r="AO440" s="58"/>
      <c r="AP440" s="58"/>
      <c r="AQ440" s="58"/>
      <c r="AR440" s="58">
        <f t="shared" si="200"/>
        <v>32800</v>
      </c>
      <c r="AS440" s="58">
        <f t="shared" si="201"/>
        <v>442800</v>
      </c>
      <c r="AT440" s="58">
        <f t="shared" si="202"/>
        <v>442800</v>
      </c>
      <c r="AU440" s="58" t="str">
        <f t="shared" si="203"/>
        <v>Local</v>
      </c>
      <c r="AV440" s="74"/>
      <c r="AY440" s="158"/>
      <c r="AZ440" s="158"/>
      <c r="BA440" s="74"/>
      <c r="BB440" s="164"/>
    </row>
    <row r="441" spans="1:54" s="60" customFormat="1" ht="23.25" customHeight="1">
      <c r="A441" s="113" t="s">
        <v>2834</v>
      </c>
      <c r="B441" s="141" t="s">
        <v>3107</v>
      </c>
      <c r="C441" s="121" t="s">
        <v>1270</v>
      </c>
      <c r="D441" s="114">
        <v>45995</v>
      </c>
      <c r="E441" s="264">
        <v>107767228700</v>
      </c>
      <c r="F441" s="257">
        <v>1</v>
      </c>
      <c r="G441" s="119"/>
      <c r="H441" s="119"/>
      <c r="I441" s="120"/>
      <c r="J441" s="61"/>
      <c r="K441" s="62"/>
      <c r="L441" s="56"/>
      <c r="M441" s="217">
        <v>410000</v>
      </c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62"/>
      <c r="Y441" s="58"/>
      <c r="Z441" s="58"/>
      <c r="AA441" s="121" t="s">
        <v>3245</v>
      </c>
      <c r="AB441" s="57" t="str">
        <f t="shared" si="196"/>
        <v>PS258017</v>
      </c>
      <c r="AC441" s="58" t="str">
        <f t="shared" si="197"/>
        <v>2025/GLJ-VY 181</v>
      </c>
      <c r="AD441" s="59">
        <f t="shared" si="198"/>
        <v>45995</v>
      </c>
      <c r="AE441" s="58"/>
      <c r="AF441" s="58"/>
      <c r="AG441" s="58"/>
      <c r="AH441" s="58">
        <f t="shared" si="199"/>
        <v>410000</v>
      </c>
      <c r="AI441" s="58"/>
      <c r="AJ441" s="58"/>
      <c r="AK441" s="58"/>
      <c r="AL441" s="58"/>
      <c r="AM441" s="58"/>
      <c r="AN441" s="58"/>
      <c r="AO441" s="58"/>
      <c r="AP441" s="58"/>
      <c r="AQ441" s="58"/>
      <c r="AR441" s="58">
        <f t="shared" si="200"/>
        <v>32800</v>
      </c>
      <c r="AS441" s="58">
        <f t="shared" si="201"/>
        <v>442800</v>
      </c>
      <c r="AT441" s="58">
        <f t="shared" si="202"/>
        <v>442800</v>
      </c>
      <c r="AU441" s="58" t="str">
        <f t="shared" si="203"/>
        <v>Local</v>
      </c>
      <c r="AV441" s="74"/>
      <c r="AY441" s="158"/>
      <c r="AZ441" s="158"/>
      <c r="BA441" s="74"/>
      <c r="BB441" s="164"/>
    </row>
    <row r="442" spans="1:54" s="60" customFormat="1" ht="23.25" customHeight="1">
      <c r="A442" s="113" t="s">
        <v>2835</v>
      </c>
      <c r="B442" s="141" t="s">
        <v>3108</v>
      </c>
      <c r="C442" s="121" t="s">
        <v>1270</v>
      </c>
      <c r="D442" s="114">
        <v>45995</v>
      </c>
      <c r="E442" s="264">
        <v>107767118320</v>
      </c>
      <c r="F442" s="257">
        <v>1</v>
      </c>
      <c r="G442" s="119"/>
      <c r="H442" s="119"/>
      <c r="I442" s="120"/>
      <c r="J442" s="61"/>
      <c r="K442" s="62"/>
      <c r="L442" s="56"/>
      <c r="M442" s="217">
        <v>410000</v>
      </c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62"/>
      <c r="Y442" s="58"/>
      <c r="Z442" s="58"/>
      <c r="AA442" s="121" t="s">
        <v>3245</v>
      </c>
      <c r="AB442" s="57" t="str">
        <f t="shared" si="196"/>
        <v>PS258025</v>
      </c>
      <c r="AC442" s="58" t="str">
        <f t="shared" si="197"/>
        <v>5096301</v>
      </c>
      <c r="AD442" s="59">
        <f t="shared" si="198"/>
        <v>45995</v>
      </c>
      <c r="AE442" s="58"/>
      <c r="AF442" s="58"/>
      <c r="AG442" s="58"/>
      <c r="AH442" s="58">
        <f t="shared" si="199"/>
        <v>410000</v>
      </c>
      <c r="AI442" s="58"/>
      <c r="AJ442" s="58"/>
      <c r="AK442" s="58"/>
      <c r="AL442" s="58"/>
      <c r="AM442" s="58"/>
      <c r="AN442" s="58"/>
      <c r="AO442" s="58"/>
      <c r="AP442" s="58"/>
      <c r="AQ442" s="58"/>
      <c r="AR442" s="58">
        <f t="shared" si="200"/>
        <v>32800</v>
      </c>
      <c r="AS442" s="58">
        <f t="shared" si="201"/>
        <v>442800</v>
      </c>
      <c r="AT442" s="58">
        <f t="shared" si="202"/>
        <v>442800</v>
      </c>
      <c r="AU442" s="58" t="str">
        <f t="shared" si="203"/>
        <v>Local</v>
      </c>
      <c r="AV442" s="74"/>
      <c r="AY442" s="158"/>
      <c r="AZ442" s="158"/>
      <c r="BA442" s="74"/>
      <c r="BB442" s="164"/>
    </row>
    <row r="443" spans="1:54" s="60" customFormat="1" ht="23.25" customHeight="1">
      <c r="A443" s="113" t="s">
        <v>2836</v>
      </c>
      <c r="B443" s="141" t="s">
        <v>3109</v>
      </c>
      <c r="C443" s="121" t="s">
        <v>1270</v>
      </c>
      <c r="D443" s="114">
        <v>45995</v>
      </c>
      <c r="E443" s="264">
        <v>107767018440</v>
      </c>
      <c r="F443" s="257">
        <v>1</v>
      </c>
      <c r="G443" s="119"/>
      <c r="H443" s="119"/>
      <c r="I443" s="120"/>
      <c r="J443" s="61"/>
      <c r="K443" s="62"/>
      <c r="L443" s="56"/>
      <c r="M443" s="217">
        <v>410000</v>
      </c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62"/>
      <c r="Y443" s="58"/>
      <c r="Z443" s="58"/>
      <c r="AA443" s="121" t="s">
        <v>3245</v>
      </c>
      <c r="AB443" s="57" t="str">
        <f t="shared" si="196"/>
        <v>PS258028</v>
      </c>
      <c r="AC443" s="58" t="str">
        <f t="shared" si="197"/>
        <v>IC-PS251201</v>
      </c>
      <c r="AD443" s="59">
        <f t="shared" si="198"/>
        <v>45995</v>
      </c>
      <c r="AE443" s="58"/>
      <c r="AF443" s="58"/>
      <c r="AG443" s="58"/>
      <c r="AH443" s="58">
        <f t="shared" si="199"/>
        <v>410000</v>
      </c>
      <c r="AI443" s="58"/>
      <c r="AJ443" s="58"/>
      <c r="AK443" s="58"/>
      <c r="AL443" s="58"/>
      <c r="AM443" s="58"/>
      <c r="AN443" s="58"/>
      <c r="AO443" s="58"/>
      <c r="AP443" s="58"/>
      <c r="AQ443" s="58"/>
      <c r="AR443" s="58">
        <f t="shared" si="200"/>
        <v>32800</v>
      </c>
      <c r="AS443" s="58">
        <f t="shared" si="201"/>
        <v>442800</v>
      </c>
      <c r="AT443" s="58">
        <f t="shared" si="202"/>
        <v>442800</v>
      </c>
      <c r="AU443" s="58" t="str">
        <f t="shared" si="203"/>
        <v>Local</v>
      </c>
      <c r="AV443" s="74"/>
      <c r="AY443" s="158"/>
      <c r="AZ443" s="158"/>
      <c r="BA443" s="74"/>
      <c r="BB443" s="164"/>
    </row>
    <row r="444" spans="1:54" s="60" customFormat="1" ht="23.25" customHeight="1">
      <c r="A444" s="113" t="s">
        <v>2837</v>
      </c>
      <c r="B444" s="141" t="s">
        <v>3110</v>
      </c>
      <c r="C444" s="121" t="s">
        <v>1270</v>
      </c>
      <c r="D444" s="114">
        <v>45995</v>
      </c>
      <c r="E444" s="264">
        <v>107766907510</v>
      </c>
      <c r="F444" s="257">
        <v>1</v>
      </c>
      <c r="G444" s="119"/>
      <c r="H444" s="119"/>
      <c r="I444" s="120"/>
      <c r="J444" s="61"/>
      <c r="K444" s="62"/>
      <c r="L444" s="56"/>
      <c r="M444" s="217">
        <v>410000</v>
      </c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62"/>
      <c r="Y444" s="58"/>
      <c r="Z444" s="58"/>
      <c r="AA444" s="121" t="s">
        <v>3245</v>
      </c>
      <c r="AB444" s="57" t="str">
        <f t="shared" si="196"/>
        <v>PS258024</v>
      </c>
      <c r="AC444" s="58" t="str">
        <f t="shared" si="197"/>
        <v>5099019</v>
      </c>
      <c r="AD444" s="59">
        <f t="shared" si="198"/>
        <v>45995</v>
      </c>
      <c r="AE444" s="58"/>
      <c r="AF444" s="58"/>
      <c r="AG444" s="58"/>
      <c r="AH444" s="58">
        <f t="shared" si="199"/>
        <v>410000</v>
      </c>
      <c r="AI444" s="58"/>
      <c r="AJ444" s="58"/>
      <c r="AK444" s="58"/>
      <c r="AL444" s="58"/>
      <c r="AM444" s="58"/>
      <c r="AN444" s="58"/>
      <c r="AO444" s="58"/>
      <c r="AP444" s="58"/>
      <c r="AQ444" s="58"/>
      <c r="AR444" s="58">
        <f t="shared" si="200"/>
        <v>32800</v>
      </c>
      <c r="AS444" s="58">
        <f t="shared" si="201"/>
        <v>442800</v>
      </c>
      <c r="AT444" s="58">
        <f t="shared" si="202"/>
        <v>442800</v>
      </c>
      <c r="AU444" s="58" t="str">
        <f t="shared" si="203"/>
        <v>Local</v>
      </c>
      <c r="AV444" s="74"/>
      <c r="AY444" s="158"/>
      <c r="AZ444" s="158"/>
      <c r="BA444" s="74"/>
      <c r="BB444" s="164"/>
    </row>
    <row r="445" spans="1:54" s="60" customFormat="1" ht="23.25" customHeight="1">
      <c r="A445" s="113" t="s">
        <v>2838</v>
      </c>
      <c r="B445" s="141" t="s">
        <v>3111</v>
      </c>
      <c r="C445" s="121" t="s">
        <v>1270</v>
      </c>
      <c r="D445" s="114">
        <v>45995</v>
      </c>
      <c r="E445" s="264">
        <v>107766694450</v>
      </c>
      <c r="F445" s="257">
        <v>1</v>
      </c>
      <c r="G445" s="119"/>
      <c r="H445" s="119"/>
      <c r="I445" s="120"/>
      <c r="J445" s="61"/>
      <c r="K445" s="62"/>
      <c r="L445" s="56"/>
      <c r="M445" s="217">
        <v>410000</v>
      </c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62"/>
      <c r="Y445" s="58"/>
      <c r="Z445" s="58"/>
      <c r="AA445" s="121" t="s">
        <v>3245</v>
      </c>
      <c r="AB445" s="57" t="str">
        <f t="shared" si="196"/>
        <v>PS258022</v>
      </c>
      <c r="AC445" s="58" t="str">
        <f t="shared" si="197"/>
        <v>BL-251202/PS</v>
      </c>
      <c r="AD445" s="59">
        <f t="shared" si="198"/>
        <v>45995</v>
      </c>
      <c r="AE445" s="58"/>
      <c r="AF445" s="58"/>
      <c r="AG445" s="58"/>
      <c r="AH445" s="58">
        <f t="shared" si="199"/>
        <v>410000</v>
      </c>
      <c r="AI445" s="58"/>
      <c r="AJ445" s="58"/>
      <c r="AK445" s="58"/>
      <c r="AL445" s="58"/>
      <c r="AM445" s="58"/>
      <c r="AN445" s="58"/>
      <c r="AO445" s="58"/>
      <c r="AP445" s="58"/>
      <c r="AQ445" s="58"/>
      <c r="AR445" s="58">
        <f t="shared" si="200"/>
        <v>32800</v>
      </c>
      <c r="AS445" s="58">
        <f t="shared" si="201"/>
        <v>442800</v>
      </c>
      <c r="AT445" s="58">
        <f t="shared" si="202"/>
        <v>442800</v>
      </c>
      <c r="AU445" s="58" t="str">
        <f t="shared" si="203"/>
        <v>Local</v>
      </c>
      <c r="AV445" s="74"/>
      <c r="AY445" s="158"/>
      <c r="AZ445" s="158"/>
      <c r="BA445" s="74"/>
      <c r="BB445" s="164"/>
    </row>
    <row r="446" spans="1:54" s="60" customFormat="1" ht="23.25" customHeight="1">
      <c r="A446" s="113" t="s">
        <v>2839</v>
      </c>
      <c r="B446" s="141" t="s">
        <v>3112</v>
      </c>
      <c r="C446" s="121" t="s">
        <v>1270</v>
      </c>
      <c r="D446" s="114">
        <v>45995</v>
      </c>
      <c r="E446" s="264">
        <v>107766956620</v>
      </c>
      <c r="F446" s="257">
        <v>1</v>
      </c>
      <c r="G446" s="119"/>
      <c r="H446" s="119"/>
      <c r="I446" s="120"/>
      <c r="J446" s="61"/>
      <c r="K446" s="62"/>
      <c r="L446" s="56"/>
      <c r="M446" s="217">
        <v>410000</v>
      </c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62"/>
      <c r="Y446" s="58"/>
      <c r="Z446" s="58"/>
      <c r="AA446" s="121" t="s">
        <v>3245</v>
      </c>
      <c r="AB446" s="57" t="str">
        <f t="shared" si="196"/>
        <v>PS258026</v>
      </c>
      <c r="AC446" s="58" t="str">
        <f t="shared" si="197"/>
        <v>5085392</v>
      </c>
      <c r="AD446" s="59">
        <f t="shared" si="198"/>
        <v>45995</v>
      </c>
      <c r="AE446" s="58"/>
      <c r="AF446" s="58"/>
      <c r="AG446" s="58"/>
      <c r="AH446" s="58">
        <f t="shared" si="199"/>
        <v>410000</v>
      </c>
      <c r="AI446" s="58"/>
      <c r="AJ446" s="58"/>
      <c r="AK446" s="58"/>
      <c r="AL446" s="58"/>
      <c r="AM446" s="58"/>
      <c r="AN446" s="58"/>
      <c r="AO446" s="58"/>
      <c r="AP446" s="58"/>
      <c r="AQ446" s="58"/>
      <c r="AR446" s="58">
        <f t="shared" si="200"/>
        <v>32800</v>
      </c>
      <c r="AS446" s="58">
        <f t="shared" si="201"/>
        <v>442800</v>
      </c>
      <c r="AT446" s="58">
        <f t="shared" si="202"/>
        <v>442800</v>
      </c>
      <c r="AU446" s="58" t="str">
        <f t="shared" si="203"/>
        <v>Local</v>
      </c>
      <c r="AV446" s="74"/>
      <c r="AY446" s="158"/>
      <c r="AZ446" s="158"/>
      <c r="BA446" s="74"/>
      <c r="BB446" s="164"/>
    </row>
    <row r="447" spans="1:54" s="60" customFormat="1" ht="23.25" customHeight="1">
      <c r="A447" s="113" t="s">
        <v>2840</v>
      </c>
      <c r="B447" s="141" t="s">
        <v>3113</v>
      </c>
      <c r="C447" s="121" t="s">
        <v>1270</v>
      </c>
      <c r="D447" s="114">
        <v>45995</v>
      </c>
      <c r="E447" s="264">
        <v>107767415230</v>
      </c>
      <c r="F447" s="257">
        <v>1</v>
      </c>
      <c r="G447" s="119"/>
      <c r="H447" s="119"/>
      <c r="I447" s="120"/>
      <c r="J447" s="61"/>
      <c r="K447" s="62"/>
      <c r="L447" s="56"/>
      <c r="M447" s="217">
        <v>410000</v>
      </c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62"/>
      <c r="Y447" s="58"/>
      <c r="Z447" s="58"/>
      <c r="AA447" s="121" t="s">
        <v>3245</v>
      </c>
      <c r="AB447" s="57" t="str">
        <f t="shared" si="196"/>
        <v>PS258031</v>
      </c>
      <c r="AC447" s="58" t="str">
        <f t="shared" si="197"/>
        <v>B34X25120204VY</v>
      </c>
      <c r="AD447" s="59">
        <f t="shared" si="198"/>
        <v>45995</v>
      </c>
      <c r="AE447" s="58"/>
      <c r="AF447" s="58"/>
      <c r="AG447" s="58"/>
      <c r="AH447" s="58">
        <f t="shared" si="199"/>
        <v>410000</v>
      </c>
      <c r="AI447" s="58"/>
      <c r="AJ447" s="58"/>
      <c r="AK447" s="58"/>
      <c r="AL447" s="58"/>
      <c r="AM447" s="58"/>
      <c r="AN447" s="58"/>
      <c r="AO447" s="58"/>
      <c r="AP447" s="58"/>
      <c r="AQ447" s="58"/>
      <c r="AR447" s="58">
        <f t="shared" si="200"/>
        <v>32800</v>
      </c>
      <c r="AS447" s="58">
        <f t="shared" si="201"/>
        <v>442800</v>
      </c>
      <c r="AT447" s="58">
        <f t="shared" si="202"/>
        <v>442800</v>
      </c>
      <c r="AU447" s="58" t="str">
        <f t="shared" si="203"/>
        <v>Local</v>
      </c>
      <c r="AV447" s="74"/>
      <c r="AY447" s="158"/>
      <c r="AZ447" s="158"/>
      <c r="BA447" s="74"/>
      <c r="BB447" s="164"/>
    </row>
    <row r="448" spans="1:54" s="60" customFormat="1" ht="23.25" customHeight="1">
      <c r="A448" s="113" t="s">
        <v>2840</v>
      </c>
      <c r="B448" s="141" t="s">
        <v>3113</v>
      </c>
      <c r="C448" s="121" t="s">
        <v>1270</v>
      </c>
      <c r="D448" s="114">
        <v>45995</v>
      </c>
      <c r="E448" s="264">
        <v>107767431110</v>
      </c>
      <c r="F448" s="261">
        <v>1</v>
      </c>
      <c r="G448" s="119"/>
      <c r="H448" s="119"/>
      <c r="I448" s="120"/>
      <c r="J448" s="61"/>
      <c r="K448" s="62"/>
      <c r="L448" s="56"/>
      <c r="M448" s="217">
        <v>70000</v>
      </c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62"/>
      <c r="Y448" s="58"/>
      <c r="Z448" s="58"/>
      <c r="AA448" s="121" t="s">
        <v>3245</v>
      </c>
      <c r="AB448" s="57" t="str">
        <f t="shared" si="196"/>
        <v>PS258031</v>
      </c>
      <c r="AC448" s="58" t="str">
        <f t="shared" si="197"/>
        <v>B34X25120204VY</v>
      </c>
      <c r="AD448" s="59">
        <f t="shared" si="198"/>
        <v>45995</v>
      </c>
      <c r="AE448" s="58"/>
      <c r="AF448" s="58"/>
      <c r="AG448" s="58"/>
      <c r="AH448" s="58">
        <f t="shared" si="199"/>
        <v>70000</v>
      </c>
      <c r="AI448" s="58"/>
      <c r="AJ448" s="58"/>
      <c r="AK448" s="58"/>
      <c r="AL448" s="58"/>
      <c r="AM448" s="58"/>
      <c r="AN448" s="58"/>
      <c r="AO448" s="58"/>
      <c r="AP448" s="58"/>
      <c r="AQ448" s="58"/>
      <c r="AR448" s="58">
        <f t="shared" si="200"/>
        <v>5600</v>
      </c>
      <c r="AS448" s="58">
        <f t="shared" si="201"/>
        <v>75600</v>
      </c>
      <c r="AT448" s="58">
        <f t="shared" si="202"/>
        <v>75600</v>
      </c>
      <c r="AU448" s="58" t="str">
        <f t="shared" si="203"/>
        <v>Local</v>
      </c>
      <c r="AV448" s="74"/>
      <c r="AY448" s="158"/>
      <c r="AZ448" s="158"/>
      <c r="BA448" s="74"/>
      <c r="BB448" s="164"/>
    </row>
    <row r="449" spans="1:54" s="60" customFormat="1" ht="23.25" customHeight="1">
      <c r="A449" s="113" t="s">
        <v>2840</v>
      </c>
      <c r="B449" s="141" t="s">
        <v>3113</v>
      </c>
      <c r="C449" s="121" t="s">
        <v>1270</v>
      </c>
      <c r="D449" s="114">
        <v>45995</v>
      </c>
      <c r="E449" s="264">
        <v>107767443600</v>
      </c>
      <c r="F449" s="261">
        <v>1</v>
      </c>
      <c r="G449" s="119"/>
      <c r="H449" s="119"/>
      <c r="I449" s="120"/>
      <c r="J449" s="61"/>
      <c r="K449" s="62"/>
      <c r="L449" s="56"/>
      <c r="M449" s="217">
        <v>70000</v>
      </c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62"/>
      <c r="Y449" s="58"/>
      <c r="Z449" s="58"/>
      <c r="AA449" s="121" t="s">
        <v>3245</v>
      </c>
      <c r="AB449" s="57" t="str">
        <f t="shared" si="196"/>
        <v>PS258031</v>
      </c>
      <c r="AC449" s="58" t="str">
        <f t="shared" si="197"/>
        <v>B34X25120204VY</v>
      </c>
      <c r="AD449" s="59">
        <f t="shared" si="198"/>
        <v>45995</v>
      </c>
      <c r="AE449" s="58"/>
      <c r="AF449" s="58"/>
      <c r="AG449" s="58"/>
      <c r="AH449" s="58">
        <f t="shared" si="199"/>
        <v>70000</v>
      </c>
      <c r="AI449" s="58"/>
      <c r="AJ449" s="58"/>
      <c r="AK449" s="58"/>
      <c r="AL449" s="58"/>
      <c r="AM449" s="58"/>
      <c r="AN449" s="58"/>
      <c r="AO449" s="58"/>
      <c r="AP449" s="58"/>
      <c r="AQ449" s="58"/>
      <c r="AR449" s="58">
        <f t="shared" si="200"/>
        <v>5600</v>
      </c>
      <c r="AS449" s="58">
        <f t="shared" si="201"/>
        <v>75600</v>
      </c>
      <c r="AT449" s="58">
        <f t="shared" si="202"/>
        <v>75600</v>
      </c>
      <c r="AU449" s="58" t="str">
        <f t="shared" si="203"/>
        <v>Local</v>
      </c>
      <c r="AV449" s="74"/>
      <c r="AY449" s="158"/>
      <c r="AZ449" s="158"/>
      <c r="BA449" s="74"/>
      <c r="BB449" s="164"/>
    </row>
    <row r="450" spans="1:54" s="60" customFormat="1" ht="23.25" customHeight="1">
      <c r="A450" s="113" t="s">
        <v>2840</v>
      </c>
      <c r="B450" s="141" t="s">
        <v>3113</v>
      </c>
      <c r="C450" s="121" t="s">
        <v>1270</v>
      </c>
      <c r="D450" s="114">
        <v>45995</v>
      </c>
      <c r="E450" s="264">
        <v>107767450340</v>
      </c>
      <c r="F450" s="261">
        <v>1</v>
      </c>
      <c r="G450" s="119"/>
      <c r="H450" s="119"/>
      <c r="I450" s="120"/>
      <c r="J450" s="61"/>
      <c r="K450" s="62"/>
      <c r="L450" s="56"/>
      <c r="M450" s="217">
        <v>70000</v>
      </c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62"/>
      <c r="Y450" s="58"/>
      <c r="Z450" s="58"/>
      <c r="AA450" s="121" t="s">
        <v>3245</v>
      </c>
      <c r="AB450" s="57" t="str">
        <f t="shared" si="196"/>
        <v>PS258031</v>
      </c>
      <c r="AC450" s="58" t="str">
        <f t="shared" si="197"/>
        <v>B34X25120204VY</v>
      </c>
      <c r="AD450" s="59">
        <f t="shared" si="198"/>
        <v>45995</v>
      </c>
      <c r="AE450" s="58"/>
      <c r="AF450" s="58"/>
      <c r="AG450" s="58"/>
      <c r="AH450" s="58">
        <f t="shared" si="199"/>
        <v>70000</v>
      </c>
      <c r="AI450" s="58"/>
      <c r="AJ450" s="58"/>
      <c r="AK450" s="58"/>
      <c r="AL450" s="58"/>
      <c r="AM450" s="58"/>
      <c r="AN450" s="58"/>
      <c r="AO450" s="58"/>
      <c r="AP450" s="58"/>
      <c r="AQ450" s="58"/>
      <c r="AR450" s="58">
        <f t="shared" si="200"/>
        <v>5600</v>
      </c>
      <c r="AS450" s="58">
        <f t="shared" si="201"/>
        <v>75600</v>
      </c>
      <c r="AT450" s="58">
        <f t="shared" si="202"/>
        <v>75600</v>
      </c>
      <c r="AU450" s="58" t="str">
        <f t="shared" si="203"/>
        <v>Local</v>
      </c>
      <c r="AV450" s="74"/>
      <c r="AY450" s="158"/>
      <c r="AZ450" s="158"/>
      <c r="BA450" s="74"/>
      <c r="BB450" s="164"/>
    </row>
    <row r="451" spans="1:54" s="60" customFormat="1" ht="23.25" customHeight="1">
      <c r="A451" s="113" t="s">
        <v>2840</v>
      </c>
      <c r="B451" s="141" t="s">
        <v>3113</v>
      </c>
      <c r="C451" s="121" t="s">
        <v>1270</v>
      </c>
      <c r="D451" s="114">
        <v>45995</v>
      </c>
      <c r="E451" s="264">
        <v>107767460730</v>
      </c>
      <c r="F451" s="261">
        <v>1</v>
      </c>
      <c r="G451" s="119"/>
      <c r="H451" s="119"/>
      <c r="I451" s="120"/>
      <c r="J451" s="61"/>
      <c r="K451" s="62"/>
      <c r="L451" s="56"/>
      <c r="M451" s="217">
        <v>70000</v>
      </c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62"/>
      <c r="Y451" s="58"/>
      <c r="Z451" s="58"/>
      <c r="AA451" s="121" t="s">
        <v>3245</v>
      </c>
      <c r="AB451" s="57" t="str">
        <f t="shared" si="196"/>
        <v>PS258031</v>
      </c>
      <c r="AC451" s="58" t="str">
        <f t="shared" si="197"/>
        <v>B34X25120204VY</v>
      </c>
      <c r="AD451" s="59">
        <f t="shared" si="198"/>
        <v>45995</v>
      </c>
      <c r="AE451" s="58"/>
      <c r="AF451" s="58"/>
      <c r="AG451" s="58"/>
      <c r="AH451" s="58">
        <f t="shared" si="199"/>
        <v>70000</v>
      </c>
      <c r="AI451" s="58"/>
      <c r="AJ451" s="58"/>
      <c r="AK451" s="58"/>
      <c r="AL451" s="58"/>
      <c r="AM451" s="58"/>
      <c r="AN451" s="58"/>
      <c r="AO451" s="58"/>
      <c r="AP451" s="58"/>
      <c r="AQ451" s="58"/>
      <c r="AR451" s="58">
        <f t="shared" si="200"/>
        <v>5600</v>
      </c>
      <c r="AS451" s="58">
        <f t="shared" si="201"/>
        <v>75600</v>
      </c>
      <c r="AT451" s="58">
        <f t="shared" si="202"/>
        <v>75600</v>
      </c>
      <c r="AU451" s="58" t="str">
        <f t="shared" si="203"/>
        <v>Local</v>
      </c>
      <c r="AV451" s="74"/>
      <c r="AY451" s="158"/>
      <c r="AZ451" s="158"/>
      <c r="BA451" s="74"/>
      <c r="BB451" s="164"/>
    </row>
    <row r="452" spans="1:54" s="60" customFormat="1" ht="23.25" customHeight="1">
      <c r="A452" s="113" t="s">
        <v>2840</v>
      </c>
      <c r="B452" s="141" t="s">
        <v>3113</v>
      </c>
      <c r="C452" s="121" t="s">
        <v>1270</v>
      </c>
      <c r="D452" s="114">
        <v>45995</v>
      </c>
      <c r="E452" s="264">
        <v>107767465410</v>
      </c>
      <c r="F452" s="261">
        <v>1</v>
      </c>
      <c r="G452" s="119"/>
      <c r="H452" s="119"/>
      <c r="I452" s="120"/>
      <c r="J452" s="61"/>
      <c r="K452" s="62"/>
      <c r="L452" s="56"/>
      <c r="M452" s="217">
        <v>70000</v>
      </c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62"/>
      <c r="Y452" s="58"/>
      <c r="Z452" s="58"/>
      <c r="AA452" s="121" t="s">
        <v>3245</v>
      </c>
      <c r="AB452" s="57" t="str">
        <f t="shared" si="196"/>
        <v>PS258031</v>
      </c>
      <c r="AC452" s="58" t="str">
        <f t="shared" si="197"/>
        <v>B34X25120204VY</v>
      </c>
      <c r="AD452" s="59">
        <f t="shared" si="198"/>
        <v>45995</v>
      </c>
      <c r="AE452" s="58"/>
      <c r="AF452" s="58"/>
      <c r="AG452" s="58"/>
      <c r="AH452" s="58">
        <f t="shared" si="199"/>
        <v>70000</v>
      </c>
      <c r="AI452" s="58"/>
      <c r="AJ452" s="58"/>
      <c r="AK452" s="58"/>
      <c r="AL452" s="58"/>
      <c r="AM452" s="58"/>
      <c r="AN452" s="58"/>
      <c r="AO452" s="58"/>
      <c r="AP452" s="58"/>
      <c r="AQ452" s="58"/>
      <c r="AR452" s="58">
        <f t="shared" si="200"/>
        <v>5600</v>
      </c>
      <c r="AS452" s="58">
        <f t="shared" si="201"/>
        <v>75600</v>
      </c>
      <c r="AT452" s="58">
        <f t="shared" si="202"/>
        <v>75600</v>
      </c>
      <c r="AU452" s="58" t="str">
        <f t="shared" si="203"/>
        <v>Local</v>
      </c>
      <c r="AV452" s="74"/>
      <c r="AY452" s="158"/>
      <c r="AZ452" s="158"/>
      <c r="BA452" s="74"/>
      <c r="BB452" s="164"/>
    </row>
    <row r="453" spans="1:54" s="60" customFormat="1" ht="23.25" customHeight="1">
      <c r="A453" s="113" t="s">
        <v>2841</v>
      </c>
      <c r="B453" s="141" t="s">
        <v>3114</v>
      </c>
      <c r="C453" s="121" t="s">
        <v>1270</v>
      </c>
      <c r="D453" s="114">
        <v>45995</v>
      </c>
      <c r="E453" s="264">
        <v>107767370060</v>
      </c>
      <c r="F453" s="257">
        <v>1</v>
      </c>
      <c r="G453" s="119"/>
      <c r="H453" s="119"/>
      <c r="I453" s="120"/>
      <c r="J453" s="61"/>
      <c r="K453" s="62"/>
      <c r="L453" s="56"/>
      <c r="M453" s="217">
        <v>410000</v>
      </c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62"/>
      <c r="Y453" s="58"/>
      <c r="Z453" s="58"/>
      <c r="AA453" s="121" t="s">
        <v>3245</v>
      </c>
      <c r="AB453" s="57" t="str">
        <f t="shared" si="196"/>
        <v>PS258005</v>
      </c>
      <c r="AC453" s="58" t="str">
        <f t="shared" si="197"/>
        <v>B33X25120203</v>
      </c>
      <c r="AD453" s="59">
        <f t="shared" si="198"/>
        <v>45995</v>
      </c>
      <c r="AE453" s="58"/>
      <c r="AF453" s="58"/>
      <c r="AG453" s="58"/>
      <c r="AH453" s="58">
        <f t="shared" si="199"/>
        <v>410000</v>
      </c>
      <c r="AI453" s="58"/>
      <c r="AJ453" s="58"/>
      <c r="AK453" s="58"/>
      <c r="AL453" s="58"/>
      <c r="AM453" s="58"/>
      <c r="AN453" s="58"/>
      <c r="AO453" s="58"/>
      <c r="AP453" s="58"/>
      <c r="AQ453" s="58"/>
      <c r="AR453" s="58">
        <f t="shared" si="200"/>
        <v>32800</v>
      </c>
      <c r="AS453" s="58">
        <f t="shared" si="201"/>
        <v>442800</v>
      </c>
      <c r="AT453" s="58">
        <f t="shared" si="202"/>
        <v>442800</v>
      </c>
      <c r="AU453" s="58" t="str">
        <f t="shared" si="203"/>
        <v>Local</v>
      </c>
      <c r="AV453" s="74"/>
      <c r="AY453" s="158"/>
      <c r="AZ453" s="158"/>
      <c r="BA453" s="74"/>
      <c r="BB453" s="164"/>
    </row>
    <row r="454" spans="1:54" s="60" customFormat="1" ht="23.25" customHeight="1">
      <c r="A454" s="113" t="s">
        <v>2842</v>
      </c>
      <c r="B454" s="141" t="s">
        <v>3115</v>
      </c>
      <c r="C454" s="121" t="s">
        <v>1270</v>
      </c>
      <c r="D454" s="114">
        <v>45995</v>
      </c>
      <c r="E454" s="264">
        <v>107767305700</v>
      </c>
      <c r="F454" s="257">
        <v>1</v>
      </c>
      <c r="G454" s="119"/>
      <c r="H454" s="119"/>
      <c r="I454" s="120"/>
      <c r="J454" s="61"/>
      <c r="K454" s="62"/>
      <c r="L454" s="56"/>
      <c r="M454" s="217">
        <v>410000</v>
      </c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62"/>
      <c r="Y454" s="58"/>
      <c r="Z454" s="58"/>
      <c r="AA454" s="121" t="s">
        <v>3245</v>
      </c>
      <c r="AB454" s="57" t="str">
        <f t="shared" si="196"/>
        <v>PS258004</v>
      </c>
      <c r="AC454" s="58" t="str">
        <f t="shared" si="197"/>
        <v>B33X25120201</v>
      </c>
      <c r="AD454" s="59">
        <f t="shared" si="198"/>
        <v>45995</v>
      </c>
      <c r="AE454" s="58"/>
      <c r="AF454" s="58"/>
      <c r="AG454" s="58"/>
      <c r="AH454" s="58">
        <f t="shared" si="199"/>
        <v>410000</v>
      </c>
      <c r="AI454" s="58"/>
      <c r="AJ454" s="58"/>
      <c r="AK454" s="58"/>
      <c r="AL454" s="58"/>
      <c r="AM454" s="58"/>
      <c r="AN454" s="58"/>
      <c r="AO454" s="58"/>
      <c r="AP454" s="58"/>
      <c r="AQ454" s="58"/>
      <c r="AR454" s="58">
        <f t="shared" si="200"/>
        <v>32800</v>
      </c>
      <c r="AS454" s="58">
        <f t="shared" si="201"/>
        <v>442800</v>
      </c>
      <c r="AT454" s="58">
        <f t="shared" si="202"/>
        <v>442800</v>
      </c>
      <c r="AU454" s="58" t="str">
        <f t="shared" si="203"/>
        <v>Local</v>
      </c>
      <c r="AV454" s="74"/>
      <c r="AY454" s="158"/>
      <c r="AZ454" s="158"/>
      <c r="BA454" s="74"/>
      <c r="BB454" s="164"/>
    </row>
    <row r="455" spans="1:54" s="60" customFormat="1" ht="23.25" customHeight="1">
      <c r="A455" s="113" t="s">
        <v>2843</v>
      </c>
      <c r="B455" s="141" t="s">
        <v>3116</v>
      </c>
      <c r="C455" s="121" t="s">
        <v>1270</v>
      </c>
      <c r="D455" s="114">
        <v>45995</v>
      </c>
      <c r="E455" s="264">
        <v>107766609420</v>
      </c>
      <c r="F455" s="257">
        <v>1</v>
      </c>
      <c r="G455" s="119"/>
      <c r="H455" s="119"/>
      <c r="I455" s="120"/>
      <c r="J455" s="61"/>
      <c r="K455" s="62"/>
      <c r="L455" s="56"/>
      <c r="M455" s="217">
        <v>410000</v>
      </c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62"/>
      <c r="Y455" s="58"/>
      <c r="Z455" s="58"/>
      <c r="AA455" s="121" t="s">
        <v>3245</v>
      </c>
      <c r="AB455" s="57" t="str">
        <f t="shared" si="196"/>
        <v>PS258016</v>
      </c>
      <c r="AC455" s="58" t="str">
        <f t="shared" si="197"/>
        <v>266/PSHK/25</v>
      </c>
      <c r="AD455" s="59">
        <f t="shared" si="198"/>
        <v>45995</v>
      </c>
      <c r="AE455" s="58"/>
      <c r="AF455" s="58"/>
      <c r="AG455" s="58"/>
      <c r="AH455" s="58">
        <f t="shared" si="199"/>
        <v>410000</v>
      </c>
      <c r="AI455" s="58"/>
      <c r="AJ455" s="58"/>
      <c r="AK455" s="58"/>
      <c r="AL455" s="58"/>
      <c r="AM455" s="58"/>
      <c r="AN455" s="58"/>
      <c r="AO455" s="58"/>
      <c r="AP455" s="58"/>
      <c r="AQ455" s="58"/>
      <c r="AR455" s="58">
        <f t="shared" si="200"/>
        <v>32800</v>
      </c>
      <c r="AS455" s="58">
        <f t="shared" si="201"/>
        <v>442800</v>
      </c>
      <c r="AT455" s="58">
        <f t="shared" si="202"/>
        <v>442800</v>
      </c>
      <c r="AU455" s="58" t="str">
        <f t="shared" si="203"/>
        <v>Local</v>
      </c>
      <c r="AV455" s="74"/>
      <c r="AY455" s="158"/>
      <c r="AZ455" s="158"/>
      <c r="BA455" s="74"/>
      <c r="BB455" s="164"/>
    </row>
    <row r="456" spans="1:54" s="60" customFormat="1" ht="23.25" customHeight="1">
      <c r="A456" s="113" t="s">
        <v>2844</v>
      </c>
      <c r="B456" s="141" t="s">
        <v>3117</v>
      </c>
      <c r="C456" s="121" t="s">
        <v>1270</v>
      </c>
      <c r="D456" s="114">
        <v>45995</v>
      </c>
      <c r="E456" s="264">
        <v>107766640440</v>
      </c>
      <c r="F456" s="257">
        <v>1</v>
      </c>
      <c r="G456" s="119"/>
      <c r="H456" s="119"/>
      <c r="I456" s="120"/>
      <c r="J456" s="61"/>
      <c r="K456" s="62"/>
      <c r="L456" s="56"/>
      <c r="M456" s="217">
        <v>410000</v>
      </c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62"/>
      <c r="Y456" s="58"/>
      <c r="Z456" s="58"/>
      <c r="AA456" s="121" t="s">
        <v>3245</v>
      </c>
      <c r="AB456" s="57" t="str">
        <f t="shared" si="196"/>
        <v>PS258015</v>
      </c>
      <c r="AC456" s="58" t="str">
        <f t="shared" si="197"/>
        <v>KJ-VY251201</v>
      </c>
      <c r="AD456" s="59">
        <f t="shared" si="198"/>
        <v>45995</v>
      </c>
      <c r="AE456" s="58"/>
      <c r="AF456" s="58"/>
      <c r="AG456" s="58"/>
      <c r="AH456" s="58">
        <f t="shared" si="199"/>
        <v>410000</v>
      </c>
      <c r="AI456" s="58"/>
      <c r="AJ456" s="58"/>
      <c r="AK456" s="58"/>
      <c r="AL456" s="58"/>
      <c r="AM456" s="58"/>
      <c r="AN456" s="58"/>
      <c r="AO456" s="58"/>
      <c r="AP456" s="58"/>
      <c r="AQ456" s="58"/>
      <c r="AR456" s="58">
        <f t="shared" si="200"/>
        <v>32800</v>
      </c>
      <c r="AS456" s="58">
        <f t="shared" si="201"/>
        <v>442800</v>
      </c>
      <c r="AT456" s="58">
        <f t="shared" si="202"/>
        <v>442800</v>
      </c>
      <c r="AU456" s="58" t="str">
        <f t="shared" si="203"/>
        <v>Local</v>
      </c>
      <c r="AV456" s="74"/>
      <c r="AY456" s="158"/>
      <c r="AZ456" s="158"/>
      <c r="BA456" s="74"/>
      <c r="BB456" s="164"/>
    </row>
    <row r="457" spans="1:54" s="60" customFormat="1" ht="23.25" customHeight="1">
      <c r="A457" s="113" t="s">
        <v>2845</v>
      </c>
      <c r="B457" s="141" t="s">
        <v>3118</v>
      </c>
      <c r="C457" s="121" t="s">
        <v>1270</v>
      </c>
      <c r="D457" s="114">
        <v>45995</v>
      </c>
      <c r="E457" s="264">
        <v>107766664720</v>
      </c>
      <c r="F457" s="257">
        <v>1</v>
      </c>
      <c r="G457" s="119"/>
      <c r="H457" s="119"/>
      <c r="I457" s="120"/>
      <c r="J457" s="61"/>
      <c r="K457" s="62"/>
      <c r="L457" s="56"/>
      <c r="M457" s="217">
        <v>410000</v>
      </c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62"/>
      <c r="Y457" s="58"/>
      <c r="Z457" s="58"/>
      <c r="AA457" s="121" t="s">
        <v>3245</v>
      </c>
      <c r="AB457" s="57" t="str">
        <f t="shared" si="196"/>
        <v>PS258014</v>
      </c>
      <c r="AC457" s="58" t="str">
        <f t="shared" si="197"/>
        <v>VY/253-2025</v>
      </c>
      <c r="AD457" s="59">
        <f t="shared" si="198"/>
        <v>45995</v>
      </c>
      <c r="AE457" s="58"/>
      <c r="AF457" s="58"/>
      <c r="AG457" s="58"/>
      <c r="AH457" s="58">
        <f t="shared" si="199"/>
        <v>410000</v>
      </c>
      <c r="AI457" s="58"/>
      <c r="AJ457" s="58"/>
      <c r="AK457" s="58"/>
      <c r="AL457" s="58"/>
      <c r="AM457" s="58"/>
      <c r="AN457" s="58"/>
      <c r="AO457" s="58"/>
      <c r="AP457" s="58"/>
      <c r="AQ457" s="58"/>
      <c r="AR457" s="58">
        <f t="shared" si="200"/>
        <v>32800</v>
      </c>
      <c r="AS457" s="58">
        <f t="shared" si="201"/>
        <v>442800</v>
      </c>
      <c r="AT457" s="58">
        <f t="shared" si="202"/>
        <v>442800</v>
      </c>
      <c r="AU457" s="58" t="str">
        <f t="shared" si="203"/>
        <v>Local</v>
      </c>
      <c r="AV457" s="74"/>
      <c r="AY457" s="158"/>
      <c r="AZ457" s="158"/>
      <c r="BA457" s="74"/>
      <c r="BB457" s="164"/>
    </row>
    <row r="458" spans="1:54" s="60" customFormat="1" ht="23.25" customHeight="1">
      <c r="A458" s="113" t="s">
        <v>2845</v>
      </c>
      <c r="B458" s="141" t="s">
        <v>3118</v>
      </c>
      <c r="C458" s="121" t="s">
        <v>1270</v>
      </c>
      <c r="D458" s="114">
        <v>45995</v>
      </c>
      <c r="E458" s="264">
        <v>107766678940</v>
      </c>
      <c r="F458" s="261">
        <v>1</v>
      </c>
      <c r="G458" s="119"/>
      <c r="H458" s="119"/>
      <c r="I458" s="120"/>
      <c r="J458" s="61"/>
      <c r="K458" s="62"/>
      <c r="L458" s="56"/>
      <c r="M458" s="217">
        <v>70000</v>
      </c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62"/>
      <c r="Y458" s="58"/>
      <c r="Z458" s="58"/>
      <c r="AA458" s="121" t="s">
        <v>3245</v>
      </c>
      <c r="AB458" s="57" t="str">
        <f t="shared" ref="AB458:AB521" si="204">A458</f>
        <v>PS258014</v>
      </c>
      <c r="AC458" s="58" t="str">
        <f t="shared" ref="AC458:AC521" si="205">B458</f>
        <v>VY/253-2025</v>
      </c>
      <c r="AD458" s="59">
        <f t="shared" ref="AD458:AD521" si="206">D458</f>
        <v>45995</v>
      </c>
      <c r="AE458" s="58"/>
      <c r="AF458" s="58"/>
      <c r="AG458" s="58"/>
      <c r="AH458" s="58">
        <f t="shared" ref="AH458:AH521" si="207">+M458</f>
        <v>70000</v>
      </c>
      <c r="AI458" s="58"/>
      <c r="AJ458" s="58"/>
      <c r="AK458" s="58"/>
      <c r="AL458" s="58"/>
      <c r="AM458" s="58"/>
      <c r="AN458" s="58"/>
      <c r="AO458" s="58"/>
      <c r="AP458" s="58"/>
      <c r="AQ458" s="58"/>
      <c r="AR458" s="58">
        <f t="shared" ref="AR458:AR521" si="208">SUM(AG458:AQ458)*0.08</f>
        <v>5600</v>
      </c>
      <c r="AS458" s="58">
        <f t="shared" ref="AS458:AS521" si="209">SUM(AG458:AR458)</f>
        <v>75600</v>
      </c>
      <c r="AT458" s="58">
        <f t="shared" ref="AT458:AT521" si="210">AS458</f>
        <v>75600</v>
      </c>
      <c r="AU458" s="58" t="str">
        <f t="shared" ref="AU458:AU521" si="211">AA458</f>
        <v>Local</v>
      </c>
      <c r="AV458" s="74"/>
      <c r="AY458" s="158"/>
      <c r="AZ458" s="158"/>
      <c r="BA458" s="74"/>
      <c r="BB458" s="164"/>
    </row>
    <row r="459" spans="1:54" s="60" customFormat="1" ht="23.25" customHeight="1">
      <c r="A459" s="113" t="s">
        <v>2846</v>
      </c>
      <c r="B459" s="141" t="s">
        <v>3119</v>
      </c>
      <c r="C459" s="121" t="s">
        <v>1270</v>
      </c>
      <c r="D459" s="114">
        <v>45995</v>
      </c>
      <c r="E459" s="264">
        <v>107766789320</v>
      </c>
      <c r="F459" s="257">
        <v>1</v>
      </c>
      <c r="G459" s="119"/>
      <c r="H459" s="119"/>
      <c r="I459" s="120"/>
      <c r="J459" s="61"/>
      <c r="K459" s="62"/>
      <c r="L459" s="56"/>
      <c r="M459" s="217">
        <v>410000</v>
      </c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62"/>
      <c r="Y459" s="58"/>
      <c r="Z459" s="58"/>
      <c r="AA459" s="121" t="s">
        <v>3245</v>
      </c>
      <c r="AB459" s="57" t="str">
        <f t="shared" si="204"/>
        <v>PS258030</v>
      </c>
      <c r="AC459" s="58" t="str">
        <f t="shared" si="205"/>
        <v>VY/254-2025</v>
      </c>
      <c r="AD459" s="59">
        <f t="shared" si="206"/>
        <v>45995</v>
      </c>
      <c r="AE459" s="58"/>
      <c r="AF459" s="58"/>
      <c r="AG459" s="58"/>
      <c r="AH459" s="58">
        <f t="shared" si="207"/>
        <v>410000</v>
      </c>
      <c r="AI459" s="58"/>
      <c r="AJ459" s="58"/>
      <c r="AK459" s="58"/>
      <c r="AL459" s="58"/>
      <c r="AM459" s="58"/>
      <c r="AN459" s="58"/>
      <c r="AO459" s="58"/>
      <c r="AP459" s="58"/>
      <c r="AQ459" s="58"/>
      <c r="AR459" s="58">
        <f t="shared" si="208"/>
        <v>32800</v>
      </c>
      <c r="AS459" s="58">
        <f t="shared" si="209"/>
        <v>442800</v>
      </c>
      <c r="AT459" s="58">
        <f t="shared" si="210"/>
        <v>442800</v>
      </c>
      <c r="AU459" s="58" t="str">
        <f t="shared" si="211"/>
        <v>Local</v>
      </c>
      <c r="AV459" s="74"/>
      <c r="AY459" s="158"/>
      <c r="AZ459" s="158"/>
      <c r="BA459" s="74"/>
      <c r="BB459" s="164"/>
    </row>
    <row r="460" spans="1:54" s="60" customFormat="1" ht="23.25" customHeight="1">
      <c r="A460" s="113" t="s">
        <v>2846</v>
      </c>
      <c r="B460" s="141" t="s">
        <v>3119</v>
      </c>
      <c r="C460" s="121" t="s">
        <v>1270</v>
      </c>
      <c r="D460" s="114">
        <v>45995</v>
      </c>
      <c r="E460" s="264">
        <v>107766800150</v>
      </c>
      <c r="F460" s="261">
        <v>1</v>
      </c>
      <c r="G460" s="119"/>
      <c r="H460" s="119"/>
      <c r="I460" s="120"/>
      <c r="J460" s="61"/>
      <c r="K460" s="62"/>
      <c r="L460" s="56"/>
      <c r="M460" s="217">
        <v>70000</v>
      </c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62"/>
      <c r="Y460" s="58"/>
      <c r="Z460" s="58"/>
      <c r="AA460" s="121" t="s">
        <v>3245</v>
      </c>
      <c r="AB460" s="57" t="str">
        <f t="shared" si="204"/>
        <v>PS258030</v>
      </c>
      <c r="AC460" s="58" t="str">
        <f t="shared" si="205"/>
        <v>VY/254-2025</v>
      </c>
      <c r="AD460" s="59">
        <f t="shared" si="206"/>
        <v>45995</v>
      </c>
      <c r="AE460" s="58"/>
      <c r="AF460" s="58"/>
      <c r="AG460" s="58"/>
      <c r="AH460" s="58">
        <f t="shared" si="207"/>
        <v>70000</v>
      </c>
      <c r="AI460" s="58"/>
      <c r="AJ460" s="58"/>
      <c r="AK460" s="58"/>
      <c r="AL460" s="58"/>
      <c r="AM460" s="58"/>
      <c r="AN460" s="58"/>
      <c r="AO460" s="58"/>
      <c r="AP460" s="58"/>
      <c r="AQ460" s="58"/>
      <c r="AR460" s="58">
        <f t="shared" si="208"/>
        <v>5600</v>
      </c>
      <c r="AS460" s="58">
        <f t="shared" si="209"/>
        <v>75600</v>
      </c>
      <c r="AT460" s="58">
        <f t="shared" si="210"/>
        <v>75600</v>
      </c>
      <c r="AU460" s="58" t="str">
        <f t="shared" si="211"/>
        <v>Local</v>
      </c>
      <c r="AV460" s="74"/>
      <c r="AY460" s="158"/>
      <c r="AZ460" s="158"/>
      <c r="BA460" s="74"/>
      <c r="BB460" s="164"/>
    </row>
    <row r="461" spans="1:54" s="60" customFormat="1" ht="23.25" customHeight="1">
      <c r="A461" s="113" t="s">
        <v>2846</v>
      </c>
      <c r="B461" s="141" t="s">
        <v>3119</v>
      </c>
      <c r="C461" s="121" t="s">
        <v>1270</v>
      </c>
      <c r="D461" s="114">
        <v>45995</v>
      </c>
      <c r="E461" s="264">
        <v>107766804240</v>
      </c>
      <c r="F461" s="261">
        <v>1</v>
      </c>
      <c r="G461" s="119"/>
      <c r="H461" s="119"/>
      <c r="I461" s="120"/>
      <c r="J461" s="61"/>
      <c r="K461" s="62"/>
      <c r="L461" s="56"/>
      <c r="M461" s="217">
        <v>70000</v>
      </c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62"/>
      <c r="Y461" s="58"/>
      <c r="Z461" s="58"/>
      <c r="AA461" s="121" t="s">
        <v>3245</v>
      </c>
      <c r="AB461" s="57" t="str">
        <f t="shared" si="204"/>
        <v>PS258030</v>
      </c>
      <c r="AC461" s="58" t="str">
        <f t="shared" si="205"/>
        <v>VY/254-2025</v>
      </c>
      <c r="AD461" s="59">
        <f t="shared" si="206"/>
        <v>45995</v>
      </c>
      <c r="AE461" s="58"/>
      <c r="AF461" s="58"/>
      <c r="AG461" s="58"/>
      <c r="AH461" s="58">
        <f t="shared" si="207"/>
        <v>70000</v>
      </c>
      <c r="AI461" s="58"/>
      <c r="AJ461" s="58"/>
      <c r="AK461" s="58"/>
      <c r="AL461" s="58"/>
      <c r="AM461" s="58"/>
      <c r="AN461" s="58"/>
      <c r="AO461" s="58"/>
      <c r="AP461" s="58"/>
      <c r="AQ461" s="58"/>
      <c r="AR461" s="58">
        <f t="shared" si="208"/>
        <v>5600</v>
      </c>
      <c r="AS461" s="58">
        <f t="shared" si="209"/>
        <v>75600</v>
      </c>
      <c r="AT461" s="58">
        <f t="shared" si="210"/>
        <v>75600</v>
      </c>
      <c r="AU461" s="58" t="str">
        <f t="shared" si="211"/>
        <v>Local</v>
      </c>
      <c r="AV461" s="74"/>
      <c r="AY461" s="158"/>
      <c r="AZ461" s="158"/>
      <c r="BA461" s="74"/>
      <c r="BB461" s="164"/>
    </row>
    <row r="462" spans="1:54" s="60" customFormat="1" ht="23.25" customHeight="1">
      <c r="A462" s="113" t="s">
        <v>2846</v>
      </c>
      <c r="B462" s="141" t="s">
        <v>3119</v>
      </c>
      <c r="C462" s="121" t="s">
        <v>1270</v>
      </c>
      <c r="D462" s="114">
        <v>45995</v>
      </c>
      <c r="E462" s="264">
        <v>107766812310</v>
      </c>
      <c r="F462" s="261">
        <v>1</v>
      </c>
      <c r="G462" s="119"/>
      <c r="H462" s="119"/>
      <c r="I462" s="120"/>
      <c r="J462" s="61"/>
      <c r="K462" s="62"/>
      <c r="L462" s="56"/>
      <c r="M462" s="217">
        <v>70000</v>
      </c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62"/>
      <c r="Y462" s="58"/>
      <c r="Z462" s="58"/>
      <c r="AA462" s="121" t="s">
        <v>3245</v>
      </c>
      <c r="AB462" s="57" t="str">
        <f t="shared" si="204"/>
        <v>PS258030</v>
      </c>
      <c r="AC462" s="58" t="str">
        <f t="shared" si="205"/>
        <v>VY/254-2025</v>
      </c>
      <c r="AD462" s="59">
        <f t="shared" si="206"/>
        <v>45995</v>
      </c>
      <c r="AE462" s="58"/>
      <c r="AF462" s="58"/>
      <c r="AG462" s="58"/>
      <c r="AH462" s="58">
        <f t="shared" si="207"/>
        <v>70000</v>
      </c>
      <c r="AI462" s="58"/>
      <c r="AJ462" s="58"/>
      <c r="AK462" s="58"/>
      <c r="AL462" s="58"/>
      <c r="AM462" s="58"/>
      <c r="AN462" s="58"/>
      <c r="AO462" s="58"/>
      <c r="AP462" s="58"/>
      <c r="AQ462" s="58"/>
      <c r="AR462" s="58">
        <f t="shared" si="208"/>
        <v>5600</v>
      </c>
      <c r="AS462" s="58">
        <f t="shared" si="209"/>
        <v>75600</v>
      </c>
      <c r="AT462" s="58">
        <f t="shared" si="210"/>
        <v>75600</v>
      </c>
      <c r="AU462" s="58" t="str">
        <f t="shared" si="211"/>
        <v>Local</v>
      </c>
      <c r="AV462" s="74"/>
      <c r="AY462" s="158"/>
      <c r="AZ462" s="158"/>
      <c r="BA462" s="74"/>
      <c r="BB462" s="164"/>
    </row>
    <row r="463" spans="1:54" s="60" customFormat="1" ht="23.25" customHeight="1">
      <c r="A463" s="113" t="s">
        <v>2847</v>
      </c>
      <c r="B463" s="141" t="s">
        <v>3120</v>
      </c>
      <c r="C463" s="121" t="s">
        <v>1270</v>
      </c>
      <c r="D463" s="114">
        <v>45995</v>
      </c>
      <c r="E463" s="264">
        <v>107766585251</v>
      </c>
      <c r="F463" s="257">
        <v>1</v>
      </c>
      <c r="G463" s="119"/>
      <c r="H463" s="119"/>
      <c r="I463" s="120"/>
      <c r="J463" s="61"/>
      <c r="K463" s="62"/>
      <c r="L463" s="56"/>
      <c r="M463" s="217">
        <v>410000</v>
      </c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62"/>
      <c r="Y463" s="58"/>
      <c r="Z463" s="58"/>
      <c r="AA463" s="121" t="s">
        <v>3245</v>
      </c>
      <c r="AB463" s="57" t="str">
        <f t="shared" si="204"/>
        <v>PS257975</v>
      </c>
      <c r="AC463" s="58" t="str">
        <f t="shared" si="205"/>
        <v>VY-251202</v>
      </c>
      <c r="AD463" s="59">
        <f t="shared" si="206"/>
        <v>45995</v>
      </c>
      <c r="AE463" s="58"/>
      <c r="AF463" s="58"/>
      <c r="AG463" s="58"/>
      <c r="AH463" s="58">
        <f t="shared" si="207"/>
        <v>410000</v>
      </c>
      <c r="AI463" s="58"/>
      <c r="AJ463" s="58"/>
      <c r="AK463" s="58"/>
      <c r="AL463" s="58"/>
      <c r="AM463" s="58"/>
      <c r="AN463" s="58"/>
      <c r="AO463" s="58"/>
      <c r="AP463" s="58"/>
      <c r="AQ463" s="58"/>
      <c r="AR463" s="58">
        <f t="shared" si="208"/>
        <v>32800</v>
      </c>
      <c r="AS463" s="58">
        <f t="shared" si="209"/>
        <v>442800</v>
      </c>
      <c r="AT463" s="58">
        <f t="shared" si="210"/>
        <v>442800</v>
      </c>
      <c r="AU463" s="58" t="str">
        <f t="shared" si="211"/>
        <v>Local</v>
      </c>
      <c r="AV463" s="74"/>
      <c r="AY463" s="158"/>
      <c r="AZ463" s="158"/>
      <c r="BA463" s="74"/>
      <c r="BB463" s="164"/>
    </row>
    <row r="464" spans="1:54" s="60" customFormat="1" ht="23.25" customHeight="1">
      <c r="A464" s="113" t="s">
        <v>2848</v>
      </c>
      <c r="B464" s="141" t="s">
        <v>3121</v>
      </c>
      <c r="C464" s="121" t="s">
        <v>1270</v>
      </c>
      <c r="D464" s="114">
        <v>45995</v>
      </c>
      <c r="E464" s="264">
        <v>107768164450</v>
      </c>
      <c r="F464" s="257">
        <v>1</v>
      </c>
      <c r="G464" s="119"/>
      <c r="H464" s="119"/>
      <c r="I464" s="120"/>
      <c r="J464" s="61"/>
      <c r="K464" s="62"/>
      <c r="L464" s="56"/>
      <c r="M464" s="217">
        <v>410000</v>
      </c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62"/>
      <c r="Y464" s="58"/>
      <c r="Z464" s="58"/>
      <c r="AA464" s="121" t="s">
        <v>3245</v>
      </c>
      <c r="AB464" s="57" t="str">
        <f t="shared" si="204"/>
        <v>PS258038</v>
      </c>
      <c r="AC464" s="58" t="str">
        <f t="shared" si="205"/>
        <v>5100744</v>
      </c>
      <c r="AD464" s="59">
        <f t="shared" si="206"/>
        <v>45995</v>
      </c>
      <c r="AE464" s="58"/>
      <c r="AF464" s="58"/>
      <c r="AG464" s="58"/>
      <c r="AH464" s="58">
        <f t="shared" si="207"/>
        <v>410000</v>
      </c>
      <c r="AI464" s="58"/>
      <c r="AJ464" s="58"/>
      <c r="AK464" s="58"/>
      <c r="AL464" s="58"/>
      <c r="AM464" s="58"/>
      <c r="AN464" s="58"/>
      <c r="AO464" s="58"/>
      <c r="AP464" s="58"/>
      <c r="AQ464" s="58"/>
      <c r="AR464" s="58">
        <f t="shared" si="208"/>
        <v>32800</v>
      </c>
      <c r="AS464" s="58">
        <f t="shared" si="209"/>
        <v>442800</v>
      </c>
      <c r="AT464" s="58">
        <f t="shared" si="210"/>
        <v>442800</v>
      </c>
      <c r="AU464" s="58" t="str">
        <f t="shared" si="211"/>
        <v>Local</v>
      </c>
      <c r="AV464" s="74"/>
      <c r="AY464" s="158"/>
      <c r="AZ464" s="158"/>
      <c r="BA464" s="74"/>
      <c r="BB464" s="164"/>
    </row>
    <row r="465" spans="1:54" s="60" customFormat="1" ht="23.25" customHeight="1">
      <c r="A465" s="113" t="s">
        <v>2849</v>
      </c>
      <c r="B465" s="141" t="s">
        <v>3122</v>
      </c>
      <c r="C465" s="121" t="s">
        <v>1270</v>
      </c>
      <c r="D465" s="114">
        <v>45995</v>
      </c>
      <c r="E465" s="264">
        <v>107768157600</v>
      </c>
      <c r="F465" s="257">
        <v>1</v>
      </c>
      <c r="G465" s="119"/>
      <c r="H465" s="119"/>
      <c r="I465" s="120"/>
      <c r="J465" s="61"/>
      <c r="K465" s="62"/>
      <c r="L465" s="56"/>
      <c r="M465" s="217">
        <v>410000</v>
      </c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62"/>
      <c r="Y465" s="58"/>
      <c r="Z465" s="58"/>
      <c r="AA465" s="121" t="s">
        <v>3245</v>
      </c>
      <c r="AB465" s="57" t="str">
        <f t="shared" si="204"/>
        <v>PS258037</v>
      </c>
      <c r="AC465" s="58" t="str">
        <f t="shared" si="205"/>
        <v>VY-251203-SPL</v>
      </c>
      <c r="AD465" s="59">
        <f t="shared" si="206"/>
        <v>45995</v>
      </c>
      <c r="AE465" s="58"/>
      <c r="AF465" s="58"/>
      <c r="AG465" s="58"/>
      <c r="AH465" s="58">
        <f t="shared" si="207"/>
        <v>410000</v>
      </c>
      <c r="AI465" s="58"/>
      <c r="AJ465" s="58"/>
      <c r="AK465" s="58"/>
      <c r="AL465" s="58"/>
      <c r="AM465" s="58"/>
      <c r="AN465" s="58"/>
      <c r="AO465" s="58"/>
      <c r="AP465" s="58"/>
      <c r="AQ465" s="58"/>
      <c r="AR465" s="58">
        <f t="shared" si="208"/>
        <v>32800</v>
      </c>
      <c r="AS465" s="58">
        <f t="shared" si="209"/>
        <v>442800</v>
      </c>
      <c r="AT465" s="58">
        <f t="shared" si="210"/>
        <v>442800</v>
      </c>
      <c r="AU465" s="58" t="str">
        <f t="shared" si="211"/>
        <v>Local</v>
      </c>
      <c r="AV465" s="74"/>
      <c r="AY465" s="158"/>
      <c r="AZ465" s="158"/>
      <c r="BA465" s="74"/>
      <c r="BB465" s="164"/>
    </row>
    <row r="466" spans="1:54" s="60" customFormat="1" ht="23.25" customHeight="1">
      <c r="A466" s="113" t="s">
        <v>2850</v>
      </c>
      <c r="B466" s="141" t="s">
        <v>3123</v>
      </c>
      <c r="C466" s="121" t="s">
        <v>1270</v>
      </c>
      <c r="D466" s="114">
        <v>45995</v>
      </c>
      <c r="E466" s="264">
        <v>107766688150</v>
      </c>
      <c r="F466" s="257">
        <v>1</v>
      </c>
      <c r="G466" s="119"/>
      <c r="H466" s="119"/>
      <c r="I466" s="120"/>
      <c r="J466" s="61"/>
      <c r="K466" s="62"/>
      <c r="L466" s="56"/>
      <c r="M466" s="217">
        <v>410000</v>
      </c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62"/>
      <c r="Y466" s="58"/>
      <c r="Z466" s="58"/>
      <c r="AA466" s="121" t="s">
        <v>3245</v>
      </c>
      <c r="AB466" s="57" t="str">
        <f t="shared" si="204"/>
        <v>PS258013</v>
      </c>
      <c r="AC466" s="58" t="str">
        <f t="shared" si="205"/>
        <v>5100208</v>
      </c>
      <c r="AD466" s="59">
        <f t="shared" si="206"/>
        <v>45995</v>
      </c>
      <c r="AE466" s="58"/>
      <c r="AF466" s="58"/>
      <c r="AG466" s="58"/>
      <c r="AH466" s="58">
        <f t="shared" si="207"/>
        <v>410000</v>
      </c>
      <c r="AI466" s="58"/>
      <c r="AJ466" s="58"/>
      <c r="AK466" s="58"/>
      <c r="AL466" s="58"/>
      <c r="AM466" s="58"/>
      <c r="AN466" s="58"/>
      <c r="AO466" s="58"/>
      <c r="AP466" s="58"/>
      <c r="AQ466" s="58"/>
      <c r="AR466" s="58">
        <f t="shared" si="208"/>
        <v>32800</v>
      </c>
      <c r="AS466" s="58">
        <f t="shared" si="209"/>
        <v>442800</v>
      </c>
      <c r="AT466" s="58">
        <f t="shared" si="210"/>
        <v>442800</v>
      </c>
      <c r="AU466" s="58" t="str">
        <f t="shared" si="211"/>
        <v>Local</v>
      </c>
      <c r="AV466" s="74"/>
      <c r="AY466" s="158"/>
      <c r="AZ466" s="158"/>
      <c r="BA466" s="74"/>
      <c r="BB466" s="164"/>
    </row>
    <row r="467" spans="1:54" s="60" customFormat="1" ht="23.25" customHeight="1">
      <c r="A467" s="113" t="s">
        <v>2851</v>
      </c>
      <c r="B467" s="141" t="s">
        <v>3124</v>
      </c>
      <c r="C467" s="121" t="s">
        <v>1270</v>
      </c>
      <c r="D467" s="114">
        <v>45995</v>
      </c>
      <c r="E467" s="264">
        <v>107769401720</v>
      </c>
      <c r="F467" s="257">
        <v>1</v>
      </c>
      <c r="G467" s="119"/>
      <c r="H467" s="119"/>
      <c r="I467" s="120"/>
      <c r="J467" s="61"/>
      <c r="K467" s="62"/>
      <c r="L467" s="56"/>
      <c r="M467" s="217">
        <v>410000</v>
      </c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62"/>
      <c r="Y467" s="58"/>
      <c r="Z467" s="58"/>
      <c r="AA467" s="121" t="s">
        <v>3245</v>
      </c>
      <c r="AB467" s="57" t="str">
        <f t="shared" si="204"/>
        <v>PS258027</v>
      </c>
      <c r="AC467" s="58" t="str">
        <f t="shared" si="205"/>
        <v>BKPS20251201</v>
      </c>
      <c r="AD467" s="59">
        <f t="shared" si="206"/>
        <v>45995</v>
      </c>
      <c r="AE467" s="58"/>
      <c r="AF467" s="58"/>
      <c r="AG467" s="58"/>
      <c r="AH467" s="58">
        <f t="shared" si="207"/>
        <v>410000</v>
      </c>
      <c r="AI467" s="58"/>
      <c r="AJ467" s="58"/>
      <c r="AK467" s="58"/>
      <c r="AL467" s="58"/>
      <c r="AM467" s="58"/>
      <c r="AN467" s="58"/>
      <c r="AO467" s="58"/>
      <c r="AP467" s="58"/>
      <c r="AQ467" s="58"/>
      <c r="AR467" s="58">
        <f t="shared" si="208"/>
        <v>32800</v>
      </c>
      <c r="AS467" s="58">
        <f t="shared" si="209"/>
        <v>442800</v>
      </c>
      <c r="AT467" s="58">
        <f t="shared" si="210"/>
        <v>442800</v>
      </c>
      <c r="AU467" s="58" t="str">
        <f t="shared" si="211"/>
        <v>Local</v>
      </c>
      <c r="AV467" s="74"/>
      <c r="AY467" s="158"/>
      <c r="AZ467" s="158"/>
      <c r="BA467" s="74"/>
      <c r="BB467" s="164"/>
    </row>
    <row r="468" spans="1:54" s="60" customFormat="1" ht="23.25" customHeight="1">
      <c r="A468" s="113" t="s">
        <v>2852</v>
      </c>
      <c r="B468" s="141" t="s">
        <v>3125</v>
      </c>
      <c r="C468" s="121" t="s">
        <v>1270</v>
      </c>
      <c r="D468" s="114">
        <v>45995</v>
      </c>
      <c r="E468" s="264">
        <v>107766729230</v>
      </c>
      <c r="F468" s="257">
        <v>1</v>
      </c>
      <c r="G468" s="119"/>
      <c r="H468" s="119"/>
      <c r="I468" s="120"/>
      <c r="J468" s="61"/>
      <c r="K468" s="62"/>
      <c r="L468" s="56"/>
      <c r="M468" s="217">
        <v>410000</v>
      </c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62"/>
      <c r="Y468" s="58"/>
      <c r="Z468" s="58"/>
      <c r="AA468" s="121" t="s">
        <v>3245</v>
      </c>
      <c r="AB468" s="57" t="str">
        <f t="shared" si="204"/>
        <v>PS258000</v>
      </c>
      <c r="AC468" s="58" t="str">
        <f t="shared" si="205"/>
        <v>5090673</v>
      </c>
      <c r="AD468" s="59">
        <f t="shared" si="206"/>
        <v>45995</v>
      </c>
      <c r="AE468" s="58"/>
      <c r="AF468" s="58"/>
      <c r="AG468" s="58"/>
      <c r="AH468" s="58">
        <f t="shared" si="207"/>
        <v>410000</v>
      </c>
      <c r="AI468" s="58"/>
      <c r="AJ468" s="58"/>
      <c r="AK468" s="58"/>
      <c r="AL468" s="58"/>
      <c r="AM468" s="58"/>
      <c r="AN468" s="58"/>
      <c r="AO468" s="58"/>
      <c r="AP468" s="58"/>
      <c r="AQ468" s="58"/>
      <c r="AR468" s="58">
        <f t="shared" si="208"/>
        <v>32800</v>
      </c>
      <c r="AS468" s="58">
        <f t="shared" si="209"/>
        <v>442800</v>
      </c>
      <c r="AT468" s="58">
        <f t="shared" si="210"/>
        <v>442800</v>
      </c>
      <c r="AU468" s="58" t="str">
        <f t="shared" si="211"/>
        <v>Local</v>
      </c>
      <c r="AV468" s="74"/>
      <c r="AY468" s="158"/>
      <c r="AZ468" s="158"/>
      <c r="BA468" s="74"/>
      <c r="BB468" s="164"/>
    </row>
    <row r="469" spans="1:54" s="60" customFormat="1" ht="23.25" customHeight="1">
      <c r="A469" s="113" t="s">
        <v>2853</v>
      </c>
      <c r="B469" s="141" t="s">
        <v>3126</v>
      </c>
      <c r="C469" s="121" t="s">
        <v>1270</v>
      </c>
      <c r="D469" s="114">
        <v>45995</v>
      </c>
      <c r="E469" s="264">
        <v>107767352600</v>
      </c>
      <c r="F469" s="257">
        <v>1</v>
      </c>
      <c r="G469" s="119"/>
      <c r="H469" s="119"/>
      <c r="I469" s="120"/>
      <c r="J469" s="61"/>
      <c r="K469" s="62"/>
      <c r="L469" s="56"/>
      <c r="M469" s="217">
        <v>410000</v>
      </c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62"/>
      <c r="Y469" s="58"/>
      <c r="Z469" s="58"/>
      <c r="AA469" s="121" t="s">
        <v>3245</v>
      </c>
      <c r="AB469" s="57" t="str">
        <f t="shared" si="204"/>
        <v>PS257988</v>
      </c>
      <c r="AC469" s="58" t="str">
        <f t="shared" si="205"/>
        <v>THVN-MIN2512007</v>
      </c>
      <c r="AD469" s="59">
        <f t="shared" si="206"/>
        <v>45995</v>
      </c>
      <c r="AE469" s="58"/>
      <c r="AF469" s="58"/>
      <c r="AG469" s="58"/>
      <c r="AH469" s="58">
        <f t="shared" si="207"/>
        <v>410000</v>
      </c>
      <c r="AI469" s="58"/>
      <c r="AJ469" s="58"/>
      <c r="AK469" s="58"/>
      <c r="AL469" s="58"/>
      <c r="AM469" s="58"/>
      <c r="AN469" s="58"/>
      <c r="AO469" s="58"/>
      <c r="AP469" s="58"/>
      <c r="AQ469" s="58"/>
      <c r="AR469" s="58">
        <f t="shared" si="208"/>
        <v>32800</v>
      </c>
      <c r="AS469" s="58">
        <f t="shared" si="209"/>
        <v>442800</v>
      </c>
      <c r="AT469" s="58">
        <f t="shared" si="210"/>
        <v>442800</v>
      </c>
      <c r="AU469" s="58" t="str">
        <f t="shared" si="211"/>
        <v>Local</v>
      </c>
      <c r="AV469" s="74"/>
      <c r="AY469" s="158"/>
      <c r="AZ469" s="158"/>
      <c r="BA469" s="74"/>
      <c r="BB469" s="164"/>
    </row>
    <row r="470" spans="1:54" s="60" customFormat="1" ht="23.25" customHeight="1">
      <c r="A470" s="113" t="s">
        <v>2854</v>
      </c>
      <c r="B470" s="141" t="s">
        <v>3127</v>
      </c>
      <c r="C470" s="121" t="s">
        <v>1270</v>
      </c>
      <c r="D470" s="114">
        <v>45995</v>
      </c>
      <c r="E470" s="264">
        <v>107767350830</v>
      </c>
      <c r="F470" s="257">
        <v>1</v>
      </c>
      <c r="G470" s="119"/>
      <c r="H470" s="119"/>
      <c r="I470" s="120"/>
      <c r="J470" s="61"/>
      <c r="K470" s="62"/>
      <c r="L470" s="56"/>
      <c r="M470" s="217">
        <v>410000</v>
      </c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62"/>
      <c r="Y470" s="58"/>
      <c r="Z470" s="58"/>
      <c r="AA470" s="121" t="s">
        <v>3245</v>
      </c>
      <c r="AB470" s="57" t="str">
        <f t="shared" si="204"/>
        <v>PS257989</v>
      </c>
      <c r="AC470" s="58" t="str">
        <f t="shared" si="205"/>
        <v>THVN-MIN2512006</v>
      </c>
      <c r="AD470" s="59">
        <f t="shared" si="206"/>
        <v>45995</v>
      </c>
      <c r="AE470" s="58"/>
      <c r="AF470" s="58"/>
      <c r="AG470" s="58"/>
      <c r="AH470" s="58">
        <f t="shared" si="207"/>
        <v>410000</v>
      </c>
      <c r="AI470" s="58"/>
      <c r="AJ470" s="58"/>
      <c r="AK470" s="58"/>
      <c r="AL470" s="58"/>
      <c r="AM470" s="58"/>
      <c r="AN470" s="58"/>
      <c r="AO470" s="58"/>
      <c r="AP470" s="58"/>
      <c r="AQ470" s="58"/>
      <c r="AR470" s="58">
        <f t="shared" si="208"/>
        <v>32800</v>
      </c>
      <c r="AS470" s="58">
        <f t="shared" si="209"/>
        <v>442800</v>
      </c>
      <c r="AT470" s="58">
        <f t="shared" si="210"/>
        <v>442800</v>
      </c>
      <c r="AU470" s="58" t="str">
        <f t="shared" si="211"/>
        <v>Local</v>
      </c>
      <c r="AV470" s="74"/>
      <c r="AY470" s="158"/>
      <c r="AZ470" s="158"/>
      <c r="BA470" s="74"/>
      <c r="BB470" s="164"/>
    </row>
    <row r="471" spans="1:54" s="60" customFormat="1" ht="23.25" customHeight="1">
      <c r="A471" s="113" t="s">
        <v>2855</v>
      </c>
      <c r="B471" s="141" t="s">
        <v>3128</v>
      </c>
      <c r="C471" s="121" t="s">
        <v>1270</v>
      </c>
      <c r="D471" s="114">
        <v>45995</v>
      </c>
      <c r="E471" s="264">
        <v>107767346040</v>
      </c>
      <c r="F471" s="257">
        <v>1</v>
      </c>
      <c r="G471" s="119"/>
      <c r="H471" s="119"/>
      <c r="I471" s="120"/>
      <c r="J471" s="61"/>
      <c r="K471" s="62"/>
      <c r="L471" s="56"/>
      <c r="M471" s="217">
        <v>410000</v>
      </c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62"/>
      <c r="Y471" s="58"/>
      <c r="Z471" s="58"/>
      <c r="AA471" s="121" t="s">
        <v>3245</v>
      </c>
      <c r="AB471" s="57" t="str">
        <f t="shared" si="204"/>
        <v>PS257986</v>
      </c>
      <c r="AC471" s="58" t="str">
        <f t="shared" si="205"/>
        <v>5098306</v>
      </c>
      <c r="AD471" s="59">
        <f t="shared" si="206"/>
        <v>45995</v>
      </c>
      <c r="AE471" s="58"/>
      <c r="AF471" s="58"/>
      <c r="AG471" s="58"/>
      <c r="AH471" s="58">
        <f t="shared" si="207"/>
        <v>410000</v>
      </c>
      <c r="AI471" s="58"/>
      <c r="AJ471" s="58"/>
      <c r="AK471" s="58"/>
      <c r="AL471" s="58"/>
      <c r="AM471" s="58"/>
      <c r="AN471" s="58"/>
      <c r="AO471" s="58"/>
      <c r="AP471" s="58"/>
      <c r="AQ471" s="58"/>
      <c r="AR471" s="58">
        <f t="shared" si="208"/>
        <v>32800</v>
      </c>
      <c r="AS471" s="58">
        <f t="shared" si="209"/>
        <v>442800</v>
      </c>
      <c r="AT471" s="58">
        <f t="shared" si="210"/>
        <v>442800</v>
      </c>
      <c r="AU471" s="58" t="str">
        <f t="shared" si="211"/>
        <v>Local</v>
      </c>
      <c r="AV471" s="74"/>
      <c r="AY471" s="158"/>
      <c r="AZ471" s="158"/>
      <c r="BA471" s="74"/>
      <c r="BB471" s="164"/>
    </row>
    <row r="472" spans="1:54" s="60" customFormat="1" ht="23.25" customHeight="1">
      <c r="A472" s="113" t="s">
        <v>2856</v>
      </c>
      <c r="B472" s="141" t="s">
        <v>3129</v>
      </c>
      <c r="C472" s="121" t="s">
        <v>1270</v>
      </c>
      <c r="D472" s="114">
        <v>45995</v>
      </c>
      <c r="E472" s="264">
        <v>107767343130</v>
      </c>
      <c r="F472" s="257">
        <v>1</v>
      </c>
      <c r="G472" s="119"/>
      <c r="H472" s="119"/>
      <c r="I472" s="120"/>
      <c r="J472" s="61"/>
      <c r="K472" s="62"/>
      <c r="L472" s="56"/>
      <c r="M472" s="217">
        <v>410000</v>
      </c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62"/>
      <c r="Y472" s="58"/>
      <c r="Z472" s="58"/>
      <c r="AA472" s="121" t="s">
        <v>3245</v>
      </c>
      <c r="AB472" s="57" t="str">
        <f t="shared" si="204"/>
        <v>PS257987</v>
      </c>
      <c r="AC472" s="58" t="str">
        <f t="shared" si="205"/>
        <v>5098117</v>
      </c>
      <c r="AD472" s="59">
        <f t="shared" si="206"/>
        <v>45995</v>
      </c>
      <c r="AE472" s="58"/>
      <c r="AF472" s="58"/>
      <c r="AG472" s="58"/>
      <c r="AH472" s="58">
        <f t="shared" si="207"/>
        <v>410000</v>
      </c>
      <c r="AI472" s="58"/>
      <c r="AJ472" s="58"/>
      <c r="AK472" s="58"/>
      <c r="AL472" s="58"/>
      <c r="AM472" s="58"/>
      <c r="AN472" s="58"/>
      <c r="AO472" s="58"/>
      <c r="AP472" s="58"/>
      <c r="AQ472" s="58"/>
      <c r="AR472" s="58">
        <f t="shared" si="208"/>
        <v>32800</v>
      </c>
      <c r="AS472" s="58">
        <f t="shared" si="209"/>
        <v>442800</v>
      </c>
      <c r="AT472" s="58">
        <f t="shared" si="210"/>
        <v>442800</v>
      </c>
      <c r="AU472" s="58" t="str">
        <f t="shared" si="211"/>
        <v>Local</v>
      </c>
      <c r="AV472" s="74"/>
      <c r="AY472" s="158"/>
      <c r="AZ472" s="158"/>
      <c r="BA472" s="74"/>
      <c r="BB472" s="164"/>
    </row>
    <row r="473" spans="1:54" s="60" customFormat="1" ht="23.25" customHeight="1">
      <c r="A473" s="113" t="s">
        <v>2857</v>
      </c>
      <c r="B473" s="141" t="s">
        <v>3130</v>
      </c>
      <c r="C473" s="121" t="s">
        <v>1270</v>
      </c>
      <c r="D473" s="114">
        <v>45995</v>
      </c>
      <c r="E473" s="264">
        <v>107768140910</v>
      </c>
      <c r="F473" s="257">
        <v>1</v>
      </c>
      <c r="G473" s="119"/>
      <c r="H473" s="119"/>
      <c r="I473" s="120"/>
      <c r="J473" s="61"/>
      <c r="K473" s="62"/>
      <c r="L473" s="56"/>
      <c r="M473" s="217">
        <v>410000</v>
      </c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62"/>
      <c r="Y473" s="58"/>
      <c r="Z473" s="58"/>
      <c r="AA473" s="121" t="s">
        <v>3245</v>
      </c>
      <c r="AB473" s="57" t="str">
        <f t="shared" si="204"/>
        <v>PS257953</v>
      </c>
      <c r="AC473" s="58" t="str">
        <f t="shared" si="205"/>
        <v>5088328</v>
      </c>
      <c r="AD473" s="59">
        <f t="shared" si="206"/>
        <v>45995</v>
      </c>
      <c r="AE473" s="58"/>
      <c r="AF473" s="58"/>
      <c r="AG473" s="58"/>
      <c r="AH473" s="58">
        <f t="shared" si="207"/>
        <v>410000</v>
      </c>
      <c r="AI473" s="58"/>
      <c r="AJ473" s="58"/>
      <c r="AK473" s="58"/>
      <c r="AL473" s="58"/>
      <c r="AM473" s="58"/>
      <c r="AN473" s="58"/>
      <c r="AO473" s="58"/>
      <c r="AP473" s="58"/>
      <c r="AQ473" s="58"/>
      <c r="AR473" s="58">
        <f t="shared" si="208"/>
        <v>32800</v>
      </c>
      <c r="AS473" s="58">
        <f t="shared" si="209"/>
        <v>442800</v>
      </c>
      <c r="AT473" s="58">
        <f t="shared" si="210"/>
        <v>442800</v>
      </c>
      <c r="AU473" s="58" t="str">
        <f t="shared" si="211"/>
        <v>Local</v>
      </c>
      <c r="AV473" s="74"/>
      <c r="AY473" s="158"/>
      <c r="AZ473" s="158"/>
      <c r="BA473" s="74"/>
      <c r="BB473" s="164"/>
    </row>
    <row r="474" spans="1:54" s="60" customFormat="1" ht="23.25" customHeight="1">
      <c r="A474" s="113" t="s">
        <v>2858</v>
      </c>
      <c r="B474" s="141" t="s">
        <v>3131</v>
      </c>
      <c r="C474" s="121" t="s">
        <v>1270</v>
      </c>
      <c r="D474" s="114">
        <v>45995</v>
      </c>
      <c r="E474" s="264">
        <v>107767341250</v>
      </c>
      <c r="F474" s="257">
        <v>1</v>
      </c>
      <c r="G474" s="119"/>
      <c r="H474" s="119"/>
      <c r="I474" s="120"/>
      <c r="J474" s="61"/>
      <c r="K474" s="62"/>
      <c r="L474" s="56"/>
      <c r="M474" s="217">
        <v>410000</v>
      </c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62"/>
      <c r="Y474" s="58"/>
      <c r="Z474" s="58"/>
      <c r="AA474" s="121" t="s">
        <v>3245</v>
      </c>
      <c r="AB474" s="57" t="str">
        <f t="shared" si="204"/>
        <v>PS258033</v>
      </c>
      <c r="AC474" s="58" t="str">
        <f t="shared" si="205"/>
        <v>131/BG-PS-34</v>
      </c>
      <c r="AD474" s="59">
        <f t="shared" si="206"/>
        <v>45995</v>
      </c>
      <c r="AE474" s="58"/>
      <c r="AF474" s="58"/>
      <c r="AG474" s="58"/>
      <c r="AH474" s="58">
        <f t="shared" si="207"/>
        <v>410000</v>
      </c>
      <c r="AI474" s="58"/>
      <c r="AJ474" s="58"/>
      <c r="AK474" s="58"/>
      <c r="AL474" s="58"/>
      <c r="AM474" s="58"/>
      <c r="AN474" s="58"/>
      <c r="AO474" s="58"/>
      <c r="AP474" s="58"/>
      <c r="AQ474" s="58"/>
      <c r="AR474" s="58">
        <f t="shared" si="208"/>
        <v>32800</v>
      </c>
      <c r="AS474" s="58">
        <f t="shared" si="209"/>
        <v>442800</v>
      </c>
      <c r="AT474" s="58">
        <f t="shared" si="210"/>
        <v>442800</v>
      </c>
      <c r="AU474" s="58" t="str">
        <f t="shared" si="211"/>
        <v>Local</v>
      </c>
      <c r="AV474" s="74"/>
      <c r="AY474" s="158"/>
      <c r="AZ474" s="158"/>
      <c r="BA474" s="74"/>
      <c r="BB474" s="164"/>
    </row>
    <row r="475" spans="1:54" s="60" customFormat="1" ht="23.25" customHeight="1">
      <c r="A475" s="113" t="s">
        <v>2859</v>
      </c>
      <c r="B475" s="141" t="s">
        <v>3132</v>
      </c>
      <c r="C475" s="121" t="s">
        <v>1270</v>
      </c>
      <c r="D475" s="114">
        <v>45995</v>
      </c>
      <c r="E475" s="264">
        <v>107767347700</v>
      </c>
      <c r="F475" s="257">
        <v>1</v>
      </c>
      <c r="G475" s="119"/>
      <c r="H475" s="119"/>
      <c r="I475" s="120"/>
      <c r="J475" s="61"/>
      <c r="K475" s="62"/>
      <c r="L475" s="56"/>
      <c r="M475" s="217">
        <v>410000</v>
      </c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62"/>
      <c r="Y475" s="58"/>
      <c r="Z475" s="58"/>
      <c r="AA475" s="121" t="s">
        <v>3245</v>
      </c>
      <c r="AB475" s="57" t="str">
        <f t="shared" si="204"/>
        <v>PS257985</v>
      </c>
      <c r="AC475" s="58" t="str">
        <f t="shared" si="205"/>
        <v>5098328</v>
      </c>
      <c r="AD475" s="59">
        <f t="shared" si="206"/>
        <v>45995</v>
      </c>
      <c r="AE475" s="58"/>
      <c r="AF475" s="58"/>
      <c r="AG475" s="58"/>
      <c r="AH475" s="58">
        <f t="shared" si="207"/>
        <v>410000</v>
      </c>
      <c r="AI475" s="58"/>
      <c r="AJ475" s="58"/>
      <c r="AK475" s="58"/>
      <c r="AL475" s="58"/>
      <c r="AM475" s="58"/>
      <c r="AN475" s="58"/>
      <c r="AO475" s="58"/>
      <c r="AP475" s="58"/>
      <c r="AQ475" s="58"/>
      <c r="AR475" s="58">
        <f t="shared" si="208"/>
        <v>32800</v>
      </c>
      <c r="AS475" s="58">
        <f t="shared" si="209"/>
        <v>442800</v>
      </c>
      <c r="AT475" s="58">
        <f t="shared" si="210"/>
        <v>442800</v>
      </c>
      <c r="AU475" s="58" t="str">
        <f t="shared" si="211"/>
        <v>Local</v>
      </c>
      <c r="AV475" s="74"/>
      <c r="AY475" s="158"/>
      <c r="AZ475" s="158"/>
      <c r="BA475" s="74"/>
      <c r="BB475" s="164"/>
    </row>
    <row r="476" spans="1:54" s="60" customFormat="1" ht="23.25" customHeight="1">
      <c r="A476" s="113" t="s">
        <v>2860</v>
      </c>
      <c r="B476" s="141" t="s">
        <v>3133</v>
      </c>
      <c r="C476" s="121" t="s">
        <v>1270</v>
      </c>
      <c r="D476" s="114">
        <v>45996</v>
      </c>
      <c r="E476" s="264">
        <v>107771402060</v>
      </c>
      <c r="F476" s="257">
        <v>1</v>
      </c>
      <c r="G476" s="119"/>
      <c r="H476" s="119"/>
      <c r="I476" s="120"/>
      <c r="J476" s="61"/>
      <c r="K476" s="62"/>
      <c r="L476" s="56"/>
      <c r="M476" s="217">
        <v>410000</v>
      </c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62"/>
      <c r="Y476" s="58"/>
      <c r="Z476" s="58"/>
      <c r="AA476" s="121" t="s">
        <v>3245</v>
      </c>
      <c r="AB476" s="57" t="str">
        <f t="shared" si="204"/>
        <v>PS258086</v>
      </c>
      <c r="AC476" s="58" t="str">
        <f t="shared" si="205"/>
        <v>5102712</v>
      </c>
      <c r="AD476" s="59">
        <f t="shared" si="206"/>
        <v>45996</v>
      </c>
      <c r="AE476" s="58"/>
      <c r="AF476" s="58"/>
      <c r="AG476" s="58"/>
      <c r="AH476" s="58">
        <f t="shared" si="207"/>
        <v>410000</v>
      </c>
      <c r="AI476" s="58"/>
      <c r="AJ476" s="58"/>
      <c r="AK476" s="58"/>
      <c r="AL476" s="58"/>
      <c r="AM476" s="58"/>
      <c r="AN476" s="58"/>
      <c r="AO476" s="58"/>
      <c r="AP476" s="58"/>
      <c r="AQ476" s="58"/>
      <c r="AR476" s="58">
        <f t="shared" si="208"/>
        <v>32800</v>
      </c>
      <c r="AS476" s="58">
        <f t="shared" si="209"/>
        <v>442800</v>
      </c>
      <c r="AT476" s="58">
        <f t="shared" si="210"/>
        <v>442800</v>
      </c>
      <c r="AU476" s="58" t="str">
        <f t="shared" si="211"/>
        <v>Local</v>
      </c>
      <c r="AV476" s="74"/>
      <c r="AY476" s="158"/>
      <c r="AZ476" s="158"/>
      <c r="BA476" s="74"/>
      <c r="BB476" s="164"/>
    </row>
    <row r="477" spans="1:54" s="60" customFormat="1" ht="23.25" customHeight="1">
      <c r="A477" s="113" t="s">
        <v>2861</v>
      </c>
      <c r="B477" s="141" t="s">
        <v>3134</v>
      </c>
      <c r="C477" s="121" t="s">
        <v>1270</v>
      </c>
      <c r="D477" s="114">
        <v>45996</v>
      </c>
      <c r="E477" s="264">
        <v>107770833660</v>
      </c>
      <c r="F477" s="257">
        <v>1</v>
      </c>
      <c r="G477" s="119"/>
      <c r="H477" s="119"/>
      <c r="I477" s="120"/>
      <c r="J477" s="61"/>
      <c r="K477" s="62"/>
      <c r="L477" s="56"/>
      <c r="M477" s="217">
        <v>410000</v>
      </c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62"/>
      <c r="Y477" s="58"/>
      <c r="Z477" s="58"/>
      <c r="AA477" s="121" t="s">
        <v>3245</v>
      </c>
      <c r="AB477" s="57" t="str">
        <f t="shared" si="204"/>
        <v>PS258062</v>
      </c>
      <c r="AC477" s="58" t="str">
        <f t="shared" si="205"/>
        <v>IV25120192</v>
      </c>
      <c r="AD477" s="59">
        <f t="shared" si="206"/>
        <v>45996</v>
      </c>
      <c r="AE477" s="58"/>
      <c r="AF477" s="58"/>
      <c r="AG477" s="58"/>
      <c r="AH477" s="58">
        <f t="shared" si="207"/>
        <v>410000</v>
      </c>
      <c r="AI477" s="58"/>
      <c r="AJ477" s="58"/>
      <c r="AK477" s="58"/>
      <c r="AL477" s="58"/>
      <c r="AM477" s="58"/>
      <c r="AN477" s="58"/>
      <c r="AO477" s="58"/>
      <c r="AP477" s="58"/>
      <c r="AQ477" s="58"/>
      <c r="AR477" s="58">
        <f t="shared" si="208"/>
        <v>32800</v>
      </c>
      <c r="AS477" s="58">
        <f t="shared" si="209"/>
        <v>442800</v>
      </c>
      <c r="AT477" s="58">
        <f t="shared" si="210"/>
        <v>442800</v>
      </c>
      <c r="AU477" s="58" t="str">
        <f t="shared" si="211"/>
        <v>Local</v>
      </c>
      <c r="AV477" s="74"/>
      <c r="AY477" s="158"/>
      <c r="AZ477" s="158"/>
      <c r="BA477" s="74"/>
      <c r="BB477" s="164"/>
    </row>
    <row r="478" spans="1:54" s="60" customFormat="1" ht="23.25" customHeight="1">
      <c r="A478" s="113" t="s">
        <v>2862</v>
      </c>
      <c r="B478" s="141" t="s">
        <v>3135</v>
      </c>
      <c r="C478" s="121" t="s">
        <v>1270</v>
      </c>
      <c r="D478" s="114">
        <v>45996</v>
      </c>
      <c r="E478" s="264">
        <v>107770340530</v>
      </c>
      <c r="F478" s="257">
        <v>1</v>
      </c>
      <c r="G478" s="119"/>
      <c r="H478" s="119"/>
      <c r="I478" s="120"/>
      <c r="J478" s="61"/>
      <c r="K478" s="62"/>
      <c r="L478" s="56"/>
      <c r="M478" s="217">
        <v>410000</v>
      </c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62"/>
      <c r="Y478" s="58"/>
      <c r="Z478" s="58"/>
      <c r="AA478" s="121" t="s">
        <v>3245</v>
      </c>
      <c r="AB478" s="57" t="str">
        <f t="shared" si="204"/>
        <v>PS258043</v>
      </c>
      <c r="AC478" s="58" t="str">
        <f t="shared" si="205"/>
        <v>HKPS03-031225</v>
      </c>
      <c r="AD478" s="59">
        <f t="shared" si="206"/>
        <v>45996</v>
      </c>
      <c r="AE478" s="58"/>
      <c r="AF478" s="58"/>
      <c r="AG478" s="58"/>
      <c r="AH478" s="58">
        <f t="shared" si="207"/>
        <v>410000</v>
      </c>
      <c r="AI478" s="58"/>
      <c r="AJ478" s="58"/>
      <c r="AK478" s="58"/>
      <c r="AL478" s="58"/>
      <c r="AM478" s="58"/>
      <c r="AN478" s="58"/>
      <c r="AO478" s="58"/>
      <c r="AP478" s="58"/>
      <c r="AQ478" s="58"/>
      <c r="AR478" s="58">
        <f t="shared" si="208"/>
        <v>32800</v>
      </c>
      <c r="AS478" s="58">
        <f t="shared" si="209"/>
        <v>442800</v>
      </c>
      <c r="AT478" s="58">
        <f t="shared" si="210"/>
        <v>442800</v>
      </c>
      <c r="AU478" s="58" t="str">
        <f t="shared" si="211"/>
        <v>Local</v>
      </c>
      <c r="AV478" s="74"/>
      <c r="AY478" s="158"/>
      <c r="AZ478" s="158"/>
      <c r="BA478" s="74"/>
      <c r="BB478" s="164"/>
    </row>
    <row r="479" spans="1:54" s="60" customFormat="1" ht="23.25" customHeight="1">
      <c r="A479" s="113" t="s">
        <v>2863</v>
      </c>
      <c r="B479" s="141" t="s">
        <v>3136</v>
      </c>
      <c r="C479" s="121" t="s">
        <v>1270</v>
      </c>
      <c r="D479" s="114">
        <v>45996</v>
      </c>
      <c r="E479" s="264">
        <v>107770165900</v>
      </c>
      <c r="F479" s="257">
        <v>1</v>
      </c>
      <c r="G479" s="119"/>
      <c r="H479" s="119"/>
      <c r="I479" s="120"/>
      <c r="J479" s="61"/>
      <c r="K479" s="62"/>
      <c r="L479" s="56"/>
      <c r="M479" s="217">
        <v>410000</v>
      </c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62"/>
      <c r="Y479" s="58"/>
      <c r="Z479" s="58"/>
      <c r="AA479" s="121" t="s">
        <v>3245</v>
      </c>
      <c r="AB479" s="57" t="str">
        <f t="shared" si="204"/>
        <v>PS258063</v>
      </c>
      <c r="AC479" s="58" t="str">
        <f t="shared" si="205"/>
        <v>5101766</v>
      </c>
      <c r="AD479" s="59">
        <f t="shared" si="206"/>
        <v>45996</v>
      </c>
      <c r="AE479" s="58"/>
      <c r="AF479" s="58"/>
      <c r="AG479" s="58"/>
      <c r="AH479" s="58">
        <f t="shared" si="207"/>
        <v>410000</v>
      </c>
      <c r="AI479" s="58"/>
      <c r="AJ479" s="58"/>
      <c r="AK479" s="58"/>
      <c r="AL479" s="58"/>
      <c r="AM479" s="58"/>
      <c r="AN479" s="58"/>
      <c r="AO479" s="58"/>
      <c r="AP479" s="58"/>
      <c r="AQ479" s="58"/>
      <c r="AR479" s="58">
        <f t="shared" si="208"/>
        <v>32800</v>
      </c>
      <c r="AS479" s="58">
        <f t="shared" si="209"/>
        <v>442800</v>
      </c>
      <c r="AT479" s="58">
        <f t="shared" si="210"/>
        <v>442800</v>
      </c>
      <c r="AU479" s="58" t="str">
        <f t="shared" si="211"/>
        <v>Local</v>
      </c>
      <c r="AV479" s="74"/>
      <c r="AY479" s="158"/>
      <c r="AZ479" s="158"/>
      <c r="BA479" s="74"/>
      <c r="BB479" s="164"/>
    </row>
    <row r="480" spans="1:54" s="60" customFormat="1" ht="23.25" customHeight="1">
      <c r="A480" s="113" t="s">
        <v>2864</v>
      </c>
      <c r="B480" s="141" t="s">
        <v>3137</v>
      </c>
      <c r="C480" s="121" t="s">
        <v>1270</v>
      </c>
      <c r="D480" s="114">
        <v>45996</v>
      </c>
      <c r="E480" s="264">
        <v>107770770810</v>
      </c>
      <c r="F480" s="257">
        <v>1</v>
      </c>
      <c r="G480" s="119"/>
      <c r="H480" s="119"/>
      <c r="I480" s="120"/>
      <c r="J480" s="61"/>
      <c r="K480" s="62"/>
      <c r="L480" s="56"/>
      <c r="M480" s="217">
        <v>410000</v>
      </c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62"/>
      <c r="Y480" s="58"/>
      <c r="Z480" s="58"/>
      <c r="AA480" s="121" t="s">
        <v>3245</v>
      </c>
      <c r="AB480" s="57" t="str">
        <f t="shared" si="204"/>
        <v>PS258020</v>
      </c>
      <c r="AC480" s="58" t="str">
        <f t="shared" si="205"/>
        <v>5099104</v>
      </c>
      <c r="AD480" s="59">
        <f t="shared" si="206"/>
        <v>45996</v>
      </c>
      <c r="AE480" s="58"/>
      <c r="AF480" s="58"/>
      <c r="AG480" s="58"/>
      <c r="AH480" s="58">
        <f t="shared" si="207"/>
        <v>410000</v>
      </c>
      <c r="AI480" s="58"/>
      <c r="AJ480" s="58"/>
      <c r="AK480" s="58"/>
      <c r="AL480" s="58"/>
      <c r="AM480" s="58"/>
      <c r="AN480" s="58"/>
      <c r="AO480" s="58"/>
      <c r="AP480" s="58"/>
      <c r="AQ480" s="58"/>
      <c r="AR480" s="58">
        <f t="shared" si="208"/>
        <v>32800</v>
      </c>
      <c r="AS480" s="58">
        <f t="shared" si="209"/>
        <v>442800</v>
      </c>
      <c r="AT480" s="58">
        <f t="shared" si="210"/>
        <v>442800</v>
      </c>
      <c r="AU480" s="58" t="str">
        <f t="shared" si="211"/>
        <v>Local</v>
      </c>
      <c r="AV480" s="74"/>
      <c r="AY480" s="158"/>
      <c r="AZ480" s="158"/>
      <c r="BA480" s="74"/>
      <c r="BB480" s="164"/>
    </row>
    <row r="481" spans="1:54" s="60" customFormat="1" ht="23.25" customHeight="1">
      <c r="A481" s="113" t="s">
        <v>2865</v>
      </c>
      <c r="B481" s="141" t="s">
        <v>3138</v>
      </c>
      <c r="C481" s="121" t="s">
        <v>1270</v>
      </c>
      <c r="D481" s="114">
        <v>45996</v>
      </c>
      <c r="E481" s="264">
        <v>107771413850</v>
      </c>
      <c r="F481" s="257">
        <v>1</v>
      </c>
      <c r="G481" s="119"/>
      <c r="H481" s="119"/>
      <c r="I481" s="120"/>
      <c r="J481" s="61"/>
      <c r="K481" s="62"/>
      <c r="L481" s="56"/>
      <c r="M481" s="217">
        <v>410000</v>
      </c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62"/>
      <c r="Y481" s="58"/>
      <c r="Z481" s="58"/>
      <c r="AA481" s="121" t="s">
        <v>3245</v>
      </c>
      <c r="AB481" s="57" t="str">
        <f t="shared" si="204"/>
        <v>PS258029</v>
      </c>
      <c r="AC481" s="58" t="str">
        <f t="shared" si="205"/>
        <v>850C251200156</v>
      </c>
      <c r="AD481" s="59">
        <f t="shared" si="206"/>
        <v>45996</v>
      </c>
      <c r="AE481" s="58"/>
      <c r="AF481" s="58"/>
      <c r="AG481" s="58"/>
      <c r="AH481" s="58">
        <f t="shared" si="207"/>
        <v>410000</v>
      </c>
      <c r="AI481" s="58"/>
      <c r="AJ481" s="58"/>
      <c r="AK481" s="58"/>
      <c r="AL481" s="58"/>
      <c r="AM481" s="58"/>
      <c r="AN481" s="58"/>
      <c r="AO481" s="58"/>
      <c r="AP481" s="58"/>
      <c r="AQ481" s="58"/>
      <c r="AR481" s="58">
        <f t="shared" si="208"/>
        <v>32800</v>
      </c>
      <c r="AS481" s="58">
        <f t="shared" si="209"/>
        <v>442800</v>
      </c>
      <c r="AT481" s="58">
        <f t="shared" si="210"/>
        <v>442800</v>
      </c>
      <c r="AU481" s="58" t="str">
        <f t="shared" si="211"/>
        <v>Local</v>
      </c>
      <c r="AV481" s="74"/>
      <c r="AY481" s="158"/>
      <c r="AZ481" s="158"/>
      <c r="BA481" s="74"/>
      <c r="BB481" s="164"/>
    </row>
    <row r="482" spans="1:54" s="60" customFormat="1" ht="23.25" customHeight="1">
      <c r="A482" s="113" t="s">
        <v>2866</v>
      </c>
      <c r="B482" s="141" t="s">
        <v>3139</v>
      </c>
      <c r="C482" s="121" t="s">
        <v>1270</v>
      </c>
      <c r="D482" s="114">
        <v>45996</v>
      </c>
      <c r="E482" s="264">
        <v>107770726600</v>
      </c>
      <c r="F482" s="257">
        <v>1</v>
      </c>
      <c r="G482" s="119"/>
      <c r="H482" s="119"/>
      <c r="I482" s="120"/>
      <c r="J482" s="61"/>
      <c r="K482" s="62"/>
      <c r="L482" s="56"/>
      <c r="M482" s="217">
        <v>410000</v>
      </c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62"/>
      <c r="Y482" s="58"/>
      <c r="Z482" s="58"/>
      <c r="AA482" s="121" t="s">
        <v>3245</v>
      </c>
      <c r="AB482" s="57" t="str">
        <f t="shared" si="204"/>
        <v>PS258059</v>
      </c>
      <c r="AC482" s="58" t="str">
        <f t="shared" si="205"/>
        <v>O2-2512-00087</v>
      </c>
      <c r="AD482" s="59">
        <f t="shared" si="206"/>
        <v>45996</v>
      </c>
      <c r="AE482" s="58"/>
      <c r="AF482" s="58"/>
      <c r="AG482" s="58"/>
      <c r="AH482" s="58">
        <f t="shared" si="207"/>
        <v>410000</v>
      </c>
      <c r="AI482" s="58"/>
      <c r="AJ482" s="58"/>
      <c r="AK482" s="58"/>
      <c r="AL482" s="58"/>
      <c r="AM482" s="58"/>
      <c r="AN482" s="58"/>
      <c r="AO482" s="58"/>
      <c r="AP482" s="58"/>
      <c r="AQ482" s="58"/>
      <c r="AR482" s="58">
        <f t="shared" si="208"/>
        <v>32800</v>
      </c>
      <c r="AS482" s="58">
        <f t="shared" si="209"/>
        <v>442800</v>
      </c>
      <c r="AT482" s="58">
        <f t="shared" si="210"/>
        <v>442800</v>
      </c>
      <c r="AU482" s="58" t="str">
        <f t="shared" si="211"/>
        <v>Local</v>
      </c>
      <c r="AV482" s="74"/>
      <c r="AY482" s="158"/>
      <c r="AZ482" s="158"/>
      <c r="BA482" s="74"/>
      <c r="BB482" s="164"/>
    </row>
    <row r="483" spans="1:54" s="60" customFormat="1" ht="23.25" customHeight="1">
      <c r="A483" s="113" t="s">
        <v>2867</v>
      </c>
      <c r="B483" s="141" t="s">
        <v>3140</v>
      </c>
      <c r="C483" s="121" t="s">
        <v>1270</v>
      </c>
      <c r="D483" s="114">
        <v>45996</v>
      </c>
      <c r="E483" s="264">
        <v>107770899720</v>
      </c>
      <c r="F483" s="257">
        <v>1</v>
      </c>
      <c r="G483" s="119"/>
      <c r="H483" s="119"/>
      <c r="I483" s="120"/>
      <c r="J483" s="61"/>
      <c r="K483" s="62"/>
      <c r="L483" s="56"/>
      <c r="M483" s="217">
        <v>410000</v>
      </c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62"/>
      <c r="Y483" s="58"/>
      <c r="Z483" s="58"/>
      <c r="AA483" s="121" t="s">
        <v>3245</v>
      </c>
      <c r="AB483" s="57" t="str">
        <f t="shared" si="204"/>
        <v>PS258083</v>
      </c>
      <c r="AC483" s="58" t="str">
        <f t="shared" si="205"/>
        <v>5101323</v>
      </c>
      <c r="AD483" s="59">
        <f t="shared" si="206"/>
        <v>45996</v>
      </c>
      <c r="AE483" s="58"/>
      <c r="AF483" s="58"/>
      <c r="AG483" s="58"/>
      <c r="AH483" s="58">
        <f t="shared" si="207"/>
        <v>410000</v>
      </c>
      <c r="AI483" s="58"/>
      <c r="AJ483" s="58"/>
      <c r="AK483" s="58"/>
      <c r="AL483" s="58"/>
      <c r="AM483" s="58"/>
      <c r="AN483" s="58"/>
      <c r="AO483" s="58"/>
      <c r="AP483" s="58"/>
      <c r="AQ483" s="58"/>
      <c r="AR483" s="58">
        <f t="shared" si="208"/>
        <v>32800</v>
      </c>
      <c r="AS483" s="58">
        <f t="shared" si="209"/>
        <v>442800</v>
      </c>
      <c r="AT483" s="58">
        <f t="shared" si="210"/>
        <v>442800</v>
      </c>
      <c r="AU483" s="58" t="str">
        <f t="shared" si="211"/>
        <v>Local</v>
      </c>
      <c r="AV483" s="74"/>
      <c r="AY483" s="158"/>
      <c r="AZ483" s="158"/>
      <c r="BA483" s="74"/>
      <c r="BB483" s="164"/>
    </row>
    <row r="484" spans="1:54" s="60" customFormat="1" ht="23.25" customHeight="1">
      <c r="A484" s="113" t="s">
        <v>2868</v>
      </c>
      <c r="B484" s="141" t="s">
        <v>3141</v>
      </c>
      <c r="C484" s="121" t="s">
        <v>1270</v>
      </c>
      <c r="D484" s="114">
        <v>45996</v>
      </c>
      <c r="E484" s="264">
        <v>107770918400</v>
      </c>
      <c r="F484" s="257">
        <v>1</v>
      </c>
      <c r="G484" s="119"/>
      <c r="H484" s="119"/>
      <c r="I484" s="120"/>
      <c r="J484" s="61"/>
      <c r="K484" s="62"/>
      <c r="L484" s="56"/>
      <c r="M484" s="217">
        <v>410000</v>
      </c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62"/>
      <c r="Y484" s="58"/>
      <c r="Z484" s="58"/>
      <c r="AA484" s="121" t="s">
        <v>3245</v>
      </c>
      <c r="AB484" s="57" t="str">
        <f t="shared" si="204"/>
        <v>PS258082</v>
      </c>
      <c r="AC484" s="58" t="str">
        <f t="shared" si="205"/>
        <v>VY/256-2025</v>
      </c>
      <c r="AD484" s="59">
        <f t="shared" si="206"/>
        <v>45996</v>
      </c>
      <c r="AE484" s="58"/>
      <c r="AF484" s="58"/>
      <c r="AG484" s="58"/>
      <c r="AH484" s="58">
        <f t="shared" si="207"/>
        <v>410000</v>
      </c>
      <c r="AI484" s="58"/>
      <c r="AJ484" s="58"/>
      <c r="AK484" s="58"/>
      <c r="AL484" s="58"/>
      <c r="AM484" s="58"/>
      <c r="AN484" s="58"/>
      <c r="AO484" s="58"/>
      <c r="AP484" s="58"/>
      <c r="AQ484" s="58"/>
      <c r="AR484" s="58">
        <f t="shared" si="208"/>
        <v>32800</v>
      </c>
      <c r="AS484" s="58">
        <f t="shared" si="209"/>
        <v>442800</v>
      </c>
      <c r="AT484" s="58">
        <f t="shared" si="210"/>
        <v>442800</v>
      </c>
      <c r="AU484" s="58" t="str">
        <f t="shared" si="211"/>
        <v>Local</v>
      </c>
      <c r="AV484" s="74"/>
      <c r="AY484" s="158"/>
      <c r="AZ484" s="158"/>
      <c r="BA484" s="74"/>
      <c r="BB484" s="164"/>
    </row>
    <row r="485" spans="1:54" s="60" customFormat="1" ht="23.25" customHeight="1">
      <c r="A485" s="113" t="s">
        <v>2869</v>
      </c>
      <c r="B485" s="141" t="s">
        <v>3142</v>
      </c>
      <c r="C485" s="121" t="s">
        <v>1270</v>
      </c>
      <c r="D485" s="114">
        <v>45996</v>
      </c>
      <c r="E485" s="264">
        <v>107770673030</v>
      </c>
      <c r="F485" s="257">
        <v>1</v>
      </c>
      <c r="G485" s="119"/>
      <c r="H485" s="119"/>
      <c r="I485" s="120"/>
      <c r="J485" s="61"/>
      <c r="K485" s="62"/>
      <c r="L485" s="56"/>
      <c r="M485" s="217">
        <v>410000</v>
      </c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62"/>
      <c r="Y485" s="58"/>
      <c r="Z485" s="58"/>
      <c r="AA485" s="121" t="s">
        <v>3245</v>
      </c>
      <c r="AB485" s="57" t="str">
        <f t="shared" si="204"/>
        <v>PS258078</v>
      </c>
      <c r="AC485" s="58" t="str">
        <f t="shared" si="205"/>
        <v>VY/255-2025</v>
      </c>
      <c r="AD485" s="59">
        <f t="shared" si="206"/>
        <v>45996</v>
      </c>
      <c r="AE485" s="58"/>
      <c r="AF485" s="58"/>
      <c r="AG485" s="58"/>
      <c r="AH485" s="58">
        <f t="shared" si="207"/>
        <v>410000</v>
      </c>
      <c r="AI485" s="58"/>
      <c r="AJ485" s="58"/>
      <c r="AK485" s="58"/>
      <c r="AL485" s="58"/>
      <c r="AM485" s="58"/>
      <c r="AN485" s="58"/>
      <c r="AO485" s="58"/>
      <c r="AP485" s="58"/>
      <c r="AQ485" s="58"/>
      <c r="AR485" s="58">
        <f t="shared" si="208"/>
        <v>32800</v>
      </c>
      <c r="AS485" s="58">
        <f t="shared" si="209"/>
        <v>442800</v>
      </c>
      <c r="AT485" s="58">
        <f t="shared" si="210"/>
        <v>442800</v>
      </c>
      <c r="AU485" s="58" t="str">
        <f t="shared" si="211"/>
        <v>Local</v>
      </c>
      <c r="AV485" s="74"/>
      <c r="AY485" s="158"/>
      <c r="AZ485" s="158"/>
      <c r="BA485" s="74"/>
      <c r="BB485" s="164"/>
    </row>
    <row r="486" spans="1:54" s="60" customFormat="1" ht="23.25" customHeight="1">
      <c r="A486" s="113" t="s">
        <v>2869</v>
      </c>
      <c r="B486" s="141" t="s">
        <v>3142</v>
      </c>
      <c r="C486" s="121" t="s">
        <v>1270</v>
      </c>
      <c r="D486" s="114">
        <v>45996</v>
      </c>
      <c r="E486" s="264">
        <v>107770710610</v>
      </c>
      <c r="F486" s="261">
        <v>1</v>
      </c>
      <c r="G486" s="119"/>
      <c r="H486" s="119"/>
      <c r="I486" s="120"/>
      <c r="J486" s="61"/>
      <c r="K486" s="62"/>
      <c r="L486" s="56"/>
      <c r="M486" s="217">
        <v>70000</v>
      </c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62"/>
      <c r="Y486" s="58"/>
      <c r="Z486" s="58"/>
      <c r="AA486" s="121" t="s">
        <v>3245</v>
      </c>
      <c r="AB486" s="57" t="str">
        <f t="shared" si="204"/>
        <v>PS258078</v>
      </c>
      <c r="AC486" s="58" t="str">
        <f t="shared" si="205"/>
        <v>VY/255-2025</v>
      </c>
      <c r="AD486" s="59">
        <f t="shared" si="206"/>
        <v>45996</v>
      </c>
      <c r="AE486" s="58"/>
      <c r="AF486" s="58"/>
      <c r="AG486" s="58"/>
      <c r="AH486" s="58">
        <f t="shared" si="207"/>
        <v>70000</v>
      </c>
      <c r="AI486" s="58"/>
      <c r="AJ486" s="58"/>
      <c r="AK486" s="58"/>
      <c r="AL486" s="58"/>
      <c r="AM486" s="58"/>
      <c r="AN486" s="58"/>
      <c r="AO486" s="58"/>
      <c r="AP486" s="58"/>
      <c r="AQ486" s="58"/>
      <c r="AR486" s="58">
        <f t="shared" si="208"/>
        <v>5600</v>
      </c>
      <c r="AS486" s="58">
        <f t="shared" si="209"/>
        <v>75600</v>
      </c>
      <c r="AT486" s="58">
        <f t="shared" si="210"/>
        <v>75600</v>
      </c>
      <c r="AU486" s="58" t="str">
        <f t="shared" si="211"/>
        <v>Local</v>
      </c>
      <c r="AV486" s="74"/>
      <c r="AY486" s="158"/>
      <c r="AZ486" s="158"/>
      <c r="BA486" s="74"/>
      <c r="BB486" s="164"/>
    </row>
    <row r="487" spans="1:54" s="60" customFormat="1" ht="23.25" customHeight="1">
      <c r="A487" s="113" t="s">
        <v>2870</v>
      </c>
      <c r="B487" s="141" t="s">
        <v>3143</v>
      </c>
      <c r="C487" s="121" t="s">
        <v>1270</v>
      </c>
      <c r="D487" s="114">
        <v>45996</v>
      </c>
      <c r="E487" s="264">
        <v>107770307300</v>
      </c>
      <c r="F487" s="257">
        <v>1</v>
      </c>
      <c r="G487" s="119"/>
      <c r="H487" s="119"/>
      <c r="I487" s="120"/>
      <c r="J487" s="61"/>
      <c r="K487" s="62"/>
      <c r="L487" s="56"/>
      <c r="M487" s="217">
        <v>410000</v>
      </c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62"/>
      <c r="Y487" s="58"/>
      <c r="Z487" s="58"/>
      <c r="AA487" s="121" t="s">
        <v>3245</v>
      </c>
      <c r="AB487" s="57" t="str">
        <f t="shared" si="204"/>
        <v>PS258055</v>
      </c>
      <c r="AC487" s="58" t="str">
        <f t="shared" si="205"/>
        <v>267/PSHK/25</v>
      </c>
      <c r="AD487" s="59">
        <f t="shared" si="206"/>
        <v>45996</v>
      </c>
      <c r="AE487" s="58"/>
      <c r="AF487" s="58"/>
      <c r="AG487" s="58"/>
      <c r="AH487" s="58">
        <f t="shared" si="207"/>
        <v>410000</v>
      </c>
      <c r="AI487" s="58"/>
      <c r="AJ487" s="58"/>
      <c r="AK487" s="58"/>
      <c r="AL487" s="58"/>
      <c r="AM487" s="58"/>
      <c r="AN487" s="58"/>
      <c r="AO487" s="58"/>
      <c r="AP487" s="58"/>
      <c r="AQ487" s="58"/>
      <c r="AR487" s="58">
        <f t="shared" si="208"/>
        <v>32800</v>
      </c>
      <c r="AS487" s="58">
        <f t="shared" si="209"/>
        <v>442800</v>
      </c>
      <c r="AT487" s="58">
        <f t="shared" si="210"/>
        <v>442800</v>
      </c>
      <c r="AU487" s="58" t="str">
        <f t="shared" si="211"/>
        <v>Local</v>
      </c>
      <c r="AV487" s="74"/>
      <c r="AY487" s="158"/>
      <c r="AZ487" s="158"/>
      <c r="BA487" s="74"/>
      <c r="BB487" s="164"/>
    </row>
    <row r="488" spans="1:54" s="60" customFormat="1" ht="23.25" customHeight="1">
      <c r="A488" s="113" t="s">
        <v>2870</v>
      </c>
      <c r="B488" s="141" t="s">
        <v>3143</v>
      </c>
      <c r="C488" s="121" t="s">
        <v>1270</v>
      </c>
      <c r="D488" s="114">
        <v>45996</v>
      </c>
      <c r="E488" s="264">
        <v>107770325350</v>
      </c>
      <c r="F488" s="261">
        <v>1</v>
      </c>
      <c r="G488" s="119"/>
      <c r="H488" s="119"/>
      <c r="I488" s="120"/>
      <c r="J488" s="61"/>
      <c r="K488" s="62"/>
      <c r="L488" s="56"/>
      <c r="M488" s="217">
        <v>70000</v>
      </c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62"/>
      <c r="Y488" s="58"/>
      <c r="Z488" s="58"/>
      <c r="AA488" s="121" t="s">
        <v>3245</v>
      </c>
      <c r="AB488" s="57" t="str">
        <f t="shared" si="204"/>
        <v>PS258055</v>
      </c>
      <c r="AC488" s="58" t="str">
        <f t="shared" si="205"/>
        <v>267/PSHK/25</v>
      </c>
      <c r="AD488" s="59">
        <f t="shared" si="206"/>
        <v>45996</v>
      </c>
      <c r="AE488" s="58"/>
      <c r="AF488" s="58"/>
      <c r="AG488" s="58"/>
      <c r="AH488" s="58">
        <f t="shared" si="207"/>
        <v>70000</v>
      </c>
      <c r="AI488" s="58"/>
      <c r="AJ488" s="58"/>
      <c r="AK488" s="58"/>
      <c r="AL488" s="58"/>
      <c r="AM488" s="58"/>
      <c r="AN488" s="58"/>
      <c r="AO488" s="58"/>
      <c r="AP488" s="58"/>
      <c r="AQ488" s="58"/>
      <c r="AR488" s="58">
        <f t="shared" si="208"/>
        <v>5600</v>
      </c>
      <c r="AS488" s="58">
        <f t="shared" si="209"/>
        <v>75600</v>
      </c>
      <c r="AT488" s="58">
        <f t="shared" si="210"/>
        <v>75600</v>
      </c>
      <c r="AU488" s="58" t="str">
        <f t="shared" si="211"/>
        <v>Local</v>
      </c>
      <c r="AV488" s="74"/>
      <c r="AY488" s="158"/>
      <c r="AZ488" s="158"/>
      <c r="BA488" s="74"/>
      <c r="BB488" s="164"/>
    </row>
    <row r="489" spans="1:54" s="60" customFormat="1" ht="23.25" customHeight="1">
      <c r="A489" s="113" t="s">
        <v>2871</v>
      </c>
      <c r="B489" s="141" t="s">
        <v>3144</v>
      </c>
      <c r="C489" s="121" t="s">
        <v>1270</v>
      </c>
      <c r="D489" s="114">
        <v>45996</v>
      </c>
      <c r="E489" s="264">
        <v>107770191910</v>
      </c>
      <c r="F489" s="257">
        <v>1</v>
      </c>
      <c r="G489" s="119"/>
      <c r="H489" s="119"/>
      <c r="I489" s="120"/>
      <c r="J489" s="61"/>
      <c r="K489" s="62"/>
      <c r="L489" s="56"/>
      <c r="M489" s="217">
        <v>410000</v>
      </c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62"/>
      <c r="Y489" s="58"/>
      <c r="Z489" s="58"/>
      <c r="AA489" s="121" t="s">
        <v>3245</v>
      </c>
      <c r="AB489" s="57" t="str">
        <f t="shared" si="204"/>
        <v>PS258065</v>
      </c>
      <c r="AC489" s="58" t="str">
        <f t="shared" si="205"/>
        <v>EBD-PSSP251204</v>
      </c>
      <c r="AD489" s="59">
        <f t="shared" si="206"/>
        <v>45996</v>
      </c>
      <c r="AE489" s="58"/>
      <c r="AF489" s="58"/>
      <c r="AG489" s="58"/>
      <c r="AH489" s="58">
        <f t="shared" si="207"/>
        <v>410000</v>
      </c>
      <c r="AI489" s="58"/>
      <c r="AJ489" s="58"/>
      <c r="AK489" s="58"/>
      <c r="AL489" s="58"/>
      <c r="AM489" s="58"/>
      <c r="AN489" s="58"/>
      <c r="AO489" s="58"/>
      <c r="AP489" s="58"/>
      <c r="AQ489" s="58"/>
      <c r="AR489" s="58">
        <f t="shared" si="208"/>
        <v>32800</v>
      </c>
      <c r="AS489" s="58">
        <f t="shared" si="209"/>
        <v>442800</v>
      </c>
      <c r="AT489" s="58">
        <f t="shared" si="210"/>
        <v>442800</v>
      </c>
      <c r="AU489" s="58" t="str">
        <f t="shared" si="211"/>
        <v>Local</v>
      </c>
      <c r="AV489" s="74"/>
      <c r="AY489" s="158"/>
      <c r="AZ489" s="158"/>
      <c r="BA489" s="74"/>
      <c r="BB489" s="164"/>
    </row>
    <row r="490" spans="1:54" s="60" customFormat="1" ht="23.25" customHeight="1">
      <c r="A490" s="113" t="s">
        <v>2871</v>
      </c>
      <c r="B490" s="141" t="s">
        <v>3144</v>
      </c>
      <c r="C490" s="121" t="s">
        <v>1270</v>
      </c>
      <c r="D490" s="114">
        <v>45996</v>
      </c>
      <c r="E490" s="264">
        <v>107770205210</v>
      </c>
      <c r="F490" s="261">
        <v>1</v>
      </c>
      <c r="G490" s="119"/>
      <c r="H490" s="119"/>
      <c r="I490" s="120"/>
      <c r="J490" s="61"/>
      <c r="K490" s="62"/>
      <c r="L490" s="56"/>
      <c r="M490" s="217">
        <v>70000</v>
      </c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62"/>
      <c r="Y490" s="58"/>
      <c r="Z490" s="58"/>
      <c r="AA490" s="121" t="s">
        <v>3245</v>
      </c>
      <c r="AB490" s="57" t="str">
        <f t="shared" si="204"/>
        <v>PS258065</v>
      </c>
      <c r="AC490" s="58" t="str">
        <f t="shared" si="205"/>
        <v>EBD-PSSP251204</v>
      </c>
      <c r="AD490" s="59">
        <f t="shared" si="206"/>
        <v>45996</v>
      </c>
      <c r="AE490" s="58"/>
      <c r="AF490" s="58"/>
      <c r="AG490" s="58"/>
      <c r="AH490" s="58">
        <f t="shared" si="207"/>
        <v>70000</v>
      </c>
      <c r="AI490" s="58"/>
      <c r="AJ490" s="58"/>
      <c r="AK490" s="58"/>
      <c r="AL490" s="58"/>
      <c r="AM490" s="58"/>
      <c r="AN490" s="58"/>
      <c r="AO490" s="58"/>
      <c r="AP490" s="58"/>
      <c r="AQ490" s="58"/>
      <c r="AR490" s="58">
        <f t="shared" si="208"/>
        <v>5600</v>
      </c>
      <c r="AS490" s="58">
        <f t="shared" si="209"/>
        <v>75600</v>
      </c>
      <c r="AT490" s="58">
        <f t="shared" si="210"/>
        <v>75600</v>
      </c>
      <c r="AU490" s="58" t="str">
        <f t="shared" si="211"/>
        <v>Local</v>
      </c>
      <c r="AV490" s="74"/>
      <c r="AY490" s="158"/>
      <c r="AZ490" s="158"/>
      <c r="BA490" s="74"/>
      <c r="BB490" s="164"/>
    </row>
    <row r="491" spans="1:54" s="60" customFormat="1" ht="23.25" customHeight="1">
      <c r="A491" s="113" t="s">
        <v>2872</v>
      </c>
      <c r="B491" s="141" t="s">
        <v>3145</v>
      </c>
      <c r="C491" s="121" t="s">
        <v>1270</v>
      </c>
      <c r="D491" s="114">
        <v>45996</v>
      </c>
      <c r="E491" s="264">
        <v>107770235050</v>
      </c>
      <c r="F491" s="257">
        <v>1</v>
      </c>
      <c r="G491" s="119"/>
      <c r="H491" s="119"/>
      <c r="I491" s="120"/>
      <c r="J491" s="61"/>
      <c r="K491" s="62"/>
      <c r="L491" s="56"/>
      <c r="M491" s="217">
        <v>410000</v>
      </c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62"/>
      <c r="Y491" s="58"/>
      <c r="Z491" s="58"/>
      <c r="AA491" s="121" t="s">
        <v>3245</v>
      </c>
      <c r="AB491" s="57" t="str">
        <f t="shared" si="204"/>
        <v>PS258054</v>
      </c>
      <c r="AC491" s="58" t="str">
        <f t="shared" si="205"/>
        <v>EBD-PSINJ251210</v>
      </c>
      <c r="AD491" s="59">
        <f t="shared" si="206"/>
        <v>45996</v>
      </c>
      <c r="AE491" s="58"/>
      <c r="AF491" s="58"/>
      <c r="AG491" s="58"/>
      <c r="AH491" s="58">
        <f t="shared" si="207"/>
        <v>410000</v>
      </c>
      <c r="AI491" s="58"/>
      <c r="AJ491" s="58"/>
      <c r="AK491" s="58"/>
      <c r="AL491" s="58"/>
      <c r="AM491" s="58"/>
      <c r="AN491" s="58"/>
      <c r="AO491" s="58"/>
      <c r="AP491" s="58"/>
      <c r="AQ491" s="58"/>
      <c r="AR491" s="58">
        <f t="shared" si="208"/>
        <v>32800</v>
      </c>
      <c r="AS491" s="58">
        <f t="shared" si="209"/>
        <v>442800</v>
      </c>
      <c r="AT491" s="58">
        <f t="shared" si="210"/>
        <v>442800</v>
      </c>
      <c r="AU491" s="58" t="str">
        <f t="shared" si="211"/>
        <v>Local</v>
      </c>
      <c r="AV491" s="74"/>
      <c r="AY491" s="158"/>
      <c r="AZ491" s="158"/>
      <c r="BA491" s="74"/>
      <c r="BB491" s="164"/>
    </row>
    <row r="492" spans="1:54" s="60" customFormat="1" ht="23.25" customHeight="1">
      <c r="A492" s="113" t="s">
        <v>2872</v>
      </c>
      <c r="B492" s="141" t="s">
        <v>3145</v>
      </c>
      <c r="C492" s="121" t="s">
        <v>1270</v>
      </c>
      <c r="D492" s="114">
        <v>45996</v>
      </c>
      <c r="E492" s="264">
        <v>107770252440</v>
      </c>
      <c r="F492" s="261">
        <v>1</v>
      </c>
      <c r="G492" s="119"/>
      <c r="H492" s="119"/>
      <c r="I492" s="120"/>
      <c r="J492" s="61"/>
      <c r="K492" s="62"/>
      <c r="L492" s="56"/>
      <c r="M492" s="217">
        <v>70000</v>
      </c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62"/>
      <c r="Y492" s="58"/>
      <c r="Z492" s="58"/>
      <c r="AA492" s="121" t="s">
        <v>3245</v>
      </c>
      <c r="AB492" s="57" t="str">
        <f t="shared" si="204"/>
        <v>PS258054</v>
      </c>
      <c r="AC492" s="58" t="str">
        <f t="shared" si="205"/>
        <v>EBD-PSINJ251210</v>
      </c>
      <c r="AD492" s="59">
        <f t="shared" si="206"/>
        <v>45996</v>
      </c>
      <c r="AE492" s="58"/>
      <c r="AF492" s="58"/>
      <c r="AG492" s="58"/>
      <c r="AH492" s="58">
        <f t="shared" si="207"/>
        <v>70000</v>
      </c>
      <c r="AI492" s="58"/>
      <c r="AJ492" s="58"/>
      <c r="AK492" s="58"/>
      <c r="AL492" s="58"/>
      <c r="AM492" s="58"/>
      <c r="AN492" s="58"/>
      <c r="AO492" s="58"/>
      <c r="AP492" s="58"/>
      <c r="AQ492" s="58"/>
      <c r="AR492" s="58">
        <f t="shared" si="208"/>
        <v>5600</v>
      </c>
      <c r="AS492" s="58">
        <f t="shared" si="209"/>
        <v>75600</v>
      </c>
      <c r="AT492" s="58">
        <f t="shared" si="210"/>
        <v>75600</v>
      </c>
      <c r="AU492" s="58" t="str">
        <f t="shared" si="211"/>
        <v>Local</v>
      </c>
      <c r="AV492" s="74"/>
      <c r="AY492" s="158"/>
      <c r="AZ492" s="158"/>
      <c r="BA492" s="74"/>
      <c r="BB492" s="164"/>
    </row>
    <row r="493" spans="1:54" s="60" customFormat="1" ht="23.25" customHeight="1">
      <c r="A493" s="113" t="s">
        <v>2872</v>
      </c>
      <c r="B493" s="141" t="s">
        <v>3145</v>
      </c>
      <c r="C493" s="121" t="s">
        <v>1270</v>
      </c>
      <c r="D493" s="114">
        <v>45996</v>
      </c>
      <c r="E493" s="264">
        <v>107770254650</v>
      </c>
      <c r="F493" s="261">
        <v>1</v>
      </c>
      <c r="G493" s="119"/>
      <c r="H493" s="119"/>
      <c r="I493" s="120"/>
      <c r="J493" s="61"/>
      <c r="K493" s="62"/>
      <c r="L493" s="56"/>
      <c r="M493" s="217">
        <v>70000</v>
      </c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62"/>
      <c r="Y493" s="58"/>
      <c r="Z493" s="58"/>
      <c r="AA493" s="121" t="s">
        <v>3245</v>
      </c>
      <c r="AB493" s="57" t="str">
        <f t="shared" si="204"/>
        <v>PS258054</v>
      </c>
      <c r="AC493" s="58" t="str">
        <f t="shared" si="205"/>
        <v>EBD-PSINJ251210</v>
      </c>
      <c r="AD493" s="59">
        <f t="shared" si="206"/>
        <v>45996</v>
      </c>
      <c r="AE493" s="58"/>
      <c r="AF493" s="58"/>
      <c r="AG493" s="58"/>
      <c r="AH493" s="58">
        <f t="shared" si="207"/>
        <v>70000</v>
      </c>
      <c r="AI493" s="58"/>
      <c r="AJ493" s="58"/>
      <c r="AK493" s="58"/>
      <c r="AL493" s="58"/>
      <c r="AM493" s="58"/>
      <c r="AN493" s="58"/>
      <c r="AO493" s="58"/>
      <c r="AP493" s="58"/>
      <c r="AQ493" s="58"/>
      <c r="AR493" s="58">
        <f t="shared" si="208"/>
        <v>5600</v>
      </c>
      <c r="AS493" s="58">
        <f t="shared" si="209"/>
        <v>75600</v>
      </c>
      <c r="AT493" s="58">
        <f t="shared" si="210"/>
        <v>75600</v>
      </c>
      <c r="AU493" s="58" t="str">
        <f t="shared" si="211"/>
        <v>Local</v>
      </c>
      <c r="AV493" s="74"/>
      <c r="AY493" s="158"/>
      <c r="AZ493" s="158"/>
      <c r="BA493" s="74"/>
      <c r="BB493" s="164"/>
    </row>
    <row r="494" spans="1:54" s="60" customFormat="1" ht="23.25" customHeight="1">
      <c r="A494" s="113" t="s">
        <v>2872</v>
      </c>
      <c r="B494" s="141" t="s">
        <v>3145</v>
      </c>
      <c r="C494" s="121" t="s">
        <v>1270</v>
      </c>
      <c r="D494" s="114">
        <v>45996</v>
      </c>
      <c r="E494" s="264">
        <v>107770259700</v>
      </c>
      <c r="F494" s="261">
        <v>1</v>
      </c>
      <c r="G494" s="119"/>
      <c r="H494" s="119"/>
      <c r="I494" s="120"/>
      <c r="J494" s="61"/>
      <c r="K494" s="62"/>
      <c r="L494" s="56"/>
      <c r="M494" s="217">
        <v>70000</v>
      </c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62"/>
      <c r="Y494" s="58"/>
      <c r="Z494" s="58"/>
      <c r="AA494" s="121" t="s">
        <v>3245</v>
      </c>
      <c r="AB494" s="57" t="str">
        <f t="shared" si="204"/>
        <v>PS258054</v>
      </c>
      <c r="AC494" s="58" t="str">
        <f t="shared" si="205"/>
        <v>EBD-PSINJ251210</v>
      </c>
      <c r="AD494" s="59">
        <f t="shared" si="206"/>
        <v>45996</v>
      </c>
      <c r="AE494" s="58"/>
      <c r="AF494" s="58"/>
      <c r="AG494" s="58"/>
      <c r="AH494" s="58">
        <f t="shared" si="207"/>
        <v>70000</v>
      </c>
      <c r="AI494" s="58"/>
      <c r="AJ494" s="58"/>
      <c r="AK494" s="58"/>
      <c r="AL494" s="58"/>
      <c r="AM494" s="58"/>
      <c r="AN494" s="58"/>
      <c r="AO494" s="58"/>
      <c r="AP494" s="58"/>
      <c r="AQ494" s="58"/>
      <c r="AR494" s="58">
        <f t="shared" si="208"/>
        <v>5600</v>
      </c>
      <c r="AS494" s="58">
        <f t="shared" si="209"/>
        <v>75600</v>
      </c>
      <c r="AT494" s="58">
        <f t="shared" si="210"/>
        <v>75600</v>
      </c>
      <c r="AU494" s="58" t="str">
        <f t="shared" si="211"/>
        <v>Local</v>
      </c>
      <c r="AV494" s="74"/>
      <c r="AY494" s="158"/>
      <c r="AZ494" s="158"/>
      <c r="BA494" s="74"/>
      <c r="BB494" s="164"/>
    </row>
    <row r="495" spans="1:54" s="60" customFormat="1" ht="23.25" customHeight="1">
      <c r="A495" s="113" t="s">
        <v>2872</v>
      </c>
      <c r="B495" s="141" t="s">
        <v>3145</v>
      </c>
      <c r="C495" s="121" t="s">
        <v>1270</v>
      </c>
      <c r="D495" s="114">
        <v>45996</v>
      </c>
      <c r="E495" s="264">
        <v>107770262020</v>
      </c>
      <c r="F495" s="261">
        <v>1</v>
      </c>
      <c r="G495" s="119"/>
      <c r="H495" s="119"/>
      <c r="I495" s="120"/>
      <c r="J495" s="61"/>
      <c r="K495" s="62"/>
      <c r="L495" s="56"/>
      <c r="M495" s="217">
        <v>70000</v>
      </c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62"/>
      <c r="Y495" s="58"/>
      <c r="Z495" s="58"/>
      <c r="AA495" s="121" t="s">
        <v>3245</v>
      </c>
      <c r="AB495" s="57" t="str">
        <f t="shared" si="204"/>
        <v>PS258054</v>
      </c>
      <c r="AC495" s="58" t="str">
        <f t="shared" si="205"/>
        <v>EBD-PSINJ251210</v>
      </c>
      <c r="AD495" s="59">
        <f t="shared" si="206"/>
        <v>45996</v>
      </c>
      <c r="AE495" s="58"/>
      <c r="AF495" s="58"/>
      <c r="AG495" s="58"/>
      <c r="AH495" s="58">
        <f t="shared" si="207"/>
        <v>70000</v>
      </c>
      <c r="AI495" s="58"/>
      <c r="AJ495" s="58"/>
      <c r="AK495" s="58"/>
      <c r="AL495" s="58"/>
      <c r="AM495" s="58"/>
      <c r="AN495" s="58"/>
      <c r="AO495" s="58"/>
      <c r="AP495" s="58"/>
      <c r="AQ495" s="58"/>
      <c r="AR495" s="58">
        <f t="shared" si="208"/>
        <v>5600</v>
      </c>
      <c r="AS495" s="58">
        <f t="shared" si="209"/>
        <v>75600</v>
      </c>
      <c r="AT495" s="58">
        <f t="shared" si="210"/>
        <v>75600</v>
      </c>
      <c r="AU495" s="58" t="str">
        <f t="shared" si="211"/>
        <v>Local</v>
      </c>
      <c r="AV495" s="74"/>
      <c r="AY495" s="158"/>
      <c r="AZ495" s="158"/>
      <c r="BA495" s="74"/>
      <c r="BB495" s="164"/>
    </row>
    <row r="496" spans="1:54" s="60" customFormat="1" ht="23.25" customHeight="1">
      <c r="A496" s="113" t="s">
        <v>2872</v>
      </c>
      <c r="B496" s="141" t="s">
        <v>3145</v>
      </c>
      <c r="C496" s="121" t="s">
        <v>1270</v>
      </c>
      <c r="D496" s="114">
        <v>45996</v>
      </c>
      <c r="E496" s="264">
        <v>107770267950</v>
      </c>
      <c r="F496" s="261">
        <v>1</v>
      </c>
      <c r="G496" s="119"/>
      <c r="H496" s="119"/>
      <c r="I496" s="120"/>
      <c r="J496" s="61"/>
      <c r="K496" s="62"/>
      <c r="L496" s="56"/>
      <c r="M496" s="217">
        <v>70000</v>
      </c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62"/>
      <c r="Y496" s="58"/>
      <c r="Z496" s="58"/>
      <c r="AA496" s="121" t="s">
        <v>3245</v>
      </c>
      <c r="AB496" s="57" t="str">
        <f t="shared" si="204"/>
        <v>PS258054</v>
      </c>
      <c r="AC496" s="58" t="str">
        <f t="shared" si="205"/>
        <v>EBD-PSINJ251210</v>
      </c>
      <c r="AD496" s="59">
        <f t="shared" si="206"/>
        <v>45996</v>
      </c>
      <c r="AE496" s="58"/>
      <c r="AF496" s="58"/>
      <c r="AG496" s="58"/>
      <c r="AH496" s="58">
        <f t="shared" si="207"/>
        <v>70000</v>
      </c>
      <c r="AI496" s="58"/>
      <c r="AJ496" s="58"/>
      <c r="AK496" s="58"/>
      <c r="AL496" s="58"/>
      <c r="AM496" s="58"/>
      <c r="AN496" s="58"/>
      <c r="AO496" s="58"/>
      <c r="AP496" s="58"/>
      <c r="AQ496" s="58"/>
      <c r="AR496" s="58">
        <f t="shared" si="208"/>
        <v>5600</v>
      </c>
      <c r="AS496" s="58">
        <f t="shared" si="209"/>
        <v>75600</v>
      </c>
      <c r="AT496" s="58">
        <f t="shared" si="210"/>
        <v>75600</v>
      </c>
      <c r="AU496" s="58" t="str">
        <f t="shared" si="211"/>
        <v>Local</v>
      </c>
      <c r="AV496" s="74"/>
      <c r="AY496" s="158"/>
      <c r="AZ496" s="158"/>
      <c r="BA496" s="74"/>
      <c r="BB496" s="164"/>
    </row>
    <row r="497" spans="1:54" s="60" customFormat="1" ht="23.25" customHeight="1">
      <c r="A497" s="113" t="s">
        <v>2872</v>
      </c>
      <c r="B497" s="141" t="s">
        <v>3145</v>
      </c>
      <c r="C497" s="121" t="s">
        <v>1270</v>
      </c>
      <c r="D497" s="114">
        <v>45996</v>
      </c>
      <c r="E497" s="264">
        <v>107770269240</v>
      </c>
      <c r="F497" s="261">
        <v>1</v>
      </c>
      <c r="G497" s="119"/>
      <c r="H497" s="119"/>
      <c r="I497" s="120"/>
      <c r="J497" s="61"/>
      <c r="K497" s="62"/>
      <c r="L497" s="56"/>
      <c r="M497" s="217">
        <v>70000</v>
      </c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62"/>
      <c r="Y497" s="58"/>
      <c r="Z497" s="58"/>
      <c r="AA497" s="121" t="s">
        <v>3245</v>
      </c>
      <c r="AB497" s="57" t="str">
        <f t="shared" si="204"/>
        <v>PS258054</v>
      </c>
      <c r="AC497" s="58" t="str">
        <f t="shared" si="205"/>
        <v>EBD-PSINJ251210</v>
      </c>
      <c r="AD497" s="59">
        <f t="shared" si="206"/>
        <v>45996</v>
      </c>
      <c r="AE497" s="58"/>
      <c r="AF497" s="58"/>
      <c r="AG497" s="58"/>
      <c r="AH497" s="58">
        <f t="shared" si="207"/>
        <v>70000</v>
      </c>
      <c r="AI497" s="58"/>
      <c r="AJ497" s="58"/>
      <c r="AK497" s="58"/>
      <c r="AL497" s="58"/>
      <c r="AM497" s="58"/>
      <c r="AN497" s="58"/>
      <c r="AO497" s="58"/>
      <c r="AP497" s="58"/>
      <c r="AQ497" s="58"/>
      <c r="AR497" s="58">
        <f t="shared" si="208"/>
        <v>5600</v>
      </c>
      <c r="AS497" s="58">
        <f t="shared" si="209"/>
        <v>75600</v>
      </c>
      <c r="AT497" s="58">
        <f t="shared" si="210"/>
        <v>75600</v>
      </c>
      <c r="AU497" s="58" t="str">
        <f t="shared" si="211"/>
        <v>Local</v>
      </c>
      <c r="AV497" s="74"/>
      <c r="AY497" s="158"/>
      <c r="AZ497" s="158"/>
      <c r="BA497" s="74"/>
      <c r="BB497" s="164"/>
    </row>
    <row r="498" spans="1:54" s="60" customFormat="1" ht="23.25" customHeight="1">
      <c r="A498" s="113" t="s">
        <v>2872</v>
      </c>
      <c r="B498" s="141" t="s">
        <v>3145</v>
      </c>
      <c r="C498" s="121" t="s">
        <v>1270</v>
      </c>
      <c r="D498" s="114">
        <v>45996</v>
      </c>
      <c r="E498" s="264">
        <v>107770276240</v>
      </c>
      <c r="F498" s="261">
        <v>1</v>
      </c>
      <c r="G498" s="119"/>
      <c r="H498" s="119"/>
      <c r="I498" s="120"/>
      <c r="J498" s="61"/>
      <c r="K498" s="62"/>
      <c r="L498" s="56"/>
      <c r="M498" s="217">
        <v>70000</v>
      </c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62"/>
      <c r="Y498" s="58"/>
      <c r="Z498" s="58"/>
      <c r="AA498" s="121" t="s">
        <v>3245</v>
      </c>
      <c r="AB498" s="57" t="str">
        <f t="shared" si="204"/>
        <v>PS258054</v>
      </c>
      <c r="AC498" s="58" t="str">
        <f t="shared" si="205"/>
        <v>EBD-PSINJ251210</v>
      </c>
      <c r="AD498" s="59">
        <f t="shared" si="206"/>
        <v>45996</v>
      </c>
      <c r="AE498" s="58"/>
      <c r="AF498" s="58"/>
      <c r="AG498" s="58"/>
      <c r="AH498" s="58">
        <f t="shared" si="207"/>
        <v>70000</v>
      </c>
      <c r="AI498" s="58"/>
      <c r="AJ498" s="58"/>
      <c r="AK498" s="58"/>
      <c r="AL498" s="58"/>
      <c r="AM498" s="58"/>
      <c r="AN498" s="58"/>
      <c r="AO498" s="58"/>
      <c r="AP498" s="58"/>
      <c r="AQ498" s="58"/>
      <c r="AR498" s="58">
        <f t="shared" si="208"/>
        <v>5600</v>
      </c>
      <c r="AS498" s="58">
        <f t="shared" si="209"/>
        <v>75600</v>
      </c>
      <c r="AT498" s="58">
        <f t="shared" si="210"/>
        <v>75600</v>
      </c>
      <c r="AU498" s="58" t="str">
        <f t="shared" si="211"/>
        <v>Local</v>
      </c>
      <c r="AV498" s="74"/>
      <c r="AY498" s="158"/>
      <c r="AZ498" s="158"/>
      <c r="BA498" s="74"/>
      <c r="BB498" s="164"/>
    </row>
    <row r="499" spans="1:54" s="60" customFormat="1" ht="23.25" customHeight="1">
      <c r="A499" s="113" t="s">
        <v>2873</v>
      </c>
      <c r="B499" s="141" t="s">
        <v>3146</v>
      </c>
      <c r="C499" s="121" t="s">
        <v>1270</v>
      </c>
      <c r="D499" s="114">
        <v>45996</v>
      </c>
      <c r="E499" s="264">
        <v>107771147150</v>
      </c>
      <c r="F499" s="257">
        <v>1</v>
      </c>
      <c r="G499" s="119"/>
      <c r="H499" s="119"/>
      <c r="I499" s="120"/>
      <c r="J499" s="61"/>
      <c r="K499" s="62"/>
      <c r="L499" s="56"/>
      <c r="M499" s="217">
        <v>410000</v>
      </c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62"/>
      <c r="Y499" s="58"/>
      <c r="Z499" s="58"/>
      <c r="AA499" s="121" t="s">
        <v>3245</v>
      </c>
      <c r="AB499" s="57" t="str">
        <f t="shared" si="204"/>
        <v>PS258064</v>
      </c>
      <c r="AC499" s="58" t="str">
        <f t="shared" si="205"/>
        <v>EBD-PSTPU251204</v>
      </c>
      <c r="AD499" s="59">
        <f t="shared" si="206"/>
        <v>45996</v>
      </c>
      <c r="AE499" s="58"/>
      <c r="AF499" s="58"/>
      <c r="AG499" s="58"/>
      <c r="AH499" s="58">
        <f t="shared" si="207"/>
        <v>410000</v>
      </c>
      <c r="AI499" s="58"/>
      <c r="AJ499" s="58"/>
      <c r="AK499" s="58"/>
      <c r="AL499" s="58"/>
      <c r="AM499" s="58"/>
      <c r="AN499" s="58"/>
      <c r="AO499" s="58"/>
      <c r="AP499" s="58"/>
      <c r="AQ499" s="58"/>
      <c r="AR499" s="58">
        <f t="shared" si="208"/>
        <v>32800</v>
      </c>
      <c r="AS499" s="58">
        <f t="shared" si="209"/>
        <v>442800</v>
      </c>
      <c r="AT499" s="58">
        <f t="shared" si="210"/>
        <v>442800</v>
      </c>
      <c r="AU499" s="58" t="str">
        <f t="shared" si="211"/>
        <v>Local</v>
      </c>
      <c r="AV499" s="74"/>
      <c r="AY499" s="158"/>
      <c r="AZ499" s="158"/>
      <c r="BA499" s="74"/>
      <c r="BB499" s="164"/>
    </row>
    <row r="500" spans="1:54" s="60" customFormat="1" ht="23.25" customHeight="1">
      <c r="A500" s="113" t="s">
        <v>2874</v>
      </c>
      <c r="B500" s="141" t="s">
        <v>3147</v>
      </c>
      <c r="C500" s="121" t="s">
        <v>1270</v>
      </c>
      <c r="D500" s="114">
        <v>45996</v>
      </c>
      <c r="E500" s="264">
        <v>107771309000</v>
      </c>
      <c r="F500" s="257">
        <v>1</v>
      </c>
      <c r="G500" s="119"/>
      <c r="H500" s="119"/>
      <c r="I500" s="120"/>
      <c r="J500" s="61"/>
      <c r="K500" s="62"/>
      <c r="L500" s="56"/>
      <c r="M500" s="217">
        <v>410000</v>
      </c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62"/>
      <c r="Y500" s="58"/>
      <c r="Z500" s="58"/>
      <c r="AA500" s="121" t="s">
        <v>3245</v>
      </c>
      <c r="AB500" s="57" t="str">
        <f t="shared" si="204"/>
        <v>PS258080</v>
      </c>
      <c r="AC500" s="58" t="str">
        <f t="shared" si="205"/>
        <v>O2-2512-00085</v>
      </c>
      <c r="AD500" s="59">
        <f t="shared" si="206"/>
        <v>45996</v>
      </c>
      <c r="AE500" s="58"/>
      <c r="AF500" s="58"/>
      <c r="AG500" s="58"/>
      <c r="AH500" s="58">
        <f t="shared" si="207"/>
        <v>410000</v>
      </c>
      <c r="AI500" s="58"/>
      <c r="AJ500" s="58"/>
      <c r="AK500" s="58"/>
      <c r="AL500" s="58"/>
      <c r="AM500" s="58"/>
      <c r="AN500" s="58"/>
      <c r="AO500" s="58"/>
      <c r="AP500" s="58"/>
      <c r="AQ500" s="58"/>
      <c r="AR500" s="58">
        <f t="shared" si="208"/>
        <v>32800</v>
      </c>
      <c r="AS500" s="58">
        <f t="shared" si="209"/>
        <v>442800</v>
      </c>
      <c r="AT500" s="58">
        <f t="shared" si="210"/>
        <v>442800</v>
      </c>
      <c r="AU500" s="58" t="str">
        <f t="shared" si="211"/>
        <v>Local</v>
      </c>
      <c r="AV500" s="74"/>
      <c r="AY500" s="158"/>
      <c r="AZ500" s="158"/>
      <c r="BA500" s="74"/>
      <c r="BB500" s="164"/>
    </row>
    <row r="501" spans="1:54" s="60" customFormat="1" ht="23.25" customHeight="1">
      <c r="A501" s="113" t="s">
        <v>2874</v>
      </c>
      <c r="B501" s="141" t="s">
        <v>3147</v>
      </c>
      <c r="C501" s="121" t="s">
        <v>1270</v>
      </c>
      <c r="D501" s="114">
        <v>45996</v>
      </c>
      <c r="E501" s="264">
        <v>107771316110</v>
      </c>
      <c r="F501" s="261">
        <v>1</v>
      </c>
      <c r="G501" s="119"/>
      <c r="H501" s="119"/>
      <c r="I501" s="120"/>
      <c r="J501" s="61"/>
      <c r="K501" s="62"/>
      <c r="L501" s="56"/>
      <c r="M501" s="217">
        <v>70000</v>
      </c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62"/>
      <c r="Y501" s="58"/>
      <c r="Z501" s="58"/>
      <c r="AA501" s="121" t="s">
        <v>3245</v>
      </c>
      <c r="AB501" s="57" t="str">
        <f t="shared" si="204"/>
        <v>PS258080</v>
      </c>
      <c r="AC501" s="58" t="str">
        <f t="shared" si="205"/>
        <v>O2-2512-00085</v>
      </c>
      <c r="AD501" s="59">
        <f t="shared" si="206"/>
        <v>45996</v>
      </c>
      <c r="AE501" s="58"/>
      <c r="AF501" s="58"/>
      <c r="AG501" s="58"/>
      <c r="AH501" s="58">
        <f t="shared" si="207"/>
        <v>70000</v>
      </c>
      <c r="AI501" s="58"/>
      <c r="AJ501" s="58"/>
      <c r="AK501" s="58"/>
      <c r="AL501" s="58"/>
      <c r="AM501" s="58"/>
      <c r="AN501" s="58"/>
      <c r="AO501" s="58"/>
      <c r="AP501" s="58"/>
      <c r="AQ501" s="58"/>
      <c r="AR501" s="58">
        <f t="shared" si="208"/>
        <v>5600</v>
      </c>
      <c r="AS501" s="58">
        <f t="shared" si="209"/>
        <v>75600</v>
      </c>
      <c r="AT501" s="58">
        <f t="shared" si="210"/>
        <v>75600</v>
      </c>
      <c r="AU501" s="58" t="str">
        <f t="shared" si="211"/>
        <v>Local</v>
      </c>
      <c r="AV501" s="74"/>
      <c r="AY501" s="158"/>
      <c r="AZ501" s="158"/>
      <c r="BA501" s="74"/>
      <c r="BB501" s="164"/>
    </row>
    <row r="502" spans="1:54" s="60" customFormat="1" ht="23.25" customHeight="1">
      <c r="A502" s="113" t="s">
        <v>2874</v>
      </c>
      <c r="B502" s="141" t="s">
        <v>3147</v>
      </c>
      <c r="C502" s="121" t="s">
        <v>1270</v>
      </c>
      <c r="D502" s="114">
        <v>45996</v>
      </c>
      <c r="E502" s="264">
        <v>107771319460</v>
      </c>
      <c r="F502" s="261">
        <v>1</v>
      </c>
      <c r="G502" s="119"/>
      <c r="H502" s="119"/>
      <c r="I502" s="120"/>
      <c r="J502" s="61"/>
      <c r="K502" s="62"/>
      <c r="L502" s="56"/>
      <c r="M502" s="217">
        <v>70000</v>
      </c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62"/>
      <c r="Y502" s="58"/>
      <c r="Z502" s="58"/>
      <c r="AA502" s="121" t="s">
        <v>3245</v>
      </c>
      <c r="AB502" s="57" t="str">
        <f t="shared" si="204"/>
        <v>PS258080</v>
      </c>
      <c r="AC502" s="58" t="str">
        <f t="shared" si="205"/>
        <v>O2-2512-00085</v>
      </c>
      <c r="AD502" s="59">
        <f t="shared" si="206"/>
        <v>45996</v>
      </c>
      <c r="AE502" s="58"/>
      <c r="AF502" s="58"/>
      <c r="AG502" s="58"/>
      <c r="AH502" s="58">
        <f t="shared" si="207"/>
        <v>70000</v>
      </c>
      <c r="AI502" s="58"/>
      <c r="AJ502" s="58"/>
      <c r="AK502" s="58"/>
      <c r="AL502" s="58"/>
      <c r="AM502" s="58"/>
      <c r="AN502" s="58"/>
      <c r="AO502" s="58"/>
      <c r="AP502" s="58"/>
      <c r="AQ502" s="58"/>
      <c r="AR502" s="58">
        <f t="shared" si="208"/>
        <v>5600</v>
      </c>
      <c r="AS502" s="58">
        <f t="shared" si="209"/>
        <v>75600</v>
      </c>
      <c r="AT502" s="58">
        <f t="shared" si="210"/>
        <v>75600</v>
      </c>
      <c r="AU502" s="58" t="str">
        <f t="shared" si="211"/>
        <v>Local</v>
      </c>
      <c r="AV502" s="74"/>
      <c r="AY502" s="158"/>
      <c r="AZ502" s="158"/>
      <c r="BA502" s="74"/>
      <c r="BB502" s="164"/>
    </row>
    <row r="503" spans="1:54" s="60" customFormat="1" ht="23.25" customHeight="1">
      <c r="A503" s="113" t="s">
        <v>2874</v>
      </c>
      <c r="B503" s="141" t="s">
        <v>3147</v>
      </c>
      <c r="C503" s="121" t="s">
        <v>1270</v>
      </c>
      <c r="D503" s="114">
        <v>45996</v>
      </c>
      <c r="E503" s="264">
        <v>107771323810</v>
      </c>
      <c r="F503" s="261">
        <v>1</v>
      </c>
      <c r="G503" s="119"/>
      <c r="H503" s="119"/>
      <c r="I503" s="120"/>
      <c r="J503" s="61"/>
      <c r="K503" s="62"/>
      <c r="L503" s="56"/>
      <c r="M503" s="217">
        <v>70000</v>
      </c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62"/>
      <c r="Y503" s="58"/>
      <c r="Z503" s="58"/>
      <c r="AA503" s="121" t="s">
        <v>3245</v>
      </c>
      <c r="AB503" s="57" t="str">
        <f t="shared" si="204"/>
        <v>PS258080</v>
      </c>
      <c r="AC503" s="58" t="str">
        <f t="shared" si="205"/>
        <v>O2-2512-00085</v>
      </c>
      <c r="AD503" s="59">
        <f t="shared" si="206"/>
        <v>45996</v>
      </c>
      <c r="AE503" s="58"/>
      <c r="AF503" s="58"/>
      <c r="AG503" s="58"/>
      <c r="AH503" s="58">
        <f t="shared" si="207"/>
        <v>70000</v>
      </c>
      <c r="AI503" s="58"/>
      <c r="AJ503" s="58"/>
      <c r="AK503" s="58"/>
      <c r="AL503" s="58"/>
      <c r="AM503" s="58"/>
      <c r="AN503" s="58"/>
      <c r="AO503" s="58"/>
      <c r="AP503" s="58"/>
      <c r="AQ503" s="58"/>
      <c r="AR503" s="58">
        <f t="shared" si="208"/>
        <v>5600</v>
      </c>
      <c r="AS503" s="58">
        <f t="shared" si="209"/>
        <v>75600</v>
      </c>
      <c r="AT503" s="58">
        <f t="shared" si="210"/>
        <v>75600</v>
      </c>
      <c r="AU503" s="58" t="str">
        <f t="shared" si="211"/>
        <v>Local</v>
      </c>
      <c r="AV503" s="74"/>
      <c r="AY503" s="158"/>
      <c r="AZ503" s="158"/>
      <c r="BA503" s="74"/>
      <c r="BB503" s="164"/>
    </row>
    <row r="504" spans="1:54" s="60" customFormat="1" ht="23.25" customHeight="1">
      <c r="A504" s="113" t="s">
        <v>2874</v>
      </c>
      <c r="B504" s="141" t="s">
        <v>3147</v>
      </c>
      <c r="C504" s="121" t="s">
        <v>1270</v>
      </c>
      <c r="D504" s="114">
        <v>45996</v>
      </c>
      <c r="E504" s="264">
        <v>107771332760</v>
      </c>
      <c r="F504" s="261">
        <v>1</v>
      </c>
      <c r="G504" s="119"/>
      <c r="H504" s="119"/>
      <c r="I504" s="120"/>
      <c r="J504" s="61"/>
      <c r="K504" s="62"/>
      <c r="L504" s="56"/>
      <c r="M504" s="217">
        <v>70000</v>
      </c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62"/>
      <c r="Y504" s="58"/>
      <c r="Z504" s="58"/>
      <c r="AA504" s="121" t="s">
        <v>3245</v>
      </c>
      <c r="AB504" s="57" t="str">
        <f t="shared" si="204"/>
        <v>PS258080</v>
      </c>
      <c r="AC504" s="58" t="str">
        <f t="shared" si="205"/>
        <v>O2-2512-00085</v>
      </c>
      <c r="AD504" s="59">
        <f t="shared" si="206"/>
        <v>45996</v>
      </c>
      <c r="AE504" s="58"/>
      <c r="AF504" s="58"/>
      <c r="AG504" s="58"/>
      <c r="AH504" s="58">
        <f t="shared" si="207"/>
        <v>70000</v>
      </c>
      <c r="AI504" s="58"/>
      <c r="AJ504" s="58"/>
      <c r="AK504" s="58"/>
      <c r="AL504" s="58"/>
      <c r="AM504" s="58"/>
      <c r="AN504" s="58"/>
      <c r="AO504" s="58"/>
      <c r="AP504" s="58"/>
      <c r="AQ504" s="58"/>
      <c r="AR504" s="58">
        <f t="shared" si="208"/>
        <v>5600</v>
      </c>
      <c r="AS504" s="58">
        <f t="shared" si="209"/>
        <v>75600</v>
      </c>
      <c r="AT504" s="58">
        <f t="shared" si="210"/>
        <v>75600</v>
      </c>
      <c r="AU504" s="58" t="str">
        <f t="shared" si="211"/>
        <v>Local</v>
      </c>
      <c r="AV504" s="74"/>
      <c r="AY504" s="158"/>
      <c r="AZ504" s="158"/>
      <c r="BA504" s="74"/>
      <c r="BB504" s="164"/>
    </row>
    <row r="505" spans="1:54" s="60" customFormat="1" ht="23.25" customHeight="1">
      <c r="A505" s="113" t="s">
        <v>2875</v>
      </c>
      <c r="B505" s="141" t="s">
        <v>3148</v>
      </c>
      <c r="C505" s="121" t="s">
        <v>1270</v>
      </c>
      <c r="D505" s="114">
        <v>45996</v>
      </c>
      <c r="E505" s="264">
        <v>107771194160</v>
      </c>
      <c r="F505" s="257">
        <v>1</v>
      </c>
      <c r="G505" s="119"/>
      <c r="H505" s="119"/>
      <c r="I505" s="120"/>
      <c r="J505" s="61"/>
      <c r="K505" s="62"/>
      <c r="L505" s="56"/>
      <c r="M505" s="217">
        <v>410000</v>
      </c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62"/>
      <c r="Y505" s="58"/>
      <c r="Z505" s="58"/>
      <c r="AA505" s="121" t="s">
        <v>3245</v>
      </c>
      <c r="AB505" s="57" t="str">
        <f t="shared" si="204"/>
        <v>PS258048</v>
      </c>
      <c r="AC505" s="58" t="str">
        <f t="shared" si="205"/>
        <v>B34X25120306VY</v>
      </c>
      <c r="AD505" s="59">
        <f t="shared" si="206"/>
        <v>45996</v>
      </c>
      <c r="AE505" s="58"/>
      <c r="AF505" s="58"/>
      <c r="AG505" s="58"/>
      <c r="AH505" s="58">
        <f t="shared" si="207"/>
        <v>410000</v>
      </c>
      <c r="AI505" s="58"/>
      <c r="AJ505" s="58"/>
      <c r="AK505" s="58"/>
      <c r="AL505" s="58"/>
      <c r="AM505" s="58"/>
      <c r="AN505" s="58"/>
      <c r="AO505" s="58"/>
      <c r="AP505" s="58"/>
      <c r="AQ505" s="58"/>
      <c r="AR505" s="58">
        <f t="shared" si="208"/>
        <v>32800</v>
      </c>
      <c r="AS505" s="58">
        <f t="shared" si="209"/>
        <v>442800</v>
      </c>
      <c r="AT505" s="58">
        <f t="shared" si="210"/>
        <v>442800</v>
      </c>
      <c r="AU505" s="58" t="str">
        <f t="shared" si="211"/>
        <v>Local</v>
      </c>
      <c r="AV505" s="74"/>
      <c r="AY505" s="158"/>
      <c r="AZ505" s="158"/>
      <c r="BA505" s="74"/>
      <c r="BB505" s="164"/>
    </row>
    <row r="506" spans="1:54" s="60" customFormat="1" ht="23.25" customHeight="1">
      <c r="A506" s="113" t="s">
        <v>2875</v>
      </c>
      <c r="B506" s="141" t="s">
        <v>3148</v>
      </c>
      <c r="C506" s="121" t="s">
        <v>1270</v>
      </c>
      <c r="D506" s="114">
        <v>45996</v>
      </c>
      <c r="E506" s="264">
        <v>107771211700</v>
      </c>
      <c r="F506" s="261">
        <v>1</v>
      </c>
      <c r="G506" s="119"/>
      <c r="H506" s="119"/>
      <c r="I506" s="120"/>
      <c r="J506" s="61"/>
      <c r="K506" s="62"/>
      <c r="L506" s="56"/>
      <c r="M506" s="217">
        <v>70000</v>
      </c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62"/>
      <c r="Y506" s="58"/>
      <c r="Z506" s="58"/>
      <c r="AA506" s="121" t="s">
        <v>3245</v>
      </c>
      <c r="AB506" s="57" t="str">
        <f t="shared" si="204"/>
        <v>PS258048</v>
      </c>
      <c r="AC506" s="58" t="str">
        <f t="shared" si="205"/>
        <v>B34X25120306VY</v>
      </c>
      <c r="AD506" s="59">
        <f t="shared" si="206"/>
        <v>45996</v>
      </c>
      <c r="AE506" s="58"/>
      <c r="AF506" s="58"/>
      <c r="AG506" s="58"/>
      <c r="AH506" s="58">
        <f t="shared" si="207"/>
        <v>70000</v>
      </c>
      <c r="AI506" s="58"/>
      <c r="AJ506" s="58"/>
      <c r="AK506" s="58"/>
      <c r="AL506" s="58"/>
      <c r="AM506" s="58"/>
      <c r="AN506" s="58"/>
      <c r="AO506" s="58"/>
      <c r="AP506" s="58"/>
      <c r="AQ506" s="58"/>
      <c r="AR506" s="58">
        <f t="shared" si="208"/>
        <v>5600</v>
      </c>
      <c r="AS506" s="58">
        <f t="shared" si="209"/>
        <v>75600</v>
      </c>
      <c r="AT506" s="58">
        <f t="shared" si="210"/>
        <v>75600</v>
      </c>
      <c r="AU506" s="58" t="str">
        <f t="shared" si="211"/>
        <v>Local</v>
      </c>
      <c r="AV506" s="74"/>
      <c r="AY506" s="158"/>
      <c r="AZ506" s="158"/>
      <c r="BA506" s="74"/>
      <c r="BB506" s="164"/>
    </row>
    <row r="507" spans="1:54" s="60" customFormat="1" ht="23.25" customHeight="1">
      <c r="A507" s="113" t="s">
        <v>2875</v>
      </c>
      <c r="B507" s="141" t="s">
        <v>3148</v>
      </c>
      <c r="C507" s="121" t="s">
        <v>1270</v>
      </c>
      <c r="D507" s="114">
        <v>45996</v>
      </c>
      <c r="E507" s="264">
        <v>107771220430</v>
      </c>
      <c r="F507" s="261">
        <v>1</v>
      </c>
      <c r="G507" s="119"/>
      <c r="H507" s="119"/>
      <c r="I507" s="120"/>
      <c r="J507" s="61"/>
      <c r="K507" s="62"/>
      <c r="L507" s="56"/>
      <c r="M507" s="217">
        <v>70000</v>
      </c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62"/>
      <c r="Y507" s="58"/>
      <c r="Z507" s="58"/>
      <c r="AA507" s="121" t="s">
        <v>3245</v>
      </c>
      <c r="AB507" s="57" t="str">
        <f t="shared" si="204"/>
        <v>PS258048</v>
      </c>
      <c r="AC507" s="58" t="str">
        <f t="shared" si="205"/>
        <v>B34X25120306VY</v>
      </c>
      <c r="AD507" s="59">
        <f t="shared" si="206"/>
        <v>45996</v>
      </c>
      <c r="AE507" s="58"/>
      <c r="AF507" s="58"/>
      <c r="AG507" s="58"/>
      <c r="AH507" s="58">
        <f t="shared" si="207"/>
        <v>70000</v>
      </c>
      <c r="AI507" s="58"/>
      <c r="AJ507" s="58"/>
      <c r="AK507" s="58"/>
      <c r="AL507" s="58"/>
      <c r="AM507" s="58"/>
      <c r="AN507" s="58"/>
      <c r="AO507" s="58"/>
      <c r="AP507" s="58"/>
      <c r="AQ507" s="58"/>
      <c r="AR507" s="58">
        <f t="shared" si="208"/>
        <v>5600</v>
      </c>
      <c r="AS507" s="58">
        <f t="shared" si="209"/>
        <v>75600</v>
      </c>
      <c r="AT507" s="58">
        <f t="shared" si="210"/>
        <v>75600</v>
      </c>
      <c r="AU507" s="58" t="str">
        <f t="shared" si="211"/>
        <v>Local</v>
      </c>
      <c r="AV507" s="74"/>
      <c r="AY507" s="158"/>
      <c r="AZ507" s="158"/>
      <c r="BA507" s="74"/>
      <c r="BB507" s="164"/>
    </row>
    <row r="508" spans="1:54" s="60" customFormat="1" ht="23.25" customHeight="1">
      <c r="A508" s="113" t="s">
        <v>2875</v>
      </c>
      <c r="B508" s="141" t="s">
        <v>3148</v>
      </c>
      <c r="C508" s="121" t="s">
        <v>1270</v>
      </c>
      <c r="D508" s="114">
        <v>45996</v>
      </c>
      <c r="E508" s="264">
        <v>107771238150</v>
      </c>
      <c r="F508" s="261">
        <v>1</v>
      </c>
      <c r="G508" s="119"/>
      <c r="H508" s="119"/>
      <c r="I508" s="120"/>
      <c r="J508" s="61"/>
      <c r="K508" s="62"/>
      <c r="L508" s="56"/>
      <c r="M508" s="217">
        <v>70000</v>
      </c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62"/>
      <c r="Y508" s="58"/>
      <c r="Z508" s="58"/>
      <c r="AA508" s="121" t="s">
        <v>3245</v>
      </c>
      <c r="AB508" s="57" t="str">
        <f t="shared" si="204"/>
        <v>PS258048</v>
      </c>
      <c r="AC508" s="58" t="str">
        <f t="shared" si="205"/>
        <v>B34X25120306VY</v>
      </c>
      <c r="AD508" s="59">
        <f t="shared" si="206"/>
        <v>45996</v>
      </c>
      <c r="AE508" s="58"/>
      <c r="AF508" s="58"/>
      <c r="AG508" s="58"/>
      <c r="AH508" s="58">
        <f t="shared" si="207"/>
        <v>70000</v>
      </c>
      <c r="AI508" s="58"/>
      <c r="AJ508" s="58"/>
      <c r="AK508" s="58"/>
      <c r="AL508" s="58"/>
      <c r="AM508" s="58"/>
      <c r="AN508" s="58"/>
      <c r="AO508" s="58"/>
      <c r="AP508" s="58"/>
      <c r="AQ508" s="58"/>
      <c r="AR508" s="58">
        <f t="shared" si="208"/>
        <v>5600</v>
      </c>
      <c r="AS508" s="58">
        <f t="shared" si="209"/>
        <v>75600</v>
      </c>
      <c r="AT508" s="58">
        <f t="shared" si="210"/>
        <v>75600</v>
      </c>
      <c r="AU508" s="58" t="str">
        <f t="shared" si="211"/>
        <v>Local</v>
      </c>
      <c r="AV508" s="74"/>
      <c r="AY508" s="158"/>
      <c r="AZ508" s="158"/>
      <c r="BA508" s="74"/>
      <c r="BB508" s="164"/>
    </row>
    <row r="509" spans="1:54" s="60" customFormat="1" ht="23.25" customHeight="1">
      <c r="A509" s="113" t="s">
        <v>2876</v>
      </c>
      <c r="B509" s="141" t="s">
        <v>3149</v>
      </c>
      <c r="C509" s="121" t="s">
        <v>1270</v>
      </c>
      <c r="D509" s="114">
        <v>45996</v>
      </c>
      <c r="E509" s="264">
        <v>107774277660</v>
      </c>
      <c r="F509" s="257">
        <v>1</v>
      </c>
      <c r="G509" s="119"/>
      <c r="H509" s="119"/>
      <c r="I509" s="120"/>
      <c r="J509" s="61"/>
      <c r="K509" s="62"/>
      <c r="L509" s="56"/>
      <c r="M509" s="217">
        <v>410000</v>
      </c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62"/>
      <c r="Y509" s="58"/>
      <c r="Z509" s="58"/>
      <c r="AA509" s="121" t="s">
        <v>3245</v>
      </c>
      <c r="AB509" s="57" t="str">
        <f t="shared" si="204"/>
        <v>PS258085</v>
      </c>
      <c r="AC509" s="58" t="str">
        <f t="shared" si="205"/>
        <v>BSV251203-217203</v>
      </c>
      <c r="AD509" s="59">
        <f t="shared" si="206"/>
        <v>45996</v>
      </c>
      <c r="AE509" s="58"/>
      <c r="AF509" s="58"/>
      <c r="AG509" s="58"/>
      <c r="AH509" s="58">
        <f t="shared" si="207"/>
        <v>410000</v>
      </c>
      <c r="AI509" s="58"/>
      <c r="AJ509" s="58"/>
      <c r="AK509" s="58"/>
      <c r="AL509" s="58"/>
      <c r="AM509" s="58"/>
      <c r="AN509" s="58"/>
      <c r="AO509" s="58"/>
      <c r="AP509" s="58"/>
      <c r="AQ509" s="58"/>
      <c r="AR509" s="58">
        <f t="shared" si="208"/>
        <v>32800</v>
      </c>
      <c r="AS509" s="58">
        <f t="shared" si="209"/>
        <v>442800</v>
      </c>
      <c r="AT509" s="58">
        <f t="shared" si="210"/>
        <v>442800</v>
      </c>
      <c r="AU509" s="58" t="str">
        <f t="shared" si="211"/>
        <v>Local</v>
      </c>
      <c r="AV509" s="74"/>
      <c r="AY509" s="158"/>
      <c r="AZ509" s="158"/>
      <c r="BA509" s="74"/>
      <c r="BB509" s="164"/>
    </row>
    <row r="510" spans="1:54" s="60" customFormat="1" ht="23.25" customHeight="1">
      <c r="A510" s="113" t="s">
        <v>2877</v>
      </c>
      <c r="B510" s="141" t="s">
        <v>3150</v>
      </c>
      <c r="C510" s="121" t="s">
        <v>1270</v>
      </c>
      <c r="D510" s="114">
        <v>45997</v>
      </c>
      <c r="E510" s="264">
        <v>107777104960</v>
      </c>
      <c r="F510" s="257">
        <v>1</v>
      </c>
      <c r="G510" s="119"/>
      <c r="H510" s="119"/>
      <c r="I510" s="120"/>
      <c r="J510" s="61"/>
      <c r="K510" s="62"/>
      <c r="L510" s="56"/>
      <c r="M510" s="217">
        <v>410000</v>
      </c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62"/>
      <c r="Y510" s="58"/>
      <c r="Z510" s="58"/>
      <c r="AA510" s="121" t="s">
        <v>3245</v>
      </c>
      <c r="AB510" s="57" t="str">
        <f t="shared" si="204"/>
        <v>PS258103</v>
      </c>
      <c r="AC510" s="58" t="str">
        <f t="shared" si="205"/>
        <v>BSV251205-217355</v>
      </c>
      <c r="AD510" s="59">
        <f t="shared" si="206"/>
        <v>45997</v>
      </c>
      <c r="AE510" s="58"/>
      <c r="AF510" s="58"/>
      <c r="AG510" s="58"/>
      <c r="AH510" s="58">
        <f t="shared" si="207"/>
        <v>410000</v>
      </c>
      <c r="AI510" s="58"/>
      <c r="AJ510" s="58"/>
      <c r="AK510" s="58"/>
      <c r="AL510" s="58"/>
      <c r="AM510" s="58"/>
      <c r="AN510" s="58"/>
      <c r="AO510" s="58"/>
      <c r="AP510" s="58"/>
      <c r="AQ510" s="58"/>
      <c r="AR510" s="58">
        <f t="shared" si="208"/>
        <v>32800</v>
      </c>
      <c r="AS510" s="58">
        <f t="shared" si="209"/>
        <v>442800</v>
      </c>
      <c r="AT510" s="58">
        <f t="shared" si="210"/>
        <v>442800</v>
      </c>
      <c r="AU510" s="58" t="str">
        <f t="shared" si="211"/>
        <v>Local</v>
      </c>
      <c r="AV510" s="74"/>
      <c r="AY510" s="158"/>
      <c r="AZ510" s="158"/>
      <c r="BA510" s="74"/>
      <c r="BB510" s="164"/>
    </row>
    <row r="511" spans="1:54" s="60" customFormat="1" ht="23.25" customHeight="1">
      <c r="A511" s="113" t="s">
        <v>2878</v>
      </c>
      <c r="B511" s="141" t="s">
        <v>3151</v>
      </c>
      <c r="C511" s="121" t="s">
        <v>1270</v>
      </c>
      <c r="D511" s="114">
        <v>45999</v>
      </c>
      <c r="E511" s="264">
        <v>107777615740</v>
      </c>
      <c r="F511" s="257">
        <v>1</v>
      </c>
      <c r="G511" s="119"/>
      <c r="H511" s="119"/>
      <c r="I511" s="120"/>
      <c r="J511" s="61"/>
      <c r="K511" s="62"/>
      <c r="L511" s="56"/>
      <c r="M511" s="217">
        <v>410000</v>
      </c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62"/>
      <c r="Y511" s="58"/>
      <c r="Z511" s="58"/>
      <c r="AA511" s="121" t="s">
        <v>3245</v>
      </c>
      <c r="AB511" s="57" t="str">
        <f t="shared" si="204"/>
        <v>PS258107</v>
      </c>
      <c r="AC511" s="58" t="str">
        <f t="shared" si="205"/>
        <v>B34X25120506VY</v>
      </c>
      <c r="AD511" s="59">
        <f t="shared" si="206"/>
        <v>45999</v>
      </c>
      <c r="AE511" s="58"/>
      <c r="AF511" s="58"/>
      <c r="AG511" s="58"/>
      <c r="AH511" s="58">
        <f t="shared" si="207"/>
        <v>410000</v>
      </c>
      <c r="AI511" s="58"/>
      <c r="AJ511" s="58"/>
      <c r="AK511" s="58"/>
      <c r="AL511" s="58"/>
      <c r="AM511" s="58"/>
      <c r="AN511" s="58"/>
      <c r="AO511" s="58"/>
      <c r="AP511" s="58"/>
      <c r="AQ511" s="58"/>
      <c r="AR511" s="58">
        <f t="shared" si="208"/>
        <v>32800</v>
      </c>
      <c r="AS511" s="58">
        <f t="shared" si="209"/>
        <v>442800</v>
      </c>
      <c r="AT511" s="58">
        <f t="shared" si="210"/>
        <v>442800</v>
      </c>
      <c r="AU511" s="58" t="str">
        <f t="shared" si="211"/>
        <v>Local</v>
      </c>
      <c r="AV511" s="74"/>
      <c r="AY511" s="158"/>
      <c r="AZ511" s="158"/>
      <c r="BA511" s="74"/>
      <c r="BB511" s="164"/>
    </row>
    <row r="512" spans="1:54" s="60" customFormat="1" ht="23.25" customHeight="1">
      <c r="A512" s="113" t="s">
        <v>2879</v>
      </c>
      <c r="B512" s="141" t="s">
        <v>3152</v>
      </c>
      <c r="C512" s="121" t="s">
        <v>1270</v>
      </c>
      <c r="D512" s="114">
        <v>45999</v>
      </c>
      <c r="E512" s="264">
        <v>107777809750</v>
      </c>
      <c r="F512" s="257">
        <v>1</v>
      </c>
      <c r="G512" s="119"/>
      <c r="H512" s="119"/>
      <c r="I512" s="120"/>
      <c r="J512" s="61"/>
      <c r="K512" s="62"/>
      <c r="L512" s="56"/>
      <c r="M512" s="217">
        <v>410000</v>
      </c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62"/>
      <c r="Y512" s="58"/>
      <c r="Z512" s="58"/>
      <c r="AA512" s="121" t="s">
        <v>3245</v>
      </c>
      <c r="AB512" s="57" t="str">
        <f t="shared" si="204"/>
        <v>PS258077</v>
      </c>
      <c r="AC512" s="58" t="str">
        <f t="shared" si="205"/>
        <v>132/BG-PS-34</v>
      </c>
      <c r="AD512" s="59">
        <f t="shared" si="206"/>
        <v>45999</v>
      </c>
      <c r="AE512" s="58"/>
      <c r="AF512" s="58"/>
      <c r="AG512" s="58"/>
      <c r="AH512" s="58">
        <f t="shared" si="207"/>
        <v>410000</v>
      </c>
      <c r="AI512" s="58"/>
      <c r="AJ512" s="58"/>
      <c r="AK512" s="58"/>
      <c r="AL512" s="58"/>
      <c r="AM512" s="58"/>
      <c r="AN512" s="58"/>
      <c r="AO512" s="58"/>
      <c r="AP512" s="58"/>
      <c r="AQ512" s="58"/>
      <c r="AR512" s="58">
        <f t="shared" si="208"/>
        <v>32800</v>
      </c>
      <c r="AS512" s="58">
        <f t="shared" si="209"/>
        <v>442800</v>
      </c>
      <c r="AT512" s="58">
        <f t="shared" si="210"/>
        <v>442800</v>
      </c>
      <c r="AU512" s="58" t="str">
        <f t="shared" si="211"/>
        <v>Local</v>
      </c>
      <c r="AV512" s="74"/>
      <c r="AY512" s="158"/>
      <c r="AZ512" s="158"/>
      <c r="BA512" s="74"/>
      <c r="BB512" s="164"/>
    </row>
    <row r="513" spans="1:54" s="60" customFormat="1" ht="23.25" customHeight="1">
      <c r="A513" s="113" t="s">
        <v>2880</v>
      </c>
      <c r="B513" s="141" t="s">
        <v>3153</v>
      </c>
      <c r="C513" s="121" t="s">
        <v>1270</v>
      </c>
      <c r="D513" s="114">
        <v>45999</v>
      </c>
      <c r="E513" s="264">
        <v>107777890510</v>
      </c>
      <c r="F513" s="257">
        <v>1</v>
      </c>
      <c r="G513" s="119"/>
      <c r="H513" s="119"/>
      <c r="I513" s="120"/>
      <c r="J513" s="61"/>
      <c r="K513" s="62"/>
      <c r="L513" s="56"/>
      <c r="M513" s="217">
        <v>410000</v>
      </c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62"/>
      <c r="Y513" s="58"/>
      <c r="Z513" s="58"/>
      <c r="AA513" s="121" t="s">
        <v>3245</v>
      </c>
      <c r="AB513" s="57" t="str">
        <f t="shared" si="204"/>
        <v>PS258060</v>
      </c>
      <c r="AC513" s="58" t="str">
        <f t="shared" si="205"/>
        <v>5099944</v>
      </c>
      <c r="AD513" s="59">
        <f t="shared" si="206"/>
        <v>45999</v>
      </c>
      <c r="AE513" s="58"/>
      <c r="AF513" s="58"/>
      <c r="AG513" s="58"/>
      <c r="AH513" s="58">
        <f t="shared" si="207"/>
        <v>410000</v>
      </c>
      <c r="AI513" s="58"/>
      <c r="AJ513" s="58"/>
      <c r="AK513" s="58"/>
      <c r="AL513" s="58"/>
      <c r="AM513" s="58"/>
      <c r="AN513" s="58"/>
      <c r="AO513" s="58"/>
      <c r="AP513" s="58"/>
      <c r="AQ513" s="58"/>
      <c r="AR513" s="58">
        <f t="shared" si="208"/>
        <v>32800</v>
      </c>
      <c r="AS513" s="58">
        <f t="shared" si="209"/>
        <v>442800</v>
      </c>
      <c r="AT513" s="58">
        <f t="shared" si="210"/>
        <v>442800</v>
      </c>
      <c r="AU513" s="58" t="str">
        <f t="shared" si="211"/>
        <v>Local</v>
      </c>
      <c r="AV513" s="74"/>
      <c r="AY513" s="158"/>
      <c r="AZ513" s="158"/>
      <c r="BA513" s="74"/>
      <c r="BB513" s="164"/>
    </row>
    <row r="514" spans="1:54" s="60" customFormat="1" ht="23.25" customHeight="1">
      <c r="A514" s="113" t="s">
        <v>2881</v>
      </c>
      <c r="B514" s="141" t="s">
        <v>3154</v>
      </c>
      <c r="C514" s="121" t="s">
        <v>1270</v>
      </c>
      <c r="D514" s="114">
        <v>45999</v>
      </c>
      <c r="E514" s="264">
        <v>107777887120</v>
      </c>
      <c r="F514" s="257">
        <v>1</v>
      </c>
      <c r="G514" s="119"/>
      <c r="H514" s="119"/>
      <c r="I514" s="120"/>
      <c r="J514" s="61"/>
      <c r="K514" s="62"/>
      <c r="L514" s="56"/>
      <c r="M514" s="217">
        <v>410000</v>
      </c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62"/>
      <c r="Y514" s="58"/>
      <c r="Z514" s="58"/>
      <c r="AA514" s="121" t="s">
        <v>3245</v>
      </c>
      <c r="AB514" s="57" t="str">
        <f t="shared" si="204"/>
        <v>PS258066</v>
      </c>
      <c r="AC514" s="58" t="str">
        <f t="shared" si="205"/>
        <v>5099749</v>
      </c>
      <c r="AD514" s="59">
        <f t="shared" si="206"/>
        <v>45999</v>
      </c>
      <c r="AE514" s="58"/>
      <c r="AF514" s="58"/>
      <c r="AG514" s="58"/>
      <c r="AH514" s="58">
        <f t="shared" si="207"/>
        <v>410000</v>
      </c>
      <c r="AI514" s="58"/>
      <c r="AJ514" s="58"/>
      <c r="AK514" s="58"/>
      <c r="AL514" s="58"/>
      <c r="AM514" s="58"/>
      <c r="AN514" s="58"/>
      <c r="AO514" s="58"/>
      <c r="AP514" s="58"/>
      <c r="AQ514" s="58"/>
      <c r="AR514" s="58">
        <f t="shared" si="208"/>
        <v>32800</v>
      </c>
      <c r="AS514" s="58">
        <f t="shared" si="209"/>
        <v>442800</v>
      </c>
      <c r="AT514" s="58">
        <f t="shared" si="210"/>
        <v>442800</v>
      </c>
      <c r="AU514" s="58" t="str">
        <f t="shared" si="211"/>
        <v>Local</v>
      </c>
      <c r="AV514" s="74"/>
      <c r="AY514" s="158"/>
      <c r="AZ514" s="158"/>
      <c r="BA514" s="74"/>
      <c r="BB514" s="164"/>
    </row>
    <row r="515" spans="1:54" s="60" customFormat="1" ht="23.25" customHeight="1">
      <c r="A515" s="113" t="s">
        <v>2882</v>
      </c>
      <c r="B515" s="141" t="s">
        <v>3155</v>
      </c>
      <c r="C515" s="121" t="s">
        <v>1270</v>
      </c>
      <c r="D515" s="114">
        <v>45999</v>
      </c>
      <c r="E515" s="264">
        <v>107777878610</v>
      </c>
      <c r="F515" s="257">
        <v>1</v>
      </c>
      <c r="G515" s="119"/>
      <c r="H515" s="119"/>
      <c r="I515" s="120"/>
      <c r="J515" s="61"/>
      <c r="K515" s="62"/>
      <c r="L515" s="56"/>
      <c r="M515" s="217">
        <v>410000</v>
      </c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62"/>
      <c r="Y515" s="58"/>
      <c r="Z515" s="58"/>
      <c r="AA515" s="121" t="s">
        <v>3245</v>
      </c>
      <c r="AB515" s="57" t="str">
        <f t="shared" si="204"/>
        <v>PS258067</v>
      </c>
      <c r="AC515" s="58" t="str">
        <f t="shared" si="205"/>
        <v>5099740</v>
      </c>
      <c r="AD515" s="59">
        <f t="shared" si="206"/>
        <v>45999</v>
      </c>
      <c r="AE515" s="58"/>
      <c r="AF515" s="58"/>
      <c r="AG515" s="58"/>
      <c r="AH515" s="58">
        <f t="shared" si="207"/>
        <v>410000</v>
      </c>
      <c r="AI515" s="58"/>
      <c r="AJ515" s="58"/>
      <c r="AK515" s="58"/>
      <c r="AL515" s="58"/>
      <c r="AM515" s="58"/>
      <c r="AN515" s="58"/>
      <c r="AO515" s="58"/>
      <c r="AP515" s="58"/>
      <c r="AQ515" s="58"/>
      <c r="AR515" s="58">
        <f t="shared" si="208"/>
        <v>32800</v>
      </c>
      <c r="AS515" s="58">
        <f t="shared" si="209"/>
        <v>442800</v>
      </c>
      <c r="AT515" s="58">
        <f t="shared" si="210"/>
        <v>442800</v>
      </c>
      <c r="AU515" s="58" t="str">
        <f t="shared" si="211"/>
        <v>Local</v>
      </c>
      <c r="AV515" s="74"/>
      <c r="AY515" s="158"/>
      <c r="AZ515" s="158"/>
      <c r="BA515" s="74"/>
      <c r="BB515" s="164"/>
    </row>
    <row r="516" spans="1:54" s="60" customFormat="1" ht="23.25" customHeight="1">
      <c r="A516" s="113" t="s">
        <v>2883</v>
      </c>
      <c r="B516" s="141" t="s">
        <v>3156</v>
      </c>
      <c r="C516" s="121" t="s">
        <v>1270</v>
      </c>
      <c r="D516" s="114">
        <v>45999</v>
      </c>
      <c r="E516" s="264">
        <v>107777875110</v>
      </c>
      <c r="F516" s="257">
        <v>1</v>
      </c>
      <c r="G516" s="119"/>
      <c r="H516" s="119"/>
      <c r="I516" s="120"/>
      <c r="J516" s="61"/>
      <c r="K516" s="62"/>
      <c r="L516" s="56"/>
      <c r="M516" s="217">
        <v>410000</v>
      </c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62"/>
      <c r="Y516" s="58"/>
      <c r="Z516" s="58"/>
      <c r="AA516" s="121" t="s">
        <v>3245</v>
      </c>
      <c r="AB516" s="57" t="str">
        <f t="shared" si="204"/>
        <v>PS258068</v>
      </c>
      <c r="AC516" s="58" t="str">
        <f t="shared" si="205"/>
        <v>5099720</v>
      </c>
      <c r="AD516" s="59">
        <f t="shared" si="206"/>
        <v>45999</v>
      </c>
      <c r="AE516" s="58"/>
      <c r="AF516" s="58"/>
      <c r="AG516" s="58"/>
      <c r="AH516" s="58">
        <f t="shared" si="207"/>
        <v>410000</v>
      </c>
      <c r="AI516" s="58"/>
      <c r="AJ516" s="58"/>
      <c r="AK516" s="58"/>
      <c r="AL516" s="58"/>
      <c r="AM516" s="58"/>
      <c r="AN516" s="58"/>
      <c r="AO516" s="58"/>
      <c r="AP516" s="58"/>
      <c r="AQ516" s="58"/>
      <c r="AR516" s="58">
        <f t="shared" si="208"/>
        <v>32800</v>
      </c>
      <c r="AS516" s="58">
        <f t="shared" si="209"/>
        <v>442800</v>
      </c>
      <c r="AT516" s="58">
        <f t="shared" si="210"/>
        <v>442800</v>
      </c>
      <c r="AU516" s="58" t="str">
        <f t="shared" si="211"/>
        <v>Local</v>
      </c>
      <c r="AV516" s="74"/>
      <c r="AY516" s="158"/>
      <c r="AZ516" s="158"/>
      <c r="BA516" s="74"/>
      <c r="BB516" s="164"/>
    </row>
    <row r="517" spans="1:54" s="60" customFormat="1" ht="23.25" customHeight="1">
      <c r="A517" s="113" t="s">
        <v>2884</v>
      </c>
      <c r="B517" s="141" t="s">
        <v>3157</v>
      </c>
      <c r="C517" s="121" t="s">
        <v>1270</v>
      </c>
      <c r="D517" s="114">
        <v>45999</v>
      </c>
      <c r="E517" s="264">
        <v>107777869030</v>
      </c>
      <c r="F517" s="257">
        <v>1</v>
      </c>
      <c r="G517" s="119"/>
      <c r="H517" s="119"/>
      <c r="I517" s="120"/>
      <c r="J517" s="61"/>
      <c r="K517" s="62"/>
      <c r="L517" s="56"/>
      <c r="M517" s="217">
        <v>410000</v>
      </c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62"/>
      <c r="Y517" s="58"/>
      <c r="Z517" s="58"/>
      <c r="AA517" s="121" t="s">
        <v>3245</v>
      </c>
      <c r="AB517" s="57" t="str">
        <f t="shared" si="204"/>
        <v>PS258111</v>
      </c>
      <c r="AC517" s="58" t="str">
        <f t="shared" si="205"/>
        <v>134/BG-PS-34</v>
      </c>
      <c r="AD517" s="59">
        <f t="shared" si="206"/>
        <v>45999</v>
      </c>
      <c r="AE517" s="58"/>
      <c r="AF517" s="58"/>
      <c r="AG517" s="58"/>
      <c r="AH517" s="58">
        <f t="shared" si="207"/>
        <v>410000</v>
      </c>
      <c r="AI517" s="58"/>
      <c r="AJ517" s="58"/>
      <c r="AK517" s="58"/>
      <c r="AL517" s="58"/>
      <c r="AM517" s="58"/>
      <c r="AN517" s="58"/>
      <c r="AO517" s="58"/>
      <c r="AP517" s="58"/>
      <c r="AQ517" s="58"/>
      <c r="AR517" s="58">
        <f t="shared" si="208"/>
        <v>32800</v>
      </c>
      <c r="AS517" s="58">
        <f t="shared" si="209"/>
        <v>442800</v>
      </c>
      <c r="AT517" s="58">
        <f t="shared" si="210"/>
        <v>442800</v>
      </c>
      <c r="AU517" s="58" t="str">
        <f t="shared" si="211"/>
        <v>Local</v>
      </c>
      <c r="AV517" s="74"/>
      <c r="AY517" s="158"/>
      <c r="AZ517" s="158"/>
      <c r="BA517" s="74"/>
      <c r="BB517" s="164"/>
    </row>
    <row r="518" spans="1:54" s="60" customFormat="1" ht="23.25" customHeight="1">
      <c r="A518" s="113" t="s">
        <v>2885</v>
      </c>
      <c r="B518" s="141" t="s">
        <v>3158</v>
      </c>
      <c r="C518" s="121" t="s">
        <v>1270</v>
      </c>
      <c r="D518" s="114">
        <v>45999</v>
      </c>
      <c r="E518" s="264">
        <v>107777871830</v>
      </c>
      <c r="F518" s="257">
        <v>1</v>
      </c>
      <c r="G518" s="119"/>
      <c r="H518" s="119"/>
      <c r="I518" s="120"/>
      <c r="J518" s="61"/>
      <c r="K518" s="62"/>
      <c r="L518" s="56"/>
      <c r="M518" s="217">
        <v>410000</v>
      </c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62"/>
      <c r="Y518" s="58"/>
      <c r="Z518" s="58"/>
      <c r="AA518" s="121" t="s">
        <v>3245</v>
      </c>
      <c r="AB518" s="57" t="str">
        <f t="shared" si="204"/>
        <v>PS258110</v>
      </c>
      <c r="AC518" s="58" t="str">
        <f t="shared" si="205"/>
        <v>133/BG-PS-34</v>
      </c>
      <c r="AD518" s="59">
        <f t="shared" si="206"/>
        <v>45999</v>
      </c>
      <c r="AE518" s="58"/>
      <c r="AF518" s="58"/>
      <c r="AG518" s="58"/>
      <c r="AH518" s="58">
        <f t="shared" si="207"/>
        <v>410000</v>
      </c>
      <c r="AI518" s="58"/>
      <c r="AJ518" s="58"/>
      <c r="AK518" s="58"/>
      <c r="AL518" s="58"/>
      <c r="AM518" s="58"/>
      <c r="AN518" s="58"/>
      <c r="AO518" s="58"/>
      <c r="AP518" s="58"/>
      <c r="AQ518" s="58"/>
      <c r="AR518" s="58">
        <f t="shared" si="208"/>
        <v>32800</v>
      </c>
      <c r="AS518" s="58">
        <f t="shared" si="209"/>
        <v>442800</v>
      </c>
      <c r="AT518" s="58">
        <f t="shared" si="210"/>
        <v>442800</v>
      </c>
      <c r="AU518" s="58" t="str">
        <f t="shared" si="211"/>
        <v>Local</v>
      </c>
      <c r="AV518" s="74"/>
      <c r="AY518" s="158"/>
      <c r="AZ518" s="158"/>
      <c r="BA518" s="74"/>
      <c r="BB518" s="164"/>
    </row>
    <row r="519" spans="1:54" s="60" customFormat="1" ht="23.25" customHeight="1">
      <c r="A519" s="113" t="s">
        <v>2886</v>
      </c>
      <c r="B519" s="141" t="s">
        <v>3159</v>
      </c>
      <c r="C519" s="121" t="s">
        <v>1270</v>
      </c>
      <c r="D519" s="114">
        <v>45999</v>
      </c>
      <c r="E519" s="264">
        <v>107777943120</v>
      </c>
      <c r="F519" s="257">
        <v>1</v>
      </c>
      <c r="G519" s="119"/>
      <c r="H519" s="119"/>
      <c r="I519" s="120"/>
      <c r="J519" s="61"/>
      <c r="K519" s="62"/>
      <c r="L519" s="56"/>
      <c r="M519" s="217">
        <v>410000</v>
      </c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62"/>
      <c r="Y519" s="58"/>
      <c r="Z519" s="58"/>
      <c r="AA519" s="121" t="s">
        <v>3245</v>
      </c>
      <c r="AB519" s="57" t="str">
        <f t="shared" si="204"/>
        <v>PS258081</v>
      </c>
      <c r="AC519" s="58" t="str">
        <f t="shared" si="205"/>
        <v>850C251200238</v>
      </c>
      <c r="AD519" s="59">
        <f t="shared" si="206"/>
        <v>45999</v>
      </c>
      <c r="AE519" s="58"/>
      <c r="AF519" s="58"/>
      <c r="AG519" s="58"/>
      <c r="AH519" s="58">
        <f t="shared" si="207"/>
        <v>410000</v>
      </c>
      <c r="AI519" s="58"/>
      <c r="AJ519" s="58"/>
      <c r="AK519" s="58"/>
      <c r="AL519" s="58"/>
      <c r="AM519" s="58"/>
      <c r="AN519" s="58"/>
      <c r="AO519" s="58"/>
      <c r="AP519" s="58"/>
      <c r="AQ519" s="58"/>
      <c r="AR519" s="58">
        <f t="shared" si="208"/>
        <v>32800</v>
      </c>
      <c r="AS519" s="58">
        <f t="shared" si="209"/>
        <v>442800</v>
      </c>
      <c r="AT519" s="58">
        <f t="shared" si="210"/>
        <v>442800</v>
      </c>
      <c r="AU519" s="58" t="str">
        <f t="shared" si="211"/>
        <v>Local</v>
      </c>
      <c r="AV519" s="74"/>
      <c r="AY519" s="158"/>
      <c r="AZ519" s="158"/>
      <c r="BA519" s="74"/>
      <c r="BB519" s="164"/>
    </row>
    <row r="520" spans="1:54" s="60" customFormat="1" ht="23.25" customHeight="1">
      <c r="A520" s="113" t="s">
        <v>2887</v>
      </c>
      <c r="B520" s="141" t="s">
        <v>3160</v>
      </c>
      <c r="C520" s="121" t="s">
        <v>1270</v>
      </c>
      <c r="D520" s="114">
        <v>45999</v>
      </c>
      <c r="E520" s="264">
        <v>107777964120</v>
      </c>
      <c r="F520" s="257">
        <v>1</v>
      </c>
      <c r="G520" s="119"/>
      <c r="H520" s="119"/>
      <c r="I520" s="120"/>
      <c r="J520" s="61"/>
      <c r="K520" s="62"/>
      <c r="L520" s="56"/>
      <c r="M520" s="217">
        <v>410000</v>
      </c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62"/>
      <c r="Y520" s="58"/>
      <c r="Z520" s="58"/>
      <c r="AA520" s="121" t="s">
        <v>3245</v>
      </c>
      <c r="AB520" s="57" t="str">
        <f t="shared" si="204"/>
        <v>PS258042</v>
      </c>
      <c r="AC520" s="58" t="str">
        <f t="shared" si="205"/>
        <v>PS0212/25</v>
      </c>
      <c r="AD520" s="59">
        <f t="shared" si="206"/>
        <v>45999</v>
      </c>
      <c r="AE520" s="58"/>
      <c r="AF520" s="58"/>
      <c r="AG520" s="58"/>
      <c r="AH520" s="58">
        <f t="shared" si="207"/>
        <v>410000</v>
      </c>
      <c r="AI520" s="58"/>
      <c r="AJ520" s="58"/>
      <c r="AK520" s="58"/>
      <c r="AL520" s="58"/>
      <c r="AM520" s="58"/>
      <c r="AN520" s="58"/>
      <c r="AO520" s="58"/>
      <c r="AP520" s="58"/>
      <c r="AQ520" s="58"/>
      <c r="AR520" s="58">
        <f t="shared" si="208"/>
        <v>32800</v>
      </c>
      <c r="AS520" s="58">
        <f t="shared" si="209"/>
        <v>442800</v>
      </c>
      <c r="AT520" s="58">
        <f t="shared" si="210"/>
        <v>442800</v>
      </c>
      <c r="AU520" s="58" t="str">
        <f t="shared" si="211"/>
        <v>Local</v>
      </c>
      <c r="AV520" s="74"/>
      <c r="AY520" s="158"/>
      <c r="AZ520" s="158"/>
      <c r="BA520" s="74"/>
      <c r="BB520" s="164"/>
    </row>
    <row r="521" spans="1:54" s="60" customFormat="1" ht="23.25" customHeight="1">
      <c r="A521" s="113" t="s">
        <v>2888</v>
      </c>
      <c r="B521" s="141" t="s">
        <v>3161</v>
      </c>
      <c r="C521" s="121" t="s">
        <v>1270</v>
      </c>
      <c r="D521" s="114">
        <v>45999</v>
      </c>
      <c r="E521" s="264">
        <v>107777979740</v>
      </c>
      <c r="F521" s="257">
        <v>1</v>
      </c>
      <c r="G521" s="119"/>
      <c r="H521" s="119"/>
      <c r="I521" s="120"/>
      <c r="J521" s="61"/>
      <c r="K521" s="62"/>
      <c r="L521" s="56"/>
      <c r="M521" s="217">
        <v>410000</v>
      </c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62"/>
      <c r="Y521" s="58"/>
      <c r="Z521" s="58"/>
      <c r="AA521" s="121" t="s">
        <v>3245</v>
      </c>
      <c r="AB521" s="57" t="str">
        <f t="shared" si="204"/>
        <v>PS258119</v>
      </c>
      <c r="AC521" s="58" t="str">
        <f t="shared" si="205"/>
        <v>5103515</v>
      </c>
      <c r="AD521" s="59">
        <f t="shared" si="206"/>
        <v>45999</v>
      </c>
      <c r="AE521" s="58"/>
      <c r="AF521" s="58"/>
      <c r="AG521" s="58"/>
      <c r="AH521" s="58">
        <f t="shared" si="207"/>
        <v>410000</v>
      </c>
      <c r="AI521" s="58"/>
      <c r="AJ521" s="58"/>
      <c r="AK521" s="58"/>
      <c r="AL521" s="58"/>
      <c r="AM521" s="58"/>
      <c r="AN521" s="58"/>
      <c r="AO521" s="58"/>
      <c r="AP521" s="58"/>
      <c r="AQ521" s="58"/>
      <c r="AR521" s="58">
        <f t="shared" si="208"/>
        <v>32800</v>
      </c>
      <c r="AS521" s="58">
        <f t="shared" si="209"/>
        <v>442800</v>
      </c>
      <c r="AT521" s="58">
        <f t="shared" si="210"/>
        <v>442800</v>
      </c>
      <c r="AU521" s="58" t="str">
        <f t="shared" si="211"/>
        <v>Local</v>
      </c>
      <c r="AV521" s="74"/>
      <c r="AY521" s="158"/>
      <c r="AZ521" s="158"/>
      <c r="BA521" s="74"/>
      <c r="BB521" s="164"/>
    </row>
    <row r="522" spans="1:54" s="60" customFormat="1" ht="23.25" customHeight="1">
      <c r="A522" s="113" t="s">
        <v>2889</v>
      </c>
      <c r="B522" s="141" t="s">
        <v>3162</v>
      </c>
      <c r="C522" s="121" t="s">
        <v>1270</v>
      </c>
      <c r="D522" s="114">
        <v>45999</v>
      </c>
      <c r="E522" s="264">
        <v>107777993740</v>
      </c>
      <c r="F522" s="257">
        <v>1</v>
      </c>
      <c r="G522" s="119"/>
      <c r="H522" s="119"/>
      <c r="I522" s="120"/>
      <c r="J522" s="61"/>
      <c r="K522" s="62"/>
      <c r="L522" s="56"/>
      <c r="M522" s="217">
        <v>410000</v>
      </c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62"/>
      <c r="Y522" s="58"/>
      <c r="Z522" s="58"/>
      <c r="AA522" s="121" t="s">
        <v>3245</v>
      </c>
      <c r="AB522" s="57" t="str">
        <f t="shared" ref="AB522:AB569" si="212">A522</f>
        <v>PS258118</v>
      </c>
      <c r="AC522" s="58" t="str">
        <f t="shared" ref="AC522:AC569" si="213">B522</f>
        <v>VY-251205</v>
      </c>
      <c r="AD522" s="59">
        <f t="shared" ref="AD522:AD569" si="214">D522</f>
        <v>45999</v>
      </c>
      <c r="AE522" s="58"/>
      <c r="AF522" s="58"/>
      <c r="AG522" s="58"/>
      <c r="AH522" s="58">
        <f t="shared" ref="AH522:AH569" si="215">+M522</f>
        <v>410000</v>
      </c>
      <c r="AI522" s="58"/>
      <c r="AJ522" s="58"/>
      <c r="AK522" s="58"/>
      <c r="AL522" s="58"/>
      <c r="AM522" s="58"/>
      <c r="AN522" s="58"/>
      <c r="AO522" s="58"/>
      <c r="AP522" s="58"/>
      <c r="AQ522" s="58"/>
      <c r="AR522" s="58">
        <f t="shared" ref="AR522:AR569" si="216">SUM(AG522:AQ522)*0.08</f>
        <v>32800</v>
      </c>
      <c r="AS522" s="58">
        <f t="shared" ref="AS522:AS569" si="217">SUM(AG522:AR522)</f>
        <v>442800</v>
      </c>
      <c r="AT522" s="58">
        <f t="shared" ref="AT522:AT569" si="218">AS522</f>
        <v>442800</v>
      </c>
      <c r="AU522" s="58" t="str">
        <f t="shared" ref="AU522:AU569" si="219">AA522</f>
        <v>Local</v>
      </c>
      <c r="AV522" s="74"/>
      <c r="AY522" s="158"/>
      <c r="AZ522" s="158"/>
      <c r="BA522" s="74"/>
      <c r="BB522" s="164"/>
    </row>
    <row r="523" spans="1:54" s="60" customFormat="1" ht="23.25" customHeight="1">
      <c r="A523" s="113" t="s">
        <v>2890</v>
      </c>
      <c r="B523" s="141" t="s">
        <v>3163</v>
      </c>
      <c r="C523" s="121" t="s">
        <v>1270</v>
      </c>
      <c r="D523" s="114">
        <v>45999</v>
      </c>
      <c r="E523" s="264">
        <v>107778022110</v>
      </c>
      <c r="F523" s="257">
        <v>1</v>
      </c>
      <c r="G523" s="119"/>
      <c r="H523" s="119"/>
      <c r="I523" s="120"/>
      <c r="J523" s="61"/>
      <c r="K523" s="62"/>
      <c r="L523" s="56"/>
      <c r="M523" s="217">
        <v>410000</v>
      </c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62"/>
      <c r="Y523" s="58"/>
      <c r="Z523" s="58"/>
      <c r="AA523" s="121" t="s">
        <v>3245</v>
      </c>
      <c r="AB523" s="57" t="str">
        <f t="shared" si="212"/>
        <v>PS258116</v>
      </c>
      <c r="AC523" s="58" t="str">
        <f t="shared" si="213"/>
        <v>KJ-VY251202</v>
      </c>
      <c r="AD523" s="59">
        <f t="shared" si="214"/>
        <v>45999</v>
      </c>
      <c r="AE523" s="58"/>
      <c r="AF523" s="58"/>
      <c r="AG523" s="58"/>
      <c r="AH523" s="58">
        <f t="shared" si="215"/>
        <v>410000</v>
      </c>
      <c r="AI523" s="58"/>
      <c r="AJ523" s="58"/>
      <c r="AK523" s="58"/>
      <c r="AL523" s="58"/>
      <c r="AM523" s="58"/>
      <c r="AN523" s="58"/>
      <c r="AO523" s="58"/>
      <c r="AP523" s="58"/>
      <c r="AQ523" s="58"/>
      <c r="AR523" s="58">
        <f t="shared" si="216"/>
        <v>32800</v>
      </c>
      <c r="AS523" s="58">
        <f t="shared" si="217"/>
        <v>442800</v>
      </c>
      <c r="AT523" s="58">
        <f t="shared" si="218"/>
        <v>442800</v>
      </c>
      <c r="AU523" s="58" t="str">
        <f t="shared" si="219"/>
        <v>Local</v>
      </c>
      <c r="AV523" s="74"/>
      <c r="AY523" s="158"/>
      <c r="AZ523" s="158"/>
      <c r="BA523" s="74"/>
      <c r="BB523" s="164"/>
    </row>
    <row r="524" spans="1:54" s="60" customFormat="1" ht="23.25" customHeight="1">
      <c r="A524" s="113" t="s">
        <v>2891</v>
      </c>
      <c r="B524" s="141" t="s">
        <v>3164</v>
      </c>
      <c r="C524" s="121" t="s">
        <v>1270</v>
      </c>
      <c r="D524" s="114">
        <v>45999</v>
      </c>
      <c r="E524" s="264">
        <v>107778031540</v>
      </c>
      <c r="F524" s="257">
        <v>1</v>
      </c>
      <c r="G524" s="119"/>
      <c r="H524" s="119"/>
      <c r="I524" s="120"/>
      <c r="J524" s="61"/>
      <c r="K524" s="62"/>
      <c r="L524" s="56"/>
      <c r="M524" s="217">
        <v>410000</v>
      </c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62"/>
      <c r="Y524" s="58"/>
      <c r="Z524" s="58"/>
      <c r="AA524" s="121" t="s">
        <v>3245</v>
      </c>
      <c r="AB524" s="57" t="str">
        <f t="shared" si="212"/>
        <v>PS258115</v>
      </c>
      <c r="AC524" s="58" t="str">
        <f t="shared" si="213"/>
        <v>KJ-VY251203</v>
      </c>
      <c r="AD524" s="59">
        <f t="shared" si="214"/>
        <v>45999</v>
      </c>
      <c r="AE524" s="58"/>
      <c r="AF524" s="58"/>
      <c r="AG524" s="58"/>
      <c r="AH524" s="58">
        <f t="shared" si="215"/>
        <v>410000</v>
      </c>
      <c r="AI524" s="58"/>
      <c r="AJ524" s="58"/>
      <c r="AK524" s="58"/>
      <c r="AL524" s="58"/>
      <c r="AM524" s="58"/>
      <c r="AN524" s="58"/>
      <c r="AO524" s="58"/>
      <c r="AP524" s="58"/>
      <c r="AQ524" s="58"/>
      <c r="AR524" s="58">
        <f t="shared" si="216"/>
        <v>32800</v>
      </c>
      <c r="AS524" s="58">
        <f t="shared" si="217"/>
        <v>442800</v>
      </c>
      <c r="AT524" s="58">
        <f t="shared" si="218"/>
        <v>442800</v>
      </c>
      <c r="AU524" s="58" t="str">
        <f t="shared" si="219"/>
        <v>Local</v>
      </c>
      <c r="AV524" s="74"/>
      <c r="AY524" s="158"/>
      <c r="AZ524" s="158"/>
      <c r="BA524" s="74"/>
      <c r="BB524" s="164"/>
    </row>
    <row r="525" spans="1:54" s="60" customFormat="1" ht="23.25" customHeight="1">
      <c r="A525" s="113" t="s">
        <v>2892</v>
      </c>
      <c r="B525" s="141" t="s">
        <v>3165</v>
      </c>
      <c r="C525" s="121" t="s">
        <v>1270</v>
      </c>
      <c r="D525" s="114">
        <v>45999</v>
      </c>
      <c r="E525" s="264">
        <v>107778088240</v>
      </c>
      <c r="F525" s="257">
        <v>1</v>
      </c>
      <c r="G525" s="119"/>
      <c r="H525" s="119"/>
      <c r="I525" s="120"/>
      <c r="J525" s="61"/>
      <c r="K525" s="62"/>
      <c r="L525" s="56"/>
      <c r="M525" s="217">
        <v>410000</v>
      </c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62"/>
      <c r="Y525" s="58"/>
      <c r="Z525" s="58"/>
      <c r="AA525" s="121" t="s">
        <v>3245</v>
      </c>
      <c r="AB525" s="57" t="str">
        <f t="shared" si="212"/>
        <v>PS258114</v>
      </c>
      <c r="AC525" s="58" t="str">
        <f t="shared" si="213"/>
        <v>5104779</v>
      </c>
      <c r="AD525" s="59">
        <f t="shared" si="214"/>
        <v>45999</v>
      </c>
      <c r="AE525" s="58"/>
      <c r="AF525" s="58"/>
      <c r="AG525" s="58"/>
      <c r="AH525" s="58">
        <f t="shared" si="215"/>
        <v>410000</v>
      </c>
      <c r="AI525" s="58"/>
      <c r="AJ525" s="58"/>
      <c r="AK525" s="58"/>
      <c r="AL525" s="58"/>
      <c r="AM525" s="58"/>
      <c r="AN525" s="58"/>
      <c r="AO525" s="58"/>
      <c r="AP525" s="58"/>
      <c r="AQ525" s="58"/>
      <c r="AR525" s="58">
        <f t="shared" si="216"/>
        <v>32800</v>
      </c>
      <c r="AS525" s="58">
        <f t="shared" si="217"/>
        <v>442800</v>
      </c>
      <c r="AT525" s="58">
        <f t="shared" si="218"/>
        <v>442800</v>
      </c>
      <c r="AU525" s="58" t="str">
        <f t="shared" si="219"/>
        <v>Local</v>
      </c>
      <c r="AV525" s="74"/>
      <c r="AY525" s="158"/>
      <c r="AZ525" s="158"/>
      <c r="BA525" s="74"/>
      <c r="BB525" s="164"/>
    </row>
    <row r="526" spans="1:54" s="60" customFormat="1" ht="23.25" customHeight="1">
      <c r="A526" s="113" t="s">
        <v>2893</v>
      </c>
      <c r="B526" s="141" t="s">
        <v>3166</v>
      </c>
      <c r="C526" s="121" t="s">
        <v>1270</v>
      </c>
      <c r="D526" s="114">
        <v>45999</v>
      </c>
      <c r="E526" s="264">
        <v>107778103160</v>
      </c>
      <c r="F526" s="257">
        <v>1</v>
      </c>
      <c r="G526" s="119"/>
      <c r="H526" s="119"/>
      <c r="I526" s="120"/>
      <c r="J526" s="61"/>
      <c r="K526" s="62"/>
      <c r="L526" s="56"/>
      <c r="M526" s="217">
        <v>410000</v>
      </c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62"/>
      <c r="Y526" s="58"/>
      <c r="Z526" s="58"/>
      <c r="AA526" s="121" t="s">
        <v>3245</v>
      </c>
      <c r="AB526" s="57" t="str">
        <f t="shared" si="212"/>
        <v>PS258113</v>
      </c>
      <c r="AC526" s="58" t="str">
        <f t="shared" si="213"/>
        <v>269/PSHK/25</v>
      </c>
      <c r="AD526" s="59">
        <f t="shared" si="214"/>
        <v>45999</v>
      </c>
      <c r="AE526" s="58"/>
      <c r="AF526" s="58"/>
      <c r="AG526" s="58"/>
      <c r="AH526" s="58">
        <f t="shared" si="215"/>
        <v>410000</v>
      </c>
      <c r="AI526" s="58"/>
      <c r="AJ526" s="58"/>
      <c r="AK526" s="58"/>
      <c r="AL526" s="58"/>
      <c r="AM526" s="58"/>
      <c r="AN526" s="58"/>
      <c r="AO526" s="58"/>
      <c r="AP526" s="58"/>
      <c r="AQ526" s="58"/>
      <c r="AR526" s="58">
        <f t="shared" si="216"/>
        <v>32800</v>
      </c>
      <c r="AS526" s="58">
        <f t="shared" si="217"/>
        <v>442800</v>
      </c>
      <c r="AT526" s="58">
        <f t="shared" si="218"/>
        <v>442800</v>
      </c>
      <c r="AU526" s="58" t="str">
        <f t="shared" si="219"/>
        <v>Local</v>
      </c>
      <c r="AV526" s="74"/>
      <c r="AY526" s="158"/>
      <c r="AZ526" s="158"/>
      <c r="BA526" s="74"/>
      <c r="BB526" s="164"/>
    </row>
    <row r="527" spans="1:54" s="60" customFormat="1" ht="23.25" customHeight="1">
      <c r="A527" s="113" t="s">
        <v>2894</v>
      </c>
      <c r="B527" s="141" t="s">
        <v>3167</v>
      </c>
      <c r="C527" s="121" t="s">
        <v>1270</v>
      </c>
      <c r="D527" s="114">
        <v>45999</v>
      </c>
      <c r="E527" s="264">
        <v>107778113330</v>
      </c>
      <c r="F527" s="257">
        <v>1</v>
      </c>
      <c r="G527" s="119"/>
      <c r="H527" s="119"/>
      <c r="I527" s="120"/>
      <c r="J527" s="61"/>
      <c r="K527" s="62"/>
      <c r="L527" s="56"/>
      <c r="M527" s="217">
        <v>410000</v>
      </c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62"/>
      <c r="Y527" s="58"/>
      <c r="Z527" s="58"/>
      <c r="AA527" s="121" t="s">
        <v>3245</v>
      </c>
      <c r="AB527" s="57" t="str">
        <f t="shared" si="212"/>
        <v>PS258112</v>
      </c>
      <c r="AC527" s="58" t="str">
        <f t="shared" si="213"/>
        <v>268/PSHK/25</v>
      </c>
      <c r="AD527" s="59">
        <f t="shared" si="214"/>
        <v>45999</v>
      </c>
      <c r="AE527" s="58"/>
      <c r="AF527" s="58"/>
      <c r="AG527" s="58"/>
      <c r="AH527" s="58">
        <f t="shared" si="215"/>
        <v>410000</v>
      </c>
      <c r="AI527" s="58"/>
      <c r="AJ527" s="58"/>
      <c r="AK527" s="58"/>
      <c r="AL527" s="58"/>
      <c r="AM527" s="58"/>
      <c r="AN527" s="58"/>
      <c r="AO527" s="58"/>
      <c r="AP527" s="58"/>
      <c r="AQ527" s="58"/>
      <c r="AR527" s="58">
        <f t="shared" si="216"/>
        <v>32800</v>
      </c>
      <c r="AS527" s="58">
        <f t="shared" si="217"/>
        <v>442800</v>
      </c>
      <c r="AT527" s="58">
        <f t="shared" si="218"/>
        <v>442800</v>
      </c>
      <c r="AU527" s="58" t="str">
        <f t="shared" si="219"/>
        <v>Local</v>
      </c>
      <c r="AV527" s="74"/>
      <c r="AY527" s="158"/>
      <c r="AZ527" s="158"/>
      <c r="BA527" s="74"/>
      <c r="BB527" s="164"/>
    </row>
    <row r="528" spans="1:54" s="60" customFormat="1" ht="23.25" customHeight="1">
      <c r="A528" s="113" t="s">
        <v>2894</v>
      </c>
      <c r="B528" s="141" t="s">
        <v>3167</v>
      </c>
      <c r="C528" s="121" t="s">
        <v>1270</v>
      </c>
      <c r="D528" s="114">
        <v>45999</v>
      </c>
      <c r="E528" s="264">
        <v>107778122650</v>
      </c>
      <c r="F528" s="261">
        <v>1</v>
      </c>
      <c r="G528" s="119"/>
      <c r="H528" s="119"/>
      <c r="I528" s="120"/>
      <c r="J528" s="61"/>
      <c r="K528" s="62"/>
      <c r="L528" s="56"/>
      <c r="M528" s="217">
        <v>70000</v>
      </c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62"/>
      <c r="Y528" s="58"/>
      <c r="Z528" s="58"/>
      <c r="AA528" s="121" t="s">
        <v>3245</v>
      </c>
      <c r="AB528" s="57" t="str">
        <f t="shared" si="212"/>
        <v>PS258112</v>
      </c>
      <c r="AC528" s="58" t="str">
        <f t="shared" si="213"/>
        <v>268/PSHK/25</v>
      </c>
      <c r="AD528" s="59">
        <f t="shared" si="214"/>
        <v>45999</v>
      </c>
      <c r="AE528" s="58"/>
      <c r="AF528" s="58"/>
      <c r="AG528" s="58"/>
      <c r="AH528" s="58">
        <f t="shared" si="215"/>
        <v>70000</v>
      </c>
      <c r="AI528" s="58"/>
      <c r="AJ528" s="58"/>
      <c r="AK528" s="58"/>
      <c r="AL528" s="58"/>
      <c r="AM528" s="58"/>
      <c r="AN528" s="58"/>
      <c r="AO528" s="58"/>
      <c r="AP528" s="58"/>
      <c r="AQ528" s="58"/>
      <c r="AR528" s="58">
        <f t="shared" si="216"/>
        <v>5600</v>
      </c>
      <c r="AS528" s="58">
        <f t="shared" si="217"/>
        <v>75600</v>
      </c>
      <c r="AT528" s="58">
        <f t="shared" si="218"/>
        <v>75600</v>
      </c>
      <c r="AU528" s="58" t="str">
        <f t="shared" si="219"/>
        <v>Local</v>
      </c>
      <c r="AV528" s="74"/>
      <c r="AY528" s="158"/>
      <c r="AZ528" s="158"/>
      <c r="BA528" s="74"/>
      <c r="BB528" s="164"/>
    </row>
    <row r="529" spans="1:54" s="60" customFormat="1" ht="23.25" customHeight="1">
      <c r="A529" s="113" t="s">
        <v>2895</v>
      </c>
      <c r="B529" s="141" t="s">
        <v>3168</v>
      </c>
      <c r="C529" s="121" t="s">
        <v>1270</v>
      </c>
      <c r="D529" s="114">
        <v>45999</v>
      </c>
      <c r="E529" s="264">
        <v>107778815910</v>
      </c>
      <c r="F529" s="257">
        <v>1</v>
      </c>
      <c r="G529" s="119"/>
      <c r="H529" s="119"/>
      <c r="I529" s="120"/>
      <c r="J529" s="61"/>
      <c r="K529" s="62"/>
      <c r="L529" s="56"/>
      <c r="M529" s="217">
        <v>410000</v>
      </c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62"/>
      <c r="Y529" s="58"/>
      <c r="Z529" s="58"/>
      <c r="AA529" s="121" t="s">
        <v>3245</v>
      </c>
      <c r="AB529" s="57" t="str">
        <f t="shared" si="212"/>
        <v>PS258109</v>
      </c>
      <c r="AC529" s="58" t="str">
        <f t="shared" si="213"/>
        <v>5107158</v>
      </c>
      <c r="AD529" s="59">
        <f t="shared" si="214"/>
        <v>45999</v>
      </c>
      <c r="AE529" s="58"/>
      <c r="AF529" s="58"/>
      <c r="AG529" s="58"/>
      <c r="AH529" s="58">
        <f t="shared" si="215"/>
        <v>410000</v>
      </c>
      <c r="AI529" s="58"/>
      <c r="AJ529" s="58"/>
      <c r="AK529" s="58"/>
      <c r="AL529" s="58"/>
      <c r="AM529" s="58"/>
      <c r="AN529" s="58"/>
      <c r="AO529" s="58"/>
      <c r="AP529" s="58"/>
      <c r="AQ529" s="58"/>
      <c r="AR529" s="58">
        <f t="shared" si="216"/>
        <v>32800</v>
      </c>
      <c r="AS529" s="58">
        <f t="shared" si="217"/>
        <v>442800</v>
      </c>
      <c r="AT529" s="58">
        <f t="shared" si="218"/>
        <v>442800</v>
      </c>
      <c r="AU529" s="58" t="str">
        <f t="shared" si="219"/>
        <v>Local</v>
      </c>
      <c r="AV529" s="74"/>
      <c r="AY529" s="158"/>
      <c r="AZ529" s="158"/>
      <c r="BA529" s="74"/>
      <c r="BB529" s="164"/>
    </row>
    <row r="530" spans="1:54" s="60" customFormat="1" ht="23.25" customHeight="1">
      <c r="A530" s="113" t="s">
        <v>2896</v>
      </c>
      <c r="B530" s="141" t="s">
        <v>3169</v>
      </c>
      <c r="C530" s="121" t="s">
        <v>1270</v>
      </c>
      <c r="D530" s="114">
        <v>45999</v>
      </c>
      <c r="E530" s="264">
        <v>107779883410</v>
      </c>
      <c r="F530" s="257">
        <v>1</v>
      </c>
      <c r="G530" s="119"/>
      <c r="H530" s="119"/>
      <c r="I530" s="120"/>
      <c r="J530" s="61"/>
      <c r="K530" s="62"/>
      <c r="L530" s="56"/>
      <c r="M530" s="217">
        <v>410000</v>
      </c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62"/>
      <c r="Y530" s="58"/>
      <c r="Z530" s="58"/>
      <c r="AA530" s="121" t="s">
        <v>3245</v>
      </c>
      <c r="AB530" s="57" t="str">
        <f t="shared" si="212"/>
        <v>PS258144</v>
      </c>
      <c r="AC530" s="58" t="str">
        <f t="shared" si="213"/>
        <v>5103169</v>
      </c>
      <c r="AD530" s="59">
        <f t="shared" si="214"/>
        <v>45999</v>
      </c>
      <c r="AE530" s="58"/>
      <c r="AF530" s="58"/>
      <c r="AG530" s="58"/>
      <c r="AH530" s="58">
        <f t="shared" si="215"/>
        <v>410000</v>
      </c>
      <c r="AI530" s="58"/>
      <c r="AJ530" s="58"/>
      <c r="AK530" s="58"/>
      <c r="AL530" s="58"/>
      <c r="AM530" s="58"/>
      <c r="AN530" s="58"/>
      <c r="AO530" s="58"/>
      <c r="AP530" s="58"/>
      <c r="AQ530" s="58"/>
      <c r="AR530" s="58">
        <f t="shared" si="216"/>
        <v>32800</v>
      </c>
      <c r="AS530" s="58">
        <f t="shared" si="217"/>
        <v>442800</v>
      </c>
      <c r="AT530" s="58">
        <f t="shared" si="218"/>
        <v>442800</v>
      </c>
      <c r="AU530" s="58" t="str">
        <f t="shared" si="219"/>
        <v>Local</v>
      </c>
      <c r="AV530" s="74"/>
      <c r="AY530" s="158"/>
      <c r="AZ530" s="158"/>
      <c r="BA530" s="74"/>
      <c r="BB530" s="164"/>
    </row>
    <row r="531" spans="1:54" s="60" customFormat="1" ht="23.25" customHeight="1">
      <c r="A531" s="113" t="s">
        <v>2897</v>
      </c>
      <c r="B531" s="141" t="s">
        <v>3170</v>
      </c>
      <c r="C531" s="121" t="s">
        <v>1270</v>
      </c>
      <c r="D531" s="114">
        <v>46000</v>
      </c>
      <c r="E531" s="264">
        <v>107777640240</v>
      </c>
      <c r="F531" s="257">
        <v>1</v>
      </c>
      <c r="G531" s="119"/>
      <c r="H531" s="119"/>
      <c r="I531" s="120"/>
      <c r="J531" s="61"/>
      <c r="K531" s="62"/>
      <c r="L531" s="56"/>
      <c r="M531" s="217">
        <v>410000</v>
      </c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62"/>
      <c r="Y531" s="58"/>
      <c r="Z531" s="58"/>
      <c r="AA531" s="121" t="s">
        <v>3245</v>
      </c>
      <c r="AB531" s="57" t="str">
        <f t="shared" si="212"/>
        <v>PS258100</v>
      </c>
      <c r="AC531" s="58" t="str">
        <f t="shared" si="213"/>
        <v>2512019-CH</v>
      </c>
      <c r="AD531" s="59">
        <f t="shared" si="214"/>
        <v>46000</v>
      </c>
      <c r="AE531" s="58"/>
      <c r="AF531" s="58"/>
      <c r="AG531" s="58"/>
      <c r="AH531" s="58">
        <f t="shared" si="215"/>
        <v>410000</v>
      </c>
      <c r="AI531" s="58"/>
      <c r="AJ531" s="58"/>
      <c r="AK531" s="58"/>
      <c r="AL531" s="58"/>
      <c r="AM531" s="58"/>
      <c r="AN531" s="58"/>
      <c r="AO531" s="58"/>
      <c r="AP531" s="58"/>
      <c r="AQ531" s="58"/>
      <c r="AR531" s="58">
        <f t="shared" si="216"/>
        <v>32800</v>
      </c>
      <c r="AS531" s="58">
        <f t="shared" si="217"/>
        <v>442800</v>
      </c>
      <c r="AT531" s="58">
        <f t="shared" si="218"/>
        <v>442800</v>
      </c>
      <c r="AU531" s="58" t="str">
        <f t="shared" si="219"/>
        <v>Local</v>
      </c>
      <c r="AV531" s="74"/>
      <c r="AY531" s="158"/>
      <c r="AZ531" s="158"/>
      <c r="BA531" s="74"/>
      <c r="BB531" s="164"/>
    </row>
    <row r="532" spans="1:54" s="60" customFormat="1" ht="23.25" customHeight="1">
      <c r="A532" s="113" t="s">
        <v>2897</v>
      </c>
      <c r="B532" s="141" t="s">
        <v>3170</v>
      </c>
      <c r="C532" s="121" t="s">
        <v>1270</v>
      </c>
      <c r="D532" s="114">
        <v>46000</v>
      </c>
      <c r="E532" s="264">
        <v>107777647240</v>
      </c>
      <c r="F532" s="261">
        <v>1</v>
      </c>
      <c r="G532" s="119"/>
      <c r="H532" s="119"/>
      <c r="I532" s="120"/>
      <c r="J532" s="61"/>
      <c r="K532" s="62"/>
      <c r="L532" s="56"/>
      <c r="M532" s="217">
        <v>70000</v>
      </c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62"/>
      <c r="Y532" s="58"/>
      <c r="Z532" s="58"/>
      <c r="AA532" s="121" t="s">
        <v>3245</v>
      </c>
      <c r="AB532" s="57" t="str">
        <f t="shared" si="212"/>
        <v>PS258100</v>
      </c>
      <c r="AC532" s="58" t="str">
        <f t="shared" si="213"/>
        <v>2512019-CH</v>
      </c>
      <c r="AD532" s="59">
        <f t="shared" si="214"/>
        <v>46000</v>
      </c>
      <c r="AE532" s="58"/>
      <c r="AF532" s="58"/>
      <c r="AG532" s="58"/>
      <c r="AH532" s="58">
        <f t="shared" si="215"/>
        <v>70000</v>
      </c>
      <c r="AI532" s="58"/>
      <c r="AJ532" s="58"/>
      <c r="AK532" s="58"/>
      <c r="AL532" s="58"/>
      <c r="AM532" s="58"/>
      <c r="AN532" s="58"/>
      <c r="AO532" s="58"/>
      <c r="AP532" s="58"/>
      <c r="AQ532" s="58"/>
      <c r="AR532" s="58">
        <f t="shared" si="216"/>
        <v>5600</v>
      </c>
      <c r="AS532" s="58">
        <f t="shared" si="217"/>
        <v>75600</v>
      </c>
      <c r="AT532" s="58">
        <f t="shared" si="218"/>
        <v>75600</v>
      </c>
      <c r="AU532" s="58" t="str">
        <f t="shared" si="219"/>
        <v>Local</v>
      </c>
      <c r="AV532" s="74"/>
      <c r="AY532" s="158"/>
      <c r="AZ532" s="158"/>
      <c r="BA532" s="74"/>
      <c r="BB532" s="164"/>
    </row>
    <row r="533" spans="1:54" s="60" customFormat="1" ht="23.25" customHeight="1">
      <c r="A533" s="113" t="s">
        <v>2897</v>
      </c>
      <c r="B533" s="141" t="s">
        <v>3170</v>
      </c>
      <c r="C533" s="121" t="s">
        <v>1270</v>
      </c>
      <c r="D533" s="114">
        <v>46000</v>
      </c>
      <c r="E533" s="264">
        <v>107777648530</v>
      </c>
      <c r="F533" s="261">
        <v>1</v>
      </c>
      <c r="G533" s="119"/>
      <c r="H533" s="119"/>
      <c r="I533" s="120"/>
      <c r="J533" s="61"/>
      <c r="K533" s="62"/>
      <c r="L533" s="56"/>
      <c r="M533" s="217">
        <v>70000</v>
      </c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62"/>
      <c r="Y533" s="58"/>
      <c r="Z533" s="58"/>
      <c r="AA533" s="121" t="s">
        <v>3245</v>
      </c>
      <c r="AB533" s="57" t="str">
        <f t="shared" si="212"/>
        <v>PS258100</v>
      </c>
      <c r="AC533" s="58" t="str">
        <f t="shared" si="213"/>
        <v>2512019-CH</v>
      </c>
      <c r="AD533" s="59">
        <f t="shared" si="214"/>
        <v>46000</v>
      </c>
      <c r="AE533" s="58"/>
      <c r="AF533" s="58"/>
      <c r="AG533" s="58"/>
      <c r="AH533" s="58">
        <f t="shared" si="215"/>
        <v>70000</v>
      </c>
      <c r="AI533" s="58"/>
      <c r="AJ533" s="58"/>
      <c r="AK533" s="58"/>
      <c r="AL533" s="58"/>
      <c r="AM533" s="58"/>
      <c r="AN533" s="58"/>
      <c r="AO533" s="58"/>
      <c r="AP533" s="58"/>
      <c r="AQ533" s="58"/>
      <c r="AR533" s="58">
        <f t="shared" si="216"/>
        <v>5600</v>
      </c>
      <c r="AS533" s="58">
        <f t="shared" si="217"/>
        <v>75600</v>
      </c>
      <c r="AT533" s="58">
        <f t="shared" si="218"/>
        <v>75600</v>
      </c>
      <c r="AU533" s="58" t="str">
        <f t="shared" si="219"/>
        <v>Local</v>
      </c>
      <c r="AV533" s="74"/>
      <c r="AY533" s="158"/>
      <c r="AZ533" s="158"/>
      <c r="BA533" s="74"/>
      <c r="BB533" s="164"/>
    </row>
    <row r="534" spans="1:54" s="60" customFormat="1" ht="23.25" customHeight="1">
      <c r="A534" s="113" t="s">
        <v>2898</v>
      </c>
      <c r="B534" s="141" t="s">
        <v>3171</v>
      </c>
      <c r="C534" s="121" t="s">
        <v>1270</v>
      </c>
      <c r="D534" s="114">
        <v>46000</v>
      </c>
      <c r="E534" s="264">
        <v>107777622410</v>
      </c>
      <c r="F534" s="257">
        <v>1</v>
      </c>
      <c r="G534" s="119"/>
      <c r="H534" s="119"/>
      <c r="I534" s="120"/>
      <c r="J534" s="61"/>
      <c r="K534" s="62"/>
      <c r="L534" s="56"/>
      <c r="M534" s="217">
        <v>410000</v>
      </c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62"/>
      <c r="Y534" s="58"/>
      <c r="Z534" s="58"/>
      <c r="AA534" s="121" t="s">
        <v>3245</v>
      </c>
      <c r="AB534" s="57" t="str">
        <f t="shared" si="212"/>
        <v>PS258099</v>
      </c>
      <c r="AC534" s="58" t="str">
        <f t="shared" si="213"/>
        <v>5100209</v>
      </c>
      <c r="AD534" s="59">
        <f t="shared" si="214"/>
        <v>46000</v>
      </c>
      <c r="AE534" s="58"/>
      <c r="AF534" s="58"/>
      <c r="AG534" s="58"/>
      <c r="AH534" s="58">
        <f t="shared" si="215"/>
        <v>410000</v>
      </c>
      <c r="AI534" s="58"/>
      <c r="AJ534" s="58"/>
      <c r="AK534" s="58"/>
      <c r="AL534" s="58"/>
      <c r="AM534" s="58"/>
      <c r="AN534" s="58"/>
      <c r="AO534" s="58"/>
      <c r="AP534" s="58"/>
      <c r="AQ534" s="58"/>
      <c r="AR534" s="58">
        <f t="shared" si="216"/>
        <v>32800</v>
      </c>
      <c r="AS534" s="58">
        <f t="shared" si="217"/>
        <v>442800</v>
      </c>
      <c r="AT534" s="58">
        <f t="shared" si="218"/>
        <v>442800</v>
      </c>
      <c r="AU534" s="58" t="str">
        <f t="shared" si="219"/>
        <v>Local</v>
      </c>
      <c r="AV534" s="74"/>
      <c r="AY534" s="158"/>
      <c r="AZ534" s="158"/>
      <c r="BA534" s="74"/>
      <c r="BB534" s="164"/>
    </row>
    <row r="535" spans="1:54" s="60" customFormat="1" ht="23.25" customHeight="1">
      <c r="A535" s="113" t="s">
        <v>2899</v>
      </c>
      <c r="B535" s="141" t="s">
        <v>3172</v>
      </c>
      <c r="C535" s="121" t="s">
        <v>1270</v>
      </c>
      <c r="D535" s="114">
        <v>46000</v>
      </c>
      <c r="E535" s="264">
        <v>107777916150</v>
      </c>
      <c r="F535" s="257">
        <v>1</v>
      </c>
      <c r="G535" s="119"/>
      <c r="H535" s="119"/>
      <c r="I535" s="120"/>
      <c r="J535" s="61"/>
      <c r="K535" s="62"/>
      <c r="L535" s="56"/>
      <c r="M535" s="217">
        <v>410000</v>
      </c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62"/>
      <c r="Y535" s="58"/>
      <c r="Z535" s="58"/>
      <c r="AA535" s="121" t="s">
        <v>3245</v>
      </c>
      <c r="AB535" s="57" t="str">
        <f t="shared" si="212"/>
        <v>PS258101</v>
      </c>
      <c r="AC535" s="58" t="str">
        <f t="shared" si="213"/>
        <v>2025/GLJ-VY 182</v>
      </c>
      <c r="AD535" s="59">
        <f t="shared" si="214"/>
        <v>46000</v>
      </c>
      <c r="AE535" s="58"/>
      <c r="AF535" s="58"/>
      <c r="AG535" s="58"/>
      <c r="AH535" s="58">
        <f t="shared" si="215"/>
        <v>410000</v>
      </c>
      <c r="AI535" s="58"/>
      <c r="AJ535" s="58"/>
      <c r="AK535" s="58"/>
      <c r="AL535" s="58"/>
      <c r="AM535" s="58"/>
      <c r="AN535" s="58"/>
      <c r="AO535" s="58"/>
      <c r="AP535" s="58"/>
      <c r="AQ535" s="58"/>
      <c r="AR535" s="58">
        <f t="shared" si="216"/>
        <v>32800</v>
      </c>
      <c r="AS535" s="58">
        <f t="shared" si="217"/>
        <v>442800</v>
      </c>
      <c r="AT535" s="58">
        <f t="shared" si="218"/>
        <v>442800</v>
      </c>
      <c r="AU535" s="58" t="str">
        <f t="shared" si="219"/>
        <v>Local</v>
      </c>
      <c r="AV535" s="74"/>
      <c r="AY535" s="158"/>
      <c r="AZ535" s="158"/>
      <c r="BA535" s="74"/>
      <c r="BB535" s="164"/>
    </row>
    <row r="536" spans="1:54" s="60" customFormat="1" ht="23.25" customHeight="1">
      <c r="A536" s="113" t="s">
        <v>2900</v>
      </c>
      <c r="B536" s="141" t="s">
        <v>3173</v>
      </c>
      <c r="C536" s="121" t="s">
        <v>1270</v>
      </c>
      <c r="D536" s="114">
        <v>46000</v>
      </c>
      <c r="E536" s="264">
        <v>107777863060</v>
      </c>
      <c r="F536" s="257">
        <v>1</v>
      </c>
      <c r="G536" s="119"/>
      <c r="H536" s="119"/>
      <c r="I536" s="120"/>
      <c r="J536" s="61"/>
      <c r="K536" s="62"/>
      <c r="L536" s="56"/>
      <c r="M536" s="217">
        <v>410000</v>
      </c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62"/>
      <c r="Y536" s="58"/>
      <c r="Z536" s="58"/>
      <c r="AA536" s="121" t="s">
        <v>3245</v>
      </c>
      <c r="AB536" s="57" t="str">
        <f t="shared" si="212"/>
        <v>PS258102</v>
      </c>
      <c r="AC536" s="58" t="str">
        <f t="shared" si="213"/>
        <v>5102598</v>
      </c>
      <c r="AD536" s="59">
        <f t="shared" si="214"/>
        <v>46000</v>
      </c>
      <c r="AE536" s="58"/>
      <c r="AF536" s="58"/>
      <c r="AG536" s="58"/>
      <c r="AH536" s="58">
        <f t="shared" si="215"/>
        <v>410000</v>
      </c>
      <c r="AI536" s="58"/>
      <c r="AJ536" s="58"/>
      <c r="AK536" s="58"/>
      <c r="AL536" s="58"/>
      <c r="AM536" s="58"/>
      <c r="AN536" s="58"/>
      <c r="AO536" s="58"/>
      <c r="AP536" s="58"/>
      <c r="AQ536" s="58"/>
      <c r="AR536" s="58">
        <f t="shared" si="216"/>
        <v>32800</v>
      </c>
      <c r="AS536" s="58">
        <f t="shared" si="217"/>
        <v>442800</v>
      </c>
      <c r="AT536" s="58">
        <f t="shared" si="218"/>
        <v>442800</v>
      </c>
      <c r="AU536" s="58" t="str">
        <f t="shared" si="219"/>
        <v>Local</v>
      </c>
      <c r="AV536" s="74"/>
      <c r="AY536" s="158"/>
      <c r="AZ536" s="158"/>
      <c r="BA536" s="74"/>
      <c r="BB536" s="164"/>
    </row>
    <row r="537" spans="1:54" s="60" customFormat="1" ht="23.25" customHeight="1">
      <c r="A537" s="113" t="s">
        <v>2901</v>
      </c>
      <c r="B537" s="141" t="s">
        <v>3174</v>
      </c>
      <c r="C537" s="121" t="s">
        <v>1270</v>
      </c>
      <c r="D537" s="114">
        <v>46000</v>
      </c>
      <c r="E537" s="264">
        <v>107777658700</v>
      </c>
      <c r="F537" s="257">
        <v>1</v>
      </c>
      <c r="G537" s="119"/>
      <c r="H537" s="119"/>
      <c r="I537" s="120"/>
      <c r="J537" s="61"/>
      <c r="K537" s="62"/>
      <c r="L537" s="56"/>
      <c r="M537" s="217">
        <v>410000</v>
      </c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62"/>
      <c r="Y537" s="58"/>
      <c r="Z537" s="58"/>
      <c r="AA537" s="121" t="s">
        <v>3245</v>
      </c>
      <c r="AB537" s="57" t="str">
        <f t="shared" si="212"/>
        <v>PS258084</v>
      </c>
      <c r="AC537" s="58" t="str">
        <f t="shared" si="213"/>
        <v>XJ-VY-20251204</v>
      </c>
      <c r="AD537" s="59">
        <f t="shared" si="214"/>
        <v>46000</v>
      </c>
      <c r="AE537" s="58"/>
      <c r="AF537" s="58"/>
      <c r="AG537" s="58"/>
      <c r="AH537" s="58">
        <f t="shared" si="215"/>
        <v>410000</v>
      </c>
      <c r="AI537" s="58"/>
      <c r="AJ537" s="58"/>
      <c r="AK537" s="58"/>
      <c r="AL537" s="58"/>
      <c r="AM537" s="58"/>
      <c r="AN537" s="58"/>
      <c r="AO537" s="58"/>
      <c r="AP537" s="58"/>
      <c r="AQ537" s="58"/>
      <c r="AR537" s="58">
        <f t="shared" si="216"/>
        <v>32800</v>
      </c>
      <c r="AS537" s="58">
        <f t="shared" si="217"/>
        <v>442800</v>
      </c>
      <c r="AT537" s="58">
        <f t="shared" si="218"/>
        <v>442800</v>
      </c>
      <c r="AU537" s="58" t="str">
        <f t="shared" si="219"/>
        <v>Local</v>
      </c>
      <c r="AV537" s="74"/>
      <c r="AY537" s="158"/>
      <c r="AZ537" s="158"/>
      <c r="BA537" s="74"/>
      <c r="BB537" s="164"/>
    </row>
    <row r="538" spans="1:54" s="60" customFormat="1" ht="23.25" customHeight="1">
      <c r="A538" s="113" t="s">
        <v>2902</v>
      </c>
      <c r="B538" s="141" t="s">
        <v>3175</v>
      </c>
      <c r="C538" s="121" t="s">
        <v>1270</v>
      </c>
      <c r="D538" s="114">
        <v>46000</v>
      </c>
      <c r="E538" s="264">
        <v>107778081610</v>
      </c>
      <c r="F538" s="257">
        <v>1</v>
      </c>
      <c r="G538" s="119"/>
      <c r="H538" s="119"/>
      <c r="I538" s="120"/>
      <c r="J538" s="61"/>
      <c r="K538" s="62"/>
      <c r="L538" s="56"/>
      <c r="M538" s="217">
        <v>410000</v>
      </c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62"/>
      <c r="Y538" s="58"/>
      <c r="Z538" s="58"/>
      <c r="AA538" s="121" t="s">
        <v>3245</v>
      </c>
      <c r="AB538" s="57" t="str">
        <f t="shared" si="212"/>
        <v>PS258106</v>
      </c>
      <c r="AC538" s="58" t="str">
        <f t="shared" si="213"/>
        <v>2025/PAL-VY 010</v>
      </c>
      <c r="AD538" s="59">
        <f t="shared" si="214"/>
        <v>46000</v>
      </c>
      <c r="AE538" s="58"/>
      <c r="AF538" s="58"/>
      <c r="AG538" s="58"/>
      <c r="AH538" s="58">
        <f t="shared" si="215"/>
        <v>410000</v>
      </c>
      <c r="AI538" s="58"/>
      <c r="AJ538" s="58"/>
      <c r="AK538" s="58"/>
      <c r="AL538" s="58"/>
      <c r="AM538" s="58"/>
      <c r="AN538" s="58"/>
      <c r="AO538" s="58"/>
      <c r="AP538" s="58"/>
      <c r="AQ538" s="58"/>
      <c r="AR538" s="58">
        <f t="shared" si="216"/>
        <v>32800</v>
      </c>
      <c r="AS538" s="58">
        <f t="shared" si="217"/>
        <v>442800</v>
      </c>
      <c r="AT538" s="58">
        <f t="shared" si="218"/>
        <v>442800</v>
      </c>
      <c r="AU538" s="58" t="str">
        <f t="shared" si="219"/>
        <v>Local</v>
      </c>
      <c r="AV538" s="74"/>
      <c r="AY538" s="158"/>
      <c r="AZ538" s="158"/>
      <c r="BA538" s="74"/>
      <c r="BB538" s="164"/>
    </row>
    <row r="539" spans="1:54" s="60" customFormat="1" ht="23.25" customHeight="1">
      <c r="A539" s="113" t="s">
        <v>2902</v>
      </c>
      <c r="B539" s="141" t="s">
        <v>3175</v>
      </c>
      <c r="C539" s="121" t="s">
        <v>1270</v>
      </c>
      <c r="D539" s="114">
        <v>46000</v>
      </c>
      <c r="E539" s="264">
        <v>107778185650</v>
      </c>
      <c r="F539" s="261">
        <v>1</v>
      </c>
      <c r="G539" s="119"/>
      <c r="H539" s="119"/>
      <c r="I539" s="120"/>
      <c r="J539" s="61"/>
      <c r="K539" s="62"/>
      <c r="L539" s="56"/>
      <c r="M539" s="217">
        <v>70000</v>
      </c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62"/>
      <c r="Y539" s="58"/>
      <c r="Z539" s="58"/>
      <c r="AA539" s="121" t="s">
        <v>3245</v>
      </c>
      <c r="AB539" s="57" t="str">
        <f t="shared" si="212"/>
        <v>PS258106</v>
      </c>
      <c r="AC539" s="58" t="str">
        <f t="shared" si="213"/>
        <v>2025/PAL-VY 010</v>
      </c>
      <c r="AD539" s="59">
        <f t="shared" si="214"/>
        <v>46000</v>
      </c>
      <c r="AE539" s="58"/>
      <c r="AF539" s="58"/>
      <c r="AG539" s="58"/>
      <c r="AH539" s="58">
        <f t="shared" si="215"/>
        <v>70000</v>
      </c>
      <c r="AI539" s="58"/>
      <c r="AJ539" s="58"/>
      <c r="AK539" s="58"/>
      <c r="AL539" s="58"/>
      <c r="AM539" s="58"/>
      <c r="AN539" s="58"/>
      <c r="AO539" s="58"/>
      <c r="AP539" s="58"/>
      <c r="AQ539" s="58"/>
      <c r="AR539" s="58">
        <f t="shared" si="216"/>
        <v>5600</v>
      </c>
      <c r="AS539" s="58">
        <f t="shared" si="217"/>
        <v>75600</v>
      </c>
      <c r="AT539" s="58">
        <f t="shared" si="218"/>
        <v>75600</v>
      </c>
      <c r="AU539" s="58" t="str">
        <f t="shared" si="219"/>
        <v>Local</v>
      </c>
      <c r="AV539" s="74"/>
      <c r="AY539" s="158"/>
      <c r="AZ539" s="158"/>
      <c r="BA539" s="74"/>
      <c r="BB539" s="164"/>
    </row>
    <row r="540" spans="1:54" s="60" customFormat="1" ht="23.25" customHeight="1">
      <c r="A540" s="113" t="s">
        <v>2903</v>
      </c>
      <c r="B540" s="141" t="s">
        <v>3176</v>
      </c>
      <c r="C540" s="121" t="s">
        <v>1270</v>
      </c>
      <c r="D540" s="114">
        <v>46000</v>
      </c>
      <c r="E540" s="264">
        <v>107777669900</v>
      </c>
      <c r="F540" s="257">
        <v>1</v>
      </c>
      <c r="G540" s="119"/>
      <c r="H540" s="119"/>
      <c r="I540" s="120"/>
      <c r="J540" s="61"/>
      <c r="K540" s="62"/>
      <c r="L540" s="56"/>
      <c r="M540" s="217">
        <v>410000</v>
      </c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62"/>
      <c r="Y540" s="58"/>
      <c r="Z540" s="58"/>
      <c r="AA540" s="121" t="s">
        <v>3245</v>
      </c>
      <c r="AB540" s="57" t="str">
        <f t="shared" si="212"/>
        <v>PS258108</v>
      </c>
      <c r="AC540" s="58" t="str">
        <f t="shared" si="213"/>
        <v>5104999</v>
      </c>
      <c r="AD540" s="59">
        <f t="shared" si="214"/>
        <v>46000</v>
      </c>
      <c r="AE540" s="58"/>
      <c r="AF540" s="58"/>
      <c r="AG540" s="58"/>
      <c r="AH540" s="58">
        <f t="shared" si="215"/>
        <v>410000</v>
      </c>
      <c r="AI540" s="58"/>
      <c r="AJ540" s="58"/>
      <c r="AK540" s="58"/>
      <c r="AL540" s="58"/>
      <c r="AM540" s="58"/>
      <c r="AN540" s="58"/>
      <c r="AO540" s="58"/>
      <c r="AP540" s="58"/>
      <c r="AQ540" s="58"/>
      <c r="AR540" s="58">
        <f t="shared" si="216"/>
        <v>32800</v>
      </c>
      <c r="AS540" s="58">
        <f t="shared" si="217"/>
        <v>442800</v>
      </c>
      <c r="AT540" s="58">
        <f t="shared" si="218"/>
        <v>442800</v>
      </c>
      <c r="AU540" s="58" t="str">
        <f t="shared" si="219"/>
        <v>Local</v>
      </c>
      <c r="AV540" s="74"/>
      <c r="AY540" s="158"/>
      <c r="AZ540" s="158"/>
      <c r="BA540" s="74"/>
      <c r="BB540" s="164"/>
    </row>
    <row r="541" spans="1:54" s="60" customFormat="1" ht="23.25" customHeight="1">
      <c r="A541" s="113" t="s">
        <v>2904</v>
      </c>
      <c r="B541" s="141" t="s">
        <v>3177</v>
      </c>
      <c r="C541" s="121" t="s">
        <v>1270</v>
      </c>
      <c r="D541" s="114">
        <v>46000</v>
      </c>
      <c r="E541" s="264">
        <v>107778364410</v>
      </c>
      <c r="F541" s="257">
        <v>1</v>
      </c>
      <c r="G541" s="119"/>
      <c r="H541" s="119"/>
      <c r="I541" s="120"/>
      <c r="J541" s="61"/>
      <c r="K541" s="62"/>
      <c r="L541" s="56"/>
      <c r="M541" s="217">
        <v>410000</v>
      </c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62"/>
      <c r="Y541" s="58"/>
      <c r="Z541" s="58"/>
      <c r="AA541" s="121" t="s">
        <v>3245</v>
      </c>
      <c r="AB541" s="57" t="str">
        <f t="shared" si="212"/>
        <v>PS258098</v>
      </c>
      <c r="AC541" s="58" t="str">
        <f t="shared" si="213"/>
        <v>5102173</v>
      </c>
      <c r="AD541" s="59">
        <f t="shared" si="214"/>
        <v>46000</v>
      </c>
      <c r="AE541" s="58"/>
      <c r="AF541" s="58"/>
      <c r="AG541" s="58"/>
      <c r="AH541" s="58">
        <f t="shared" si="215"/>
        <v>410000</v>
      </c>
      <c r="AI541" s="58"/>
      <c r="AJ541" s="58"/>
      <c r="AK541" s="58"/>
      <c r="AL541" s="58"/>
      <c r="AM541" s="58"/>
      <c r="AN541" s="58"/>
      <c r="AO541" s="58"/>
      <c r="AP541" s="58"/>
      <c r="AQ541" s="58"/>
      <c r="AR541" s="58">
        <f t="shared" si="216"/>
        <v>32800</v>
      </c>
      <c r="AS541" s="58">
        <f t="shared" si="217"/>
        <v>442800</v>
      </c>
      <c r="AT541" s="58">
        <f t="shared" si="218"/>
        <v>442800</v>
      </c>
      <c r="AU541" s="58" t="str">
        <f t="shared" si="219"/>
        <v>Local</v>
      </c>
      <c r="AV541" s="74"/>
      <c r="AY541" s="158"/>
      <c r="AZ541" s="158"/>
      <c r="BA541" s="74"/>
      <c r="BB541" s="164"/>
    </row>
    <row r="542" spans="1:54" s="60" customFormat="1" ht="23.25" customHeight="1">
      <c r="A542" s="113" t="s">
        <v>2905</v>
      </c>
      <c r="B542" s="141" t="s">
        <v>3178</v>
      </c>
      <c r="C542" s="121" t="s">
        <v>1270</v>
      </c>
      <c r="D542" s="114">
        <v>46000</v>
      </c>
      <c r="E542" s="264">
        <v>107778527620</v>
      </c>
      <c r="F542" s="257">
        <v>1</v>
      </c>
      <c r="G542" s="119"/>
      <c r="H542" s="119"/>
      <c r="I542" s="120"/>
      <c r="J542" s="61"/>
      <c r="K542" s="62"/>
      <c r="L542" s="56"/>
      <c r="M542" s="217">
        <v>410000</v>
      </c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62"/>
      <c r="Y542" s="58"/>
      <c r="Z542" s="58"/>
      <c r="AA542" s="121" t="s">
        <v>3245</v>
      </c>
      <c r="AB542" s="57" t="str">
        <f t="shared" si="212"/>
        <v>PS258104</v>
      </c>
      <c r="AC542" s="58" t="str">
        <f t="shared" si="213"/>
        <v>5105713</v>
      </c>
      <c r="AD542" s="59">
        <f t="shared" si="214"/>
        <v>46000</v>
      </c>
      <c r="AE542" s="58"/>
      <c r="AF542" s="58"/>
      <c r="AG542" s="58"/>
      <c r="AH542" s="58">
        <f t="shared" si="215"/>
        <v>410000</v>
      </c>
      <c r="AI542" s="58"/>
      <c r="AJ542" s="58"/>
      <c r="AK542" s="58"/>
      <c r="AL542" s="58"/>
      <c r="AM542" s="58"/>
      <c r="AN542" s="58"/>
      <c r="AO542" s="58"/>
      <c r="AP542" s="58"/>
      <c r="AQ542" s="58"/>
      <c r="AR542" s="58">
        <f t="shared" si="216"/>
        <v>32800</v>
      </c>
      <c r="AS542" s="58">
        <f t="shared" si="217"/>
        <v>442800</v>
      </c>
      <c r="AT542" s="58">
        <f t="shared" si="218"/>
        <v>442800</v>
      </c>
      <c r="AU542" s="58" t="str">
        <f t="shared" si="219"/>
        <v>Local</v>
      </c>
      <c r="AV542" s="74"/>
      <c r="AY542" s="158"/>
      <c r="AZ542" s="158"/>
      <c r="BA542" s="74"/>
      <c r="BB542" s="164"/>
    </row>
    <row r="543" spans="1:54" s="60" customFormat="1" ht="23.25" customHeight="1">
      <c r="A543" s="113" t="s">
        <v>2906</v>
      </c>
      <c r="B543" s="141" t="s">
        <v>3179</v>
      </c>
      <c r="C543" s="121" t="s">
        <v>1270</v>
      </c>
      <c r="D543" s="114">
        <v>46000</v>
      </c>
      <c r="E543" s="264">
        <v>107779842000</v>
      </c>
      <c r="F543" s="257">
        <v>1</v>
      </c>
      <c r="G543" s="119"/>
      <c r="H543" s="119"/>
      <c r="I543" s="120"/>
      <c r="J543" s="61"/>
      <c r="K543" s="62"/>
      <c r="L543" s="56"/>
      <c r="M543" s="217">
        <v>410000</v>
      </c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62"/>
      <c r="Y543" s="58"/>
      <c r="Z543" s="58"/>
      <c r="AA543" s="121" t="s">
        <v>3245</v>
      </c>
      <c r="AB543" s="57" t="str">
        <f t="shared" si="212"/>
        <v>PS258157</v>
      </c>
      <c r="AC543" s="58" t="str">
        <f t="shared" si="213"/>
        <v>O2-2512-00159</v>
      </c>
      <c r="AD543" s="59">
        <f t="shared" si="214"/>
        <v>46000</v>
      </c>
      <c r="AE543" s="58"/>
      <c r="AF543" s="58"/>
      <c r="AG543" s="58"/>
      <c r="AH543" s="58">
        <f t="shared" si="215"/>
        <v>410000</v>
      </c>
      <c r="AI543" s="58"/>
      <c r="AJ543" s="58"/>
      <c r="AK543" s="58"/>
      <c r="AL543" s="58"/>
      <c r="AM543" s="58"/>
      <c r="AN543" s="58"/>
      <c r="AO543" s="58"/>
      <c r="AP543" s="58"/>
      <c r="AQ543" s="58"/>
      <c r="AR543" s="58">
        <f t="shared" si="216"/>
        <v>32800</v>
      </c>
      <c r="AS543" s="58">
        <f t="shared" si="217"/>
        <v>442800</v>
      </c>
      <c r="AT543" s="58">
        <f t="shared" si="218"/>
        <v>442800</v>
      </c>
      <c r="AU543" s="58" t="str">
        <f t="shared" si="219"/>
        <v>Local</v>
      </c>
      <c r="AV543" s="74"/>
      <c r="AY543" s="158"/>
      <c r="AZ543" s="158"/>
      <c r="BA543" s="74"/>
      <c r="BB543" s="164"/>
    </row>
    <row r="544" spans="1:54" s="60" customFormat="1" ht="23.25" customHeight="1">
      <c r="A544" s="113" t="s">
        <v>2907</v>
      </c>
      <c r="B544" s="141" t="s">
        <v>3180</v>
      </c>
      <c r="C544" s="121" t="s">
        <v>1270</v>
      </c>
      <c r="D544" s="114">
        <v>46000</v>
      </c>
      <c r="E544" s="264">
        <v>107780095140</v>
      </c>
      <c r="F544" s="257">
        <v>1</v>
      </c>
      <c r="G544" s="119"/>
      <c r="H544" s="119"/>
      <c r="I544" s="120"/>
      <c r="J544" s="61"/>
      <c r="K544" s="62"/>
      <c r="L544" s="56"/>
      <c r="M544" s="217">
        <v>410000</v>
      </c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62"/>
      <c r="Y544" s="58"/>
      <c r="Z544" s="58"/>
      <c r="AA544" s="121" t="s">
        <v>3245</v>
      </c>
      <c r="AB544" s="57" t="str">
        <f t="shared" si="212"/>
        <v>PS258162</v>
      </c>
      <c r="AC544" s="58" t="str">
        <f t="shared" si="213"/>
        <v>VPN0810006547</v>
      </c>
      <c r="AD544" s="59">
        <f t="shared" si="214"/>
        <v>46000</v>
      </c>
      <c r="AE544" s="58"/>
      <c r="AF544" s="58"/>
      <c r="AG544" s="58"/>
      <c r="AH544" s="58">
        <f t="shared" si="215"/>
        <v>410000</v>
      </c>
      <c r="AI544" s="58"/>
      <c r="AJ544" s="58"/>
      <c r="AK544" s="58"/>
      <c r="AL544" s="58"/>
      <c r="AM544" s="58"/>
      <c r="AN544" s="58"/>
      <c r="AO544" s="58"/>
      <c r="AP544" s="58"/>
      <c r="AQ544" s="58"/>
      <c r="AR544" s="58">
        <f t="shared" si="216"/>
        <v>32800</v>
      </c>
      <c r="AS544" s="58">
        <f t="shared" si="217"/>
        <v>442800</v>
      </c>
      <c r="AT544" s="58">
        <f t="shared" si="218"/>
        <v>442800</v>
      </c>
      <c r="AU544" s="58" t="str">
        <f t="shared" si="219"/>
        <v>Local</v>
      </c>
      <c r="AV544" s="74"/>
      <c r="AY544" s="158"/>
      <c r="AZ544" s="158"/>
      <c r="BA544" s="74"/>
      <c r="BB544" s="164"/>
    </row>
    <row r="545" spans="1:54" s="60" customFormat="1" ht="23.25" customHeight="1">
      <c r="A545" s="113" t="s">
        <v>2908</v>
      </c>
      <c r="B545" s="141" t="s">
        <v>3181</v>
      </c>
      <c r="C545" s="121" t="s">
        <v>1270</v>
      </c>
      <c r="D545" s="114">
        <v>46000</v>
      </c>
      <c r="E545" s="264">
        <v>107780156520</v>
      </c>
      <c r="F545" s="257">
        <v>1</v>
      </c>
      <c r="G545" s="119"/>
      <c r="H545" s="119"/>
      <c r="I545" s="120"/>
      <c r="J545" s="61"/>
      <c r="K545" s="62"/>
      <c r="L545" s="56"/>
      <c r="M545" s="217">
        <v>410000</v>
      </c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62"/>
      <c r="Y545" s="58"/>
      <c r="Z545" s="58"/>
      <c r="AA545" s="121" t="s">
        <v>3245</v>
      </c>
      <c r="AB545" s="57" t="str">
        <f t="shared" si="212"/>
        <v>PS258159</v>
      </c>
      <c r="AC545" s="58" t="str">
        <f t="shared" si="213"/>
        <v>EBD-PSTPU251205</v>
      </c>
      <c r="AD545" s="59">
        <f t="shared" si="214"/>
        <v>46000</v>
      </c>
      <c r="AE545" s="58"/>
      <c r="AF545" s="58"/>
      <c r="AG545" s="58"/>
      <c r="AH545" s="58">
        <f t="shared" si="215"/>
        <v>410000</v>
      </c>
      <c r="AI545" s="58"/>
      <c r="AJ545" s="58"/>
      <c r="AK545" s="58"/>
      <c r="AL545" s="58"/>
      <c r="AM545" s="58"/>
      <c r="AN545" s="58"/>
      <c r="AO545" s="58"/>
      <c r="AP545" s="58"/>
      <c r="AQ545" s="58"/>
      <c r="AR545" s="58">
        <f t="shared" si="216"/>
        <v>32800</v>
      </c>
      <c r="AS545" s="58">
        <f t="shared" si="217"/>
        <v>442800</v>
      </c>
      <c r="AT545" s="58">
        <f t="shared" si="218"/>
        <v>442800</v>
      </c>
      <c r="AU545" s="58" t="str">
        <f t="shared" si="219"/>
        <v>Local</v>
      </c>
      <c r="AV545" s="74"/>
      <c r="AY545" s="158"/>
      <c r="AZ545" s="158"/>
      <c r="BA545" s="74"/>
      <c r="BB545" s="164"/>
    </row>
    <row r="546" spans="1:54" s="60" customFormat="1" ht="23.25" customHeight="1">
      <c r="A546" s="113" t="s">
        <v>2909</v>
      </c>
      <c r="B546" s="141" t="s">
        <v>3182</v>
      </c>
      <c r="C546" s="121" t="s">
        <v>1270</v>
      </c>
      <c r="D546" s="114">
        <v>46000</v>
      </c>
      <c r="E546" s="264">
        <v>107780188460</v>
      </c>
      <c r="F546" s="257">
        <v>1</v>
      </c>
      <c r="G546" s="119"/>
      <c r="H546" s="119"/>
      <c r="I546" s="120"/>
      <c r="J546" s="61"/>
      <c r="K546" s="62"/>
      <c r="L546" s="56"/>
      <c r="M546" s="217">
        <v>410000</v>
      </c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62"/>
      <c r="Y546" s="58"/>
      <c r="Z546" s="58"/>
      <c r="AA546" s="121" t="s">
        <v>3245</v>
      </c>
      <c r="AB546" s="57" t="str">
        <f t="shared" si="212"/>
        <v>PS258158</v>
      </c>
      <c r="AC546" s="58" t="str">
        <f t="shared" si="213"/>
        <v>EBD-PSINJ251211</v>
      </c>
      <c r="AD546" s="59">
        <f t="shared" si="214"/>
        <v>46000</v>
      </c>
      <c r="AE546" s="58"/>
      <c r="AF546" s="58"/>
      <c r="AG546" s="58"/>
      <c r="AH546" s="58">
        <f t="shared" si="215"/>
        <v>410000</v>
      </c>
      <c r="AI546" s="58"/>
      <c r="AJ546" s="58"/>
      <c r="AK546" s="58"/>
      <c r="AL546" s="58"/>
      <c r="AM546" s="58"/>
      <c r="AN546" s="58"/>
      <c r="AO546" s="58"/>
      <c r="AP546" s="58"/>
      <c r="AQ546" s="58"/>
      <c r="AR546" s="58">
        <f t="shared" si="216"/>
        <v>32800</v>
      </c>
      <c r="AS546" s="58">
        <f t="shared" si="217"/>
        <v>442800</v>
      </c>
      <c r="AT546" s="58">
        <f t="shared" si="218"/>
        <v>442800</v>
      </c>
      <c r="AU546" s="58" t="str">
        <f t="shared" si="219"/>
        <v>Local</v>
      </c>
      <c r="AV546" s="74"/>
      <c r="AY546" s="158"/>
      <c r="AZ546" s="158"/>
      <c r="BA546" s="74"/>
      <c r="BB546" s="164"/>
    </row>
    <row r="547" spans="1:54" s="60" customFormat="1" ht="23.25" customHeight="1">
      <c r="A547" s="113" t="s">
        <v>2910</v>
      </c>
      <c r="B547" s="141" t="s">
        <v>3183</v>
      </c>
      <c r="C547" s="121" t="s">
        <v>1270</v>
      </c>
      <c r="D547" s="114">
        <v>46000</v>
      </c>
      <c r="E547" s="264">
        <v>107780215100</v>
      </c>
      <c r="F547" s="257">
        <v>1</v>
      </c>
      <c r="G547" s="119"/>
      <c r="H547" s="119"/>
      <c r="I547" s="120"/>
      <c r="J547" s="61"/>
      <c r="K547" s="62"/>
      <c r="L547" s="56"/>
      <c r="M547" s="217">
        <v>410000</v>
      </c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62"/>
      <c r="Y547" s="58"/>
      <c r="Z547" s="58"/>
      <c r="AA547" s="121" t="s">
        <v>3245</v>
      </c>
      <c r="AB547" s="57" t="str">
        <f t="shared" si="212"/>
        <v>PS258117</v>
      </c>
      <c r="AC547" s="58" t="str">
        <f t="shared" si="213"/>
        <v>VY-251206</v>
      </c>
      <c r="AD547" s="59">
        <f t="shared" si="214"/>
        <v>46000</v>
      </c>
      <c r="AE547" s="58"/>
      <c r="AF547" s="58"/>
      <c r="AG547" s="58"/>
      <c r="AH547" s="58">
        <f t="shared" si="215"/>
        <v>410000</v>
      </c>
      <c r="AI547" s="58"/>
      <c r="AJ547" s="58"/>
      <c r="AK547" s="58"/>
      <c r="AL547" s="58"/>
      <c r="AM547" s="58"/>
      <c r="AN547" s="58"/>
      <c r="AO547" s="58"/>
      <c r="AP547" s="58"/>
      <c r="AQ547" s="58"/>
      <c r="AR547" s="58">
        <f t="shared" si="216"/>
        <v>32800</v>
      </c>
      <c r="AS547" s="58">
        <f t="shared" si="217"/>
        <v>442800</v>
      </c>
      <c r="AT547" s="58">
        <f t="shared" si="218"/>
        <v>442800</v>
      </c>
      <c r="AU547" s="58" t="str">
        <f t="shared" si="219"/>
        <v>Local</v>
      </c>
      <c r="AV547" s="74"/>
      <c r="AY547" s="158"/>
      <c r="AZ547" s="158"/>
      <c r="BA547" s="74"/>
      <c r="BB547" s="164"/>
    </row>
    <row r="548" spans="1:54" s="60" customFormat="1" ht="23.25" customHeight="1">
      <c r="A548" s="113" t="s">
        <v>2911</v>
      </c>
      <c r="B548" s="141" t="s">
        <v>3184</v>
      </c>
      <c r="C548" s="121" t="s">
        <v>1270</v>
      </c>
      <c r="D548" s="114">
        <v>46000</v>
      </c>
      <c r="E548" s="264">
        <v>107781252500</v>
      </c>
      <c r="F548" s="257">
        <v>1</v>
      </c>
      <c r="G548" s="119"/>
      <c r="H548" s="119"/>
      <c r="I548" s="120"/>
      <c r="J548" s="61"/>
      <c r="K548" s="62"/>
      <c r="L548" s="56"/>
      <c r="M548" s="217">
        <v>410000</v>
      </c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62"/>
      <c r="Y548" s="58"/>
      <c r="Z548" s="58"/>
      <c r="AA548" s="121" t="s">
        <v>3245</v>
      </c>
      <c r="AB548" s="57" t="str">
        <f t="shared" si="212"/>
        <v>PS258061</v>
      </c>
      <c r="AC548" s="58" t="str">
        <f t="shared" si="213"/>
        <v>5099923</v>
      </c>
      <c r="AD548" s="59">
        <f t="shared" si="214"/>
        <v>46000</v>
      </c>
      <c r="AE548" s="58"/>
      <c r="AF548" s="58"/>
      <c r="AG548" s="58"/>
      <c r="AH548" s="58">
        <f t="shared" si="215"/>
        <v>410000</v>
      </c>
      <c r="AI548" s="58"/>
      <c r="AJ548" s="58"/>
      <c r="AK548" s="58"/>
      <c r="AL548" s="58"/>
      <c r="AM548" s="58"/>
      <c r="AN548" s="58"/>
      <c r="AO548" s="58"/>
      <c r="AP548" s="58"/>
      <c r="AQ548" s="58"/>
      <c r="AR548" s="58">
        <f t="shared" si="216"/>
        <v>32800</v>
      </c>
      <c r="AS548" s="58">
        <f t="shared" si="217"/>
        <v>442800</v>
      </c>
      <c r="AT548" s="58">
        <f t="shared" si="218"/>
        <v>442800</v>
      </c>
      <c r="AU548" s="58" t="str">
        <f t="shared" si="219"/>
        <v>Local</v>
      </c>
      <c r="AV548" s="74"/>
      <c r="AY548" s="158"/>
      <c r="AZ548" s="158"/>
      <c r="BA548" s="74"/>
      <c r="BB548" s="164"/>
    </row>
    <row r="549" spans="1:54" s="60" customFormat="1" ht="23.25" customHeight="1">
      <c r="A549" s="113" t="s">
        <v>2912</v>
      </c>
      <c r="B549" s="141" t="s">
        <v>3185</v>
      </c>
      <c r="C549" s="121" t="s">
        <v>1270</v>
      </c>
      <c r="D549" s="114">
        <v>46000</v>
      </c>
      <c r="E549" s="264">
        <v>107781249810</v>
      </c>
      <c r="F549" s="257">
        <v>1</v>
      </c>
      <c r="G549" s="119"/>
      <c r="H549" s="119"/>
      <c r="I549" s="120"/>
      <c r="J549" s="61"/>
      <c r="K549" s="62"/>
      <c r="L549" s="56"/>
      <c r="M549" s="217">
        <v>410000</v>
      </c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62"/>
      <c r="Y549" s="58"/>
      <c r="Z549" s="58"/>
      <c r="AA549" s="121" t="s">
        <v>3245</v>
      </c>
      <c r="AB549" s="57" t="str">
        <f t="shared" si="212"/>
        <v>PS258131</v>
      </c>
      <c r="AC549" s="58" t="str">
        <f t="shared" si="213"/>
        <v>5099962</v>
      </c>
      <c r="AD549" s="59">
        <f t="shared" si="214"/>
        <v>46000</v>
      </c>
      <c r="AE549" s="58"/>
      <c r="AF549" s="58"/>
      <c r="AG549" s="58"/>
      <c r="AH549" s="58">
        <f t="shared" si="215"/>
        <v>410000</v>
      </c>
      <c r="AI549" s="58"/>
      <c r="AJ549" s="58"/>
      <c r="AK549" s="58"/>
      <c r="AL549" s="58"/>
      <c r="AM549" s="58"/>
      <c r="AN549" s="58"/>
      <c r="AO549" s="58"/>
      <c r="AP549" s="58"/>
      <c r="AQ549" s="58"/>
      <c r="AR549" s="58">
        <f t="shared" si="216"/>
        <v>32800</v>
      </c>
      <c r="AS549" s="58">
        <f t="shared" si="217"/>
        <v>442800</v>
      </c>
      <c r="AT549" s="58">
        <f t="shared" si="218"/>
        <v>442800</v>
      </c>
      <c r="AU549" s="58" t="str">
        <f t="shared" si="219"/>
        <v>Local</v>
      </c>
      <c r="AV549" s="74"/>
      <c r="AY549" s="158"/>
      <c r="AZ549" s="158"/>
      <c r="BA549" s="74"/>
      <c r="BB549" s="164"/>
    </row>
    <row r="550" spans="1:54" s="60" customFormat="1" ht="23.25" customHeight="1">
      <c r="A550" s="113" t="s">
        <v>2913</v>
      </c>
      <c r="B550" s="141" t="s">
        <v>3186</v>
      </c>
      <c r="C550" s="121" t="s">
        <v>1270</v>
      </c>
      <c r="D550" s="114">
        <v>46000</v>
      </c>
      <c r="E550" s="264">
        <v>107781246050</v>
      </c>
      <c r="F550" s="257">
        <v>1</v>
      </c>
      <c r="G550" s="119"/>
      <c r="H550" s="119"/>
      <c r="I550" s="120"/>
      <c r="J550" s="61"/>
      <c r="K550" s="62"/>
      <c r="L550" s="56"/>
      <c r="M550" s="217">
        <v>410000</v>
      </c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62"/>
      <c r="Y550" s="58"/>
      <c r="Z550" s="58"/>
      <c r="AA550" s="121" t="s">
        <v>3245</v>
      </c>
      <c r="AB550" s="57" t="str">
        <f t="shared" si="212"/>
        <v>PS258130</v>
      </c>
      <c r="AC550" s="58" t="str">
        <f t="shared" si="213"/>
        <v>THVN-MIN2512013</v>
      </c>
      <c r="AD550" s="59">
        <f t="shared" si="214"/>
        <v>46000</v>
      </c>
      <c r="AE550" s="58"/>
      <c r="AF550" s="58"/>
      <c r="AG550" s="58"/>
      <c r="AH550" s="58">
        <f t="shared" si="215"/>
        <v>410000</v>
      </c>
      <c r="AI550" s="58"/>
      <c r="AJ550" s="58"/>
      <c r="AK550" s="58"/>
      <c r="AL550" s="58"/>
      <c r="AM550" s="58"/>
      <c r="AN550" s="58"/>
      <c r="AO550" s="58"/>
      <c r="AP550" s="58"/>
      <c r="AQ550" s="58"/>
      <c r="AR550" s="58">
        <f t="shared" si="216"/>
        <v>32800</v>
      </c>
      <c r="AS550" s="58">
        <f t="shared" si="217"/>
        <v>442800</v>
      </c>
      <c r="AT550" s="58">
        <f t="shared" si="218"/>
        <v>442800</v>
      </c>
      <c r="AU550" s="58" t="str">
        <f t="shared" si="219"/>
        <v>Local</v>
      </c>
      <c r="AV550" s="74"/>
      <c r="AY550" s="158"/>
      <c r="AZ550" s="158"/>
      <c r="BA550" s="74"/>
      <c r="BB550" s="164"/>
    </row>
    <row r="551" spans="1:54" s="60" customFormat="1" ht="23.25" customHeight="1">
      <c r="A551" s="113" t="s">
        <v>2914</v>
      </c>
      <c r="B551" s="141" t="s">
        <v>3187</v>
      </c>
      <c r="C551" s="121" t="s">
        <v>1270</v>
      </c>
      <c r="D551" s="114">
        <v>46000</v>
      </c>
      <c r="E551" s="264">
        <v>107781239750</v>
      </c>
      <c r="F551" s="257">
        <v>1</v>
      </c>
      <c r="G551" s="119"/>
      <c r="H551" s="119"/>
      <c r="I551" s="120"/>
      <c r="J551" s="61"/>
      <c r="K551" s="62"/>
      <c r="L551" s="56"/>
      <c r="M551" s="217">
        <v>410000</v>
      </c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62"/>
      <c r="Y551" s="58"/>
      <c r="Z551" s="58"/>
      <c r="AA551" s="121" t="s">
        <v>3245</v>
      </c>
      <c r="AB551" s="57" t="str">
        <f t="shared" si="212"/>
        <v>PS258132</v>
      </c>
      <c r="AC551" s="58" t="str">
        <f t="shared" si="213"/>
        <v>5106165</v>
      </c>
      <c r="AD551" s="59">
        <f t="shared" si="214"/>
        <v>46000</v>
      </c>
      <c r="AE551" s="58"/>
      <c r="AF551" s="58"/>
      <c r="AG551" s="58"/>
      <c r="AH551" s="58">
        <f t="shared" si="215"/>
        <v>410000</v>
      </c>
      <c r="AI551" s="58"/>
      <c r="AJ551" s="58"/>
      <c r="AK551" s="58"/>
      <c r="AL551" s="58"/>
      <c r="AM551" s="58"/>
      <c r="AN551" s="58"/>
      <c r="AO551" s="58"/>
      <c r="AP551" s="58"/>
      <c r="AQ551" s="58"/>
      <c r="AR551" s="58">
        <f t="shared" si="216"/>
        <v>32800</v>
      </c>
      <c r="AS551" s="58">
        <f t="shared" si="217"/>
        <v>442800</v>
      </c>
      <c r="AT551" s="58">
        <f t="shared" si="218"/>
        <v>442800</v>
      </c>
      <c r="AU551" s="58" t="str">
        <f t="shared" si="219"/>
        <v>Local</v>
      </c>
      <c r="AV551" s="74"/>
      <c r="AY551" s="158"/>
      <c r="AZ551" s="158"/>
      <c r="BA551" s="74"/>
      <c r="BB551" s="164"/>
    </row>
    <row r="552" spans="1:54" s="60" customFormat="1" ht="23.25" customHeight="1">
      <c r="A552" s="113" t="s">
        <v>2915</v>
      </c>
      <c r="B552" s="141" t="s">
        <v>3188</v>
      </c>
      <c r="C552" s="121" t="s">
        <v>1270</v>
      </c>
      <c r="D552" s="114">
        <v>46000</v>
      </c>
      <c r="E552" s="264">
        <v>107781236360</v>
      </c>
      <c r="F552" s="257">
        <v>1</v>
      </c>
      <c r="G552" s="119"/>
      <c r="H552" s="119"/>
      <c r="I552" s="120"/>
      <c r="J552" s="61"/>
      <c r="K552" s="62"/>
      <c r="L552" s="56"/>
      <c r="M552" s="217">
        <v>410000</v>
      </c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62"/>
      <c r="Y552" s="58"/>
      <c r="Z552" s="58"/>
      <c r="AA552" s="121" t="s">
        <v>3245</v>
      </c>
      <c r="AB552" s="57" t="str">
        <f t="shared" si="212"/>
        <v>PS258169</v>
      </c>
      <c r="AC552" s="58" t="str">
        <f t="shared" si="213"/>
        <v>135/BG-PS-34</v>
      </c>
      <c r="AD552" s="59">
        <f t="shared" si="214"/>
        <v>46000</v>
      </c>
      <c r="AE552" s="58"/>
      <c r="AF552" s="58"/>
      <c r="AG552" s="58"/>
      <c r="AH552" s="58">
        <f t="shared" si="215"/>
        <v>410000</v>
      </c>
      <c r="AI552" s="58"/>
      <c r="AJ552" s="58"/>
      <c r="AK552" s="58"/>
      <c r="AL552" s="58"/>
      <c r="AM552" s="58"/>
      <c r="AN552" s="58"/>
      <c r="AO552" s="58"/>
      <c r="AP552" s="58"/>
      <c r="AQ552" s="58"/>
      <c r="AR552" s="58">
        <f t="shared" si="216"/>
        <v>32800</v>
      </c>
      <c r="AS552" s="58">
        <f t="shared" si="217"/>
        <v>442800</v>
      </c>
      <c r="AT552" s="58">
        <f t="shared" si="218"/>
        <v>442800</v>
      </c>
      <c r="AU552" s="58" t="str">
        <f t="shared" si="219"/>
        <v>Local</v>
      </c>
      <c r="AV552" s="74"/>
      <c r="AY552" s="158"/>
      <c r="AZ552" s="158"/>
      <c r="BA552" s="74"/>
      <c r="BB552" s="164"/>
    </row>
    <row r="553" spans="1:54" s="60" customFormat="1" ht="23.25" customHeight="1">
      <c r="A553" s="113" t="s">
        <v>2916</v>
      </c>
      <c r="B553" s="141" t="s">
        <v>3189</v>
      </c>
      <c r="C553" s="121" t="s">
        <v>1270</v>
      </c>
      <c r="D553" s="114">
        <v>46000</v>
      </c>
      <c r="E553" s="264">
        <v>107781043640</v>
      </c>
      <c r="F553" s="257">
        <v>1</v>
      </c>
      <c r="G553" s="119"/>
      <c r="H553" s="119"/>
      <c r="I553" s="120"/>
      <c r="J553" s="61"/>
      <c r="K553" s="62"/>
      <c r="L553" s="56"/>
      <c r="M553" s="217">
        <v>410000</v>
      </c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62"/>
      <c r="Y553" s="58"/>
      <c r="Z553" s="58"/>
      <c r="AA553" s="121" t="s">
        <v>3245</v>
      </c>
      <c r="AB553" s="57" t="str">
        <f t="shared" si="212"/>
        <v>PS258166</v>
      </c>
      <c r="AC553" s="58" t="str">
        <f t="shared" si="213"/>
        <v>5106265</v>
      </c>
      <c r="AD553" s="59">
        <f t="shared" si="214"/>
        <v>46000</v>
      </c>
      <c r="AE553" s="58"/>
      <c r="AF553" s="58"/>
      <c r="AG553" s="58"/>
      <c r="AH553" s="58">
        <f t="shared" si="215"/>
        <v>410000</v>
      </c>
      <c r="AI553" s="58"/>
      <c r="AJ553" s="58"/>
      <c r="AK553" s="58"/>
      <c r="AL553" s="58"/>
      <c r="AM553" s="58"/>
      <c r="AN553" s="58"/>
      <c r="AO553" s="58"/>
      <c r="AP553" s="58"/>
      <c r="AQ553" s="58"/>
      <c r="AR553" s="58">
        <f t="shared" si="216"/>
        <v>32800</v>
      </c>
      <c r="AS553" s="58">
        <f t="shared" si="217"/>
        <v>442800</v>
      </c>
      <c r="AT553" s="58">
        <f t="shared" si="218"/>
        <v>442800</v>
      </c>
      <c r="AU553" s="58" t="str">
        <f t="shared" si="219"/>
        <v>Local</v>
      </c>
      <c r="AV553" s="74"/>
      <c r="AY553" s="158"/>
      <c r="AZ553" s="158"/>
      <c r="BA553" s="74"/>
      <c r="BB553" s="164"/>
    </row>
    <row r="554" spans="1:54" s="60" customFormat="1" ht="23.25" customHeight="1">
      <c r="A554" s="113" t="s">
        <v>2917</v>
      </c>
      <c r="B554" s="141" t="s">
        <v>3190</v>
      </c>
      <c r="C554" s="121" t="s">
        <v>1270</v>
      </c>
      <c r="D554" s="114">
        <v>46000</v>
      </c>
      <c r="E554" s="264">
        <v>107781138510</v>
      </c>
      <c r="F554" s="257">
        <v>1</v>
      </c>
      <c r="G554" s="119"/>
      <c r="H554" s="119"/>
      <c r="I554" s="120"/>
      <c r="J554" s="61"/>
      <c r="K554" s="62"/>
      <c r="L554" s="56"/>
      <c r="M554" s="217">
        <v>410000</v>
      </c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62"/>
      <c r="Y554" s="58"/>
      <c r="Z554" s="58"/>
      <c r="AA554" s="121" t="s">
        <v>3245</v>
      </c>
      <c r="AB554" s="57" t="str">
        <f t="shared" si="212"/>
        <v>PS258105</v>
      </c>
      <c r="AC554" s="58" t="str">
        <f t="shared" si="213"/>
        <v>5105699</v>
      </c>
      <c r="AD554" s="59">
        <f t="shared" si="214"/>
        <v>46000</v>
      </c>
      <c r="AE554" s="58"/>
      <c r="AF554" s="58"/>
      <c r="AG554" s="58"/>
      <c r="AH554" s="58">
        <f t="shared" si="215"/>
        <v>410000</v>
      </c>
      <c r="AI554" s="58"/>
      <c r="AJ554" s="58"/>
      <c r="AK554" s="58"/>
      <c r="AL554" s="58"/>
      <c r="AM554" s="58"/>
      <c r="AN554" s="58"/>
      <c r="AO554" s="58"/>
      <c r="AP554" s="58"/>
      <c r="AQ554" s="58"/>
      <c r="AR554" s="58">
        <f t="shared" si="216"/>
        <v>32800</v>
      </c>
      <c r="AS554" s="58">
        <f t="shared" si="217"/>
        <v>442800</v>
      </c>
      <c r="AT554" s="58">
        <f t="shared" si="218"/>
        <v>442800</v>
      </c>
      <c r="AU554" s="58" t="str">
        <f t="shared" si="219"/>
        <v>Local</v>
      </c>
      <c r="AV554" s="74"/>
      <c r="AY554" s="158"/>
      <c r="AZ554" s="158"/>
      <c r="BA554" s="74"/>
      <c r="BB554" s="164"/>
    </row>
    <row r="555" spans="1:54" s="60" customFormat="1" ht="23.25" customHeight="1">
      <c r="A555" s="113" t="s">
        <v>2917</v>
      </c>
      <c r="B555" s="141" t="s">
        <v>3190</v>
      </c>
      <c r="C555" s="121" t="s">
        <v>1270</v>
      </c>
      <c r="D555" s="114">
        <v>46000</v>
      </c>
      <c r="E555" s="264">
        <v>107781152360</v>
      </c>
      <c r="F555" s="261">
        <v>1</v>
      </c>
      <c r="G555" s="119"/>
      <c r="H555" s="119"/>
      <c r="I555" s="120"/>
      <c r="J555" s="61"/>
      <c r="K555" s="62"/>
      <c r="L555" s="56"/>
      <c r="M555" s="217">
        <v>70000</v>
      </c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62"/>
      <c r="Y555" s="58"/>
      <c r="Z555" s="58"/>
      <c r="AA555" s="121" t="s">
        <v>3245</v>
      </c>
      <c r="AB555" s="57" t="str">
        <f t="shared" si="212"/>
        <v>PS258105</v>
      </c>
      <c r="AC555" s="58" t="str">
        <f t="shared" si="213"/>
        <v>5105699</v>
      </c>
      <c r="AD555" s="59">
        <f t="shared" si="214"/>
        <v>46000</v>
      </c>
      <c r="AE555" s="58"/>
      <c r="AF555" s="58"/>
      <c r="AG555" s="58"/>
      <c r="AH555" s="58">
        <f t="shared" si="215"/>
        <v>70000</v>
      </c>
      <c r="AI555" s="58"/>
      <c r="AJ555" s="58"/>
      <c r="AK555" s="58"/>
      <c r="AL555" s="58"/>
      <c r="AM555" s="58"/>
      <c r="AN555" s="58"/>
      <c r="AO555" s="58"/>
      <c r="AP555" s="58"/>
      <c r="AQ555" s="58"/>
      <c r="AR555" s="58">
        <f t="shared" si="216"/>
        <v>5600</v>
      </c>
      <c r="AS555" s="58">
        <f t="shared" si="217"/>
        <v>75600</v>
      </c>
      <c r="AT555" s="58">
        <f t="shared" si="218"/>
        <v>75600</v>
      </c>
      <c r="AU555" s="58" t="str">
        <f t="shared" si="219"/>
        <v>Local</v>
      </c>
      <c r="AV555" s="74"/>
      <c r="AY555" s="158"/>
      <c r="AZ555" s="158"/>
      <c r="BA555" s="74"/>
      <c r="BB555" s="164"/>
    </row>
    <row r="556" spans="1:54" s="60" customFormat="1" ht="23.25" customHeight="1">
      <c r="A556" s="113" t="s">
        <v>2918</v>
      </c>
      <c r="B556" s="141" t="s">
        <v>3191</v>
      </c>
      <c r="C556" s="121" t="s">
        <v>1270</v>
      </c>
      <c r="D556" s="114">
        <v>46000</v>
      </c>
      <c r="E556" s="264">
        <v>107781206410</v>
      </c>
      <c r="F556" s="257">
        <v>1</v>
      </c>
      <c r="G556" s="119"/>
      <c r="H556" s="119"/>
      <c r="I556" s="120"/>
      <c r="J556" s="61"/>
      <c r="K556" s="62"/>
      <c r="L556" s="56"/>
      <c r="M556" s="217">
        <v>410000</v>
      </c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62"/>
      <c r="Y556" s="58"/>
      <c r="Z556" s="58"/>
      <c r="AA556" s="121" t="s">
        <v>3245</v>
      </c>
      <c r="AB556" s="57" t="str">
        <f t="shared" si="212"/>
        <v>PS258173</v>
      </c>
      <c r="AC556" s="58" t="str">
        <f t="shared" si="213"/>
        <v>EBD-PSSP251208</v>
      </c>
      <c r="AD556" s="59">
        <f t="shared" si="214"/>
        <v>46000</v>
      </c>
      <c r="AE556" s="58"/>
      <c r="AF556" s="58"/>
      <c r="AG556" s="58"/>
      <c r="AH556" s="58">
        <f t="shared" si="215"/>
        <v>410000</v>
      </c>
      <c r="AI556" s="58"/>
      <c r="AJ556" s="58"/>
      <c r="AK556" s="58"/>
      <c r="AL556" s="58"/>
      <c r="AM556" s="58"/>
      <c r="AN556" s="58"/>
      <c r="AO556" s="58"/>
      <c r="AP556" s="58"/>
      <c r="AQ556" s="58"/>
      <c r="AR556" s="58">
        <f t="shared" si="216"/>
        <v>32800</v>
      </c>
      <c r="AS556" s="58">
        <f t="shared" si="217"/>
        <v>442800</v>
      </c>
      <c r="AT556" s="58">
        <f t="shared" si="218"/>
        <v>442800</v>
      </c>
      <c r="AU556" s="58" t="str">
        <f t="shared" si="219"/>
        <v>Local</v>
      </c>
      <c r="AV556" s="74"/>
      <c r="AY556" s="158"/>
      <c r="AZ556" s="158"/>
      <c r="BA556" s="74"/>
      <c r="BB556" s="164"/>
    </row>
    <row r="557" spans="1:54" s="60" customFormat="1" ht="23.25" customHeight="1">
      <c r="A557" s="113" t="s">
        <v>2918</v>
      </c>
      <c r="B557" s="141" t="s">
        <v>3191</v>
      </c>
      <c r="C557" s="121" t="s">
        <v>1270</v>
      </c>
      <c r="D557" s="114">
        <v>46000</v>
      </c>
      <c r="E557" s="264">
        <v>107781224610</v>
      </c>
      <c r="F557" s="261">
        <v>1</v>
      </c>
      <c r="G557" s="119"/>
      <c r="H557" s="119"/>
      <c r="I557" s="120"/>
      <c r="J557" s="61"/>
      <c r="K557" s="62"/>
      <c r="L557" s="56"/>
      <c r="M557" s="217">
        <v>70000</v>
      </c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62"/>
      <c r="Y557" s="58"/>
      <c r="Z557" s="58"/>
      <c r="AA557" s="121" t="s">
        <v>3245</v>
      </c>
      <c r="AB557" s="57" t="str">
        <f t="shared" si="212"/>
        <v>PS258173</v>
      </c>
      <c r="AC557" s="58" t="str">
        <f t="shared" si="213"/>
        <v>EBD-PSSP251208</v>
      </c>
      <c r="AD557" s="59">
        <f t="shared" si="214"/>
        <v>46000</v>
      </c>
      <c r="AE557" s="58"/>
      <c r="AF557" s="58"/>
      <c r="AG557" s="58"/>
      <c r="AH557" s="58">
        <f t="shared" si="215"/>
        <v>70000</v>
      </c>
      <c r="AI557" s="58"/>
      <c r="AJ557" s="58"/>
      <c r="AK557" s="58"/>
      <c r="AL557" s="58"/>
      <c r="AM557" s="58"/>
      <c r="AN557" s="58"/>
      <c r="AO557" s="58"/>
      <c r="AP557" s="58"/>
      <c r="AQ557" s="58"/>
      <c r="AR557" s="58">
        <f t="shared" si="216"/>
        <v>5600</v>
      </c>
      <c r="AS557" s="58">
        <f t="shared" si="217"/>
        <v>75600</v>
      </c>
      <c r="AT557" s="58">
        <f t="shared" si="218"/>
        <v>75600</v>
      </c>
      <c r="AU557" s="58" t="str">
        <f t="shared" si="219"/>
        <v>Local</v>
      </c>
      <c r="AV557" s="74"/>
      <c r="AY557" s="158"/>
      <c r="AZ557" s="158"/>
      <c r="BA557" s="74"/>
      <c r="BB557" s="164"/>
    </row>
    <row r="558" spans="1:54" s="60" customFormat="1" ht="23.25" customHeight="1">
      <c r="A558" s="113" t="s">
        <v>2919</v>
      </c>
      <c r="B558" s="141" t="s">
        <v>3192</v>
      </c>
      <c r="C558" s="121" t="s">
        <v>1270</v>
      </c>
      <c r="D558" s="114">
        <v>46000</v>
      </c>
      <c r="E558" s="264">
        <v>107781235700</v>
      </c>
      <c r="F558" s="257">
        <v>1</v>
      </c>
      <c r="G558" s="119"/>
      <c r="H558" s="119"/>
      <c r="I558" s="120"/>
      <c r="J558" s="61"/>
      <c r="K558" s="62"/>
      <c r="L558" s="56"/>
      <c r="M558" s="217">
        <v>410000</v>
      </c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62"/>
      <c r="Y558" s="58"/>
      <c r="Z558" s="58"/>
      <c r="AA558" s="121" t="s">
        <v>3245</v>
      </c>
      <c r="AB558" s="57" t="str">
        <f t="shared" si="212"/>
        <v>PS258171</v>
      </c>
      <c r="AC558" s="58" t="str">
        <f t="shared" si="213"/>
        <v>270/PSHK/25</v>
      </c>
      <c r="AD558" s="59">
        <f t="shared" si="214"/>
        <v>46000</v>
      </c>
      <c r="AE558" s="58"/>
      <c r="AF558" s="58"/>
      <c r="AG558" s="58"/>
      <c r="AH558" s="58">
        <f t="shared" si="215"/>
        <v>410000</v>
      </c>
      <c r="AI558" s="58"/>
      <c r="AJ558" s="58"/>
      <c r="AK558" s="58"/>
      <c r="AL558" s="58"/>
      <c r="AM558" s="58"/>
      <c r="AN558" s="58"/>
      <c r="AO558" s="58"/>
      <c r="AP558" s="58"/>
      <c r="AQ558" s="58"/>
      <c r="AR558" s="58">
        <f t="shared" si="216"/>
        <v>32800</v>
      </c>
      <c r="AS558" s="58">
        <f t="shared" si="217"/>
        <v>442800</v>
      </c>
      <c r="AT558" s="58">
        <f t="shared" si="218"/>
        <v>442800</v>
      </c>
      <c r="AU558" s="58" t="str">
        <f t="shared" si="219"/>
        <v>Local</v>
      </c>
      <c r="AV558" s="74"/>
      <c r="AY558" s="158"/>
      <c r="AZ558" s="158"/>
      <c r="BA558" s="74"/>
      <c r="BB558" s="164"/>
    </row>
    <row r="559" spans="1:54" s="60" customFormat="1" ht="23.25" customHeight="1">
      <c r="A559" s="113" t="s">
        <v>2919</v>
      </c>
      <c r="B559" s="141" t="s">
        <v>3192</v>
      </c>
      <c r="C559" s="121" t="s">
        <v>1270</v>
      </c>
      <c r="D559" s="114">
        <v>46000</v>
      </c>
      <c r="E559" s="264">
        <v>107781248960</v>
      </c>
      <c r="F559" s="261">
        <v>1</v>
      </c>
      <c r="G559" s="119"/>
      <c r="H559" s="119"/>
      <c r="I559" s="120"/>
      <c r="J559" s="61"/>
      <c r="K559" s="62"/>
      <c r="L559" s="56"/>
      <c r="M559" s="217">
        <v>70000</v>
      </c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62"/>
      <c r="Y559" s="58"/>
      <c r="Z559" s="58"/>
      <c r="AA559" s="121" t="s">
        <v>3245</v>
      </c>
      <c r="AB559" s="57" t="str">
        <f t="shared" si="212"/>
        <v>PS258171</v>
      </c>
      <c r="AC559" s="58" t="str">
        <f t="shared" si="213"/>
        <v>270/PSHK/25</v>
      </c>
      <c r="AD559" s="59">
        <f t="shared" si="214"/>
        <v>46000</v>
      </c>
      <c r="AE559" s="58"/>
      <c r="AF559" s="58"/>
      <c r="AG559" s="58"/>
      <c r="AH559" s="58">
        <f t="shared" si="215"/>
        <v>70000</v>
      </c>
      <c r="AI559" s="58"/>
      <c r="AJ559" s="58"/>
      <c r="AK559" s="58"/>
      <c r="AL559" s="58"/>
      <c r="AM559" s="58"/>
      <c r="AN559" s="58"/>
      <c r="AO559" s="58"/>
      <c r="AP559" s="58"/>
      <c r="AQ559" s="58"/>
      <c r="AR559" s="58">
        <f t="shared" si="216"/>
        <v>5600</v>
      </c>
      <c r="AS559" s="58">
        <f t="shared" si="217"/>
        <v>75600</v>
      </c>
      <c r="AT559" s="58">
        <f t="shared" si="218"/>
        <v>75600</v>
      </c>
      <c r="AU559" s="58" t="str">
        <f t="shared" si="219"/>
        <v>Local</v>
      </c>
      <c r="AV559" s="74"/>
      <c r="AY559" s="158"/>
      <c r="AZ559" s="158"/>
      <c r="BA559" s="74"/>
      <c r="BB559" s="164"/>
    </row>
    <row r="560" spans="1:54" s="60" customFormat="1" ht="23.25" customHeight="1">
      <c r="A560" s="113" t="s">
        <v>2920</v>
      </c>
      <c r="B560" s="141" t="s">
        <v>3193</v>
      </c>
      <c r="C560" s="121" t="s">
        <v>1270</v>
      </c>
      <c r="D560" s="114">
        <v>46000</v>
      </c>
      <c r="E560" s="264">
        <v>107781256920</v>
      </c>
      <c r="F560" s="257">
        <v>1</v>
      </c>
      <c r="G560" s="119"/>
      <c r="H560" s="119"/>
      <c r="I560" s="120"/>
      <c r="J560" s="61"/>
      <c r="K560" s="62"/>
      <c r="L560" s="56"/>
      <c r="M560" s="217">
        <v>410000</v>
      </c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62"/>
      <c r="Y560" s="58"/>
      <c r="Z560" s="58"/>
      <c r="AA560" s="121" t="s">
        <v>3245</v>
      </c>
      <c r="AB560" s="57" t="str">
        <f t="shared" si="212"/>
        <v>PS258170</v>
      </c>
      <c r="AC560" s="58" t="str">
        <f t="shared" si="213"/>
        <v>5108828</v>
      </c>
      <c r="AD560" s="59">
        <f t="shared" si="214"/>
        <v>46000</v>
      </c>
      <c r="AE560" s="58"/>
      <c r="AF560" s="58"/>
      <c r="AG560" s="58"/>
      <c r="AH560" s="58">
        <f t="shared" si="215"/>
        <v>410000</v>
      </c>
      <c r="AI560" s="58"/>
      <c r="AJ560" s="58"/>
      <c r="AK560" s="58"/>
      <c r="AL560" s="58"/>
      <c r="AM560" s="58"/>
      <c r="AN560" s="58"/>
      <c r="AO560" s="58"/>
      <c r="AP560" s="58"/>
      <c r="AQ560" s="58"/>
      <c r="AR560" s="58">
        <f t="shared" si="216"/>
        <v>32800</v>
      </c>
      <c r="AS560" s="58">
        <f t="shared" si="217"/>
        <v>442800</v>
      </c>
      <c r="AT560" s="58">
        <f t="shared" si="218"/>
        <v>442800</v>
      </c>
      <c r="AU560" s="58" t="str">
        <f t="shared" si="219"/>
        <v>Local</v>
      </c>
      <c r="AV560" s="74"/>
      <c r="AY560" s="158"/>
      <c r="AZ560" s="158"/>
      <c r="BA560" s="74"/>
      <c r="BB560" s="164"/>
    </row>
    <row r="561" spans="1:54" s="60" customFormat="1" ht="23.25" customHeight="1">
      <c r="A561" s="113" t="s">
        <v>2921</v>
      </c>
      <c r="B561" s="141" t="s">
        <v>3194</v>
      </c>
      <c r="C561" s="121" t="s">
        <v>1270</v>
      </c>
      <c r="D561" s="114">
        <v>46000</v>
      </c>
      <c r="E561" s="264">
        <v>107782041400</v>
      </c>
      <c r="F561" s="257">
        <v>1</v>
      </c>
      <c r="G561" s="119"/>
      <c r="H561" s="119"/>
      <c r="I561" s="120"/>
      <c r="J561" s="61"/>
      <c r="K561" s="62"/>
      <c r="L561" s="56"/>
      <c r="M561" s="217">
        <v>410000</v>
      </c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62"/>
      <c r="Y561" s="58"/>
      <c r="Z561" s="58"/>
      <c r="AA561" s="121" t="s">
        <v>3245</v>
      </c>
      <c r="AB561" s="57" t="str">
        <f t="shared" si="212"/>
        <v>PS258172</v>
      </c>
      <c r="AC561" s="58" t="str">
        <f t="shared" si="213"/>
        <v>VY/257-2025</v>
      </c>
      <c r="AD561" s="59">
        <f t="shared" si="214"/>
        <v>46000</v>
      </c>
      <c r="AE561" s="58"/>
      <c r="AF561" s="58"/>
      <c r="AG561" s="58"/>
      <c r="AH561" s="58">
        <f t="shared" si="215"/>
        <v>410000</v>
      </c>
      <c r="AI561" s="58"/>
      <c r="AJ561" s="58"/>
      <c r="AK561" s="58"/>
      <c r="AL561" s="58"/>
      <c r="AM561" s="58"/>
      <c r="AN561" s="58"/>
      <c r="AO561" s="58"/>
      <c r="AP561" s="58"/>
      <c r="AQ561" s="58"/>
      <c r="AR561" s="58">
        <f t="shared" si="216"/>
        <v>32800</v>
      </c>
      <c r="AS561" s="58">
        <f t="shared" si="217"/>
        <v>442800</v>
      </c>
      <c r="AT561" s="58">
        <f t="shared" si="218"/>
        <v>442800</v>
      </c>
      <c r="AU561" s="58" t="str">
        <f t="shared" si="219"/>
        <v>Local</v>
      </c>
      <c r="AV561" s="74"/>
      <c r="AY561" s="158"/>
      <c r="AZ561" s="158"/>
      <c r="BA561" s="74"/>
      <c r="BB561" s="164"/>
    </row>
    <row r="562" spans="1:54" s="60" customFormat="1" ht="23.25" customHeight="1">
      <c r="A562" s="113" t="s">
        <v>2921</v>
      </c>
      <c r="B562" s="141" t="s">
        <v>3194</v>
      </c>
      <c r="C562" s="121" t="s">
        <v>1270</v>
      </c>
      <c r="D562" s="114">
        <v>46000</v>
      </c>
      <c r="E562" s="264">
        <v>107782044160</v>
      </c>
      <c r="F562" s="261">
        <v>1</v>
      </c>
      <c r="G562" s="119"/>
      <c r="H562" s="119"/>
      <c r="I562" s="120"/>
      <c r="J562" s="61"/>
      <c r="K562" s="62"/>
      <c r="L562" s="56"/>
      <c r="M562" s="217">
        <v>70000</v>
      </c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62"/>
      <c r="Y562" s="58"/>
      <c r="Z562" s="58"/>
      <c r="AA562" s="121" t="s">
        <v>3245</v>
      </c>
      <c r="AB562" s="57" t="str">
        <f t="shared" si="212"/>
        <v>PS258172</v>
      </c>
      <c r="AC562" s="58" t="str">
        <f t="shared" si="213"/>
        <v>VY/257-2025</v>
      </c>
      <c r="AD562" s="59">
        <f t="shared" si="214"/>
        <v>46000</v>
      </c>
      <c r="AE562" s="58"/>
      <c r="AF562" s="58"/>
      <c r="AG562" s="58"/>
      <c r="AH562" s="58">
        <f t="shared" si="215"/>
        <v>70000</v>
      </c>
      <c r="AI562" s="58"/>
      <c r="AJ562" s="58"/>
      <c r="AK562" s="58"/>
      <c r="AL562" s="58"/>
      <c r="AM562" s="58"/>
      <c r="AN562" s="58"/>
      <c r="AO562" s="58"/>
      <c r="AP562" s="58"/>
      <c r="AQ562" s="58"/>
      <c r="AR562" s="58">
        <f t="shared" si="216"/>
        <v>5600</v>
      </c>
      <c r="AS562" s="58">
        <f t="shared" si="217"/>
        <v>75600</v>
      </c>
      <c r="AT562" s="58">
        <f t="shared" si="218"/>
        <v>75600</v>
      </c>
      <c r="AU562" s="58" t="str">
        <f t="shared" si="219"/>
        <v>Local</v>
      </c>
      <c r="AV562" s="74"/>
      <c r="AY562" s="158"/>
      <c r="AZ562" s="158"/>
      <c r="BA562" s="74"/>
      <c r="BB562" s="164"/>
    </row>
    <row r="563" spans="1:54" s="60" customFormat="1" ht="23.25" customHeight="1">
      <c r="A563" s="113" t="s">
        <v>2921</v>
      </c>
      <c r="B563" s="141" t="s">
        <v>3194</v>
      </c>
      <c r="C563" s="121" t="s">
        <v>1270</v>
      </c>
      <c r="D563" s="114">
        <v>46000</v>
      </c>
      <c r="E563" s="264">
        <v>107782045230</v>
      </c>
      <c r="F563" s="261">
        <v>1</v>
      </c>
      <c r="G563" s="119"/>
      <c r="H563" s="119"/>
      <c r="I563" s="120"/>
      <c r="J563" s="61"/>
      <c r="K563" s="62"/>
      <c r="L563" s="56"/>
      <c r="M563" s="217">
        <v>70000</v>
      </c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62"/>
      <c r="Y563" s="58"/>
      <c r="Z563" s="58"/>
      <c r="AA563" s="121" t="s">
        <v>3245</v>
      </c>
      <c r="AB563" s="57" t="str">
        <f t="shared" si="212"/>
        <v>PS258172</v>
      </c>
      <c r="AC563" s="58" t="str">
        <f t="shared" si="213"/>
        <v>VY/257-2025</v>
      </c>
      <c r="AD563" s="59">
        <f t="shared" si="214"/>
        <v>46000</v>
      </c>
      <c r="AE563" s="58"/>
      <c r="AF563" s="58"/>
      <c r="AG563" s="58"/>
      <c r="AH563" s="58">
        <f t="shared" si="215"/>
        <v>70000</v>
      </c>
      <c r="AI563" s="58"/>
      <c r="AJ563" s="58"/>
      <c r="AK563" s="58"/>
      <c r="AL563" s="58"/>
      <c r="AM563" s="58"/>
      <c r="AN563" s="58"/>
      <c r="AO563" s="58"/>
      <c r="AP563" s="58"/>
      <c r="AQ563" s="58"/>
      <c r="AR563" s="58">
        <f t="shared" si="216"/>
        <v>5600</v>
      </c>
      <c r="AS563" s="58">
        <f t="shared" si="217"/>
        <v>75600</v>
      </c>
      <c r="AT563" s="58">
        <f t="shared" si="218"/>
        <v>75600</v>
      </c>
      <c r="AU563" s="58" t="str">
        <f t="shared" si="219"/>
        <v>Local</v>
      </c>
      <c r="AV563" s="74"/>
      <c r="AY563" s="158"/>
      <c r="AZ563" s="158"/>
      <c r="BA563" s="74"/>
      <c r="BB563" s="164"/>
    </row>
    <row r="564" spans="1:54" s="60" customFormat="1" ht="23.25" customHeight="1">
      <c r="A564" s="113" t="s">
        <v>2921</v>
      </c>
      <c r="B564" s="141" t="s">
        <v>3194</v>
      </c>
      <c r="C564" s="121" t="s">
        <v>1270</v>
      </c>
      <c r="D564" s="114">
        <v>46000</v>
      </c>
      <c r="E564" s="264">
        <v>107782047220</v>
      </c>
      <c r="F564" s="261">
        <v>1</v>
      </c>
      <c r="G564" s="119"/>
      <c r="H564" s="119"/>
      <c r="I564" s="120"/>
      <c r="J564" s="61"/>
      <c r="K564" s="62"/>
      <c r="L564" s="56"/>
      <c r="M564" s="217">
        <v>70000</v>
      </c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62"/>
      <c r="Y564" s="58"/>
      <c r="Z564" s="58"/>
      <c r="AA564" s="121" t="s">
        <v>3245</v>
      </c>
      <c r="AB564" s="57" t="str">
        <f t="shared" si="212"/>
        <v>PS258172</v>
      </c>
      <c r="AC564" s="58" t="str">
        <f t="shared" si="213"/>
        <v>VY/257-2025</v>
      </c>
      <c r="AD564" s="59">
        <f t="shared" si="214"/>
        <v>46000</v>
      </c>
      <c r="AE564" s="58"/>
      <c r="AF564" s="58"/>
      <c r="AG564" s="58"/>
      <c r="AH564" s="58">
        <f t="shared" si="215"/>
        <v>70000</v>
      </c>
      <c r="AI564" s="58"/>
      <c r="AJ564" s="58"/>
      <c r="AK564" s="58"/>
      <c r="AL564" s="58"/>
      <c r="AM564" s="58"/>
      <c r="AN564" s="58"/>
      <c r="AO564" s="58"/>
      <c r="AP564" s="58"/>
      <c r="AQ564" s="58"/>
      <c r="AR564" s="58">
        <f t="shared" si="216"/>
        <v>5600</v>
      </c>
      <c r="AS564" s="58">
        <f t="shared" si="217"/>
        <v>75600</v>
      </c>
      <c r="AT564" s="58">
        <f t="shared" si="218"/>
        <v>75600</v>
      </c>
      <c r="AU564" s="58" t="str">
        <f t="shared" si="219"/>
        <v>Local</v>
      </c>
      <c r="AV564" s="74"/>
      <c r="AY564" s="158"/>
      <c r="AZ564" s="158"/>
      <c r="BA564" s="74"/>
      <c r="BB564" s="164"/>
    </row>
    <row r="565" spans="1:54" s="60" customFormat="1" ht="23.25" customHeight="1">
      <c r="A565" s="113" t="s">
        <v>2922</v>
      </c>
      <c r="B565" s="141" t="s">
        <v>3195</v>
      </c>
      <c r="C565" s="121" t="s">
        <v>1270</v>
      </c>
      <c r="D565" s="114">
        <v>46000</v>
      </c>
      <c r="E565" s="264">
        <v>107784656930</v>
      </c>
      <c r="F565" s="257">
        <v>1</v>
      </c>
      <c r="G565" s="119"/>
      <c r="H565" s="119"/>
      <c r="I565" s="120"/>
      <c r="J565" s="61"/>
      <c r="K565" s="62"/>
      <c r="L565" s="56"/>
      <c r="M565" s="217">
        <v>410000</v>
      </c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62"/>
      <c r="Y565" s="58"/>
      <c r="Z565" s="58"/>
      <c r="AA565" s="121" t="s">
        <v>3245</v>
      </c>
      <c r="AB565" s="57" t="str">
        <f t="shared" si="212"/>
        <v>PS258191</v>
      </c>
      <c r="AC565" s="58" t="str">
        <f t="shared" si="213"/>
        <v>5109760</v>
      </c>
      <c r="AD565" s="59">
        <f t="shared" si="214"/>
        <v>46000</v>
      </c>
      <c r="AE565" s="58"/>
      <c r="AF565" s="58"/>
      <c r="AG565" s="58"/>
      <c r="AH565" s="58">
        <f t="shared" si="215"/>
        <v>410000</v>
      </c>
      <c r="AI565" s="58"/>
      <c r="AJ565" s="58"/>
      <c r="AK565" s="58"/>
      <c r="AL565" s="58"/>
      <c r="AM565" s="58"/>
      <c r="AN565" s="58"/>
      <c r="AO565" s="58"/>
      <c r="AP565" s="58"/>
      <c r="AQ565" s="58"/>
      <c r="AR565" s="58">
        <f t="shared" si="216"/>
        <v>32800</v>
      </c>
      <c r="AS565" s="58">
        <f t="shared" si="217"/>
        <v>442800</v>
      </c>
      <c r="AT565" s="58">
        <f t="shared" si="218"/>
        <v>442800</v>
      </c>
      <c r="AU565" s="58" t="str">
        <f t="shared" si="219"/>
        <v>Local</v>
      </c>
      <c r="AV565" s="74"/>
      <c r="AY565" s="158"/>
      <c r="AZ565" s="158"/>
      <c r="BA565" s="74"/>
      <c r="BB565" s="164"/>
    </row>
    <row r="566" spans="1:54" s="60" customFormat="1" ht="23.25" customHeight="1">
      <c r="A566" s="113" t="s">
        <v>2923</v>
      </c>
      <c r="B566" s="141" t="s">
        <v>3196</v>
      </c>
      <c r="C566" s="121" t="s">
        <v>1270</v>
      </c>
      <c r="D566" s="114">
        <v>46000</v>
      </c>
      <c r="E566" s="264">
        <v>107784697050</v>
      </c>
      <c r="F566" s="257">
        <v>1</v>
      </c>
      <c r="G566" s="119"/>
      <c r="H566" s="119"/>
      <c r="I566" s="120"/>
      <c r="J566" s="61"/>
      <c r="K566" s="62"/>
      <c r="L566" s="56"/>
      <c r="M566" s="217">
        <v>410000</v>
      </c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62"/>
      <c r="Y566" s="58"/>
      <c r="Z566" s="58"/>
      <c r="AA566" s="121" t="s">
        <v>3245</v>
      </c>
      <c r="AB566" s="57" t="str">
        <f t="shared" si="212"/>
        <v>PS258195</v>
      </c>
      <c r="AC566" s="58" t="str">
        <f t="shared" si="213"/>
        <v>5100001</v>
      </c>
      <c r="AD566" s="59">
        <f t="shared" si="214"/>
        <v>46000</v>
      </c>
      <c r="AE566" s="58"/>
      <c r="AF566" s="58"/>
      <c r="AG566" s="58"/>
      <c r="AH566" s="58">
        <f t="shared" si="215"/>
        <v>410000</v>
      </c>
      <c r="AI566" s="58"/>
      <c r="AJ566" s="58"/>
      <c r="AK566" s="58"/>
      <c r="AL566" s="58"/>
      <c r="AM566" s="58"/>
      <c r="AN566" s="58"/>
      <c r="AO566" s="58"/>
      <c r="AP566" s="58"/>
      <c r="AQ566" s="58"/>
      <c r="AR566" s="58">
        <f t="shared" si="216"/>
        <v>32800</v>
      </c>
      <c r="AS566" s="58">
        <f t="shared" si="217"/>
        <v>442800</v>
      </c>
      <c r="AT566" s="58">
        <f t="shared" si="218"/>
        <v>442800</v>
      </c>
      <c r="AU566" s="58" t="str">
        <f t="shared" si="219"/>
        <v>Local</v>
      </c>
      <c r="AV566" s="74"/>
      <c r="AY566" s="158"/>
      <c r="AZ566" s="158"/>
      <c r="BA566" s="74"/>
      <c r="BB566" s="164"/>
    </row>
    <row r="567" spans="1:54" s="60" customFormat="1" ht="23.25" customHeight="1">
      <c r="A567" s="113" t="s">
        <v>2924</v>
      </c>
      <c r="B567" s="141" t="s">
        <v>3197</v>
      </c>
      <c r="C567" s="121" t="s">
        <v>1270</v>
      </c>
      <c r="D567" s="114">
        <v>46000</v>
      </c>
      <c r="E567" s="264">
        <v>107784864130</v>
      </c>
      <c r="F567" s="257">
        <v>1</v>
      </c>
      <c r="G567" s="119"/>
      <c r="H567" s="119"/>
      <c r="I567" s="120"/>
      <c r="J567" s="61"/>
      <c r="K567" s="62"/>
      <c r="L567" s="56"/>
      <c r="M567" s="217">
        <v>410000</v>
      </c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62"/>
      <c r="Y567" s="58"/>
      <c r="Z567" s="58"/>
      <c r="AA567" s="121" t="s">
        <v>3245</v>
      </c>
      <c r="AB567" s="57" t="str">
        <f t="shared" si="212"/>
        <v>PS258190</v>
      </c>
      <c r="AC567" s="58" t="str">
        <f t="shared" si="213"/>
        <v>BSV251208-217492</v>
      </c>
      <c r="AD567" s="59">
        <f t="shared" si="214"/>
        <v>46000</v>
      </c>
      <c r="AE567" s="58"/>
      <c r="AF567" s="58"/>
      <c r="AG567" s="58"/>
      <c r="AH567" s="58">
        <f t="shared" si="215"/>
        <v>410000</v>
      </c>
      <c r="AI567" s="58"/>
      <c r="AJ567" s="58"/>
      <c r="AK567" s="58"/>
      <c r="AL567" s="58"/>
      <c r="AM567" s="58"/>
      <c r="AN567" s="58"/>
      <c r="AO567" s="58"/>
      <c r="AP567" s="58"/>
      <c r="AQ567" s="58"/>
      <c r="AR567" s="58">
        <f t="shared" si="216"/>
        <v>32800</v>
      </c>
      <c r="AS567" s="58">
        <f t="shared" si="217"/>
        <v>442800</v>
      </c>
      <c r="AT567" s="58">
        <f t="shared" si="218"/>
        <v>442800</v>
      </c>
      <c r="AU567" s="58" t="str">
        <f t="shared" si="219"/>
        <v>Local</v>
      </c>
      <c r="AV567" s="74"/>
      <c r="AY567" s="158"/>
      <c r="AZ567" s="158"/>
      <c r="BA567" s="74"/>
      <c r="BB567" s="164"/>
    </row>
    <row r="568" spans="1:54" s="60" customFormat="1" ht="23.25" customHeight="1">
      <c r="A568" s="113" t="s">
        <v>2925</v>
      </c>
      <c r="B568" s="141" t="s">
        <v>3198</v>
      </c>
      <c r="C568" s="121" t="s">
        <v>1270</v>
      </c>
      <c r="D568" s="114">
        <v>46001</v>
      </c>
      <c r="E568" s="264">
        <v>107784064510</v>
      </c>
      <c r="F568" s="257">
        <v>1</v>
      </c>
      <c r="G568" s="119"/>
      <c r="H568" s="119"/>
      <c r="I568" s="120"/>
      <c r="J568" s="61"/>
      <c r="K568" s="62"/>
      <c r="L568" s="56"/>
      <c r="M568" s="217">
        <v>410000</v>
      </c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62"/>
      <c r="Y568" s="58"/>
      <c r="Z568" s="58"/>
      <c r="AA568" s="121" t="s">
        <v>3245</v>
      </c>
      <c r="AB568" s="57" t="str">
        <f t="shared" si="212"/>
        <v>PS258187</v>
      </c>
      <c r="AC568" s="58" t="str">
        <f t="shared" si="213"/>
        <v>850C251200445</v>
      </c>
      <c r="AD568" s="59">
        <f t="shared" si="214"/>
        <v>46001</v>
      </c>
      <c r="AE568" s="58"/>
      <c r="AF568" s="58"/>
      <c r="AG568" s="58"/>
      <c r="AH568" s="58">
        <f t="shared" si="215"/>
        <v>410000</v>
      </c>
      <c r="AI568" s="58"/>
      <c r="AJ568" s="58"/>
      <c r="AK568" s="58"/>
      <c r="AL568" s="58"/>
      <c r="AM568" s="58"/>
      <c r="AN568" s="58"/>
      <c r="AO568" s="58"/>
      <c r="AP568" s="58"/>
      <c r="AQ568" s="58"/>
      <c r="AR568" s="58">
        <f t="shared" si="216"/>
        <v>32800</v>
      </c>
      <c r="AS568" s="58">
        <f t="shared" si="217"/>
        <v>442800</v>
      </c>
      <c r="AT568" s="58">
        <f t="shared" si="218"/>
        <v>442800</v>
      </c>
      <c r="AU568" s="58" t="str">
        <f t="shared" si="219"/>
        <v>Local</v>
      </c>
      <c r="AV568" s="74"/>
      <c r="AY568" s="158"/>
      <c r="AZ568" s="158"/>
      <c r="BA568" s="74"/>
      <c r="BB568" s="164"/>
    </row>
    <row r="569" spans="1:54" s="60" customFormat="1" ht="23.25" customHeight="1">
      <c r="A569" s="113" t="s">
        <v>2926</v>
      </c>
      <c r="B569" s="141" t="s">
        <v>3199</v>
      </c>
      <c r="C569" s="121" t="s">
        <v>1270</v>
      </c>
      <c r="D569" s="114">
        <v>46001</v>
      </c>
      <c r="E569" s="264">
        <v>107784112920</v>
      </c>
      <c r="F569" s="257">
        <v>1</v>
      </c>
      <c r="G569" s="119"/>
      <c r="H569" s="119"/>
      <c r="I569" s="120"/>
      <c r="J569" s="61"/>
      <c r="K569" s="62"/>
      <c r="L569" s="56"/>
      <c r="M569" s="217">
        <v>410000</v>
      </c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62"/>
      <c r="Y569" s="58"/>
      <c r="Z569" s="58"/>
      <c r="AA569" s="121" t="s">
        <v>3245</v>
      </c>
      <c r="AB569" s="57" t="str">
        <f t="shared" si="212"/>
        <v>PS258186</v>
      </c>
      <c r="AC569" s="58" t="str">
        <f t="shared" si="213"/>
        <v>5104193</v>
      </c>
      <c r="AD569" s="59">
        <f t="shared" si="214"/>
        <v>46001</v>
      </c>
      <c r="AE569" s="58"/>
      <c r="AF569" s="58"/>
      <c r="AG569" s="58"/>
      <c r="AH569" s="58">
        <f t="shared" si="215"/>
        <v>410000</v>
      </c>
      <c r="AI569" s="58"/>
      <c r="AJ569" s="58"/>
      <c r="AK569" s="58"/>
      <c r="AL569" s="58"/>
      <c r="AM569" s="58"/>
      <c r="AN569" s="58"/>
      <c r="AO569" s="58"/>
      <c r="AP569" s="58"/>
      <c r="AQ569" s="58"/>
      <c r="AR569" s="58">
        <f t="shared" si="216"/>
        <v>32800</v>
      </c>
      <c r="AS569" s="58">
        <f t="shared" si="217"/>
        <v>442800</v>
      </c>
      <c r="AT569" s="58">
        <f t="shared" si="218"/>
        <v>442800</v>
      </c>
      <c r="AU569" s="58" t="str">
        <f t="shared" si="219"/>
        <v>Local</v>
      </c>
      <c r="AV569" s="74"/>
      <c r="AY569" s="158"/>
      <c r="AZ569" s="158"/>
      <c r="BA569" s="74"/>
      <c r="BB569" s="164"/>
    </row>
    <row r="570" spans="1:54" s="60" customFormat="1" ht="23.25" customHeight="1">
      <c r="A570" s="113" t="s">
        <v>2927</v>
      </c>
      <c r="B570" s="141" t="s">
        <v>3200</v>
      </c>
      <c r="C570" s="121" t="s">
        <v>1270</v>
      </c>
      <c r="D570" s="114">
        <v>46001</v>
      </c>
      <c r="E570" s="264">
        <v>107784155030</v>
      </c>
      <c r="F570" s="257">
        <v>1</v>
      </c>
      <c r="G570" s="119"/>
      <c r="H570" s="119"/>
      <c r="I570" s="120"/>
      <c r="J570" s="61"/>
      <c r="K570" s="62"/>
      <c r="L570" s="56"/>
      <c r="M570" s="217">
        <v>410000</v>
      </c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62"/>
      <c r="Y570" s="58"/>
      <c r="Z570" s="58"/>
      <c r="AA570" s="121" t="s">
        <v>3245</v>
      </c>
      <c r="AB570" s="57" t="str">
        <f t="shared" si="161"/>
        <v>PS258192</v>
      </c>
      <c r="AC570" s="58" t="str">
        <f t="shared" si="162"/>
        <v>5102174</v>
      </c>
      <c r="AD570" s="59">
        <f t="shared" si="163"/>
        <v>46001</v>
      </c>
      <c r="AE570" s="58"/>
      <c r="AF570" s="58"/>
      <c r="AG570" s="58"/>
      <c r="AH570" s="58">
        <f t="shared" si="164"/>
        <v>410000</v>
      </c>
      <c r="AI570" s="58"/>
      <c r="AJ570" s="58"/>
      <c r="AK570" s="58"/>
      <c r="AL570" s="58"/>
      <c r="AM570" s="58"/>
      <c r="AN570" s="58"/>
      <c r="AO570" s="58"/>
      <c r="AP570" s="58"/>
      <c r="AQ570" s="58"/>
      <c r="AR570" s="58">
        <f t="shared" si="168"/>
        <v>32800</v>
      </c>
      <c r="AS570" s="58">
        <f t="shared" si="169"/>
        <v>442800</v>
      </c>
      <c r="AT570" s="58">
        <f t="shared" si="170"/>
        <v>442800</v>
      </c>
      <c r="AU570" s="58" t="str">
        <f t="shared" si="171"/>
        <v>Local</v>
      </c>
      <c r="AV570" s="74"/>
      <c r="AY570" s="158"/>
      <c r="AZ570" s="158"/>
      <c r="BA570" s="74"/>
      <c r="BB570" s="164"/>
    </row>
    <row r="571" spans="1:54" s="60" customFormat="1" ht="23.25" customHeight="1">
      <c r="A571" s="113" t="s">
        <v>2928</v>
      </c>
      <c r="B571" s="141" t="s">
        <v>3201</v>
      </c>
      <c r="C571" s="121" t="s">
        <v>1270</v>
      </c>
      <c r="D571" s="114">
        <v>46001</v>
      </c>
      <c r="E571" s="264">
        <v>107784269240</v>
      </c>
      <c r="F571" s="257">
        <v>1</v>
      </c>
      <c r="G571" s="119"/>
      <c r="H571" s="119"/>
      <c r="I571" s="120"/>
      <c r="J571" s="61"/>
      <c r="K571" s="62"/>
      <c r="L571" s="56"/>
      <c r="M571" s="217">
        <v>410000</v>
      </c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62"/>
      <c r="Y571" s="58"/>
      <c r="Z571" s="58"/>
      <c r="AA571" s="121" t="s">
        <v>3245</v>
      </c>
      <c r="AB571" s="57" t="str">
        <f t="shared" si="161"/>
        <v>PS258175</v>
      </c>
      <c r="AC571" s="58" t="str">
        <f t="shared" si="162"/>
        <v>HT-PS25127058</v>
      </c>
      <c r="AD571" s="59">
        <f t="shared" si="163"/>
        <v>46001</v>
      </c>
      <c r="AE571" s="58"/>
      <c r="AF571" s="58"/>
      <c r="AG571" s="58"/>
      <c r="AH571" s="58">
        <f t="shared" si="164"/>
        <v>410000</v>
      </c>
      <c r="AI571" s="58"/>
      <c r="AJ571" s="58"/>
      <c r="AK571" s="58"/>
      <c r="AL571" s="58"/>
      <c r="AM571" s="58"/>
      <c r="AN571" s="58"/>
      <c r="AO571" s="58"/>
      <c r="AP571" s="58"/>
      <c r="AQ571" s="58"/>
      <c r="AR571" s="58">
        <f t="shared" si="168"/>
        <v>32800</v>
      </c>
      <c r="AS571" s="58">
        <f t="shared" si="169"/>
        <v>442800</v>
      </c>
      <c r="AT571" s="58">
        <f t="shared" si="170"/>
        <v>442800</v>
      </c>
      <c r="AU571" s="58" t="str">
        <f t="shared" si="171"/>
        <v>Local</v>
      </c>
      <c r="AV571" s="74"/>
      <c r="AY571" s="158"/>
      <c r="AZ571" s="158"/>
      <c r="BA571" s="74"/>
      <c r="BB571" s="164"/>
    </row>
    <row r="572" spans="1:54" s="60" customFormat="1" ht="23.25" customHeight="1">
      <c r="A572" s="113" t="s">
        <v>2929</v>
      </c>
      <c r="B572" s="141" t="s">
        <v>3202</v>
      </c>
      <c r="C572" s="121" t="s">
        <v>1270</v>
      </c>
      <c r="D572" s="114">
        <v>46001</v>
      </c>
      <c r="E572" s="264">
        <v>107784378440</v>
      </c>
      <c r="F572" s="257">
        <v>1</v>
      </c>
      <c r="G572" s="119"/>
      <c r="H572" s="119"/>
      <c r="I572" s="120"/>
      <c r="J572" s="61"/>
      <c r="K572" s="62"/>
      <c r="L572" s="56"/>
      <c r="M572" s="217">
        <v>410000</v>
      </c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62"/>
      <c r="Y572" s="58"/>
      <c r="Z572" s="58"/>
      <c r="AA572" s="121" t="s">
        <v>3245</v>
      </c>
      <c r="AB572" s="57" t="str">
        <f t="shared" si="161"/>
        <v>PS258188</v>
      </c>
      <c r="AC572" s="58" t="str">
        <f t="shared" si="162"/>
        <v>DY251210PSV-CI-P</v>
      </c>
      <c r="AD572" s="59">
        <f t="shared" si="163"/>
        <v>46001</v>
      </c>
      <c r="AE572" s="58"/>
      <c r="AF572" s="58"/>
      <c r="AG572" s="58"/>
      <c r="AH572" s="58">
        <f t="shared" si="164"/>
        <v>410000</v>
      </c>
      <c r="AI572" s="58"/>
      <c r="AJ572" s="58"/>
      <c r="AK572" s="58"/>
      <c r="AL572" s="58"/>
      <c r="AM572" s="58"/>
      <c r="AN572" s="58"/>
      <c r="AO572" s="58"/>
      <c r="AP572" s="58"/>
      <c r="AQ572" s="58"/>
      <c r="AR572" s="58">
        <f t="shared" si="168"/>
        <v>32800</v>
      </c>
      <c r="AS572" s="58">
        <f t="shared" si="169"/>
        <v>442800</v>
      </c>
      <c r="AT572" s="58">
        <f t="shared" si="170"/>
        <v>442800</v>
      </c>
      <c r="AU572" s="58" t="str">
        <f t="shared" si="171"/>
        <v>Local</v>
      </c>
      <c r="AV572" s="74"/>
      <c r="AY572" s="158"/>
      <c r="AZ572" s="158"/>
      <c r="BA572" s="74"/>
      <c r="BB572" s="164"/>
    </row>
    <row r="573" spans="1:54" s="60" customFormat="1" ht="23.25" customHeight="1">
      <c r="A573" s="113" t="s">
        <v>2930</v>
      </c>
      <c r="B573" s="141" t="s">
        <v>3203</v>
      </c>
      <c r="C573" s="121" t="s">
        <v>1270</v>
      </c>
      <c r="D573" s="114">
        <v>46001</v>
      </c>
      <c r="E573" s="264">
        <v>107784431160</v>
      </c>
      <c r="F573" s="257">
        <v>1</v>
      </c>
      <c r="G573" s="119"/>
      <c r="H573" s="119"/>
      <c r="I573" s="120"/>
      <c r="J573" s="61"/>
      <c r="K573" s="62"/>
      <c r="L573" s="56"/>
      <c r="M573" s="217">
        <v>410000</v>
      </c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62"/>
      <c r="Y573" s="58"/>
      <c r="Z573" s="58"/>
      <c r="AA573" s="121" t="s">
        <v>3245</v>
      </c>
      <c r="AB573" s="57" t="str">
        <f t="shared" si="161"/>
        <v>PS258189</v>
      </c>
      <c r="AC573" s="58" t="str">
        <f t="shared" si="162"/>
        <v>DSVN-251205-POU</v>
      </c>
      <c r="AD573" s="59">
        <f t="shared" si="163"/>
        <v>46001</v>
      </c>
      <c r="AE573" s="58"/>
      <c r="AF573" s="58"/>
      <c r="AG573" s="58"/>
      <c r="AH573" s="58">
        <f t="shared" si="164"/>
        <v>410000</v>
      </c>
      <c r="AI573" s="58"/>
      <c r="AJ573" s="58"/>
      <c r="AK573" s="58"/>
      <c r="AL573" s="58"/>
      <c r="AM573" s="58"/>
      <c r="AN573" s="58"/>
      <c r="AO573" s="58"/>
      <c r="AP573" s="58"/>
      <c r="AQ573" s="58"/>
      <c r="AR573" s="58">
        <f t="shared" si="168"/>
        <v>32800</v>
      </c>
      <c r="AS573" s="58">
        <f t="shared" si="169"/>
        <v>442800</v>
      </c>
      <c r="AT573" s="58">
        <f t="shared" si="170"/>
        <v>442800</v>
      </c>
      <c r="AU573" s="58" t="str">
        <f t="shared" si="171"/>
        <v>Local</v>
      </c>
      <c r="AV573" s="74"/>
      <c r="AY573" s="158"/>
      <c r="AZ573" s="158"/>
      <c r="BA573" s="74"/>
      <c r="BB573" s="164"/>
    </row>
    <row r="574" spans="1:54" s="60" customFormat="1" ht="23.25" customHeight="1">
      <c r="A574" s="113" t="s">
        <v>2931</v>
      </c>
      <c r="B574" s="141" t="s">
        <v>3204</v>
      </c>
      <c r="C574" s="121" t="s">
        <v>1270</v>
      </c>
      <c r="D574" s="114">
        <v>46001</v>
      </c>
      <c r="E574" s="264">
        <v>107784499800</v>
      </c>
      <c r="F574" s="257">
        <v>1</v>
      </c>
      <c r="G574" s="119"/>
      <c r="H574" s="119"/>
      <c r="I574" s="120"/>
      <c r="J574" s="61"/>
      <c r="K574" s="62"/>
      <c r="L574" s="56"/>
      <c r="M574" s="217">
        <v>410000</v>
      </c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62"/>
      <c r="Y574" s="58"/>
      <c r="Z574" s="58"/>
      <c r="AA574" s="121" t="s">
        <v>3245</v>
      </c>
      <c r="AB574" s="57" t="str">
        <f t="shared" si="161"/>
        <v>PS258168</v>
      </c>
      <c r="AC574" s="58" t="str">
        <f t="shared" si="162"/>
        <v>HKPS05-081225</v>
      </c>
      <c r="AD574" s="59">
        <f t="shared" si="163"/>
        <v>46001</v>
      </c>
      <c r="AE574" s="58"/>
      <c r="AF574" s="58"/>
      <c r="AG574" s="58"/>
      <c r="AH574" s="58">
        <f t="shared" si="164"/>
        <v>410000</v>
      </c>
      <c r="AI574" s="58"/>
      <c r="AJ574" s="58"/>
      <c r="AK574" s="58"/>
      <c r="AL574" s="58"/>
      <c r="AM574" s="58"/>
      <c r="AN574" s="58"/>
      <c r="AO574" s="58"/>
      <c r="AP574" s="58"/>
      <c r="AQ574" s="58"/>
      <c r="AR574" s="58">
        <f t="shared" si="168"/>
        <v>32800</v>
      </c>
      <c r="AS574" s="58">
        <f t="shared" si="169"/>
        <v>442800</v>
      </c>
      <c r="AT574" s="58">
        <f t="shared" si="170"/>
        <v>442800</v>
      </c>
      <c r="AU574" s="58" t="str">
        <f t="shared" si="171"/>
        <v>Local</v>
      </c>
      <c r="AV574" s="74"/>
      <c r="AY574" s="158"/>
      <c r="AZ574" s="158"/>
      <c r="BA574" s="74"/>
      <c r="BB574" s="164"/>
    </row>
    <row r="575" spans="1:54" s="60" customFormat="1" ht="23.25" customHeight="1">
      <c r="A575" s="113" t="s">
        <v>2932</v>
      </c>
      <c r="B575" s="141" t="s">
        <v>3205</v>
      </c>
      <c r="C575" s="121" t="s">
        <v>1270</v>
      </c>
      <c r="D575" s="114">
        <v>46001</v>
      </c>
      <c r="E575" s="264">
        <v>107784519140</v>
      </c>
      <c r="F575" s="257">
        <v>1</v>
      </c>
      <c r="G575" s="119"/>
      <c r="H575" s="119"/>
      <c r="I575" s="120"/>
      <c r="J575" s="61"/>
      <c r="K575" s="62"/>
      <c r="L575" s="56"/>
      <c r="M575" s="217">
        <v>410000</v>
      </c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62"/>
      <c r="Y575" s="58"/>
      <c r="Z575" s="58"/>
      <c r="AA575" s="121" t="s">
        <v>3245</v>
      </c>
      <c r="AB575" s="57" t="str">
        <f t="shared" si="161"/>
        <v>PS258185</v>
      </c>
      <c r="AC575" s="58" t="str">
        <f t="shared" si="162"/>
        <v>VY-251208-SPL</v>
      </c>
      <c r="AD575" s="59">
        <f t="shared" si="163"/>
        <v>46001</v>
      </c>
      <c r="AE575" s="58"/>
      <c r="AF575" s="58"/>
      <c r="AG575" s="58"/>
      <c r="AH575" s="58">
        <f t="shared" si="164"/>
        <v>410000</v>
      </c>
      <c r="AI575" s="58"/>
      <c r="AJ575" s="58"/>
      <c r="AK575" s="58"/>
      <c r="AL575" s="58"/>
      <c r="AM575" s="58"/>
      <c r="AN575" s="58"/>
      <c r="AO575" s="58"/>
      <c r="AP575" s="58"/>
      <c r="AQ575" s="58"/>
      <c r="AR575" s="58">
        <f t="shared" si="168"/>
        <v>32800</v>
      </c>
      <c r="AS575" s="58">
        <f t="shared" si="169"/>
        <v>442800</v>
      </c>
      <c r="AT575" s="58">
        <f t="shared" si="170"/>
        <v>442800</v>
      </c>
      <c r="AU575" s="58" t="str">
        <f t="shared" si="171"/>
        <v>Local</v>
      </c>
      <c r="AV575" s="74"/>
      <c r="AY575" s="158"/>
      <c r="AZ575" s="158"/>
      <c r="BA575" s="74"/>
      <c r="BB575" s="164"/>
    </row>
    <row r="576" spans="1:54" s="60" customFormat="1" ht="23.25" customHeight="1">
      <c r="A576" s="113" t="s">
        <v>2933</v>
      </c>
      <c r="B576" s="141" t="s">
        <v>3206</v>
      </c>
      <c r="C576" s="121" t="s">
        <v>1270</v>
      </c>
      <c r="D576" s="114">
        <v>46001</v>
      </c>
      <c r="E576" s="264">
        <v>107784548430</v>
      </c>
      <c r="F576" s="257">
        <v>1</v>
      </c>
      <c r="G576" s="119"/>
      <c r="H576" s="119"/>
      <c r="I576" s="120"/>
      <c r="J576" s="61"/>
      <c r="K576" s="62"/>
      <c r="L576" s="56"/>
      <c r="M576" s="217">
        <v>410000</v>
      </c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62"/>
      <c r="Y576" s="58"/>
      <c r="Z576" s="58"/>
      <c r="AA576" s="121" t="s">
        <v>3245</v>
      </c>
      <c r="AB576" s="57" t="str">
        <f t="shared" si="161"/>
        <v>PS258167</v>
      </c>
      <c r="AC576" s="58" t="str">
        <f t="shared" si="162"/>
        <v>HKPS04-081225</v>
      </c>
      <c r="AD576" s="59">
        <f t="shared" si="163"/>
        <v>46001</v>
      </c>
      <c r="AE576" s="58"/>
      <c r="AF576" s="58"/>
      <c r="AG576" s="58"/>
      <c r="AH576" s="58">
        <f t="shared" si="164"/>
        <v>410000</v>
      </c>
      <c r="AI576" s="58"/>
      <c r="AJ576" s="58"/>
      <c r="AK576" s="58"/>
      <c r="AL576" s="58"/>
      <c r="AM576" s="58"/>
      <c r="AN576" s="58"/>
      <c r="AO576" s="58"/>
      <c r="AP576" s="58"/>
      <c r="AQ576" s="58"/>
      <c r="AR576" s="58">
        <f t="shared" si="168"/>
        <v>32800</v>
      </c>
      <c r="AS576" s="58">
        <f t="shared" si="169"/>
        <v>442800</v>
      </c>
      <c r="AT576" s="58">
        <f t="shared" si="170"/>
        <v>442800</v>
      </c>
      <c r="AU576" s="58" t="str">
        <f t="shared" si="171"/>
        <v>Local</v>
      </c>
      <c r="AV576" s="74"/>
      <c r="AY576" s="158"/>
      <c r="AZ576" s="158"/>
      <c r="BA576" s="74"/>
      <c r="BB576" s="164"/>
    </row>
    <row r="577" spans="1:54" s="60" customFormat="1" ht="23.25" customHeight="1">
      <c r="A577" s="113" t="s">
        <v>2934</v>
      </c>
      <c r="B577" s="141" t="s">
        <v>3207</v>
      </c>
      <c r="C577" s="121" t="s">
        <v>1270</v>
      </c>
      <c r="D577" s="114">
        <v>46001</v>
      </c>
      <c r="E577" s="264">
        <v>107784564200</v>
      </c>
      <c r="F577" s="257">
        <v>1</v>
      </c>
      <c r="G577" s="119"/>
      <c r="H577" s="119"/>
      <c r="I577" s="120"/>
      <c r="J577" s="61"/>
      <c r="K577" s="62"/>
      <c r="L577" s="56"/>
      <c r="M577" s="217">
        <v>410000</v>
      </c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62"/>
      <c r="Y577" s="58"/>
      <c r="Z577" s="58"/>
      <c r="AA577" s="121" t="s">
        <v>3245</v>
      </c>
      <c r="AB577" s="57" t="str">
        <f t="shared" si="161"/>
        <v>PS258198</v>
      </c>
      <c r="AC577" s="58" t="str">
        <f t="shared" si="162"/>
        <v>5111387</v>
      </c>
      <c r="AD577" s="59">
        <f t="shared" si="163"/>
        <v>46001</v>
      </c>
      <c r="AE577" s="58"/>
      <c r="AF577" s="58"/>
      <c r="AG577" s="58"/>
      <c r="AH577" s="58">
        <f t="shared" si="164"/>
        <v>410000</v>
      </c>
      <c r="AI577" s="58"/>
      <c r="AJ577" s="58"/>
      <c r="AK577" s="58"/>
      <c r="AL577" s="58"/>
      <c r="AM577" s="58"/>
      <c r="AN577" s="58"/>
      <c r="AO577" s="58"/>
      <c r="AP577" s="58"/>
      <c r="AQ577" s="58"/>
      <c r="AR577" s="58">
        <f t="shared" si="168"/>
        <v>32800</v>
      </c>
      <c r="AS577" s="58">
        <f t="shared" si="169"/>
        <v>442800</v>
      </c>
      <c r="AT577" s="58">
        <f t="shared" si="170"/>
        <v>442800</v>
      </c>
      <c r="AU577" s="58" t="str">
        <f t="shared" si="171"/>
        <v>Local</v>
      </c>
      <c r="AV577" s="74"/>
      <c r="AY577" s="158"/>
      <c r="AZ577" s="158"/>
      <c r="BA577" s="74"/>
      <c r="BB577" s="164"/>
    </row>
    <row r="578" spans="1:54" s="60" customFormat="1" ht="23.25" customHeight="1">
      <c r="A578" s="113" t="s">
        <v>2934</v>
      </c>
      <c r="B578" s="141" t="s">
        <v>3207</v>
      </c>
      <c r="C578" s="121" t="s">
        <v>1270</v>
      </c>
      <c r="D578" s="114">
        <v>46001</v>
      </c>
      <c r="E578" s="264">
        <v>107784606750</v>
      </c>
      <c r="F578" s="261">
        <v>1</v>
      </c>
      <c r="G578" s="119"/>
      <c r="H578" s="119"/>
      <c r="I578" s="120"/>
      <c r="J578" s="61"/>
      <c r="K578" s="62"/>
      <c r="L578" s="56"/>
      <c r="M578" s="217">
        <v>70000</v>
      </c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62"/>
      <c r="Y578" s="58"/>
      <c r="Z578" s="58"/>
      <c r="AA578" s="121" t="s">
        <v>3245</v>
      </c>
      <c r="AB578" s="57" t="str">
        <f t="shared" si="161"/>
        <v>PS258198</v>
      </c>
      <c r="AC578" s="58" t="str">
        <f t="shared" si="162"/>
        <v>5111387</v>
      </c>
      <c r="AD578" s="59">
        <f t="shared" si="163"/>
        <v>46001</v>
      </c>
      <c r="AE578" s="58"/>
      <c r="AF578" s="58"/>
      <c r="AG578" s="58"/>
      <c r="AH578" s="58">
        <f t="shared" si="164"/>
        <v>70000</v>
      </c>
      <c r="AI578" s="58"/>
      <c r="AJ578" s="58"/>
      <c r="AK578" s="58"/>
      <c r="AL578" s="58"/>
      <c r="AM578" s="58"/>
      <c r="AN578" s="58"/>
      <c r="AO578" s="58"/>
      <c r="AP578" s="58"/>
      <c r="AQ578" s="58"/>
      <c r="AR578" s="58">
        <f t="shared" si="168"/>
        <v>5600</v>
      </c>
      <c r="AS578" s="58">
        <f t="shared" si="169"/>
        <v>75600</v>
      </c>
      <c r="AT578" s="58">
        <f t="shared" si="170"/>
        <v>75600</v>
      </c>
      <c r="AU578" s="58" t="str">
        <f t="shared" si="171"/>
        <v>Local</v>
      </c>
      <c r="AV578" s="74"/>
      <c r="AY578" s="158"/>
      <c r="AZ578" s="158"/>
      <c r="BA578" s="74"/>
      <c r="BB578" s="164"/>
    </row>
    <row r="579" spans="1:54" s="60" customFormat="1" ht="23.25" customHeight="1">
      <c r="A579" s="113" t="s">
        <v>2934</v>
      </c>
      <c r="B579" s="141" t="s">
        <v>3207</v>
      </c>
      <c r="C579" s="121" t="s">
        <v>1270</v>
      </c>
      <c r="D579" s="114">
        <v>46001</v>
      </c>
      <c r="E579" s="264">
        <v>107784611650</v>
      </c>
      <c r="F579" s="261">
        <v>1</v>
      </c>
      <c r="G579" s="119"/>
      <c r="H579" s="119"/>
      <c r="I579" s="120"/>
      <c r="J579" s="61"/>
      <c r="K579" s="62"/>
      <c r="L579" s="56"/>
      <c r="M579" s="217">
        <v>70000</v>
      </c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62"/>
      <c r="Y579" s="58"/>
      <c r="Z579" s="58"/>
      <c r="AA579" s="121" t="s">
        <v>3245</v>
      </c>
      <c r="AB579" s="57" t="str">
        <f t="shared" si="161"/>
        <v>PS258198</v>
      </c>
      <c r="AC579" s="58" t="str">
        <f t="shared" si="162"/>
        <v>5111387</v>
      </c>
      <c r="AD579" s="59">
        <f t="shared" si="163"/>
        <v>46001</v>
      </c>
      <c r="AE579" s="58"/>
      <c r="AF579" s="58"/>
      <c r="AG579" s="58"/>
      <c r="AH579" s="58">
        <f t="shared" si="164"/>
        <v>70000</v>
      </c>
      <c r="AI579" s="58"/>
      <c r="AJ579" s="58"/>
      <c r="AK579" s="58"/>
      <c r="AL579" s="58"/>
      <c r="AM579" s="58"/>
      <c r="AN579" s="58"/>
      <c r="AO579" s="58"/>
      <c r="AP579" s="58"/>
      <c r="AQ579" s="58"/>
      <c r="AR579" s="58">
        <f t="shared" si="168"/>
        <v>5600</v>
      </c>
      <c r="AS579" s="58">
        <f t="shared" si="169"/>
        <v>75600</v>
      </c>
      <c r="AT579" s="58">
        <f t="shared" si="170"/>
        <v>75600</v>
      </c>
      <c r="AU579" s="58" t="str">
        <f t="shared" si="171"/>
        <v>Local</v>
      </c>
      <c r="AV579" s="74"/>
      <c r="AY579" s="158"/>
      <c r="AZ579" s="158"/>
      <c r="BA579" s="74"/>
      <c r="BB579" s="164"/>
    </row>
    <row r="580" spans="1:54" s="60" customFormat="1" ht="23.25" customHeight="1">
      <c r="A580" s="113" t="s">
        <v>2935</v>
      </c>
      <c r="B580" s="141" t="s">
        <v>3208</v>
      </c>
      <c r="C580" s="121" t="s">
        <v>1270</v>
      </c>
      <c r="D580" s="114">
        <v>46001</v>
      </c>
      <c r="E580" s="264">
        <v>107784642710</v>
      </c>
      <c r="F580" s="257">
        <v>1</v>
      </c>
      <c r="G580" s="119"/>
      <c r="H580" s="119"/>
      <c r="I580" s="120"/>
      <c r="J580" s="61"/>
      <c r="K580" s="62"/>
      <c r="L580" s="56"/>
      <c r="M580" s="217">
        <v>410000</v>
      </c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62"/>
      <c r="Y580" s="58"/>
      <c r="Z580" s="58"/>
      <c r="AA580" s="121" t="s">
        <v>3245</v>
      </c>
      <c r="AB580" s="57" t="str">
        <f t="shared" si="161"/>
        <v>PS258197</v>
      </c>
      <c r="AC580" s="58" t="str">
        <f t="shared" si="162"/>
        <v>271/PSHK/25</v>
      </c>
      <c r="AD580" s="59">
        <f t="shared" si="163"/>
        <v>46001</v>
      </c>
      <c r="AE580" s="58"/>
      <c r="AF580" s="58"/>
      <c r="AG580" s="58"/>
      <c r="AH580" s="58">
        <f t="shared" si="164"/>
        <v>410000</v>
      </c>
      <c r="AI580" s="58"/>
      <c r="AJ580" s="58"/>
      <c r="AK580" s="58"/>
      <c r="AL580" s="58"/>
      <c r="AM580" s="58"/>
      <c r="AN580" s="58"/>
      <c r="AO580" s="58"/>
      <c r="AP580" s="58"/>
      <c r="AQ580" s="58"/>
      <c r="AR580" s="58">
        <f t="shared" si="168"/>
        <v>32800</v>
      </c>
      <c r="AS580" s="58">
        <f t="shared" si="169"/>
        <v>442800</v>
      </c>
      <c r="AT580" s="58">
        <f t="shared" si="170"/>
        <v>442800</v>
      </c>
      <c r="AU580" s="58" t="str">
        <f t="shared" si="171"/>
        <v>Local</v>
      </c>
      <c r="AV580" s="74"/>
      <c r="AY580" s="158"/>
      <c r="AZ580" s="158"/>
      <c r="BA580" s="74"/>
      <c r="BB580" s="164"/>
    </row>
    <row r="581" spans="1:54" s="60" customFormat="1" ht="23.25" customHeight="1">
      <c r="A581" s="113" t="s">
        <v>2935</v>
      </c>
      <c r="B581" s="141" t="s">
        <v>3208</v>
      </c>
      <c r="C581" s="121" t="s">
        <v>1270</v>
      </c>
      <c r="D581" s="114">
        <v>46001</v>
      </c>
      <c r="E581" s="264">
        <v>107784670560</v>
      </c>
      <c r="F581" s="261">
        <v>1</v>
      </c>
      <c r="G581" s="119"/>
      <c r="H581" s="119"/>
      <c r="I581" s="120"/>
      <c r="J581" s="61"/>
      <c r="K581" s="62"/>
      <c r="L581" s="56"/>
      <c r="M581" s="217">
        <v>70000</v>
      </c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62"/>
      <c r="Y581" s="58"/>
      <c r="Z581" s="58"/>
      <c r="AA581" s="121" t="s">
        <v>3245</v>
      </c>
      <c r="AB581" s="57" t="str">
        <f t="shared" si="161"/>
        <v>PS258197</v>
      </c>
      <c r="AC581" s="58" t="str">
        <f t="shared" si="162"/>
        <v>271/PSHK/25</v>
      </c>
      <c r="AD581" s="59">
        <f t="shared" si="163"/>
        <v>46001</v>
      </c>
      <c r="AE581" s="58"/>
      <c r="AF581" s="58"/>
      <c r="AG581" s="58"/>
      <c r="AH581" s="58">
        <f t="shared" si="164"/>
        <v>70000</v>
      </c>
      <c r="AI581" s="58"/>
      <c r="AJ581" s="58"/>
      <c r="AK581" s="58"/>
      <c r="AL581" s="58"/>
      <c r="AM581" s="58"/>
      <c r="AN581" s="58"/>
      <c r="AO581" s="58"/>
      <c r="AP581" s="58"/>
      <c r="AQ581" s="58"/>
      <c r="AR581" s="58">
        <f t="shared" si="168"/>
        <v>5600</v>
      </c>
      <c r="AS581" s="58">
        <f t="shared" si="169"/>
        <v>75600</v>
      </c>
      <c r="AT581" s="58">
        <f t="shared" si="170"/>
        <v>75600</v>
      </c>
      <c r="AU581" s="58" t="str">
        <f t="shared" si="171"/>
        <v>Local</v>
      </c>
      <c r="AV581" s="74"/>
      <c r="AY581" s="158"/>
      <c r="AZ581" s="158"/>
      <c r="BA581" s="74"/>
      <c r="BB581" s="164"/>
    </row>
    <row r="582" spans="1:54" s="60" customFormat="1" ht="23.25" customHeight="1">
      <c r="A582" s="113" t="s">
        <v>2936</v>
      </c>
      <c r="B582" s="141" t="s">
        <v>3209</v>
      </c>
      <c r="C582" s="121" t="s">
        <v>1270</v>
      </c>
      <c r="D582" s="114">
        <v>46001</v>
      </c>
      <c r="E582" s="264">
        <v>107784748740</v>
      </c>
      <c r="F582" s="257">
        <v>1</v>
      </c>
      <c r="G582" s="119"/>
      <c r="H582" s="119"/>
      <c r="I582" s="120"/>
      <c r="J582" s="61"/>
      <c r="K582" s="62"/>
      <c r="L582" s="56"/>
      <c r="M582" s="217">
        <v>410000</v>
      </c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62"/>
      <c r="Y582" s="58"/>
      <c r="Z582" s="58"/>
      <c r="AA582" s="121" t="s">
        <v>3245</v>
      </c>
      <c r="AB582" s="57" t="str">
        <f t="shared" si="161"/>
        <v>PS258196</v>
      </c>
      <c r="AC582" s="58" t="str">
        <f t="shared" si="162"/>
        <v>VY/258-2025</v>
      </c>
      <c r="AD582" s="59">
        <f t="shared" si="163"/>
        <v>46001</v>
      </c>
      <c r="AE582" s="58"/>
      <c r="AF582" s="58"/>
      <c r="AG582" s="58"/>
      <c r="AH582" s="58">
        <f t="shared" si="164"/>
        <v>410000</v>
      </c>
      <c r="AI582" s="58"/>
      <c r="AJ582" s="58"/>
      <c r="AK582" s="58"/>
      <c r="AL582" s="58"/>
      <c r="AM582" s="58"/>
      <c r="AN582" s="58"/>
      <c r="AO582" s="58"/>
      <c r="AP582" s="58"/>
      <c r="AQ582" s="58"/>
      <c r="AR582" s="58">
        <f t="shared" si="168"/>
        <v>32800</v>
      </c>
      <c r="AS582" s="58">
        <f t="shared" si="169"/>
        <v>442800</v>
      </c>
      <c r="AT582" s="58">
        <f t="shared" si="170"/>
        <v>442800</v>
      </c>
      <c r="AU582" s="58" t="str">
        <f t="shared" si="171"/>
        <v>Local</v>
      </c>
      <c r="AV582" s="74"/>
      <c r="AY582" s="158"/>
      <c r="AZ582" s="158"/>
      <c r="BA582" s="74"/>
      <c r="BB582" s="164"/>
    </row>
    <row r="583" spans="1:54" s="60" customFormat="1" ht="23.25" customHeight="1">
      <c r="A583" s="113" t="s">
        <v>2937</v>
      </c>
      <c r="B583" s="141" t="s">
        <v>3210</v>
      </c>
      <c r="C583" s="121" t="s">
        <v>1270</v>
      </c>
      <c r="D583" s="114">
        <v>46001</v>
      </c>
      <c r="E583" s="264">
        <v>107785431240</v>
      </c>
      <c r="F583" s="257">
        <v>1</v>
      </c>
      <c r="G583" s="119"/>
      <c r="H583" s="119"/>
      <c r="I583" s="120"/>
      <c r="J583" s="61"/>
      <c r="K583" s="62"/>
      <c r="L583" s="56"/>
      <c r="M583" s="217">
        <v>410000</v>
      </c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62"/>
      <c r="Y583" s="58"/>
      <c r="Z583" s="58"/>
      <c r="AA583" s="121" t="s">
        <v>3245</v>
      </c>
      <c r="AB583" s="57" t="str">
        <f t="shared" ref="AB583:AB630" si="220">A583</f>
        <v>PS258174</v>
      </c>
      <c r="AC583" s="58" t="str">
        <f t="shared" ref="AC583:AC630" si="221">B583</f>
        <v>5109329</v>
      </c>
      <c r="AD583" s="59">
        <f t="shared" ref="AD583:AD630" si="222">D583</f>
        <v>46001</v>
      </c>
      <c r="AE583" s="58"/>
      <c r="AF583" s="58"/>
      <c r="AG583" s="58"/>
      <c r="AH583" s="58">
        <f t="shared" si="164"/>
        <v>410000</v>
      </c>
      <c r="AI583" s="58"/>
      <c r="AJ583" s="58"/>
      <c r="AK583" s="58"/>
      <c r="AL583" s="58"/>
      <c r="AM583" s="58"/>
      <c r="AN583" s="58"/>
      <c r="AO583" s="58"/>
      <c r="AP583" s="58"/>
      <c r="AQ583" s="58"/>
      <c r="AR583" s="58">
        <f t="shared" si="168"/>
        <v>32800</v>
      </c>
      <c r="AS583" s="58">
        <f t="shared" si="169"/>
        <v>442800</v>
      </c>
      <c r="AT583" s="58">
        <f t="shared" si="170"/>
        <v>442800</v>
      </c>
      <c r="AU583" s="58" t="str">
        <f t="shared" si="171"/>
        <v>Local</v>
      </c>
      <c r="AV583" s="74"/>
      <c r="AY583" s="158"/>
      <c r="AZ583" s="158"/>
      <c r="BA583" s="74"/>
      <c r="BB583" s="164"/>
    </row>
    <row r="584" spans="1:54" s="60" customFormat="1" ht="23.25" customHeight="1">
      <c r="A584" s="113" t="s">
        <v>2938</v>
      </c>
      <c r="B584" s="141" t="s">
        <v>3211</v>
      </c>
      <c r="C584" s="121" t="s">
        <v>1270</v>
      </c>
      <c r="D584" s="114">
        <v>46001</v>
      </c>
      <c r="E584" s="264">
        <v>107785427150</v>
      </c>
      <c r="F584" s="257">
        <v>1</v>
      </c>
      <c r="G584" s="119"/>
      <c r="H584" s="119"/>
      <c r="I584" s="120"/>
      <c r="J584" s="61"/>
      <c r="K584" s="62"/>
      <c r="L584" s="56"/>
      <c r="M584" s="217">
        <v>410000</v>
      </c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62"/>
      <c r="Y584" s="58"/>
      <c r="Z584" s="58"/>
      <c r="AA584" s="121" t="s">
        <v>3245</v>
      </c>
      <c r="AB584" s="57" t="str">
        <f t="shared" si="220"/>
        <v>PS258199</v>
      </c>
      <c r="AC584" s="58" t="str">
        <f t="shared" si="221"/>
        <v>THVN-MIN2512018</v>
      </c>
      <c r="AD584" s="59">
        <f t="shared" si="222"/>
        <v>46001</v>
      </c>
      <c r="AE584" s="58"/>
      <c r="AF584" s="58"/>
      <c r="AG584" s="58"/>
      <c r="AH584" s="58">
        <f t="shared" si="164"/>
        <v>410000</v>
      </c>
      <c r="AI584" s="58"/>
      <c r="AJ584" s="58"/>
      <c r="AK584" s="58"/>
      <c r="AL584" s="58"/>
      <c r="AM584" s="58"/>
      <c r="AN584" s="58"/>
      <c r="AO584" s="58"/>
      <c r="AP584" s="58"/>
      <c r="AQ584" s="58"/>
      <c r="AR584" s="58">
        <f t="shared" si="168"/>
        <v>32800</v>
      </c>
      <c r="AS584" s="58">
        <f t="shared" si="169"/>
        <v>442800</v>
      </c>
      <c r="AT584" s="58">
        <f t="shared" si="170"/>
        <v>442800</v>
      </c>
      <c r="AU584" s="58" t="str">
        <f t="shared" si="171"/>
        <v>Local</v>
      </c>
      <c r="AV584" s="74"/>
      <c r="AY584" s="158"/>
      <c r="AZ584" s="158"/>
      <c r="BA584" s="74"/>
      <c r="BB584" s="164"/>
    </row>
    <row r="585" spans="1:54" s="60" customFormat="1" ht="23.25" customHeight="1">
      <c r="A585" s="113" t="s">
        <v>2939</v>
      </c>
      <c r="B585" s="141" t="s">
        <v>3212</v>
      </c>
      <c r="C585" s="121" t="s">
        <v>1270</v>
      </c>
      <c r="D585" s="114">
        <v>46001</v>
      </c>
      <c r="E585" s="264">
        <v>107785355860</v>
      </c>
      <c r="F585" s="257">
        <v>1</v>
      </c>
      <c r="G585" s="119"/>
      <c r="H585" s="119"/>
      <c r="I585" s="120"/>
      <c r="J585" s="61"/>
      <c r="K585" s="62"/>
      <c r="L585" s="56"/>
      <c r="M585" s="217">
        <v>410000</v>
      </c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62"/>
      <c r="Y585" s="58"/>
      <c r="Z585" s="58"/>
      <c r="AA585" s="121" t="s">
        <v>3245</v>
      </c>
      <c r="AB585" s="57" t="str">
        <f t="shared" si="220"/>
        <v>PS258206</v>
      </c>
      <c r="AC585" s="58" t="str">
        <f t="shared" si="221"/>
        <v>B34X25120903VY</v>
      </c>
      <c r="AD585" s="59">
        <f t="shared" si="222"/>
        <v>46001</v>
      </c>
      <c r="AE585" s="58"/>
      <c r="AF585" s="58"/>
      <c r="AG585" s="58"/>
      <c r="AH585" s="58">
        <f t="shared" si="164"/>
        <v>410000</v>
      </c>
      <c r="AI585" s="58"/>
      <c r="AJ585" s="58"/>
      <c r="AK585" s="58"/>
      <c r="AL585" s="58"/>
      <c r="AM585" s="58"/>
      <c r="AN585" s="58"/>
      <c r="AO585" s="58"/>
      <c r="AP585" s="58"/>
      <c r="AQ585" s="58"/>
      <c r="AR585" s="58">
        <f t="shared" si="168"/>
        <v>32800</v>
      </c>
      <c r="AS585" s="58">
        <f t="shared" si="169"/>
        <v>442800</v>
      </c>
      <c r="AT585" s="58">
        <f t="shared" si="170"/>
        <v>442800</v>
      </c>
      <c r="AU585" s="58" t="str">
        <f t="shared" si="171"/>
        <v>Local</v>
      </c>
      <c r="AV585" s="74"/>
      <c r="AY585" s="158"/>
      <c r="AZ585" s="158"/>
      <c r="BA585" s="74"/>
      <c r="BB585" s="164"/>
    </row>
    <row r="586" spans="1:54" s="60" customFormat="1" ht="23.25" customHeight="1">
      <c r="A586" s="113" t="s">
        <v>2939</v>
      </c>
      <c r="B586" s="141" t="s">
        <v>3212</v>
      </c>
      <c r="C586" s="121" t="s">
        <v>1270</v>
      </c>
      <c r="D586" s="114">
        <v>46001</v>
      </c>
      <c r="E586" s="264">
        <v>107785368830</v>
      </c>
      <c r="F586" s="261">
        <v>1</v>
      </c>
      <c r="G586" s="119"/>
      <c r="H586" s="119"/>
      <c r="I586" s="120"/>
      <c r="J586" s="61"/>
      <c r="K586" s="62"/>
      <c r="L586" s="56"/>
      <c r="M586" s="217">
        <v>70000</v>
      </c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62"/>
      <c r="Y586" s="58"/>
      <c r="Z586" s="58"/>
      <c r="AA586" s="121" t="s">
        <v>3245</v>
      </c>
      <c r="AB586" s="57" t="str">
        <f t="shared" si="220"/>
        <v>PS258206</v>
      </c>
      <c r="AC586" s="58" t="str">
        <f t="shared" si="221"/>
        <v>B34X25120903VY</v>
      </c>
      <c r="AD586" s="59">
        <f t="shared" si="222"/>
        <v>46001</v>
      </c>
      <c r="AE586" s="58"/>
      <c r="AF586" s="58"/>
      <c r="AG586" s="58"/>
      <c r="AH586" s="58">
        <f t="shared" si="164"/>
        <v>70000</v>
      </c>
      <c r="AI586" s="58"/>
      <c r="AJ586" s="58"/>
      <c r="AK586" s="58"/>
      <c r="AL586" s="58"/>
      <c r="AM586" s="58"/>
      <c r="AN586" s="58"/>
      <c r="AO586" s="58"/>
      <c r="AP586" s="58"/>
      <c r="AQ586" s="58"/>
      <c r="AR586" s="58">
        <f t="shared" si="168"/>
        <v>5600</v>
      </c>
      <c r="AS586" s="58">
        <f t="shared" si="169"/>
        <v>75600</v>
      </c>
      <c r="AT586" s="58">
        <f t="shared" si="170"/>
        <v>75600</v>
      </c>
      <c r="AU586" s="58" t="str">
        <f t="shared" si="171"/>
        <v>Local</v>
      </c>
      <c r="AV586" s="74"/>
      <c r="AY586" s="158"/>
      <c r="AZ586" s="158"/>
      <c r="BA586" s="74"/>
      <c r="BB586" s="164"/>
    </row>
    <row r="587" spans="1:54" s="60" customFormat="1" ht="23.25" customHeight="1">
      <c r="A587" s="113" t="s">
        <v>2939</v>
      </c>
      <c r="B587" s="141" t="s">
        <v>3212</v>
      </c>
      <c r="C587" s="121" t="s">
        <v>1270</v>
      </c>
      <c r="D587" s="114">
        <v>46001</v>
      </c>
      <c r="E587" s="264">
        <v>107785374100</v>
      </c>
      <c r="F587" s="261">
        <v>1</v>
      </c>
      <c r="G587" s="119"/>
      <c r="H587" s="119"/>
      <c r="I587" s="120"/>
      <c r="J587" s="61"/>
      <c r="K587" s="62"/>
      <c r="L587" s="56"/>
      <c r="M587" s="217">
        <v>70000</v>
      </c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62"/>
      <c r="Y587" s="58"/>
      <c r="Z587" s="58"/>
      <c r="AA587" s="121" t="s">
        <v>3245</v>
      </c>
      <c r="AB587" s="57" t="str">
        <f t="shared" si="220"/>
        <v>PS258206</v>
      </c>
      <c r="AC587" s="58" t="str">
        <f t="shared" si="221"/>
        <v>B34X25120903VY</v>
      </c>
      <c r="AD587" s="59">
        <f t="shared" si="222"/>
        <v>46001</v>
      </c>
      <c r="AE587" s="58"/>
      <c r="AF587" s="58"/>
      <c r="AG587" s="58"/>
      <c r="AH587" s="58">
        <f t="shared" si="164"/>
        <v>70000</v>
      </c>
      <c r="AI587" s="58"/>
      <c r="AJ587" s="58"/>
      <c r="AK587" s="58"/>
      <c r="AL587" s="58"/>
      <c r="AM587" s="58"/>
      <c r="AN587" s="58"/>
      <c r="AO587" s="58"/>
      <c r="AP587" s="58"/>
      <c r="AQ587" s="58"/>
      <c r="AR587" s="58">
        <f t="shared" si="168"/>
        <v>5600</v>
      </c>
      <c r="AS587" s="58">
        <f t="shared" si="169"/>
        <v>75600</v>
      </c>
      <c r="AT587" s="58">
        <f t="shared" si="170"/>
        <v>75600</v>
      </c>
      <c r="AU587" s="58" t="str">
        <f t="shared" si="171"/>
        <v>Local</v>
      </c>
      <c r="AV587" s="74"/>
      <c r="AY587" s="158"/>
      <c r="AZ587" s="158"/>
      <c r="BA587" s="74"/>
      <c r="BB587" s="164"/>
    </row>
    <row r="588" spans="1:54" s="60" customFormat="1" ht="23.25" customHeight="1">
      <c r="A588" s="113" t="s">
        <v>2939</v>
      </c>
      <c r="B588" s="141" t="s">
        <v>3212</v>
      </c>
      <c r="C588" s="121" t="s">
        <v>1270</v>
      </c>
      <c r="D588" s="114">
        <v>46001</v>
      </c>
      <c r="E588" s="264">
        <v>107785384930</v>
      </c>
      <c r="F588" s="261">
        <v>1</v>
      </c>
      <c r="G588" s="119"/>
      <c r="H588" s="119"/>
      <c r="I588" s="120"/>
      <c r="J588" s="61"/>
      <c r="K588" s="62"/>
      <c r="L588" s="56"/>
      <c r="M588" s="217">
        <v>70000</v>
      </c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62"/>
      <c r="Y588" s="58"/>
      <c r="Z588" s="58"/>
      <c r="AA588" s="121" t="s">
        <v>3245</v>
      </c>
      <c r="AB588" s="57" t="str">
        <f t="shared" si="220"/>
        <v>PS258206</v>
      </c>
      <c r="AC588" s="58" t="str">
        <f t="shared" si="221"/>
        <v>B34X25120903VY</v>
      </c>
      <c r="AD588" s="59">
        <f t="shared" si="222"/>
        <v>46001</v>
      </c>
      <c r="AE588" s="58"/>
      <c r="AF588" s="58"/>
      <c r="AG588" s="58"/>
      <c r="AH588" s="58">
        <f t="shared" si="164"/>
        <v>70000</v>
      </c>
      <c r="AI588" s="58"/>
      <c r="AJ588" s="58"/>
      <c r="AK588" s="58"/>
      <c r="AL588" s="58"/>
      <c r="AM588" s="58"/>
      <c r="AN588" s="58"/>
      <c r="AO588" s="58"/>
      <c r="AP588" s="58"/>
      <c r="AQ588" s="58"/>
      <c r="AR588" s="58">
        <f t="shared" si="168"/>
        <v>5600</v>
      </c>
      <c r="AS588" s="58">
        <f t="shared" si="169"/>
        <v>75600</v>
      </c>
      <c r="AT588" s="58">
        <f t="shared" si="170"/>
        <v>75600</v>
      </c>
      <c r="AU588" s="58" t="str">
        <f t="shared" si="171"/>
        <v>Local</v>
      </c>
      <c r="AV588" s="74"/>
      <c r="AY588" s="158"/>
      <c r="AZ588" s="158"/>
      <c r="BA588" s="74"/>
      <c r="BB588" s="164"/>
    </row>
    <row r="589" spans="1:54" s="60" customFormat="1" ht="23.25" customHeight="1">
      <c r="A589" s="113" t="s">
        <v>2939</v>
      </c>
      <c r="B589" s="141" t="s">
        <v>3212</v>
      </c>
      <c r="C589" s="121" t="s">
        <v>1270</v>
      </c>
      <c r="D589" s="114">
        <v>46001</v>
      </c>
      <c r="E589" s="264">
        <v>107785390530</v>
      </c>
      <c r="F589" s="261">
        <v>1</v>
      </c>
      <c r="G589" s="119"/>
      <c r="H589" s="119"/>
      <c r="I589" s="120"/>
      <c r="J589" s="61"/>
      <c r="K589" s="62"/>
      <c r="L589" s="56"/>
      <c r="M589" s="217">
        <v>70000</v>
      </c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62"/>
      <c r="Y589" s="58"/>
      <c r="Z589" s="58"/>
      <c r="AA589" s="121" t="s">
        <v>3245</v>
      </c>
      <c r="AB589" s="57" t="str">
        <f t="shared" si="220"/>
        <v>PS258206</v>
      </c>
      <c r="AC589" s="58" t="str">
        <f t="shared" si="221"/>
        <v>B34X25120903VY</v>
      </c>
      <c r="AD589" s="59">
        <f t="shared" si="222"/>
        <v>46001</v>
      </c>
      <c r="AE589" s="58"/>
      <c r="AF589" s="58"/>
      <c r="AG589" s="58"/>
      <c r="AH589" s="58">
        <f t="shared" si="164"/>
        <v>70000</v>
      </c>
      <c r="AI589" s="58"/>
      <c r="AJ589" s="58"/>
      <c r="AK589" s="58"/>
      <c r="AL589" s="58"/>
      <c r="AM589" s="58"/>
      <c r="AN589" s="58"/>
      <c r="AO589" s="58"/>
      <c r="AP589" s="58"/>
      <c r="AQ589" s="58"/>
      <c r="AR589" s="58">
        <f t="shared" si="168"/>
        <v>5600</v>
      </c>
      <c r="AS589" s="58">
        <f t="shared" si="169"/>
        <v>75600</v>
      </c>
      <c r="AT589" s="58">
        <f t="shared" si="170"/>
        <v>75600</v>
      </c>
      <c r="AU589" s="58" t="str">
        <f t="shared" si="171"/>
        <v>Local</v>
      </c>
      <c r="AV589" s="74"/>
      <c r="AY589" s="158"/>
      <c r="AZ589" s="158"/>
      <c r="BA589" s="74"/>
      <c r="BB589" s="164"/>
    </row>
    <row r="590" spans="1:54" s="60" customFormat="1" ht="23.25" customHeight="1">
      <c r="A590" s="113" t="s">
        <v>2939</v>
      </c>
      <c r="B590" s="141" t="s">
        <v>3212</v>
      </c>
      <c r="C590" s="121" t="s">
        <v>1270</v>
      </c>
      <c r="D590" s="114">
        <v>46001</v>
      </c>
      <c r="E590" s="264">
        <v>107785400000</v>
      </c>
      <c r="F590" s="261">
        <v>1</v>
      </c>
      <c r="G590" s="119"/>
      <c r="H590" s="119"/>
      <c r="I590" s="120"/>
      <c r="J590" s="61"/>
      <c r="K590" s="62"/>
      <c r="L590" s="56"/>
      <c r="M590" s="217">
        <v>70000</v>
      </c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62"/>
      <c r="Y590" s="58"/>
      <c r="Z590" s="58"/>
      <c r="AA590" s="121" t="s">
        <v>3245</v>
      </c>
      <c r="AB590" s="57" t="str">
        <f t="shared" si="220"/>
        <v>PS258206</v>
      </c>
      <c r="AC590" s="58" t="str">
        <f t="shared" si="221"/>
        <v>B34X25120903VY</v>
      </c>
      <c r="AD590" s="59">
        <f t="shared" si="222"/>
        <v>46001</v>
      </c>
      <c r="AE590" s="58"/>
      <c r="AF590" s="58"/>
      <c r="AG590" s="58"/>
      <c r="AH590" s="58">
        <f t="shared" si="164"/>
        <v>70000</v>
      </c>
      <c r="AI590" s="58"/>
      <c r="AJ590" s="58"/>
      <c r="AK590" s="58"/>
      <c r="AL590" s="58"/>
      <c r="AM590" s="58"/>
      <c r="AN590" s="58"/>
      <c r="AO590" s="58"/>
      <c r="AP590" s="58"/>
      <c r="AQ590" s="58"/>
      <c r="AR590" s="58">
        <f t="shared" si="168"/>
        <v>5600</v>
      </c>
      <c r="AS590" s="58">
        <f t="shared" si="169"/>
        <v>75600</v>
      </c>
      <c r="AT590" s="58">
        <f t="shared" si="170"/>
        <v>75600</v>
      </c>
      <c r="AU590" s="58" t="str">
        <f t="shared" si="171"/>
        <v>Local</v>
      </c>
      <c r="AV590" s="74"/>
      <c r="AY590" s="158"/>
      <c r="AZ590" s="158"/>
      <c r="BA590" s="74"/>
      <c r="BB590" s="164"/>
    </row>
    <row r="591" spans="1:54" s="60" customFormat="1" ht="23.25" customHeight="1">
      <c r="A591" s="113" t="s">
        <v>2939</v>
      </c>
      <c r="B591" s="141" t="s">
        <v>3212</v>
      </c>
      <c r="C591" s="121" t="s">
        <v>1270</v>
      </c>
      <c r="D591" s="114">
        <v>46001</v>
      </c>
      <c r="E591" s="264">
        <v>107785411160</v>
      </c>
      <c r="F591" s="261">
        <v>1</v>
      </c>
      <c r="G591" s="119"/>
      <c r="H591" s="119"/>
      <c r="I591" s="120"/>
      <c r="J591" s="61"/>
      <c r="K591" s="62"/>
      <c r="L591" s="56"/>
      <c r="M591" s="217">
        <v>70000</v>
      </c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62"/>
      <c r="Y591" s="58"/>
      <c r="Z591" s="58"/>
      <c r="AA591" s="121" t="s">
        <v>3245</v>
      </c>
      <c r="AB591" s="57" t="str">
        <f t="shared" si="220"/>
        <v>PS258206</v>
      </c>
      <c r="AC591" s="58" t="str">
        <f t="shared" si="221"/>
        <v>B34X25120903VY</v>
      </c>
      <c r="AD591" s="59">
        <f t="shared" si="222"/>
        <v>46001</v>
      </c>
      <c r="AE591" s="58"/>
      <c r="AF591" s="58"/>
      <c r="AG591" s="58"/>
      <c r="AH591" s="58">
        <f t="shared" si="164"/>
        <v>70000</v>
      </c>
      <c r="AI591" s="58"/>
      <c r="AJ591" s="58"/>
      <c r="AK591" s="58"/>
      <c r="AL591" s="58"/>
      <c r="AM591" s="58"/>
      <c r="AN591" s="58"/>
      <c r="AO591" s="58"/>
      <c r="AP591" s="58"/>
      <c r="AQ591" s="58"/>
      <c r="AR591" s="58">
        <f t="shared" si="168"/>
        <v>5600</v>
      </c>
      <c r="AS591" s="58">
        <f t="shared" si="169"/>
        <v>75600</v>
      </c>
      <c r="AT591" s="58">
        <f t="shared" si="170"/>
        <v>75600</v>
      </c>
      <c r="AU591" s="58" t="str">
        <f t="shared" si="171"/>
        <v>Local</v>
      </c>
      <c r="AV591" s="74"/>
      <c r="AY591" s="158"/>
      <c r="AZ591" s="158"/>
      <c r="BA591" s="74"/>
      <c r="BB591" s="164"/>
    </row>
    <row r="592" spans="1:54" s="60" customFormat="1" ht="23.25" customHeight="1">
      <c r="A592" s="113" t="s">
        <v>2940</v>
      </c>
      <c r="B592" s="141" t="s">
        <v>3213</v>
      </c>
      <c r="C592" s="121" t="s">
        <v>1270</v>
      </c>
      <c r="D592" s="114">
        <v>46001</v>
      </c>
      <c r="E592" s="264">
        <v>107785422400</v>
      </c>
      <c r="F592" s="257">
        <v>1</v>
      </c>
      <c r="G592" s="119"/>
      <c r="H592" s="119"/>
      <c r="I592" s="120"/>
      <c r="J592" s="61"/>
      <c r="K592" s="62"/>
      <c r="L592" s="56"/>
      <c r="M592" s="217">
        <v>410000</v>
      </c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62"/>
      <c r="Y592" s="58"/>
      <c r="Z592" s="58"/>
      <c r="AA592" s="121" t="s">
        <v>3245</v>
      </c>
      <c r="AB592" s="57" t="str">
        <f t="shared" si="220"/>
        <v>PS258204</v>
      </c>
      <c r="AC592" s="58" t="str">
        <f t="shared" si="221"/>
        <v>136/BG-PS-34</v>
      </c>
      <c r="AD592" s="59">
        <f t="shared" si="222"/>
        <v>46001</v>
      </c>
      <c r="AE592" s="58"/>
      <c r="AF592" s="58"/>
      <c r="AG592" s="58"/>
      <c r="AH592" s="58">
        <f t="shared" si="164"/>
        <v>410000</v>
      </c>
      <c r="AI592" s="58"/>
      <c r="AJ592" s="58"/>
      <c r="AK592" s="58"/>
      <c r="AL592" s="58"/>
      <c r="AM592" s="58"/>
      <c r="AN592" s="58"/>
      <c r="AO592" s="58"/>
      <c r="AP592" s="58"/>
      <c r="AQ592" s="58"/>
      <c r="AR592" s="58">
        <f t="shared" si="168"/>
        <v>32800</v>
      </c>
      <c r="AS592" s="58">
        <f t="shared" si="169"/>
        <v>442800</v>
      </c>
      <c r="AT592" s="58">
        <f t="shared" si="170"/>
        <v>442800</v>
      </c>
      <c r="AU592" s="58" t="str">
        <f t="shared" si="171"/>
        <v>Local</v>
      </c>
      <c r="AV592" s="74"/>
      <c r="AY592" s="158"/>
      <c r="AZ592" s="158"/>
      <c r="BA592" s="74"/>
      <c r="BB592" s="164"/>
    </row>
    <row r="593" spans="1:54" s="60" customFormat="1" ht="23.25" customHeight="1">
      <c r="A593" s="113" t="s">
        <v>2941</v>
      </c>
      <c r="B593" s="141" t="s">
        <v>3214</v>
      </c>
      <c r="C593" s="121" t="s">
        <v>1270</v>
      </c>
      <c r="D593" s="114">
        <v>46001</v>
      </c>
      <c r="E593" s="264">
        <v>107788649730</v>
      </c>
      <c r="F593" s="257">
        <v>1</v>
      </c>
      <c r="G593" s="119"/>
      <c r="H593" s="119"/>
      <c r="I593" s="120"/>
      <c r="J593" s="61"/>
      <c r="K593" s="62"/>
      <c r="L593" s="56"/>
      <c r="M593" s="217">
        <v>410000</v>
      </c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62"/>
      <c r="Y593" s="58"/>
      <c r="Z593" s="58"/>
      <c r="AA593" s="121" t="s">
        <v>3245</v>
      </c>
      <c r="AB593" s="57" t="str">
        <f t="shared" si="220"/>
        <v>PS258224</v>
      </c>
      <c r="AC593" s="58" t="str">
        <f t="shared" si="221"/>
        <v>5114844</v>
      </c>
      <c r="AD593" s="59">
        <f t="shared" si="222"/>
        <v>46001</v>
      </c>
      <c r="AE593" s="58"/>
      <c r="AF593" s="58"/>
      <c r="AG593" s="58"/>
      <c r="AH593" s="58">
        <f t="shared" si="164"/>
        <v>410000</v>
      </c>
      <c r="AI593" s="58"/>
      <c r="AJ593" s="58"/>
      <c r="AK593" s="58"/>
      <c r="AL593" s="58"/>
      <c r="AM593" s="58"/>
      <c r="AN593" s="58"/>
      <c r="AO593" s="58"/>
      <c r="AP593" s="58"/>
      <c r="AQ593" s="58"/>
      <c r="AR593" s="58">
        <f t="shared" si="168"/>
        <v>32800</v>
      </c>
      <c r="AS593" s="58">
        <f t="shared" si="169"/>
        <v>442800</v>
      </c>
      <c r="AT593" s="58">
        <f t="shared" si="170"/>
        <v>442800</v>
      </c>
      <c r="AU593" s="58" t="str">
        <f t="shared" si="171"/>
        <v>Local</v>
      </c>
      <c r="AV593" s="74"/>
      <c r="AY593" s="158"/>
      <c r="AZ593" s="158"/>
      <c r="BA593" s="74"/>
      <c r="BB593" s="164"/>
    </row>
    <row r="594" spans="1:54" s="60" customFormat="1" ht="23.25" customHeight="1">
      <c r="A594" s="113" t="s">
        <v>2942</v>
      </c>
      <c r="B594" s="141" t="s">
        <v>3215</v>
      </c>
      <c r="C594" s="121" t="s">
        <v>1270</v>
      </c>
      <c r="D594" s="114">
        <v>46002</v>
      </c>
      <c r="E594" s="264">
        <v>107789206230</v>
      </c>
      <c r="F594" s="257">
        <v>1</v>
      </c>
      <c r="G594" s="119"/>
      <c r="H594" s="119"/>
      <c r="I594" s="120"/>
      <c r="J594" s="61"/>
      <c r="K594" s="62"/>
      <c r="L594" s="56"/>
      <c r="M594" s="217">
        <v>410000</v>
      </c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62"/>
      <c r="Y594" s="58"/>
      <c r="Z594" s="58"/>
      <c r="AA594" s="121" t="s">
        <v>3245</v>
      </c>
      <c r="AB594" s="57" t="str">
        <f t="shared" si="220"/>
        <v>PS258200</v>
      </c>
      <c r="AC594" s="58" t="str">
        <f t="shared" si="221"/>
        <v>511270</v>
      </c>
      <c r="AD594" s="59">
        <f t="shared" si="222"/>
        <v>46002</v>
      </c>
      <c r="AE594" s="58"/>
      <c r="AF594" s="58"/>
      <c r="AG594" s="58"/>
      <c r="AH594" s="58">
        <f t="shared" si="164"/>
        <v>410000</v>
      </c>
      <c r="AI594" s="58"/>
      <c r="AJ594" s="58"/>
      <c r="AK594" s="58"/>
      <c r="AL594" s="58"/>
      <c r="AM594" s="58"/>
      <c r="AN594" s="58"/>
      <c r="AO594" s="58"/>
      <c r="AP594" s="58"/>
      <c r="AQ594" s="58"/>
      <c r="AR594" s="58">
        <f t="shared" si="168"/>
        <v>32800</v>
      </c>
      <c r="AS594" s="58">
        <f t="shared" si="169"/>
        <v>442800</v>
      </c>
      <c r="AT594" s="58">
        <f t="shared" si="170"/>
        <v>442800</v>
      </c>
      <c r="AU594" s="58" t="str">
        <f t="shared" si="171"/>
        <v>Local</v>
      </c>
      <c r="AV594" s="74"/>
      <c r="AY594" s="158"/>
      <c r="AZ594" s="158"/>
      <c r="BA594" s="74"/>
      <c r="BB594" s="164"/>
    </row>
    <row r="595" spans="1:54" s="60" customFormat="1" ht="23.25" customHeight="1">
      <c r="A595" s="113" t="s">
        <v>2943</v>
      </c>
      <c r="B595" s="141" t="s">
        <v>3216</v>
      </c>
      <c r="C595" s="121" t="s">
        <v>1270</v>
      </c>
      <c r="D595" s="114">
        <v>46002</v>
      </c>
      <c r="E595" s="264">
        <v>107789212530</v>
      </c>
      <c r="F595" s="257">
        <v>1</v>
      </c>
      <c r="G595" s="119"/>
      <c r="H595" s="119"/>
      <c r="I595" s="120"/>
      <c r="J595" s="61"/>
      <c r="K595" s="62"/>
      <c r="L595" s="56"/>
      <c r="M595" s="217">
        <v>410000</v>
      </c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62"/>
      <c r="Y595" s="58"/>
      <c r="Z595" s="58"/>
      <c r="AA595" s="121" t="s">
        <v>3245</v>
      </c>
      <c r="AB595" s="57" t="str">
        <f t="shared" si="220"/>
        <v>PS258219</v>
      </c>
      <c r="AC595" s="58" t="str">
        <f t="shared" si="221"/>
        <v>5113447</v>
      </c>
      <c r="AD595" s="59">
        <f t="shared" si="222"/>
        <v>46002</v>
      </c>
      <c r="AE595" s="58"/>
      <c r="AF595" s="58"/>
      <c r="AG595" s="58"/>
      <c r="AH595" s="58">
        <f t="shared" si="164"/>
        <v>410000</v>
      </c>
      <c r="AI595" s="58"/>
      <c r="AJ595" s="58"/>
      <c r="AK595" s="58"/>
      <c r="AL595" s="58"/>
      <c r="AM595" s="58"/>
      <c r="AN595" s="58"/>
      <c r="AO595" s="58"/>
      <c r="AP595" s="58"/>
      <c r="AQ595" s="58"/>
      <c r="AR595" s="58">
        <f t="shared" si="168"/>
        <v>32800</v>
      </c>
      <c r="AS595" s="58">
        <f t="shared" si="169"/>
        <v>442800</v>
      </c>
      <c r="AT595" s="58">
        <f t="shared" si="170"/>
        <v>442800</v>
      </c>
      <c r="AU595" s="58" t="str">
        <f t="shared" si="171"/>
        <v>Local</v>
      </c>
      <c r="AV595" s="74"/>
      <c r="AY595" s="158"/>
      <c r="AZ595" s="158"/>
      <c r="BA595" s="74"/>
      <c r="BB595" s="164"/>
    </row>
    <row r="596" spans="1:54" s="60" customFormat="1" ht="23.25" customHeight="1">
      <c r="A596" s="113" t="s">
        <v>2944</v>
      </c>
      <c r="B596" s="141" t="s">
        <v>3217</v>
      </c>
      <c r="C596" s="121" t="s">
        <v>1270</v>
      </c>
      <c r="D596" s="114">
        <v>46002</v>
      </c>
      <c r="E596" s="264">
        <v>107789195400</v>
      </c>
      <c r="F596" s="257">
        <v>1</v>
      </c>
      <c r="G596" s="119"/>
      <c r="H596" s="119"/>
      <c r="I596" s="120"/>
      <c r="J596" s="61"/>
      <c r="K596" s="62"/>
      <c r="L596" s="56"/>
      <c r="M596" s="217">
        <v>410000</v>
      </c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62"/>
      <c r="Y596" s="58"/>
      <c r="Z596" s="58"/>
      <c r="AA596" s="121" t="s">
        <v>3245</v>
      </c>
      <c r="AB596" s="57" t="str">
        <f t="shared" si="220"/>
        <v>PS258255</v>
      </c>
      <c r="AC596" s="58" t="str">
        <f t="shared" si="221"/>
        <v>137/BG-PS34</v>
      </c>
      <c r="AD596" s="59">
        <f t="shared" si="222"/>
        <v>46002</v>
      </c>
      <c r="AE596" s="58"/>
      <c r="AF596" s="58"/>
      <c r="AG596" s="58"/>
      <c r="AH596" s="58">
        <f t="shared" si="164"/>
        <v>410000</v>
      </c>
      <c r="AI596" s="58"/>
      <c r="AJ596" s="58"/>
      <c r="AK596" s="58"/>
      <c r="AL596" s="58"/>
      <c r="AM596" s="58"/>
      <c r="AN596" s="58"/>
      <c r="AO596" s="58"/>
      <c r="AP596" s="58"/>
      <c r="AQ596" s="58"/>
      <c r="AR596" s="58">
        <f t="shared" si="168"/>
        <v>32800</v>
      </c>
      <c r="AS596" s="58">
        <f t="shared" si="169"/>
        <v>442800</v>
      </c>
      <c r="AT596" s="58">
        <f t="shared" si="170"/>
        <v>442800</v>
      </c>
      <c r="AU596" s="58" t="str">
        <f t="shared" si="171"/>
        <v>Local</v>
      </c>
      <c r="AV596" s="74"/>
      <c r="AY596" s="158"/>
      <c r="AZ596" s="158"/>
      <c r="BA596" s="74"/>
      <c r="BB596" s="164"/>
    </row>
    <row r="597" spans="1:54" s="60" customFormat="1" ht="23.25" customHeight="1">
      <c r="A597" s="113" t="s">
        <v>2945</v>
      </c>
      <c r="B597" s="141" t="s">
        <v>3218</v>
      </c>
      <c r="C597" s="121" t="s">
        <v>1270</v>
      </c>
      <c r="D597" s="114">
        <v>46002</v>
      </c>
      <c r="E597" s="264">
        <v>107789128050</v>
      </c>
      <c r="F597" s="257">
        <v>1</v>
      </c>
      <c r="G597" s="119"/>
      <c r="H597" s="119"/>
      <c r="I597" s="120"/>
      <c r="J597" s="61"/>
      <c r="K597" s="62"/>
      <c r="L597" s="56"/>
      <c r="M597" s="217">
        <v>410000</v>
      </c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62"/>
      <c r="Y597" s="58"/>
      <c r="Z597" s="58"/>
      <c r="AA597" s="121" t="s">
        <v>3245</v>
      </c>
      <c r="AB597" s="57" t="str">
        <f t="shared" si="220"/>
        <v>PS258245</v>
      </c>
      <c r="AC597" s="58" t="str">
        <f t="shared" si="221"/>
        <v>O2-2512-00263</v>
      </c>
      <c r="AD597" s="59">
        <f t="shared" si="222"/>
        <v>46002</v>
      </c>
      <c r="AE597" s="58"/>
      <c r="AF597" s="58"/>
      <c r="AG597" s="58"/>
      <c r="AH597" s="58">
        <f t="shared" si="164"/>
        <v>410000</v>
      </c>
      <c r="AI597" s="58"/>
      <c r="AJ597" s="58"/>
      <c r="AK597" s="58"/>
      <c r="AL597" s="58"/>
      <c r="AM597" s="58"/>
      <c r="AN597" s="58"/>
      <c r="AO597" s="58"/>
      <c r="AP597" s="58"/>
      <c r="AQ597" s="58"/>
      <c r="AR597" s="58">
        <f t="shared" si="168"/>
        <v>32800</v>
      </c>
      <c r="AS597" s="58">
        <f t="shared" si="169"/>
        <v>442800</v>
      </c>
      <c r="AT597" s="58">
        <f t="shared" si="170"/>
        <v>442800</v>
      </c>
      <c r="AU597" s="58" t="str">
        <f t="shared" si="171"/>
        <v>Local</v>
      </c>
      <c r="AV597" s="74"/>
      <c r="AY597" s="158"/>
      <c r="AZ597" s="158"/>
      <c r="BA597" s="74"/>
      <c r="BB597" s="164"/>
    </row>
    <row r="598" spans="1:54" s="60" customFormat="1" ht="23.25" customHeight="1">
      <c r="A598" s="113" t="s">
        <v>2946</v>
      </c>
      <c r="B598" s="141" t="s">
        <v>3219</v>
      </c>
      <c r="C598" s="121" t="s">
        <v>1270</v>
      </c>
      <c r="D598" s="114">
        <v>46002</v>
      </c>
      <c r="E598" s="264">
        <v>107789094010</v>
      </c>
      <c r="F598" s="257">
        <v>1</v>
      </c>
      <c r="G598" s="119"/>
      <c r="H598" s="119"/>
      <c r="I598" s="120"/>
      <c r="J598" s="61"/>
      <c r="K598" s="62"/>
      <c r="L598" s="56"/>
      <c r="M598" s="217">
        <v>410000</v>
      </c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62"/>
      <c r="Y598" s="58"/>
      <c r="Z598" s="58"/>
      <c r="AA598" s="121" t="s">
        <v>3245</v>
      </c>
      <c r="AB598" s="57" t="str">
        <f t="shared" si="220"/>
        <v>PS258243</v>
      </c>
      <c r="AC598" s="58" t="str">
        <f t="shared" si="221"/>
        <v>4104273</v>
      </c>
      <c r="AD598" s="59">
        <f t="shared" si="222"/>
        <v>46002</v>
      </c>
      <c r="AE598" s="58"/>
      <c r="AF598" s="58"/>
      <c r="AG598" s="58"/>
      <c r="AH598" s="58">
        <f t="shared" si="164"/>
        <v>410000</v>
      </c>
      <c r="AI598" s="58"/>
      <c r="AJ598" s="58"/>
      <c r="AK598" s="58"/>
      <c r="AL598" s="58"/>
      <c r="AM598" s="58"/>
      <c r="AN598" s="58"/>
      <c r="AO598" s="58"/>
      <c r="AP598" s="58"/>
      <c r="AQ598" s="58"/>
      <c r="AR598" s="58">
        <f t="shared" si="168"/>
        <v>32800</v>
      </c>
      <c r="AS598" s="58">
        <f t="shared" si="169"/>
        <v>442800</v>
      </c>
      <c r="AT598" s="58">
        <f t="shared" si="170"/>
        <v>442800</v>
      </c>
      <c r="AU598" s="58" t="str">
        <f t="shared" si="171"/>
        <v>Local</v>
      </c>
      <c r="AV598" s="74"/>
      <c r="AY598" s="158"/>
      <c r="AZ598" s="158"/>
      <c r="BA598" s="74"/>
      <c r="BB598" s="164"/>
    </row>
    <row r="599" spans="1:54" s="60" customFormat="1" ht="23.25" customHeight="1">
      <c r="A599" s="113" t="s">
        <v>2947</v>
      </c>
      <c r="B599" s="141" t="s">
        <v>3220</v>
      </c>
      <c r="C599" s="121" t="s">
        <v>1270</v>
      </c>
      <c r="D599" s="114">
        <v>46002</v>
      </c>
      <c r="E599" s="264">
        <v>107790082150</v>
      </c>
      <c r="F599" s="257">
        <v>1</v>
      </c>
      <c r="G599" s="119"/>
      <c r="H599" s="119"/>
      <c r="I599" s="120"/>
      <c r="J599" s="61"/>
      <c r="K599" s="62"/>
      <c r="L599" s="56"/>
      <c r="M599" s="217">
        <v>410000</v>
      </c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62"/>
      <c r="Y599" s="58"/>
      <c r="Z599" s="58"/>
      <c r="AA599" s="121" t="s">
        <v>3245</v>
      </c>
      <c r="AB599" s="57" t="str">
        <f t="shared" si="220"/>
        <v>PS258241</v>
      </c>
      <c r="AC599" s="58" t="str">
        <f t="shared" si="221"/>
        <v>5112824</v>
      </c>
      <c r="AD599" s="59">
        <f t="shared" si="222"/>
        <v>46002</v>
      </c>
      <c r="AE599" s="58"/>
      <c r="AF599" s="58"/>
      <c r="AG599" s="58"/>
      <c r="AH599" s="58">
        <f t="shared" si="164"/>
        <v>410000</v>
      </c>
      <c r="AI599" s="58"/>
      <c r="AJ599" s="58"/>
      <c r="AK599" s="58"/>
      <c r="AL599" s="58"/>
      <c r="AM599" s="58"/>
      <c r="AN599" s="58"/>
      <c r="AO599" s="58"/>
      <c r="AP599" s="58"/>
      <c r="AQ599" s="58"/>
      <c r="AR599" s="58">
        <f t="shared" si="168"/>
        <v>32800</v>
      </c>
      <c r="AS599" s="58">
        <f t="shared" si="169"/>
        <v>442800</v>
      </c>
      <c r="AT599" s="58">
        <f t="shared" si="170"/>
        <v>442800</v>
      </c>
      <c r="AU599" s="58" t="str">
        <f t="shared" si="171"/>
        <v>Local</v>
      </c>
      <c r="AV599" s="74"/>
      <c r="AY599" s="158"/>
      <c r="AZ599" s="158"/>
      <c r="BA599" s="74"/>
      <c r="BB599" s="164"/>
    </row>
    <row r="600" spans="1:54" s="60" customFormat="1" ht="23.25" customHeight="1">
      <c r="A600" s="113" t="s">
        <v>2948</v>
      </c>
      <c r="B600" s="141" t="s">
        <v>3221</v>
      </c>
      <c r="C600" s="121" t="s">
        <v>1270</v>
      </c>
      <c r="D600" s="114">
        <v>46002</v>
      </c>
      <c r="E600" s="264">
        <v>107789056910</v>
      </c>
      <c r="F600" s="257">
        <v>1</v>
      </c>
      <c r="G600" s="119"/>
      <c r="H600" s="119"/>
      <c r="I600" s="120"/>
      <c r="J600" s="61"/>
      <c r="K600" s="62"/>
      <c r="L600" s="56"/>
      <c r="M600" s="217">
        <v>410000</v>
      </c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62"/>
      <c r="Y600" s="58"/>
      <c r="Z600" s="58"/>
      <c r="AA600" s="121" t="s">
        <v>3245</v>
      </c>
      <c r="AB600" s="57" t="str">
        <f t="shared" si="220"/>
        <v>PS258242</v>
      </c>
      <c r="AC600" s="58" t="str">
        <f t="shared" si="221"/>
        <v>850C251200556</v>
      </c>
      <c r="AD600" s="59">
        <f t="shared" si="222"/>
        <v>46002</v>
      </c>
      <c r="AE600" s="58"/>
      <c r="AF600" s="58"/>
      <c r="AG600" s="58"/>
      <c r="AH600" s="58">
        <f t="shared" si="164"/>
        <v>410000</v>
      </c>
      <c r="AI600" s="58"/>
      <c r="AJ600" s="58"/>
      <c r="AK600" s="58"/>
      <c r="AL600" s="58"/>
      <c r="AM600" s="58"/>
      <c r="AN600" s="58"/>
      <c r="AO600" s="58"/>
      <c r="AP600" s="58"/>
      <c r="AQ600" s="58"/>
      <c r="AR600" s="58">
        <f t="shared" si="168"/>
        <v>32800</v>
      </c>
      <c r="AS600" s="58">
        <f t="shared" si="169"/>
        <v>442800</v>
      </c>
      <c r="AT600" s="58">
        <f t="shared" si="170"/>
        <v>442800</v>
      </c>
      <c r="AU600" s="58" t="str">
        <f t="shared" si="171"/>
        <v>Local</v>
      </c>
      <c r="AV600" s="74"/>
      <c r="AY600" s="158"/>
      <c r="AZ600" s="158"/>
      <c r="BA600" s="74"/>
      <c r="BB600" s="164"/>
    </row>
    <row r="601" spans="1:54" s="60" customFormat="1" ht="23.25" customHeight="1">
      <c r="A601" s="113" t="s">
        <v>2949</v>
      </c>
      <c r="B601" s="141" t="s">
        <v>3222</v>
      </c>
      <c r="C601" s="121" t="s">
        <v>1270</v>
      </c>
      <c r="D601" s="114">
        <v>46002</v>
      </c>
      <c r="E601" s="264">
        <v>107790051130</v>
      </c>
      <c r="F601" s="257">
        <v>1</v>
      </c>
      <c r="G601" s="119"/>
      <c r="H601" s="119"/>
      <c r="I601" s="120"/>
      <c r="J601" s="61"/>
      <c r="K601" s="62"/>
      <c r="L601" s="56"/>
      <c r="M601" s="217">
        <v>410000</v>
      </c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62"/>
      <c r="Y601" s="58"/>
      <c r="Z601" s="58"/>
      <c r="AA601" s="121" t="s">
        <v>3245</v>
      </c>
      <c r="AB601" s="57" t="str">
        <f t="shared" si="220"/>
        <v>PS258240</v>
      </c>
      <c r="AC601" s="58" t="str">
        <f t="shared" si="221"/>
        <v>BKPS20251209</v>
      </c>
      <c r="AD601" s="59">
        <f t="shared" si="222"/>
        <v>46002</v>
      </c>
      <c r="AE601" s="58"/>
      <c r="AF601" s="58"/>
      <c r="AG601" s="58"/>
      <c r="AH601" s="58">
        <f t="shared" si="164"/>
        <v>410000</v>
      </c>
      <c r="AI601" s="58"/>
      <c r="AJ601" s="58"/>
      <c r="AK601" s="58"/>
      <c r="AL601" s="58"/>
      <c r="AM601" s="58"/>
      <c r="AN601" s="58"/>
      <c r="AO601" s="58"/>
      <c r="AP601" s="58"/>
      <c r="AQ601" s="58"/>
      <c r="AR601" s="58">
        <f t="shared" si="168"/>
        <v>32800</v>
      </c>
      <c r="AS601" s="58">
        <f t="shared" si="169"/>
        <v>442800</v>
      </c>
      <c r="AT601" s="58">
        <f t="shared" si="170"/>
        <v>442800</v>
      </c>
      <c r="AU601" s="58" t="str">
        <f t="shared" si="171"/>
        <v>Local</v>
      </c>
      <c r="AV601" s="74"/>
      <c r="AY601" s="158"/>
      <c r="AZ601" s="158"/>
      <c r="BA601" s="74"/>
      <c r="BB601" s="164"/>
    </row>
    <row r="602" spans="1:54" s="60" customFormat="1" ht="23.25" customHeight="1">
      <c r="A602" s="113" t="s">
        <v>2950</v>
      </c>
      <c r="B602" s="141" t="s">
        <v>3223</v>
      </c>
      <c r="C602" s="121" t="s">
        <v>1270</v>
      </c>
      <c r="D602" s="114">
        <v>46002</v>
      </c>
      <c r="E602" s="264">
        <v>107789174730</v>
      </c>
      <c r="F602" s="257">
        <v>1</v>
      </c>
      <c r="G602" s="119"/>
      <c r="H602" s="119"/>
      <c r="I602" s="120"/>
      <c r="J602" s="61"/>
      <c r="K602" s="62"/>
      <c r="L602" s="56"/>
      <c r="M602" s="217">
        <v>410000</v>
      </c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62"/>
      <c r="Y602" s="58"/>
      <c r="Z602" s="58"/>
      <c r="AA602" s="121" t="s">
        <v>3245</v>
      </c>
      <c r="AB602" s="57" t="str">
        <f t="shared" si="220"/>
        <v>PS258244</v>
      </c>
      <c r="AC602" s="58" t="str">
        <f t="shared" si="221"/>
        <v>5104301</v>
      </c>
      <c r="AD602" s="59">
        <f t="shared" si="222"/>
        <v>46002</v>
      </c>
      <c r="AE602" s="58"/>
      <c r="AF602" s="58"/>
      <c r="AG602" s="58"/>
      <c r="AH602" s="58">
        <f t="shared" si="164"/>
        <v>410000</v>
      </c>
      <c r="AI602" s="58"/>
      <c r="AJ602" s="58"/>
      <c r="AK602" s="58"/>
      <c r="AL602" s="58"/>
      <c r="AM602" s="58"/>
      <c r="AN602" s="58"/>
      <c r="AO602" s="58"/>
      <c r="AP602" s="58"/>
      <c r="AQ602" s="58"/>
      <c r="AR602" s="58">
        <f t="shared" si="168"/>
        <v>32800</v>
      </c>
      <c r="AS602" s="58">
        <f t="shared" si="169"/>
        <v>442800</v>
      </c>
      <c r="AT602" s="58">
        <f t="shared" si="170"/>
        <v>442800</v>
      </c>
      <c r="AU602" s="58" t="str">
        <f t="shared" si="171"/>
        <v>Local</v>
      </c>
      <c r="AV602" s="74"/>
      <c r="AY602" s="158"/>
      <c r="AZ602" s="158"/>
      <c r="BA602" s="74"/>
      <c r="BB602" s="164"/>
    </row>
    <row r="603" spans="1:54" s="60" customFormat="1" ht="23.25" customHeight="1">
      <c r="A603" s="113" t="s">
        <v>2951</v>
      </c>
      <c r="B603" s="141" t="s">
        <v>3224</v>
      </c>
      <c r="C603" s="121" t="s">
        <v>1270</v>
      </c>
      <c r="D603" s="114">
        <v>46002</v>
      </c>
      <c r="E603" s="264">
        <v>107788345600</v>
      </c>
      <c r="F603" s="257">
        <v>1</v>
      </c>
      <c r="G603" s="119"/>
      <c r="H603" s="119"/>
      <c r="I603" s="120"/>
      <c r="J603" s="61"/>
      <c r="K603" s="62"/>
      <c r="L603" s="56"/>
      <c r="M603" s="217">
        <v>410000</v>
      </c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62"/>
      <c r="Y603" s="58"/>
      <c r="Z603" s="58"/>
      <c r="AA603" s="121" t="s">
        <v>3245</v>
      </c>
      <c r="AB603" s="57" t="str">
        <f t="shared" si="220"/>
        <v>PS258233</v>
      </c>
      <c r="AC603" s="58" t="str">
        <f t="shared" si="221"/>
        <v>2512035-CH</v>
      </c>
      <c r="AD603" s="59">
        <f t="shared" si="222"/>
        <v>46002</v>
      </c>
      <c r="AE603" s="58"/>
      <c r="AF603" s="58"/>
      <c r="AG603" s="58"/>
      <c r="AH603" s="58">
        <f t="shared" si="164"/>
        <v>410000</v>
      </c>
      <c r="AI603" s="58"/>
      <c r="AJ603" s="58"/>
      <c r="AK603" s="58"/>
      <c r="AL603" s="58"/>
      <c r="AM603" s="58"/>
      <c r="AN603" s="58"/>
      <c r="AO603" s="58"/>
      <c r="AP603" s="58"/>
      <c r="AQ603" s="58"/>
      <c r="AR603" s="58">
        <f t="shared" si="168"/>
        <v>32800</v>
      </c>
      <c r="AS603" s="58">
        <f t="shared" si="169"/>
        <v>442800</v>
      </c>
      <c r="AT603" s="58">
        <f t="shared" si="170"/>
        <v>442800</v>
      </c>
      <c r="AU603" s="58" t="str">
        <f t="shared" si="171"/>
        <v>Local</v>
      </c>
      <c r="AV603" s="74"/>
      <c r="AY603" s="158"/>
      <c r="AZ603" s="158"/>
      <c r="BA603" s="74"/>
      <c r="BB603" s="164"/>
    </row>
    <row r="604" spans="1:54" s="60" customFormat="1" ht="23.25" customHeight="1">
      <c r="A604" s="113" t="s">
        <v>2952</v>
      </c>
      <c r="B604" s="141" t="s">
        <v>3225</v>
      </c>
      <c r="C604" s="121" t="s">
        <v>1270</v>
      </c>
      <c r="D604" s="114">
        <v>46002</v>
      </c>
      <c r="E604" s="264">
        <v>107788289010</v>
      </c>
      <c r="F604" s="257">
        <v>1</v>
      </c>
      <c r="G604" s="119"/>
      <c r="H604" s="119"/>
      <c r="I604" s="120"/>
      <c r="J604" s="61"/>
      <c r="K604" s="62"/>
      <c r="L604" s="56"/>
      <c r="M604" s="217">
        <v>410000</v>
      </c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62"/>
      <c r="Y604" s="58"/>
      <c r="Z604" s="58"/>
      <c r="AA604" s="121" t="s">
        <v>3245</v>
      </c>
      <c r="AB604" s="57" t="str">
        <f t="shared" si="220"/>
        <v>PS258220</v>
      </c>
      <c r="AC604" s="58" t="str">
        <f t="shared" si="221"/>
        <v>5113311</v>
      </c>
      <c r="AD604" s="59">
        <f t="shared" si="222"/>
        <v>46002</v>
      </c>
      <c r="AE604" s="58"/>
      <c r="AF604" s="58"/>
      <c r="AG604" s="58"/>
      <c r="AH604" s="58">
        <f t="shared" si="164"/>
        <v>410000</v>
      </c>
      <c r="AI604" s="58"/>
      <c r="AJ604" s="58"/>
      <c r="AK604" s="58"/>
      <c r="AL604" s="58"/>
      <c r="AM604" s="58"/>
      <c r="AN604" s="58"/>
      <c r="AO604" s="58"/>
      <c r="AP604" s="58"/>
      <c r="AQ604" s="58"/>
      <c r="AR604" s="58">
        <f t="shared" si="168"/>
        <v>32800</v>
      </c>
      <c r="AS604" s="58">
        <f t="shared" si="169"/>
        <v>442800</v>
      </c>
      <c r="AT604" s="58">
        <f t="shared" si="170"/>
        <v>442800</v>
      </c>
      <c r="AU604" s="58" t="str">
        <f t="shared" si="171"/>
        <v>Local</v>
      </c>
      <c r="AV604" s="74"/>
      <c r="AY604" s="158"/>
      <c r="AZ604" s="158"/>
      <c r="BA604" s="74"/>
      <c r="BB604" s="164"/>
    </row>
    <row r="605" spans="1:54" s="60" customFormat="1" ht="23.25" customHeight="1">
      <c r="A605" s="113" t="s">
        <v>2953</v>
      </c>
      <c r="B605" s="141" t="s">
        <v>3226</v>
      </c>
      <c r="C605" s="121" t="s">
        <v>1270</v>
      </c>
      <c r="D605" s="114">
        <v>46002</v>
      </c>
      <c r="E605" s="264">
        <v>107788537620</v>
      </c>
      <c r="F605" s="257">
        <v>1</v>
      </c>
      <c r="G605" s="119"/>
      <c r="H605" s="119"/>
      <c r="I605" s="120"/>
      <c r="J605" s="61"/>
      <c r="K605" s="62"/>
      <c r="L605" s="56"/>
      <c r="M605" s="217">
        <v>410000</v>
      </c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62"/>
      <c r="Y605" s="58"/>
      <c r="Z605" s="58"/>
      <c r="AA605" s="121" t="s">
        <v>3245</v>
      </c>
      <c r="AB605" s="57" t="str">
        <f t="shared" si="220"/>
        <v>PS258230</v>
      </c>
      <c r="AC605" s="58" t="str">
        <f t="shared" si="221"/>
        <v>FPL-VY251206-02</v>
      </c>
      <c r="AD605" s="59">
        <f t="shared" si="222"/>
        <v>46002</v>
      </c>
      <c r="AE605" s="58"/>
      <c r="AF605" s="58"/>
      <c r="AG605" s="58"/>
      <c r="AH605" s="58">
        <f t="shared" si="164"/>
        <v>410000</v>
      </c>
      <c r="AI605" s="58"/>
      <c r="AJ605" s="58"/>
      <c r="AK605" s="58"/>
      <c r="AL605" s="58"/>
      <c r="AM605" s="58"/>
      <c r="AN605" s="58"/>
      <c r="AO605" s="58"/>
      <c r="AP605" s="58"/>
      <c r="AQ605" s="58"/>
      <c r="AR605" s="58">
        <f t="shared" si="168"/>
        <v>32800</v>
      </c>
      <c r="AS605" s="58">
        <f t="shared" si="169"/>
        <v>442800</v>
      </c>
      <c r="AT605" s="58">
        <f t="shared" si="170"/>
        <v>442800</v>
      </c>
      <c r="AU605" s="58" t="str">
        <f t="shared" si="171"/>
        <v>Local</v>
      </c>
      <c r="AV605" s="74"/>
      <c r="AY605" s="158"/>
      <c r="AZ605" s="158"/>
      <c r="BA605" s="74"/>
      <c r="BB605" s="164"/>
    </row>
    <row r="606" spans="1:54" s="60" customFormat="1" ht="23.25" customHeight="1">
      <c r="A606" s="113" t="s">
        <v>2954</v>
      </c>
      <c r="B606" s="141" t="s">
        <v>3227</v>
      </c>
      <c r="C606" s="121" t="s">
        <v>1270</v>
      </c>
      <c r="D606" s="114">
        <v>46002</v>
      </c>
      <c r="E606" s="264">
        <v>107788494220</v>
      </c>
      <c r="F606" s="257">
        <v>1</v>
      </c>
      <c r="G606" s="119"/>
      <c r="H606" s="119"/>
      <c r="I606" s="120"/>
      <c r="J606" s="61"/>
      <c r="K606" s="62"/>
      <c r="L606" s="56"/>
      <c r="M606" s="217">
        <v>410000</v>
      </c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62"/>
      <c r="Y606" s="58"/>
      <c r="Z606" s="58"/>
      <c r="AA606" s="121" t="s">
        <v>3245</v>
      </c>
      <c r="AB606" s="57" t="str">
        <f t="shared" si="220"/>
        <v>PS258231</v>
      </c>
      <c r="AC606" s="58" t="str">
        <f t="shared" si="221"/>
        <v>FPL-VY251206-01</v>
      </c>
      <c r="AD606" s="59">
        <f t="shared" si="222"/>
        <v>46002</v>
      </c>
      <c r="AE606" s="58"/>
      <c r="AF606" s="58"/>
      <c r="AG606" s="58"/>
      <c r="AH606" s="58">
        <f t="shared" si="164"/>
        <v>410000</v>
      </c>
      <c r="AI606" s="58"/>
      <c r="AJ606" s="58"/>
      <c r="AK606" s="58"/>
      <c r="AL606" s="58"/>
      <c r="AM606" s="58"/>
      <c r="AN606" s="58"/>
      <c r="AO606" s="58"/>
      <c r="AP606" s="58"/>
      <c r="AQ606" s="58"/>
      <c r="AR606" s="58">
        <f t="shared" si="168"/>
        <v>32800</v>
      </c>
      <c r="AS606" s="58">
        <f t="shared" si="169"/>
        <v>442800</v>
      </c>
      <c r="AT606" s="58">
        <f t="shared" si="170"/>
        <v>442800</v>
      </c>
      <c r="AU606" s="58" t="str">
        <f t="shared" si="171"/>
        <v>Local</v>
      </c>
      <c r="AV606" s="74"/>
      <c r="AY606" s="158"/>
      <c r="AZ606" s="158"/>
      <c r="BA606" s="74"/>
      <c r="BB606" s="164"/>
    </row>
    <row r="607" spans="1:54" s="60" customFormat="1" ht="23.25" customHeight="1">
      <c r="A607" s="113" t="s">
        <v>2955</v>
      </c>
      <c r="B607" s="141" t="s">
        <v>3228</v>
      </c>
      <c r="C607" s="121" t="s">
        <v>1270</v>
      </c>
      <c r="D607" s="114">
        <v>46002</v>
      </c>
      <c r="E607" s="264">
        <v>107789186520</v>
      </c>
      <c r="F607" s="257">
        <v>1</v>
      </c>
      <c r="G607" s="119"/>
      <c r="H607" s="119"/>
      <c r="I607" s="120"/>
      <c r="J607" s="61"/>
      <c r="K607" s="62"/>
      <c r="L607" s="56"/>
      <c r="M607" s="217">
        <v>410000</v>
      </c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62"/>
      <c r="Y607" s="58"/>
      <c r="Z607" s="58"/>
      <c r="AA607" s="121" t="s">
        <v>3245</v>
      </c>
      <c r="AB607" s="57" t="str">
        <f t="shared" si="220"/>
        <v>PS258249</v>
      </c>
      <c r="AC607" s="58" t="str">
        <f t="shared" si="221"/>
        <v>272/PSHK/25</v>
      </c>
      <c r="AD607" s="59">
        <f t="shared" si="222"/>
        <v>46002</v>
      </c>
      <c r="AE607" s="58"/>
      <c r="AF607" s="58"/>
      <c r="AG607" s="58"/>
      <c r="AH607" s="58">
        <f t="shared" si="164"/>
        <v>410000</v>
      </c>
      <c r="AI607" s="58"/>
      <c r="AJ607" s="58"/>
      <c r="AK607" s="58"/>
      <c r="AL607" s="58"/>
      <c r="AM607" s="58"/>
      <c r="AN607" s="58"/>
      <c r="AO607" s="58"/>
      <c r="AP607" s="58"/>
      <c r="AQ607" s="58"/>
      <c r="AR607" s="58">
        <f t="shared" si="168"/>
        <v>32800</v>
      </c>
      <c r="AS607" s="58">
        <f t="shared" si="169"/>
        <v>442800</v>
      </c>
      <c r="AT607" s="58">
        <f t="shared" si="170"/>
        <v>442800</v>
      </c>
      <c r="AU607" s="58" t="str">
        <f t="shared" si="171"/>
        <v>Local</v>
      </c>
      <c r="AV607" s="74"/>
      <c r="AY607" s="158"/>
      <c r="AZ607" s="158"/>
      <c r="BA607" s="74"/>
      <c r="BB607" s="164"/>
    </row>
    <row r="608" spans="1:54" s="60" customFormat="1" ht="23.25" customHeight="1">
      <c r="A608" s="113" t="s">
        <v>2955</v>
      </c>
      <c r="B608" s="141" t="s">
        <v>3228</v>
      </c>
      <c r="C608" s="121" t="s">
        <v>1270</v>
      </c>
      <c r="D608" s="114">
        <v>46002</v>
      </c>
      <c r="E608" s="264">
        <v>107789205640</v>
      </c>
      <c r="F608" s="261">
        <v>1</v>
      </c>
      <c r="G608" s="119"/>
      <c r="H608" s="119"/>
      <c r="I608" s="120"/>
      <c r="J608" s="61"/>
      <c r="K608" s="62"/>
      <c r="L608" s="56"/>
      <c r="M608" s="217">
        <v>70000</v>
      </c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62"/>
      <c r="Y608" s="58"/>
      <c r="Z608" s="58"/>
      <c r="AA608" s="121" t="s">
        <v>3245</v>
      </c>
      <c r="AB608" s="57" t="str">
        <f t="shared" si="220"/>
        <v>PS258249</v>
      </c>
      <c r="AC608" s="58" t="str">
        <f t="shared" si="221"/>
        <v>272/PSHK/25</v>
      </c>
      <c r="AD608" s="59">
        <f t="shared" si="222"/>
        <v>46002</v>
      </c>
      <c r="AE608" s="58"/>
      <c r="AF608" s="58"/>
      <c r="AG608" s="58"/>
      <c r="AH608" s="58">
        <f t="shared" si="164"/>
        <v>70000</v>
      </c>
      <c r="AI608" s="58"/>
      <c r="AJ608" s="58"/>
      <c r="AK608" s="58"/>
      <c r="AL608" s="58"/>
      <c r="AM608" s="58"/>
      <c r="AN608" s="58"/>
      <c r="AO608" s="58"/>
      <c r="AP608" s="58"/>
      <c r="AQ608" s="58"/>
      <c r="AR608" s="58">
        <f t="shared" si="168"/>
        <v>5600</v>
      </c>
      <c r="AS608" s="58">
        <f t="shared" si="169"/>
        <v>75600</v>
      </c>
      <c r="AT608" s="58">
        <f t="shared" si="170"/>
        <v>75600</v>
      </c>
      <c r="AU608" s="58" t="str">
        <f t="shared" si="171"/>
        <v>Local</v>
      </c>
      <c r="AV608" s="74"/>
      <c r="AY608" s="158"/>
      <c r="AZ608" s="158"/>
      <c r="BA608" s="74"/>
      <c r="BB608" s="164"/>
    </row>
    <row r="609" spans="1:54" s="60" customFormat="1" ht="23.25" customHeight="1">
      <c r="A609" s="113" t="s">
        <v>2956</v>
      </c>
      <c r="B609" s="141" t="s">
        <v>3229</v>
      </c>
      <c r="C609" s="121" t="s">
        <v>1270</v>
      </c>
      <c r="D609" s="114">
        <v>46002</v>
      </c>
      <c r="E609" s="264">
        <v>107789147100</v>
      </c>
      <c r="F609" s="257">
        <v>1</v>
      </c>
      <c r="G609" s="119"/>
      <c r="H609" s="119"/>
      <c r="I609" s="120"/>
      <c r="J609" s="61"/>
      <c r="K609" s="62"/>
      <c r="L609" s="56"/>
      <c r="M609" s="217">
        <v>410000</v>
      </c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62"/>
      <c r="Y609" s="58"/>
      <c r="Z609" s="58"/>
      <c r="AA609" s="121" t="s">
        <v>3245</v>
      </c>
      <c r="AB609" s="57" t="str">
        <f t="shared" si="220"/>
        <v>PS258250</v>
      </c>
      <c r="AC609" s="58" t="str">
        <f t="shared" si="221"/>
        <v>EBD-PSSP251210</v>
      </c>
      <c r="AD609" s="59">
        <f t="shared" si="222"/>
        <v>46002</v>
      </c>
      <c r="AE609" s="58"/>
      <c r="AF609" s="58"/>
      <c r="AG609" s="58"/>
      <c r="AH609" s="58">
        <f t="shared" si="164"/>
        <v>410000</v>
      </c>
      <c r="AI609" s="58"/>
      <c r="AJ609" s="58"/>
      <c r="AK609" s="58"/>
      <c r="AL609" s="58"/>
      <c r="AM609" s="58"/>
      <c r="AN609" s="58"/>
      <c r="AO609" s="58"/>
      <c r="AP609" s="58"/>
      <c r="AQ609" s="58"/>
      <c r="AR609" s="58">
        <f t="shared" si="168"/>
        <v>32800</v>
      </c>
      <c r="AS609" s="58">
        <f t="shared" si="169"/>
        <v>442800</v>
      </c>
      <c r="AT609" s="58">
        <f t="shared" si="170"/>
        <v>442800</v>
      </c>
      <c r="AU609" s="58" t="str">
        <f t="shared" si="171"/>
        <v>Local</v>
      </c>
      <c r="AV609" s="74"/>
      <c r="AY609" s="158"/>
      <c r="AZ609" s="158"/>
      <c r="BA609" s="74"/>
      <c r="BB609" s="164"/>
    </row>
    <row r="610" spans="1:54" s="60" customFormat="1" ht="23.25" customHeight="1">
      <c r="A610" s="113" t="s">
        <v>2956</v>
      </c>
      <c r="B610" s="141" t="s">
        <v>3229</v>
      </c>
      <c r="C610" s="121" t="s">
        <v>1270</v>
      </c>
      <c r="D610" s="114">
        <v>46002</v>
      </c>
      <c r="E610" s="264">
        <v>107789173920</v>
      </c>
      <c r="F610" s="261">
        <v>1</v>
      </c>
      <c r="G610" s="119"/>
      <c r="H610" s="119"/>
      <c r="I610" s="120"/>
      <c r="J610" s="61"/>
      <c r="K610" s="62"/>
      <c r="L610" s="56"/>
      <c r="M610" s="217">
        <v>70000</v>
      </c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62"/>
      <c r="Y610" s="58"/>
      <c r="Z610" s="58"/>
      <c r="AA610" s="121" t="s">
        <v>3245</v>
      </c>
      <c r="AB610" s="57" t="str">
        <f t="shared" si="220"/>
        <v>PS258250</v>
      </c>
      <c r="AC610" s="58" t="str">
        <f t="shared" si="221"/>
        <v>EBD-PSSP251210</v>
      </c>
      <c r="AD610" s="59">
        <f t="shared" si="222"/>
        <v>46002</v>
      </c>
      <c r="AE610" s="58"/>
      <c r="AF610" s="58"/>
      <c r="AG610" s="58"/>
      <c r="AH610" s="58">
        <f t="shared" si="164"/>
        <v>70000</v>
      </c>
      <c r="AI610" s="58"/>
      <c r="AJ610" s="58"/>
      <c r="AK610" s="58"/>
      <c r="AL610" s="58"/>
      <c r="AM610" s="58"/>
      <c r="AN610" s="58"/>
      <c r="AO610" s="58"/>
      <c r="AP610" s="58"/>
      <c r="AQ610" s="58"/>
      <c r="AR610" s="58">
        <f t="shared" si="168"/>
        <v>5600</v>
      </c>
      <c r="AS610" s="58">
        <f t="shared" si="169"/>
        <v>75600</v>
      </c>
      <c r="AT610" s="58">
        <f t="shared" si="170"/>
        <v>75600</v>
      </c>
      <c r="AU610" s="58" t="str">
        <f t="shared" si="171"/>
        <v>Local</v>
      </c>
      <c r="AV610" s="74"/>
      <c r="AY610" s="158"/>
      <c r="AZ610" s="158"/>
      <c r="BA610" s="74"/>
      <c r="BB610" s="164"/>
    </row>
    <row r="611" spans="1:54" s="60" customFormat="1" ht="23.25" customHeight="1">
      <c r="A611" s="113" t="s">
        <v>2956</v>
      </c>
      <c r="B611" s="141" t="s">
        <v>3229</v>
      </c>
      <c r="C611" s="121" t="s">
        <v>1270</v>
      </c>
      <c r="D611" s="114">
        <v>46002</v>
      </c>
      <c r="E611" s="264">
        <v>107789177200</v>
      </c>
      <c r="F611" s="261">
        <v>1</v>
      </c>
      <c r="G611" s="119"/>
      <c r="H611" s="119"/>
      <c r="I611" s="120"/>
      <c r="J611" s="61"/>
      <c r="K611" s="62"/>
      <c r="L611" s="56"/>
      <c r="M611" s="217">
        <v>70000</v>
      </c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62"/>
      <c r="Y611" s="58"/>
      <c r="Z611" s="58"/>
      <c r="AA611" s="121" t="s">
        <v>3245</v>
      </c>
      <c r="AB611" s="57" t="str">
        <f t="shared" si="220"/>
        <v>PS258250</v>
      </c>
      <c r="AC611" s="58" t="str">
        <f t="shared" si="221"/>
        <v>EBD-PSSP251210</v>
      </c>
      <c r="AD611" s="59">
        <f t="shared" si="222"/>
        <v>46002</v>
      </c>
      <c r="AE611" s="58"/>
      <c r="AF611" s="58"/>
      <c r="AG611" s="58"/>
      <c r="AH611" s="58">
        <f t="shared" si="164"/>
        <v>70000</v>
      </c>
      <c r="AI611" s="58"/>
      <c r="AJ611" s="58"/>
      <c r="AK611" s="58"/>
      <c r="AL611" s="58"/>
      <c r="AM611" s="58"/>
      <c r="AN611" s="58"/>
      <c r="AO611" s="58"/>
      <c r="AP611" s="58"/>
      <c r="AQ611" s="58"/>
      <c r="AR611" s="58">
        <f t="shared" si="168"/>
        <v>5600</v>
      </c>
      <c r="AS611" s="58">
        <f t="shared" si="169"/>
        <v>75600</v>
      </c>
      <c r="AT611" s="58">
        <f t="shared" si="170"/>
        <v>75600</v>
      </c>
      <c r="AU611" s="58" t="str">
        <f t="shared" si="171"/>
        <v>Local</v>
      </c>
      <c r="AV611" s="74"/>
      <c r="AY611" s="158"/>
      <c r="AZ611" s="158"/>
      <c r="BA611" s="74"/>
      <c r="BB611" s="164"/>
    </row>
    <row r="612" spans="1:54" s="60" customFormat="1" ht="23.25" customHeight="1">
      <c r="A612" s="113" t="s">
        <v>2957</v>
      </c>
      <c r="B612" s="141" t="s">
        <v>3230</v>
      </c>
      <c r="C612" s="121" t="s">
        <v>1270</v>
      </c>
      <c r="D612" s="114">
        <v>46002</v>
      </c>
      <c r="E612" s="264">
        <v>107789115930</v>
      </c>
      <c r="F612" s="257">
        <v>1</v>
      </c>
      <c r="G612" s="119"/>
      <c r="H612" s="119"/>
      <c r="I612" s="120"/>
      <c r="J612" s="61"/>
      <c r="K612" s="62"/>
      <c r="L612" s="56"/>
      <c r="M612" s="217">
        <v>410000</v>
      </c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62"/>
      <c r="Y612" s="58"/>
      <c r="Z612" s="58"/>
      <c r="AA612" s="121" t="s">
        <v>3245</v>
      </c>
      <c r="AB612" s="57" t="str">
        <f t="shared" si="220"/>
        <v>PS258257</v>
      </c>
      <c r="AC612" s="58" t="str">
        <f t="shared" si="221"/>
        <v>VY/259-2025</v>
      </c>
      <c r="AD612" s="59">
        <f t="shared" si="222"/>
        <v>46002</v>
      </c>
      <c r="AE612" s="58"/>
      <c r="AF612" s="58"/>
      <c r="AG612" s="58"/>
      <c r="AH612" s="58">
        <f t="shared" si="164"/>
        <v>410000</v>
      </c>
      <c r="AI612" s="58"/>
      <c r="AJ612" s="58"/>
      <c r="AK612" s="58"/>
      <c r="AL612" s="58"/>
      <c r="AM612" s="58"/>
      <c r="AN612" s="58"/>
      <c r="AO612" s="58"/>
      <c r="AP612" s="58"/>
      <c r="AQ612" s="58"/>
      <c r="AR612" s="58">
        <f t="shared" si="168"/>
        <v>32800</v>
      </c>
      <c r="AS612" s="58">
        <f t="shared" si="169"/>
        <v>442800</v>
      </c>
      <c r="AT612" s="58">
        <f t="shared" si="170"/>
        <v>442800</v>
      </c>
      <c r="AU612" s="58" t="str">
        <f t="shared" si="171"/>
        <v>Local</v>
      </c>
      <c r="AV612" s="74"/>
      <c r="AY612" s="158"/>
      <c r="AZ612" s="158"/>
      <c r="BA612" s="74"/>
      <c r="BB612" s="164"/>
    </row>
    <row r="613" spans="1:54" s="60" customFormat="1" ht="23.25" customHeight="1">
      <c r="A613" s="113" t="s">
        <v>2958</v>
      </c>
      <c r="B613" s="141" t="s">
        <v>3231</v>
      </c>
      <c r="C613" s="121" t="s">
        <v>1270</v>
      </c>
      <c r="D613" s="114">
        <v>46002</v>
      </c>
      <c r="E613" s="264">
        <v>107788423520</v>
      </c>
      <c r="F613" s="257">
        <v>1</v>
      </c>
      <c r="G613" s="119"/>
      <c r="H613" s="119"/>
      <c r="I613" s="120"/>
      <c r="J613" s="61"/>
      <c r="K613" s="62"/>
      <c r="L613" s="56"/>
      <c r="M613" s="217">
        <v>410000</v>
      </c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62"/>
      <c r="Y613" s="58"/>
      <c r="Z613" s="58"/>
      <c r="AA613" s="121" t="s">
        <v>3245</v>
      </c>
      <c r="AB613" s="57" t="str">
        <f t="shared" si="220"/>
        <v>PS258221</v>
      </c>
      <c r="AC613" s="58" t="str">
        <f t="shared" si="221"/>
        <v>5105733</v>
      </c>
      <c r="AD613" s="59">
        <f t="shared" si="222"/>
        <v>46002</v>
      </c>
      <c r="AE613" s="58"/>
      <c r="AF613" s="58"/>
      <c r="AG613" s="58"/>
      <c r="AH613" s="58">
        <f t="shared" si="164"/>
        <v>410000</v>
      </c>
      <c r="AI613" s="58"/>
      <c r="AJ613" s="58"/>
      <c r="AK613" s="58"/>
      <c r="AL613" s="58"/>
      <c r="AM613" s="58"/>
      <c r="AN613" s="58"/>
      <c r="AO613" s="58"/>
      <c r="AP613" s="58"/>
      <c r="AQ613" s="58"/>
      <c r="AR613" s="58">
        <f t="shared" si="168"/>
        <v>32800</v>
      </c>
      <c r="AS613" s="58">
        <f t="shared" si="169"/>
        <v>442800</v>
      </c>
      <c r="AT613" s="58">
        <f t="shared" si="170"/>
        <v>442800</v>
      </c>
      <c r="AU613" s="58" t="str">
        <f t="shared" si="171"/>
        <v>Local</v>
      </c>
      <c r="AV613" s="74"/>
      <c r="AY613" s="158"/>
      <c r="AZ613" s="158"/>
      <c r="BA613" s="74"/>
      <c r="BB613" s="164"/>
    </row>
    <row r="614" spans="1:54" s="60" customFormat="1" ht="23.25" customHeight="1">
      <c r="A614" s="113" t="s">
        <v>2959</v>
      </c>
      <c r="B614" s="141" t="s">
        <v>3232</v>
      </c>
      <c r="C614" s="121" t="s">
        <v>1270</v>
      </c>
      <c r="D614" s="114">
        <v>46002</v>
      </c>
      <c r="E614" s="264">
        <v>107788463200</v>
      </c>
      <c r="F614" s="257">
        <v>1</v>
      </c>
      <c r="G614" s="119"/>
      <c r="H614" s="119"/>
      <c r="I614" s="120"/>
      <c r="J614" s="61"/>
      <c r="K614" s="62"/>
      <c r="L614" s="56"/>
      <c r="M614" s="217">
        <v>410000</v>
      </c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62"/>
      <c r="Y614" s="58"/>
      <c r="Z614" s="58"/>
      <c r="AA614" s="121" t="s">
        <v>3245</v>
      </c>
      <c r="AB614" s="57" t="str">
        <f t="shared" si="220"/>
        <v>PS258232</v>
      </c>
      <c r="AC614" s="58" t="str">
        <f t="shared" si="221"/>
        <v>VY-251209</v>
      </c>
      <c r="AD614" s="59">
        <f t="shared" si="222"/>
        <v>46002</v>
      </c>
      <c r="AE614" s="58"/>
      <c r="AF614" s="58"/>
      <c r="AG614" s="58"/>
      <c r="AH614" s="58">
        <f t="shared" si="164"/>
        <v>410000</v>
      </c>
      <c r="AI614" s="58"/>
      <c r="AJ614" s="58"/>
      <c r="AK614" s="58"/>
      <c r="AL614" s="58"/>
      <c r="AM614" s="58"/>
      <c r="AN614" s="58"/>
      <c r="AO614" s="58"/>
      <c r="AP614" s="58"/>
      <c r="AQ614" s="58"/>
      <c r="AR614" s="58">
        <f t="shared" si="168"/>
        <v>32800</v>
      </c>
      <c r="AS614" s="58">
        <f t="shared" si="169"/>
        <v>442800</v>
      </c>
      <c r="AT614" s="58">
        <f t="shared" si="170"/>
        <v>442800</v>
      </c>
      <c r="AU614" s="58" t="str">
        <f t="shared" si="171"/>
        <v>Local</v>
      </c>
      <c r="AV614" s="74"/>
      <c r="AY614" s="158"/>
      <c r="AZ614" s="158"/>
      <c r="BA614" s="74"/>
      <c r="BB614" s="164"/>
    </row>
    <row r="615" spans="1:54" s="60" customFormat="1" ht="23.25" customHeight="1">
      <c r="A615" s="113" t="s">
        <v>2960</v>
      </c>
      <c r="B615" s="141" t="s">
        <v>3233</v>
      </c>
      <c r="C615" s="121" t="s">
        <v>1270</v>
      </c>
      <c r="D615" s="114">
        <v>46002</v>
      </c>
      <c r="E615" s="264">
        <v>107794048720</v>
      </c>
      <c r="F615" s="257">
        <v>1</v>
      </c>
      <c r="G615" s="119"/>
      <c r="H615" s="119"/>
      <c r="I615" s="120"/>
      <c r="J615" s="61"/>
      <c r="K615" s="62"/>
      <c r="L615" s="56"/>
      <c r="M615" s="217">
        <v>410000</v>
      </c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62"/>
      <c r="Y615" s="58"/>
      <c r="Z615" s="58"/>
      <c r="AA615" s="121" t="s">
        <v>3245</v>
      </c>
      <c r="AB615" s="57" t="str">
        <f t="shared" si="220"/>
        <v>PS258285</v>
      </c>
      <c r="AC615" s="58" t="str">
        <f t="shared" si="221"/>
        <v>5120493</v>
      </c>
      <c r="AD615" s="59">
        <f t="shared" si="222"/>
        <v>46002</v>
      </c>
      <c r="AE615" s="58"/>
      <c r="AF615" s="58"/>
      <c r="AG615" s="58"/>
      <c r="AH615" s="58">
        <f t="shared" si="164"/>
        <v>410000</v>
      </c>
      <c r="AI615" s="58"/>
      <c r="AJ615" s="58"/>
      <c r="AK615" s="58"/>
      <c r="AL615" s="58"/>
      <c r="AM615" s="58"/>
      <c r="AN615" s="58"/>
      <c r="AO615" s="58"/>
      <c r="AP615" s="58"/>
      <c r="AQ615" s="58"/>
      <c r="AR615" s="58">
        <f t="shared" si="168"/>
        <v>32800</v>
      </c>
      <c r="AS615" s="58">
        <f t="shared" si="169"/>
        <v>442800</v>
      </c>
      <c r="AT615" s="58">
        <f t="shared" si="170"/>
        <v>442800</v>
      </c>
      <c r="AU615" s="58" t="str">
        <f t="shared" si="171"/>
        <v>Local</v>
      </c>
      <c r="AV615" s="74"/>
      <c r="AY615" s="158"/>
      <c r="AZ615" s="158"/>
      <c r="BA615" s="74"/>
      <c r="BB615" s="164"/>
    </row>
    <row r="616" spans="1:54" s="60" customFormat="1" ht="23.25" customHeight="1">
      <c r="A616" s="113" t="s">
        <v>2961</v>
      </c>
      <c r="B616" s="141" t="s">
        <v>3234</v>
      </c>
      <c r="C616" s="121" t="s">
        <v>1270</v>
      </c>
      <c r="D616" s="114">
        <v>46002</v>
      </c>
      <c r="E616" s="264">
        <v>107791989210</v>
      </c>
      <c r="F616" s="257">
        <v>1</v>
      </c>
      <c r="G616" s="119"/>
      <c r="H616" s="119"/>
      <c r="I616" s="120"/>
      <c r="J616" s="61"/>
      <c r="K616" s="62"/>
      <c r="L616" s="56"/>
      <c r="M616" s="217">
        <v>410000</v>
      </c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62"/>
      <c r="Y616" s="58"/>
      <c r="Z616" s="58"/>
      <c r="AA616" s="121" t="s">
        <v>3245</v>
      </c>
      <c r="AB616" s="57" t="str">
        <f t="shared" si="220"/>
        <v>PS258270</v>
      </c>
      <c r="AC616" s="58" t="str">
        <f t="shared" si="221"/>
        <v>5117799</v>
      </c>
      <c r="AD616" s="59">
        <f t="shared" si="222"/>
        <v>46002</v>
      </c>
      <c r="AE616" s="58"/>
      <c r="AF616" s="58"/>
      <c r="AG616" s="58"/>
      <c r="AH616" s="58">
        <f t="shared" si="164"/>
        <v>410000</v>
      </c>
      <c r="AI616" s="58"/>
      <c r="AJ616" s="58"/>
      <c r="AK616" s="58"/>
      <c r="AL616" s="58"/>
      <c r="AM616" s="58"/>
      <c r="AN616" s="58"/>
      <c r="AO616" s="58"/>
      <c r="AP616" s="58"/>
      <c r="AQ616" s="58"/>
      <c r="AR616" s="58">
        <f t="shared" si="168"/>
        <v>32800</v>
      </c>
      <c r="AS616" s="58">
        <f t="shared" si="169"/>
        <v>442800</v>
      </c>
      <c r="AT616" s="58">
        <f t="shared" si="170"/>
        <v>442800</v>
      </c>
      <c r="AU616" s="58" t="str">
        <f t="shared" si="171"/>
        <v>Local</v>
      </c>
      <c r="AV616" s="74"/>
      <c r="AY616" s="158"/>
      <c r="AZ616" s="158"/>
      <c r="BA616" s="74"/>
      <c r="BB616" s="164"/>
    </row>
    <row r="617" spans="1:54" s="60" customFormat="1" ht="23.25" customHeight="1">
      <c r="A617" s="113" t="s">
        <v>2962</v>
      </c>
      <c r="B617" s="141" t="s">
        <v>3235</v>
      </c>
      <c r="C617" s="121" t="s">
        <v>1270</v>
      </c>
      <c r="D617" s="114">
        <v>46002</v>
      </c>
      <c r="E617" s="264">
        <v>107792056260</v>
      </c>
      <c r="F617" s="257">
        <v>1</v>
      </c>
      <c r="G617" s="119"/>
      <c r="H617" s="119"/>
      <c r="I617" s="120"/>
      <c r="J617" s="61"/>
      <c r="K617" s="62"/>
      <c r="L617" s="56"/>
      <c r="M617" s="217">
        <v>410000</v>
      </c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62"/>
      <c r="Y617" s="58"/>
      <c r="Z617" s="58"/>
      <c r="AA617" s="121" t="s">
        <v>3245</v>
      </c>
      <c r="AB617" s="57" t="str">
        <f t="shared" si="220"/>
        <v>PS258269</v>
      </c>
      <c r="AC617" s="58" t="str">
        <f t="shared" si="221"/>
        <v>BSV251210-217671</v>
      </c>
      <c r="AD617" s="59">
        <f t="shared" si="222"/>
        <v>46002</v>
      </c>
      <c r="AE617" s="58"/>
      <c r="AF617" s="58"/>
      <c r="AG617" s="58"/>
      <c r="AH617" s="58">
        <f t="shared" si="164"/>
        <v>410000</v>
      </c>
      <c r="AI617" s="58"/>
      <c r="AJ617" s="58"/>
      <c r="AK617" s="58"/>
      <c r="AL617" s="58"/>
      <c r="AM617" s="58"/>
      <c r="AN617" s="58"/>
      <c r="AO617" s="58"/>
      <c r="AP617" s="58"/>
      <c r="AQ617" s="58"/>
      <c r="AR617" s="58">
        <f t="shared" si="168"/>
        <v>32800</v>
      </c>
      <c r="AS617" s="58">
        <f t="shared" si="169"/>
        <v>442800</v>
      </c>
      <c r="AT617" s="58">
        <f t="shared" si="170"/>
        <v>442800</v>
      </c>
      <c r="AU617" s="58" t="str">
        <f t="shared" si="171"/>
        <v>Local</v>
      </c>
      <c r="AV617" s="74"/>
      <c r="AY617" s="158"/>
      <c r="AZ617" s="158"/>
      <c r="BA617" s="74"/>
      <c r="BB617" s="164"/>
    </row>
    <row r="618" spans="1:54" s="60" customFormat="1" ht="23.25" customHeight="1">
      <c r="A618" s="113" t="s">
        <v>2963</v>
      </c>
      <c r="B618" s="141" t="s">
        <v>3236</v>
      </c>
      <c r="C618" s="121" t="s">
        <v>1270</v>
      </c>
      <c r="D618" s="114">
        <v>46002</v>
      </c>
      <c r="E618" s="264">
        <v>107791720260</v>
      </c>
      <c r="F618" s="257">
        <v>1</v>
      </c>
      <c r="G618" s="119"/>
      <c r="H618" s="119"/>
      <c r="I618" s="120"/>
      <c r="J618" s="61"/>
      <c r="K618" s="62"/>
      <c r="L618" s="56"/>
      <c r="M618" s="217">
        <v>410000</v>
      </c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62"/>
      <c r="Y618" s="58"/>
      <c r="Z618" s="58"/>
      <c r="AA618" s="121" t="s">
        <v>3245</v>
      </c>
      <c r="AB618" s="57" t="str">
        <f t="shared" si="220"/>
        <v>PS258267</v>
      </c>
      <c r="AC618" s="58" t="str">
        <f t="shared" si="221"/>
        <v>2300003318</v>
      </c>
      <c r="AD618" s="59">
        <f t="shared" si="222"/>
        <v>46002</v>
      </c>
      <c r="AE618" s="58"/>
      <c r="AF618" s="58"/>
      <c r="AG618" s="58"/>
      <c r="AH618" s="58">
        <f t="shared" si="164"/>
        <v>410000</v>
      </c>
      <c r="AI618" s="58"/>
      <c r="AJ618" s="58"/>
      <c r="AK618" s="58"/>
      <c r="AL618" s="58"/>
      <c r="AM618" s="58"/>
      <c r="AN618" s="58"/>
      <c r="AO618" s="58"/>
      <c r="AP618" s="58"/>
      <c r="AQ618" s="58"/>
      <c r="AR618" s="58">
        <f t="shared" si="168"/>
        <v>32800</v>
      </c>
      <c r="AS618" s="58">
        <f t="shared" si="169"/>
        <v>442800</v>
      </c>
      <c r="AT618" s="58">
        <f t="shared" si="170"/>
        <v>442800</v>
      </c>
      <c r="AU618" s="58" t="str">
        <f t="shared" si="171"/>
        <v>Local</v>
      </c>
      <c r="AV618" s="74"/>
      <c r="AY618" s="158"/>
      <c r="AZ618" s="158"/>
      <c r="BA618" s="74"/>
      <c r="BB618" s="164"/>
    </row>
    <row r="619" spans="1:54" s="60" customFormat="1" ht="23.25" customHeight="1">
      <c r="A619" s="113" t="s">
        <v>2964</v>
      </c>
      <c r="B619" s="141" t="s">
        <v>3237</v>
      </c>
      <c r="C619" s="121" t="s">
        <v>1270</v>
      </c>
      <c r="D619" s="114">
        <v>46002</v>
      </c>
      <c r="E619" s="264">
        <v>107791897840</v>
      </c>
      <c r="F619" s="257">
        <v>1</v>
      </c>
      <c r="G619" s="119"/>
      <c r="H619" s="119"/>
      <c r="I619" s="120"/>
      <c r="J619" s="61"/>
      <c r="K619" s="62"/>
      <c r="L619" s="56"/>
      <c r="M619" s="217">
        <v>410000</v>
      </c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62"/>
      <c r="Y619" s="58"/>
      <c r="Z619" s="58"/>
      <c r="AA619" s="121" t="s">
        <v>3245</v>
      </c>
      <c r="AB619" s="57" t="str">
        <f t="shared" si="220"/>
        <v>PS258265</v>
      </c>
      <c r="AC619" s="58" t="str">
        <f t="shared" si="221"/>
        <v>MTCVY-R2512-002</v>
      </c>
      <c r="AD619" s="59">
        <f t="shared" si="222"/>
        <v>46002</v>
      </c>
      <c r="AE619" s="58"/>
      <c r="AF619" s="58"/>
      <c r="AG619" s="58"/>
      <c r="AH619" s="58">
        <f t="shared" si="164"/>
        <v>410000</v>
      </c>
      <c r="AI619" s="58"/>
      <c r="AJ619" s="58"/>
      <c r="AK619" s="58"/>
      <c r="AL619" s="58"/>
      <c r="AM619" s="58"/>
      <c r="AN619" s="58"/>
      <c r="AO619" s="58"/>
      <c r="AP619" s="58"/>
      <c r="AQ619" s="58"/>
      <c r="AR619" s="58">
        <f t="shared" si="168"/>
        <v>32800</v>
      </c>
      <c r="AS619" s="58">
        <f t="shared" si="169"/>
        <v>442800</v>
      </c>
      <c r="AT619" s="58">
        <f t="shared" si="170"/>
        <v>442800</v>
      </c>
      <c r="AU619" s="58" t="str">
        <f t="shared" si="171"/>
        <v>Local</v>
      </c>
      <c r="AV619" s="74"/>
      <c r="AY619" s="158"/>
      <c r="AZ619" s="158"/>
      <c r="BA619" s="74"/>
      <c r="BB619" s="164"/>
    </row>
    <row r="620" spans="1:54" s="60" customFormat="1" ht="23.25" customHeight="1">
      <c r="A620" s="113" t="s">
        <v>2964</v>
      </c>
      <c r="B620" s="141" t="s">
        <v>3237</v>
      </c>
      <c r="C620" s="121" t="s">
        <v>1270</v>
      </c>
      <c r="D620" s="114">
        <v>46002</v>
      </c>
      <c r="E620" s="264">
        <v>107791899460</v>
      </c>
      <c r="F620" s="261">
        <v>1</v>
      </c>
      <c r="G620" s="119"/>
      <c r="H620" s="119"/>
      <c r="I620" s="120"/>
      <c r="J620" s="61"/>
      <c r="K620" s="62"/>
      <c r="L620" s="56"/>
      <c r="M620" s="217">
        <v>70000</v>
      </c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62"/>
      <c r="Y620" s="58"/>
      <c r="Z620" s="58"/>
      <c r="AA620" s="121" t="s">
        <v>3245</v>
      </c>
      <c r="AB620" s="57" t="str">
        <f t="shared" si="220"/>
        <v>PS258265</v>
      </c>
      <c r="AC620" s="58" t="str">
        <f t="shared" si="221"/>
        <v>MTCVY-R2512-002</v>
      </c>
      <c r="AD620" s="59">
        <f t="shared" si="222"/>
        <v>46002</v>
      </c>
      <c r="AE620" s="58"/>
      <c r="AF620" s="58"/>
      <c r="AG620" s="58"/>
      <c r="AH620" s="58">
        <f t="shared" si="164"/>
        <v>70000</v>
      </c>
      <c r="AI620" s="58"/>
      <c r="AJ620" s="58"/>
      <c r="AK620" s="58"/>
      <c r="AL620" s="58"/>
      <c r="AM620" s="58"/>
      <c r="AN620" s="58"/>
      <c r="AO620" s="58"/>
      <c r="AP620" s="58"/>
      <c r="AQ620" s="58"/>
      <c r="AR620" s="58">
        <f t="shared" si="168"/>
        <v>5600</v>
      </c>
      <c r="AS620" s="58">
        <f t="shared" si="169"/>
        <v>75600</v>
      </c>
      <c r="AT620" s="58">
        <f t="shared" si="170"/>
        <v>75600</v>
      </c>
      <c r="AU620" s="58" t="str">
        <f t="shared" si="171"/>
        <v>Local</v>
      </c>
      <c r="AV620" s="74"/>
      <c r="AY620" s="158"/>
      <c r="AZ620" s="158"/>
      <c r="BA620" s="74"/>
      <c r="BB620" s="164"/>
    </row>
    <row r="621" spans="1:54" s="60" customFormat="1" ht="23.25" customHeight="1">
      <c r="A621" s="113" t="s">
        <v>2964</v>
      </c>
      <c r="B621" s="141" t="s">
        <v>3237</v>
      </c>
      <c r="C621" s="121" t="s">
        <v>1270</v>
      </c>
      <c r="D621" s="114">
        <v>46002</v>
      </c>
      <c r="E621" s="264">
        <v>107791901450</v>
      </c>
      <c r="F621" s="261">
        <v>1</v>
      </c>
      <c r="G621" s="119"/>
      <c r="H621" s="119"/>
      <c r="I621" s="120"/>
      <c r="J621" s="61"/>
      <c r="K621" s="62"/>
      <c r="L621" s="56"/>
      <c r="M621" s="217">
        <v>70000</v>
      </c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62"/>
      <c r="Y621" s="58"/>
      <c r="Z621" s="58"/>
      <c r="AA621" s="121" t="s">
        <v>3245</v>
      </c>
      <c r="AB621" s="57" t="str">
        <f t="shared" si="220"/>
        <v>PS258265</v>
      </c>
      <c r="AC621" s="58" t="str">
        <f t="shared" si="221"/>
        <v>MTCVY-R2512-002</v>
      </c>
      <c r="AD621" s="59">
        <f t="shared" si="222"/>
        <v>46002</v>
      </c>
      <c r="AE621" s="58"/>
      <c r="AF621" s="58"/>
      <c r="AG621" s="58"/>
      <c r="AH621" s="58">
        <f t="shared" si="164"/>
        <v>70000</v>
      </c>
      <c r="AI621" s="58"/>
      <c r="AJ621" s="58"/>
      <c r="AK621" s="58"/>
      <c r="AL621" s="58"/>
      <c r="AM621" s="58"/>
      <c r="AN621" s="58"/>
      <c r="AO621" s="58"/>
      <c r="AP621" s="58"/>
      <c r="AQ621" s="58"/>
      <c r="AR621" s="58">
        <f t="shared" si="168"/>
        <v>5600</v>
      </c>
      <c r="AS621" s="58">
        <f t="shared" si="169"/>
        <v>75600</v>
      </c>
      <c r="AT621" s="58">
        <f t="shared" si="170"/>
        <v>75600</v>
      </c>
      <c r="AU621" s="58" t="str">
        <f t="shared" si="171"/>
        <v>Local</v>
      </c>
      <c r="AV621" s="74"/>
      <c r="AY621" s="158"/>
      <c r="AZ621" s="158"/>
      <c r="BA621" s="74"/>
      <c r="BB621" s="164"/>
    </row>
    <row r="622" spans="1:54" s="60" customFormat="1" ht="23.25" customHeight="1">
      <c r="A622" s="113" t="s">
        <v>2965</v>
      </c>
      <c r="B622" s="141" t="s">
        <v>3238</v>
      </c>
      <c r="C622" s="121" t="s">
        <v>1270</v>
      </c>
      <c r="D622" s="114">
        <v>46003</v>
      </c>
      <c r="E622" s="264">
        <v>107793996920</v>
      </c>
      <c r="F622" s="257">
        <v>1</v>
      </c>
      <c r="G622" s="119"/>
      <c r="H622" s="119"/>
      <c r="I622" s="120"/>
      <c r="J622" s="61"/>
      <c r="K622" s="62"/>
      <c r="L622" s="56"/>
      <c r="M622" s="217">
        <v>410000</v>
      </c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62"/>
      <c r="Y622" s="58"/>
      <c r="Z622" s="58"/>
      <c r="AA622" s="121" t="s">
        <v>3245</v>
      </c>
      <c r="AB622" s="57" t="str">
        <f t="shared" si="220"/>
        <v>PS258284</v>
      </c>
      <c r="AC622" s="58" t="str">
        <f t="shared" si="221"/>
        <v>B33X25121105</v>
      </c>
      <c r="AD622" s="59">
        <f t="shared" si="222"/>
        <v>46003</v>
      </c>
      <c r="AE622" s="58"/>
      <c r="AF622" s="58"/>
      <c r="AG622" s="58"/>
      <c r="AH622" s="58">
        <f t="shared" si="164"/>
        <v>410000</v>
      </c>
      <c r="AI622" s="58"/>
      <c r="AJ622" s="58"/>
      <c r="AK622" s="58"/>
      <c r="AL622" s="58"/>
      <c r="AM622" s="58"/>
      <c r="AN622" s="58"/>
      <c r="AO622" s="58"/>
      <c r="AP622" s="58"/>
      <c r="AQ622" s="58"/>
      <c r="AR622" s="58">
        <f t="shared" si="168"/>
        <v>32800</v>
      </c>
      <c r="AS622" s="58">
        <f t="shared" si="169"/>
        <v>442800</v>
      </c>
      <c r="AT622" s="58">
        <f t="shared" si="170"/>
        <v>442800</v>
      </c>
      <c r="AU622" s="58" t="str">
        <f t="shared" si="171"/>
        <v>Local</v>
      </c>
      <c r="AV622" s="74"/>
      <c r="AY622" s="158"/>
      <c r="AZ622" s="158"/>
      <c r="BA622" s="74"/>
      <c r="BB622" s="164"/>
    </row>
    <row r="623" spans="1:54" s="60" customFormat="1" ht="23.25" customHeight="1">
      <c r="A623" s="113" t="s">
        <v>2966</v>
      </c>
      <c r="B623" s="141" t="s">
        <v>3239</v>
      </c>
      <c r="C623" s="121" t="s">
        <v>1270</v>
      </c>
      <c r="D623" s="114">
        <v>46003</v>
      </c>
      <c r="E623" s="264">
        <v>107794101000</v>
      </c>
      <c r="F623" s="257">
        <v>1</v>
      </c>
      <c r="G623" s="119"/>
      <c r="H623" s="119"/>
      <c r="I623" s="120"/>
      <c r="J623" s="61"/>
      <c r="K623" s="62"/>
      <c r="L623" s="56"/>
      <c r="M623" s="217">
        <v>410000</v>
      </c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62"/>
      <c r="Y623" s="58"/>
      <c r="Z623" s="58"/>
      <c r="AA623" s="121" t="s">
        <v>3245</v>
      </c>
      <c r="AB623" s="57" t="str">
        <f t="shared" si="220"/>
        <v>PS258290</v>
      </c>
      <c r="AC623" s="58" t="str">
        <f t="shared" si="221"/>
        <v>273/PSHK/25</v>
      </c>
      <c r="AD623" s="59">
        <f t="shared" si="222"/>
        <v>46003</v>
      </c>
      <c r="AE623" s="58"/>
      <c r="AF623" s="58"/>
      <c r="AG623" s="58"/>
      <c r="AH623" s="58">
        <f t="shared" si="164"/>
        <v>410000</v>
      </c>
      <c r="AI623" s="58"/>
      <c r="AJ623" s="58"/>
      <c r="AK623" s="58"/>
      <c r="AL623" s="58"/>
      <c r="AM623" s="58"/>
      <c r="AN623" s="58"/>
      <c r="AO623" s="58"/>
      <c r="AP623" s="58"/>
      <c r="AQ623" s="58"/>
      <c r="AR623" s="58">
        <f t="shared" si="168"/>
        <v>32800</v>
      </c>
      <c r="AS623" s="58">
        <f t="shared" si="169"/>
        <v>442800</v>
      </c>
      <c r="AT623" s="58">
        <f t="shared" si="170"/>
        <v>442800</v>
      </c>
      <c r="AU623" s="58" t="str">
        <f t="shared" si="171"/>
        <v>Local</v>
      </c>
      <c r="AV623" s="74"/>
      <c r="AY623" s="158"/>
      <c r="AZ623" s="158"/>
      <c r="BA623" s="74"/>
      <c r="BB623" s="164"/>
    </row>
    <row r="624" spans="1:54" s="60" customFormat="1" ht="23.25" customHeight="1">
      <c r="A624" s="113" t="s">
        <v>2966</v>
      </c>
      <c r="B624" s="141" t="s">
        <v>3239</v>
      </c>
      <c r="C624" s="121" t="s">
        <v>1270</v>
      </c>
      <c r="D624" s="114">
        <v>46003</v>
      </c>
      <c r="E624" s="264">
        <v>107794107740</v>
      </c>
      <c r="F624" s="261">
        <v>1</v>
      </c>
      <c r="G624" s="119"/>
      <c r="H624" s="119"/>
      <c r="I624" s="120"/>
      <c r="J624" s="61"/>
      <c r="K624" s="62"/>
      <c r="L624" s="56"/>
      <c r="M624" s="217">
        <v>70000</v>
      </c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62"/>
      <c r="Y624" s="58"/>
      <c r="Z624" s="58"/>
      <c r="AA624" s="121" t="s">
        <v>3245</v>
      </c>
      <c r="AB624" s="57" t="str">
        <f t="shared" si="220"/>
        <v>PS258290</v>
      </c>
      <c r="AC624" s="58" t="str">
        <f t="shared" si="221"/>
        <v>273/PSHK/25</v>
      </c>
      <c r="AD624" s="59">
        <f t="shared" si="222"/>
        <v>46003</v>
      </c>
      <c r="AE624" s="58"/>
      <c r="AF624" s="58"/>
      <c r="AG624" s="58"/>
      <c r="AH624" s="58">
        <f t="shared" si="164"/>
        <v>70000</v>
      </c>
      <c r="AI624" s="58"/>
      <c r="AJ624" s="58"/>
      <c r="AK624" s="58"/>
      <c r="AL624" s="58"/>
      <c r="AM624" s="58"/>
      <c r="AN624" s="58"/>
      <c r="AO624" s="58"/>
      <c r="AP624" s="58"/>
      <c r="AQ624" s="58"/>
      <c r="AR624" s="58">
        <f t="shared" si="168"/>
        <v>5600</v>
      </c>
      <c r="AS624" s="58">
        <f t="shared" si="169"/>
        <v>75600</v>
      </c>
      <c r="AT624" s="58">
        <f t="shared" si="170"/>
        <v>75600</v>
      </c>
      <c r="AU624" s="58" t="str">
        <f t="shared" si="171"/>
        <v>Local</v>
      </c>
      <c r="AV624" s="74"/>
      <c r="AY624" s="158"/>
      <c r="AZ624" s="158"/>
      <c r="BA624" s="74"/>
      <c r="BB624" s="164"/>
    </row>
    <row r="625" spans="1:54" s="60" customFormat="1" ht="23.25" customHeight="1">
      <c r="A625" s="113" t="s">
        <v>2967</v>
      </c>
      <c r="B625" s="141" t="s">
        <v>3240</v>
      </c>
      <c r="C625" s="121" t="s">
        <v>1270</v>
      </c>
      <c r="D625" s="114">
        <v>46003</v>
      </c>
      <c r="E625" s="264">
        <v>107794082060</v>
      </c>
      <c r="F625" s="257">
        <v>1</v>
      </c>
      <c r="G625" s="119"/>
      <c r="H625" s="119"/>
      <c r="I625" s="120"/>
      <c r="J625" s="61"/>
      <c r="K625" s="62"/>
      <c r="L625" s="56"/>
      <c r="M625" s="217">
        <v>410000</v>
      </c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62"/>
      <c r="Y625" s="58"/>
      <c r="Z625" s="58"/>
      <c r="AA625" s="121" t="s">
        <v>3245</v>
      </c>
      <c r="AB625" s="57" t="str">
        <f t="shared" si="220"/>
        <v>PS258291</v>
      </c>
      <c r="AC625" s="58" t="str">
        <f t="shared" si="221"/>
        <v>5120228</v>
      </c>
      <c r="AD625" s="59">
        <f t="shared" si="222"/>
        <v>46003</v>
      </c>
      <c r="AE625" s="58"/>
      <c r="AF625" s="58"/>
      <c r="AG625" s="58"/>
      <c r="AH625" s="58">
        <f t="shared" si="164"/>
        <v>410000</v>
      </c>
      <c r="AI625" s="58"/>
      <c r="AJ625" s="58"/>
      <c r="AK625" s="58"/>
      <c r="AL625" s="58"/>
      <c r="AM625" s="58"/>
      <c r="AN625" s="58"/>
      <c r="AO625" s="58"/>
      <c r="AP625" s="58"/>
      <c r="AQ625" s="58"/>
      <c r="AR625" s="58">
        <f t="shared" si="168"/>
        <v>32800</v>
      </c>
      <c r="AS625" s="58">
        <f t="shared" si="169"/>
        <v>442800</v>
      </c>
      <c r="AT625" s="58">
        <f t="shared" si="170"/>
        <v>442800</v>
      </c>
      <c r="AU625" s="58" t="str">
        <f t="shared" si="171"/>
        <v>Local</v>
      </c>
      <c r="AV625" s="74"/>
      <c r="AY625" s="158"/>
      <c r="AZ625" s="158"/>
      <c r="BA625" s="74"/>
      <c r="BB625" s="164"/>
    </row>
    <row r="626" spans="1:54" s="60" customFormat="1" ht="23.25" customHeight="1">
      <c r="A626" s="113" t="s">
        <v>2967</v>
      </c>
      <c r="B626" s="141" t="s">
        <v>3240</v>
      </c>
      <c r="C626" s="121" t="s">
        <v>1270</v>
      </c>
      <c r="D626" s="114">
        <v>46003</v>
      </c>
      <c r="E626" s="264">
        <v>107794086630</v>
      </c>
      <c r="F626" s="261">
        <v>1</v>
      </c>
      <c r="G626" s="119"/>
      <c r="H626" s="119"/>
      <c r="I626" s="120"/>
      <c r="J626" s="61"/>
      <c r="K626" s="62"/>
      <c r="L626" s="56"/>
      <c r="M626" s="217">
        <v>70000</v>
      </c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62"/>
      <c r="Y626" s="58"/>
      <c r="Z626" s="58"/>
      <c r="AA626" s="121" t="s">
        <v>3245</v>
      </c>
      <c r="AB626" s="57" t="str">
        <f t="shared" si="220"/>
        <v>PS258291</v>
      </c>
      <c r="AC626" s="58" t="str">
        <f t="shared" si="221"/>
        <v>5120228</v>
      </c>
      <c r="AD626" s="59">
        <f t="shared" si="222"/>
        <v>46003</v>
      </c>
      <c r="AE626" s="58"/>
      <c r="AF626" s="58"/>
      <c r="AG626" s="58"/>
      <c r="AH626" s="58">
        <f t="shared" si="164"/>
        <v>70000</v>
      </c>
      <c r="AI626" s="58"/>
      <c r="AJ626" s="58"/>
      <c r="AK626" s="58"/>
      <c r="AL626" s="58"/>
      <c r="AM626" s="58"/>
      <c r="AN626" s="58"/>
      <c r="AO626" s="58"/>
      <c r="AP626" s="58"/>
      <c r="AQ626" s="58"/>
      <c r="AR626" s="58">
        <f t="shared" si="168"/>
        <v>5600</v>
      </c>
      <c r="AS626" s="58">
        <f t="shared" si="169"/>
        <v>75600</v>
      </c>
      <c r="AT626" s="58">
        <f t="shared" si="170"/>
        <v>75600</v>
      </c>
      <c r="AU626" s="58" t="str">
        <f t="shared" si="171"/>
        <v>Local</v>
      </c>
      <c r="AV626" s="74"/>
      <c r="AY626" s="158"/>
      <c r="AZ626" s="158"/>
      <c r="BA626" s="74"/>
      <c r="BB626" s="164"/>
    </row>
    <row r="627" spans="1:54" s="60" customFormat="1" ht="23.25" customHeight="1">
      <c r="A627" s="113" t="s">
        <v>2968</v>
      </c>
      <c r="B627" s="141" t="s">
        <v>3241</v>
      </c>
      <c r="C627" s="121" t="s">
        <v>1270</v>
      </c>
      <c r="D627" s="114">
        <v>46003</v>
      </c>
      <c r="E627" s="264">
        <v>107794037630</v>
      </c>
      <c r="F627" s="257">
        <v>1</v>
      </c>
      <c r="G627" s="119"/>
      <c r="H627" s="119"/>
      <c r="I627" s="120"/>
      <c r="J627" s="61"/>
      <c r="K627" s="62"/>
      <c r="L627" s="56"/>
      <c r="M627" s="217">
        <v>410000</v>
      </c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62"/>
      <c r="Y627" s="58"/>
      <c r="Z627" s="58"/>
      <c r="AA627" s="121" t="s">
        <v>3245</v>
      </c>
      <c r="AB627" s="57" t="str">
        <f t="shared" si="220"/>
        <v>PS258293</v>
      </c>
      <c r="AC627" s="58" t="str">
        <f t="shared" si="221"/>
        <v>FPL-VY251210-01</v>
      </c>
      <c r="AD627" s="59">
        <f t="shared" si="222"/>
        <v>46003</v>
      </c>
      <c r="AE627" s="58"/>
      <c r="AF627" s="58"/>
      <c r="AG627" s="58"/>
      <c r="AH627" s="58">
        <f t="shared" si="164"/>
        <v>410000</v>
      </c>
      <c r="AI627" s="58"/>
      <c r="AJ627" s="58"/>
      <c r="AK627" s="58"/>
      <c r="AL627" s="58"/>
      <c r="AM627" s="58"/>
      <c r="AN627" s="58"/>
      <c r="AO627" s="58"/>
      <c r="AP627" s="58"/>
      <c r="AQ627" s="58"/>
      <c r="AR627" s="58">
        <f t="shared" si="168"/>
        <v>32800</v>
      </c>
      <c r="AS627" s="58">
        <f t="shared" si="169"/>
        <v>442800</v>
      </c>
      <c r="AT627" s="58">
        <f t="shared" si="170"/>
        <v>442800</v>
      </c>
      <c r="AU627" s="58" t="str">
        <f t="shared" si="171"/>
        <v>Local</v>
      </c>
      <c r="AV627" s="74"/>
      <c r="AY627" s="158"/>
      <c r="AZ627" s="158"/>
      <c r="BA627" s="74"/>
      <c r="BB627" s="164"/>
    </row>
    <row r="628" spans="1:54" s="60" customFormat="1" ht="23.25" customHeight="1">
      <c r="A628" s="113" t="s">
        <v>2969</v>
      </c>
      <c r="B628" s="141" t="s">
        <v>3242</v>
      </c>
      <c r="C628" s="121" t="s">
        <v>1270</v>
      </c>
      <c r="D628" s="114">
        <v>46003</v>
      </c>
      <c r="E628" s="264">
        <v>107794154640</v>
      </c>
      <c r="F628" s="257">
        <v>1</v>
      </c>
      <c r="G628" s="119"/>
      <c r="H628" s="119"/>
      <c r="I628" s="120"/>
      <c r="J628" s="61"/>
      <c r="K628" s="62"/>
      <c r="L628" s="56"/>
      <c r="M628" s="217">
        <v>410000</v>
      </c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62"/>
      <c r="Y628" s="58"/>
      <c r="Z628" s="58"/>
      <c r="AA628" s="121" t="s">
        <v>3245</v>
      </c>
      <c r="AB628" s="57" t="str">
        <f t="shared" si="220"/>
        <v>PS258268</v>
      </c>
      <c r="AC628" s="58" t="str">
        <f t="shared" si="221"/>
        <v>VY/260-2025</v>
      </c>
      <c r="AD628" s="59">
        <f t="shared" si="222"/>
        <v>46003</v>
      </c>
      <c r="AE628" s="58"/>
      <c r="AF628" s="58"/>
      <c r="AG628" s="58"/>
      <c r="AH628" s="58">
        <f t="shared" si="164"/>
        <v>410000</v>
      </c>
      <c r="AI628" s="58"/>
      <c r="AJ628" s="58"/>
      <c r="AK628" s="58"/>
      <c r="AL628" s="58"/>
      <c r="AM628" s="58"/>
      <c r="AN628" s="58"/>
      <c r="AO628" s="58"/>
      <c r="AP628" s="58"/>
      <c r="AQ628" s="58"/>
      <c r="AR628" s="58">
        <f t="shared" si="168"/>
        <v>32800</v>
      </c>
      <c r="AS628" s="58">
        <f t="shared" si="169"/>
        <v>442800</v>
      </c>
      <c r="AT628" s="58">
        <f t="shared" si="170"/>
        <v>442800</v>
      </c>
      <c r="AU628" s="58" t="str">
        <f t="shared" si="171"/>
        <v>Local</v>
      </c>
      <c r="AV628" s="74"/>
      <c r="AY628" s="158"/>
      <c r="AZ628" s="158"/>
      <c r="BA628" s="74"/>
      <c r="BB628" s="164"/>
    </row>
    <row r="629" spans="1:54" s="60" customFormat="1" ht="23.25" customHeight="1">
      <c r="A629" s="113" t="s">
        <v>2970</v>
      </c>
      <c r="B629" s="141" t="s">
        <v>3243</v>
      </c>
      <c r="C629" s="121" t="s">
        <v>1270</v>
      </c>
      <c r="D629" s="114">
        <v>46003</v>
      </c>
      <c r="E629" s="264">
        <v>107794124800</v>
      </c>
      <c r="F629" s="257">
        <v>1</v>
      </c>
      <c r="G629" s="119"/>
      <c r="H629" s="119"/>
      <c r="I629" s="120"/>
      <c r="J629" s="61"/>
      <c r="K629" s="62"/>
      <c r="L629" s="56"/>
      <c r="M629" s="217">
        <v>410000</v>
      </c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62"/>
      <c r="Y629" s="58"/>
      <c r="Z629" s="58"/>
      <c r="AA629" s="121" t="s">
        <v>3245</v>
      </c>
      <c r="AB629" s="57" t="str">
        <f t="shared" si="220"/>
        <v>PS258282</v>
      </c>
      <c r="AC629" s="58" t="str">
        <f t="shared" si="221"/>
        <v>EBD-PSTPU251209</v>
      </c>
      <c r="AD629" s="59">
        <f t="shared" si="222"/>
        <v>46003</v>
      </c>
      <c r="AE629" s="58"/>
      <c r="AF629" s="58"/>
      <c r="AG629" s="58"/>
      <c r="AH629" s="58">
        <f t="shared" si="164"/>
        <v>410000</v>
      </c>
      <c r="AI629" s="58"/>
      <c r="AJ629" s="58"/>
      <c r="AK629" s="58"/>
      <c r="AL629" s="58"/>
      <c r="AM629" s="58"/>
      <c r="AN629" s="58"/>
      <c r="AO629" s="58"/>
      <c r="AP629" s="58"/>
      <c r="AQ629" s="58"/>
      <c r="AR629" s="58">
        <f t="shared" si="168"/>
        <v>32800</v>
      </c>
      <c r="AS629" s="58">
        <f t="shared" si="169"/>
        <v>442800</v>
      </c>
      <c r="AT629" s="58">
        <f t="shared" si="170"/>
        <v>442800</v>
      </c>
      <c r="AU629" s="58" t="str">
        <f t="shared" si="171"/>
        <v>Local</v>
      </c>
      <c r="AV629" s="74"/>
      <c r="AY629" s="158"/>
      <c r="AZ629" s="158"/>
      <c r="BA629" s="74"/>
      <c r="BB629" s="164"/>
    </row>
    <row r="630" spans="1:54" s="60" customFormat="1" ht="23.25" customHeight="1">
      <c r="A630" s="113" t="s">
        <v>2971</v>
      </c>
      <c r="B630" s="141" t="s">
        <v>3244</v>
      </c>
      <c r="C630" s="121" t="s">
        <v>1270</v>
      </c>
      <c r="D630" s="114">
        <v>45979</v>
      </c>
      <c r="E630" s="264">
        <v>107698413540</v>
      </c>
      <c r="F630" s="257">
        <v>1</v>
      </c>
      <c r="G630" s="119"/>
      <c r="H630" s="119"/>
      <c r="I630" s="120"/>
      <c r="J630" s="61"/>
      <c r="K630" s="62"/>
      <c r="L630" s="56"/>
      <c r="M630" s="217">
        <v>410000</v>
      </c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62"/>
      <c r="Y630" s="58"/>
      <c r="Z630" s="58"/>
      <c r="AA630" s="121" t="s">
        <v>3245</v>
      </c>
      <c r="AB630" s="57" t="str">
        <f t="shared" si="220"/>
        <v>PS257409</v>
      </c>
      <c r="AC630" s="58" t="str">
        <f t="shared" si="221"/>
        <v>138/XNK/PS/2025</v>
      </c>
      <c r="AD630" s="59">
        <f t="shared" si="222"/>
        <v>45979</v>
      </c>
      <c r="AE630" s="58"/>
      <c r="AF630" s="58"/>
      <c r="AG630" s="58"/>
      <c r="AH630" s="58">
        <f t="shared" ref="AH630" si="223">+M630</f>
        <v>410000</v>
      </c>
      <c r="AI630" s="58"/>
      <c r="AJ630" s="58"/>
      <c r="AK630" s="58"/>
      <c r="AL630" s="58"/>
      <c r="AM630" s="58"/>
      <c r="AN630" s="58"/>
      <c r="AO630" s="58"/>
      <c r="AP630" s="58"/>
      <c r="AQ630" s="58"/>
      <c r="AR630" s="58">
        <f t="shared" si="168"/>
        <v>32800</v>
      </c>
      <c r="AS630" s="58">
        <f t="shared" si="169"/>
        <v>442800</v>
      </c>
      <c r="AT630" s="58">
        <f t="shared" si="170"/>
        <v>442800</v>
      </c>
      <c r="AU630" s="58" t="str">
        <f t="shared" si="171"/>
        <v>Local</v>
      </c>
      <c r="AV630" s="74"/>
      <c r="AY630" s="158"/>
      <c r="AZ630" s="158"/>
      <c r="BA630" s="74"/>
      <c r="BB630" s="164"/>
    </row>
    <row r="631" spans="1:54" s="25" customFormat="1" ht="25.5" customHeight="1">
      <c r="A631" s="100"/>
      <c r="B631" s="142"/>
      <c r="C631" s="204"/>
      <c r="D631" s="101"/>
      <c r="E631" s="101"/>
      <c r="F631" s="207"/>
      <c r="G631" s="102"/>
      <c r="H631" s="102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103"/>
      <c r="T631" s="103"/>
      <c r="U631" s="103"/>
      <c r="V631" s="64"/>
      <c r="W631" s="64"/>
      <c r="X631" s="64"/>
      <c r="Y631" s="64"/>
      <c r="Z631" s="64"/>
      <c r="AA631" s="26"/>
      <c r="AB631" s="23"/>
      <c r="AC631" s="22"/>
      <c r="AD631" s="24"/>
      <c r="AE631" s="23"/>
      <c r="AF631" s="23"/>
      <c r="AG631" s="55">
        <f t="shared" ref="AG631:AU631" si="224">SUM(AG3:AG630)</f>
        <v>249320000</v>
      </c>
      <c r="AH631" s="55">
        <f t="shared" si="224"/>
        <v>330540000</v>
      </c>
      <c r="AI631" s="55">
        <f t="shared" si="224"/>
        <v>800301486</v>
      </c>
      <c r="AJ631" s="55">
        <f t="shared" si="224"/>
        <v>157854868</v>
      </c>
      <c r="AK631" s="55">
        <f t="shared" si="224"/>
        <v>244155879</v>
      </c>
      <c r="AL631" s="55">
        <f t="shared" si="224"/>
        <v>154862156</v>
      </c>
      <c r="AM631" s="55">
        <f t="shared" si="224"/>
        <v>19030380</v>
      </c>
      <c r="AN631" s="55">
        <f t="shared" si="224"/>
        <v>14824792</v>
      </c>
      <c r="AO631" s="55">
        <f t="shared" si="224"/>
        <v>2062034</v>
      </c>
      <c r="AP631" s="55">
        <f t="shared" si="224"/>
        <v>4962000</v>
      </c>
      <c r="AQ631" s="55">
        <f t="shared" si="224"/>
        <v>0</v>
      </c>
      <c r="AR631" s="55">
        <f t="shared" si="224"/>
        <v>158233087.59999996</v>
      </c>
      <c r="AS631" s="55">
        <f t="shared" si="224"/>
        <v>2136146682.5999994</v>
      </c>
      <c r="AT631" s="55">
        <f t="shared" si="224"/>
        <v>2136146682.5999994</v>
      </c>
      <c r="AU631" s="55">
        <f t="shared" si="224"/>
        <v>0</v>
      </c>
      <c r="BA631" s="74"/>
      <c r="BB631" s="165"/>
    </row>
    <row r="632" spans="1:54">
      <c r="A632" s="104"/>
      <c r="AA632" s="26"/>
      <c r="AQ632" s="218"/>
      <c r="AR632" s="30"/>
      <c r="AS632" s="30"/>
      <c r="AT632" s="30"/>
      <c r="AU632" s="33"/>
      <c r="BA632" s="74"/>
    </row>
    <row r="633" spans="1:54">
      <c r="A633" s="104"/>
      <c r="L633" s="108"/>
      <c r="AA633" s="26"/>
      <c r="AH633" s="31" t="s">
        <v>29</v>
      </c>
      <c r="AI633" s="32"/>
      <c r="AJ633" s="93">
        <f>AG631+AQ631+AP631</f>
        <v>254282000</v>
      </c>
      <c r="AK633" s="94">
        <f>'FCL - IMPORT'!AJ29</f>
        <v>60820000</v>
      </c>
      <c r="AL633" s="94">
        <f>AJ633+AK633</f>
        <v>315102000</v>
      </c>
      <c r="AM633" s="34"/>
      <c r="AN633" s="32" t="s">
        <v>30</v>
      </c>
      <c r="AO633" s="32"/>
      <c r="AP633" s="32"/>
      <c r="AQ633" s="30"/>
      <c r="AR633" s="30"/>
      <c r="AS633" s="30"/>
      <c r="AT633" s="30"/>
      <c r="AU633" s="33"/>
      <c r="BA633" s="74"/>
    </row>
    <row r="634" spans="1:54">
      <c r="A634" s="104"/>
      <c r="L634" s="108"/>
      <c r="AA634" s="26"/>
      <c r="AH634" s="31" t="s">
        <v>31</v>
      </c>
      <c r="AI634" s="32"/>
      <c r="AJ634" s="93">
        <f>AH631</f>
        <v>330540000</v>
      </c>
      <c r="AK634" s="94">
        <f>'FCL - IMPORT'!AJ28</f>
        <v>19467500</v>
      </c>
      <c r="AL634" s="94">
        <f>AJ634+AK634</f>
        <v>350007500</v>
      </c>
      <c r="AM634" s="34"/>
      <c r="AN634" s="32" t="s">
        <v>30</v>
      </c>
      <c r="AO634" s="32"/>
      <c r="AP634" s="32"/>
      <c r="AQ634" s="65"/>
      <c r="AR634" s="30"/>
      <c r="AS634" s="30"/>
      <c r="AT634" s="30"/>
      <c r="AU634" s="33"/>
      <c r="BA634" s="74"/>
    </row>
    <row r="635" spans="1:54">
      <c r="A635" s="104"/>
      <c r="L635" s="108"/>
      <c r="AA635" s="26"/>
      <c r="AH635" s="31" t="s">
        <v>32</v>
      </c>
      <c r="AI635" s="32"/>
      <c r="AJ635" s="93">
        <f>AI631+AJ631+AK631+AL631+AM631+AN631+AO631</f>
        <v>1393091595</v>
      </c>
      <c r="AK635" s="94">
        <f>'FCL - IMPORT'!AJ30</f>
        <v>0</v>
      </c>
      <c r="AL635" s="94">
        <f>AJ635+AK635</f>
        <v>1393091595</v>
      </c>
      <c r="AM635" s="34"/>
      <c r="AN635" s="32" t="s">
        <v>30</v>
      </c>
      <c r="AO635" s="36"/>
      <c r="AP635" s="36"/>
      <c r="AQ635" s="30"/>
      <c r="AR635" s="30"/>
      <c r="AS635" s="30"/>
      <c r="AT635" s="30"/>
      <c r="AU635" s="33"/>
      <c r="BA635" s="74"/>
    </row>
    <row r="636" spans="1:54">
      <c r="A636" s="104"/>
      <c r="AA636" s="26"/>
      <c r="AH636" s="32" t="s">
        <v>33</v>
      </c>
      <c r="AJ636" s="93" t="e">
        <f>'AIR - EXPORT'!Q46</f>
        <v>#NAME?</v>
      </c>
      <c r="AK636" s="95"/>
      <c r="AL636" s="94" t="e">
        <f>AJ636+AK636</f>
        <v>#NAME?</v>
      </c>
      <c r="AN636" s="32" t="s">
        <v>30</v>
      </c>
      <c r="AO636" s="67"/>
      <c r="AP636" s="67"/>
      <c r="AQ636" s="30"/>
      <c r="AR636" s="30"/>
      <c r="AS636" s="30"/>
      <c r="AT636" s="30"/>
      <c r="AU636" s="33"/>
      <c r="BA636" s="74"/>
    </row>
    <row r="637" spans="1:54">
      <c r="A637" s="104"/>
      <c r="AA637" s="26"/>
      <c r="AH637" s="32" t="s">
        <v>34</v>
      </c>
      <c r="AJ637" s="93">
        <f>'AIR - EXPORT'!S46+'AIR - EXPORT'!T46</f>
        <v>0</v>
      </c>
      <c r="AK637" s="95"/>
      <c r="AL637" s="94">
        <f>AJ637+AK637</f>
        <v>0</v>
      </c>
      <c r="AM637" s="36"/>
      <c r="AN637" s="32" t="s">
        <v>30</v>
      </c>
      <c r="AO637" s="67"/>
      <c r="AP637" s="67"/>
      <c r="AQ637" s="30"/>
      <c r="AR637" s="30"/>
      <c r="AS637" s="30"/>
      <c r="AT637" s="30"/>
      <c r="AU637" s="33"/>
      <c r="BA637" s="74"/>
    </row>
    <row r="638" spans="1:54" ht="21.75" customHeight="1">
      <c r="A638" s="104"/>
      <c r="AH638" s="31"/>
      <c r="AK638" s="37"/>
      <c r="AL638" s="34"/>
      <c r="AM638" s="36"/>
      <c r="AN638" s="32"/>
      <c r="AO638" s="36"/>
      <c r="AP638" s="36"/>
      <c r="AQ638" s="30"/>
      <c r="AR638" s="30"/>
      <c r="AS638" s="30"/>
      <c r="AT638" s="30"/>
      <c r="AU638" s="33"/>
    </row>
    <row r="639" spans="1:54" ht="21.75" customHeight="1">
      <c r="N639" s="74"/>
      <c r="AJ639" s="35" t="e">
        <f>SUM(AJ633:AJ637)</f>
        <v>#NAME?</v>
      </c>
      <c r="AK639" s="35">
        <f t="shared" ref="AK639" si="225">SUM(AK633:AK637)</f>
        <v>80287500</v>
      </c>
      <c r="AL639" s="35" t="e">
        <f>SUM(AL633:AL637)</f>
        <v>#NAME?</v>
      </c>
      <c r="AQ639" s="30"/>
      <c r="AR639" s="30"/>
      <c r="AS639" s="30"/>
      <c r="AT639" s="30"/>
      <c r="AU639" s="33"/>
    </row>
    <row r="640" spans="1:54" ht="21.75" customHeight="1">
      <c r="AK640" s="37"/>
      <c r="AL640" s="37"/>
      <c r="AQ640" s="30"/>
      <c r="AR640" s="30"/>
      <c r="AS640" s="30"/>
      <c r="AT640" s="30"/>
    </row>
    <row r="641" spans="35:46" ht="21.75" customHeight="1">
      <c r="AK641" s="27"/>
      <c r="AL641" s="65"/>
      <c r="AM641" s="37"/>
      <c r="AQ641" s="30"/>
      <c r="AR641" s="30"/>
      <c r="AS641" s="30"/>
      <c r="AT641" s="30"/>
    </row>
    <row r="642" spans="35:46" ht="24" customHeight="1">
      <c r="AJ642" s="96" t="e">
        <f>AJ633+AJ634+AJ636+AJ637+AK633+AK634</f>
        <v>#NAME?</v>
      </c>
      <c r="AK642" s="27"/>
      <c r="AL642" s="65">
        <f>SUM(AL633:AL635)</f>
        <v>2058201095</v>
      </c>
      <c r="AM642" s="37"/>
    </row>
    <row r="643" spans="35:46" ht="25.5" customHeight="1">
      <c r="AK643" s="27"/>
      <c r="AL643" s="66"/>
      <c r="AM643" s="37"/>
    </row>
    <row r="644" spans="35:46" ht="25.5" customHeight="1">
      <c r="AK644" s="27"/>
      <c r="AL644" s="30"/>
      <c r="AM644" s="30"/>
    </row>
    <row r="645" spans="35:46" ht="25.5" customHeight="1">
      <c r="AI645" s="37"/>
      <c r="AK645" s="27"/>
      <c r="AL645" s="30"/>
      <c r="AM645" s="30"/>
      <c r="AN645" s="37"/>
      <c r="AO645" s="37"/>
      <c r="AP645" s="37"/>
    </row>
    <row r="646" spans="35:46" ht="25.5" customHeight="1">
      <c r="AI646" s="37"/>
      <c r="AK646" s="27"/>
      <c r="AL646" s="30"/>
      <c r="AM646" s="30"/>
    </row>
    <row r="647" spans="35:46" ht="25.5" customHeight="1">
      <c r="AI647" s="37"/>
      <c r="AK647" s="27"/>
      <c r="AL647" s="30"/>
      <c r="AM647" s="30"/>
    </row>
    <row r="648" spans="35:46" ht="25.5" customHeight="1">
      <c r="AK648" s="27"/>
      <c r="AL648" s="30"/>
      <c r="AM648" s="30"/>
    </row>
    <row r="649" spans="35:46">
      <c r="AK649" s="27"/>
      <c r="AL649" s="30"/>
      <c r="AM649" s="30"/>
    </row>
    <row r="650" spans="35:46">
      <c r="AK650" s="27"/>
      <c r="AL650" s="30"/>
      <c r="AM650" s="30"/>
    </row>
    <row r="651" spans="35:46">
      <c r="AK651" s="27"/>
      <c r="AL651" s="30"/>
      <c r="AM651" s="30"/>
    </row>
    <row r="652" spans="35:46">
      <c r="AK652" s="27"/>
      <c r="AL652" s="30"/>
      <c r="AM652" s="30"/>
    </row>
    <row r="653" spans="35:46">
      <c r="AL653" s="30"/>
      <c r="AM653" s="30"/>
    </row>
    <row r="654" spans="35:46">
      <c r="AL654" s="30"/>
      <c r="AM654" s="30"/>
    </row>
  </sheetData>
  <autoFilter ref="A2:BC637" xr:uid="{00000000-0009-0000-0000-00000A000000}"/>
  <mergeCells count="1">
    <mergeCell ref="A1:AU1"/>
  </mergeCells>
  <phoneticPr fontId="125" type="noConversion"/>
  <conditionalFormatting sqref="E1:E1048576">
    <cfRule type="duplicateValues" dxfId="45" priority="1"/>
    <cfRule type="duplicateValues" dxfId="44" priority="2"/>
    <cfRule type="duplicateValues" dxfId="43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W62"/>
  <sheetViews>
    <sheetView zoomScale="60" zoomScaleNormal="60" workbookViewId="0">
      <pane xSplit="3" ySplit="2" topLeftCell="D14" activePane="bottomRight" state="frozenSplit"/>
      <selection pane="topRight" activeCell="C1" sqref="C1"/>
      <selection pane="bottomLeft" activeCell="A3" sqref="A3"/>
      <selection pane="bottomRight" activeCell="N16" sqref="N16"/>
    </sheetView>
  </sheetViews>
  <sheetFormatPr defaultColWidth="9.140625" defaultRowHeight="15.75"/>
  <cols>
    <col min="1" max="1" width="15.42578125" style="2" customWidth="1"/>
    <col min="2" max="2" width="17.42578125" style="2" customWidth="1"/>
    <col min="3" max="3" width="32.42578125" style="5" customWidth="1"/>
    <col min="4" max="4" width="18.85546875" style="3" customWidth="1"/>
    <col min="5" max="5" width="17.5703125" style="3" customWidth="1"/>
    <col min="6" max="6" width="14.7109375" style="3" customWidth="1"/>
    <col min="7" max="7" width="23.140625" style="14" customWidth="1"/>
    <col min="8" max="8" width="13" style="14" customWidth="1"/>
    <col min="9" max="9" width="18.140625" style="4" customWidth="1"/>
    <col min="10" max="10" width="15.85546875" style="3" customWidth="1"/>
    <col min="11" max="11" width="17.7109375" style="3" customWidth="1"/>
    <col min="12" max="12" width="17.5703125" style="3" hidden="1" customWidth="1"/>
    <col min="13" max="14" width="21.7109375" style="6" customWidth="1"/>
    <col min="15" max="15" width="21.7109375" style="8" customWidth="1"/>
    <col min="16" max="16" width="19.28515625" style="6" hidden="1" customWidth="1"/>
    <col min="17" max="17" width="20.85546875" style="3" hidden="1" customWidth="1"/>
    <col min="18" max="19" width="16.85546875" style="3" hidden="1" customWidth="1"/>
    <col min="20" max="20" width="15.5703125" style="3" customWidth="1"/>
    <col min="21" max="21" width="16.28515625" style="3" customWidth="1"/>
    <col min="22" max="22" width="11.7109375" style="14" customWidth="1"/>
    <col min="23" max="23" width="15.5703125" style="14" customWidth="1"/>
    <col min="24" max="24" width="21.140625" style="69" customWidth="1"/>
    <col min="25" max="25" width="21.7109375" style="3" customWidth="1"/>
    <col min="26" max="26" width="21.5703125" style="10" customWidth="1"/>
    <col min="27" max="27" width="25.140625" style="10" customWidth="1"/>
    <col min="28" max="28" width="15.7109375" style="3" customWidth="1"/>
    <col min="29" max="29" width="24.28515625" style="14" customWidth="1"/>
    <col min="30" max="30" width="20.5703125" style="14" customWidth="1"/>
    <col min="31" max="31" width="21.7109375" style="14" hidden="1" customWidth="1"/>
    <col min="32" max="32" width="19.5703125" style="3" customWidth="1"/>
    <col min="33" max="33" width="20.5703125" style="3" customWidth="1"/>
    <col min="34" max="34" width="18.85546875" style="4" customWidth="1"/>
    <col min="35" max="35" width="25.42578125" style="4" customWidth="1"/>
    <col min="36" max="36" width="22.140625" style="3" customWidth="1"/>
    <col min="37" max="37" width="26.7109375" style="3" customWidth="1"/>
    <col min="38" max="38" width="30.28515625" style="3" customWidth="1"/>
    <col min="39" max="39" width="26.85546875" style="3" customWidth="1"/>
    <col min="40" max="40" width="47.7109375" style="254" customWidth="1"/>
    <col min="41" max="41" width="20.140625" style="168" customWidth="1"/>
    <col min="42" max="42" width="30.5703125" style="1" hidden="1" customWidth="1"/>
    <col min="43" max="43" width="25.140625" style="1" customWidth="1"/>
    <col min="44" max="44" width="9.7109375" style="1" customWidth="1"/>
    <col min="45" max="45" width="72.7109375" style="160" customWidth="1"/>
    <col min="46" max="46" width="20.85546875" style="1" customWidth="1"/>
    <col min="47" max="47" width="9.140625" style="1" customWidth="1"/>
    <col min="48" max="48" width="17.140625" style="1" customWidth="1"/>
    <col min="49" max="49" width="12.42578125" style="1" bestFit="1" customWidth="1"/>
    <col min="50" max="16384" width="9.140625" style="1"/>
  </cols>
  <sheetData>
    <row r="1" spans="1:49" s="13" customFormat="1" ht="32.25" customHeight="1">
      <c r="A1" s="957" t="s">
        <v>35</v>
      </c>
      <c r="B1" s="957"/>
      <c r="C1" s="957"/>
      <c r="D1" s="957"/>
      <c r="E1" s="957"/>
      <c r="F1" s="957"/>
      <c r="G1" s="957"/>
      <c r="H1" s="957"/>
      <c r="I1" s="957"/>
      <c r="J1" s="957"/>
      <c r="K1" s="957"/>
      <c r="L1" s="957"/>
      <c r="M1" s="957"/>
      <c r="N1" s="957"/>
      <c r="O1" s="957"/>
      <c r="P1" s="957"/>
      <c r="Q1" s="957"/>
      <c r="R1" s="957"/>
      <c r="S1" s="957"/>
      <c r="T1" s="957"/>
      <c r="U1" s="957"/>
      <c r="V1" s="957"/>
      <c r="W1" s="957"/>
      <c r="X1" s="957"/>
      <c r="Y1" s="957"/>
      <c r="Z1" s="957"/>
      <c r="AA1" s="957"/>
      <c r="AB1" s="957"/>
      <c r="AC1" s="957"/>
      <c r="AD1" s="957"/>
      <c r="AE1" s="957"/>
      <c r="AF1" s="957"/>
      <c r="AG1" s="957"/>
      <c r="AH1" s="957"/>
      <c r="AI1" s="957"/>
      <c r="AJ1" s="957"/>
      <c r="AK1" s="957"/>
      <c r="AL1" s="957"/>
      <c r="AM1" s="958"/>
      <c r="AN1" s="252"/>
      <c r="AO1" s="70"/>
      <c r="AS1" s="160"/>
    </row>
    <row r="2" spans="1:49" ht="72" customHeight="1">
      <c r="A2" s="45" t="s">
        <v>36</v>
      </c>
      <c r="B2" s="45" t="s">
        <v>2</v>
      </c>
      <c r="C2" s="46" t="s">
        <v>3</v>
      </c>
      <c r="D2" s="45" t="s">
        <v>5</v>
      </c>
      <c r="E2" s="45" t="s">
        <v>6</v>
      </c>
      <c r="F2" s="45" t="s">
        <v>3255</v>
      </c>
      <c r="G2" s="71" t="s">
        <v>1286</v>
      </c>
      <c r="H2" s="47" t="s">
        <v>4827</v>
      </c>
      <c r="I2" s="47" t="s">
        <v>37</v>
      </c>
      <c r="J2" s="48" t="s">
        <v>10</v>
      </c>
      <c r="K2" s="48" t="s">
        <v>38</v>
      </c>
      <c r="L2" s="48" t="s">
        <v>19</v>
      </c>
      <c r="M2" s="49" t="s">
        <v>39</v>
      </c>
      <c r="N2" s="49" t="s">
        <v>18</v>
      </c>
      <c r="O2" s="50" t="s">
        <v>40</v>
      </c>
      <c r="P2" s="51" t="s">
        <v>41</v>
      </c>
      <c r="Q2" s="48" t="s">
        <v>20</v>
      </c>
      <c r="R2" s="48" t="s">
        <v>21</v>
      </c>
      <c r="S2" s="45" t="s">
        <v>22</v>
      </c>
      <c r="T2" s="45" t="s">
        <v>23</v>
      </c>
      <c r="U2" s="45" t="s">
        <v>1278</v>
      </c>
      <c r="V2" s="71" t="s">
        <v>42</v>
      </c>
      <c r="W2" s="71" t="s">
        <v>43</v>
      </c>
      <c r="X2" s="48" t="s">
        <v>44</v>
      </c>
      <c r="Y2" s="52" t="s">
        <v>1</v>
      </c>
      <c r="Z2" s="53" t="s">
        <v>2</v>
      </c>
      <c r="AA2" s="53" t="s">
        <v>3</v>
      </c>
      <c r="AB2" s="50" t="s">
        <v>45</v>
      </c>
      <c r="AC2" s="49" t="s">
        <v>10</v>
      </c>
      <c r="AD2" s="51" t="s">
        <v>11</v>
      </c>
      <c r="AE2" s="51" t="s">
        <v>19</v>
      </c>
      <c r="AF2" s="52" t="s">
        <v>46</v>
      </c>
      <c r="AG2" s="50" t="s">
        <v>39</v>
      </c>
      <c r="AH2" s="49" t="s">
        <v>18</v>
      </c>
      <c r="AI2" s="49" t="s">
        <v>40</v>
      </c>
      <c r="AJ2" s="52" t="s">
        <v>41</v>
      </c>
      <c r="AK2" s="50" t="s">
        <v>20</v>
      </c>
      <c r="AL2" s="50" t="s">
        <v>21</v>
      </c>
      <c r="AM2" s="52" t="s">
        <v>22</v>
      </c>
      <c r="AN2" s="253" t="s">
        <v>685</v>
      </c>
      <c r="AO2" s="157" t="s">
        <v>686</v>
      </c>
      <c r="AP2" s="157" t="s">
        <v>1279</v>
      </c>
    </row>
    <row r="3" spans="1:49" s="464" customFormat="1" ht="46.5" customHeight="1">
      <c r="A3" s="453" t="s">
        <v>5635</v>
      </c>
      <c r="B3" s="471" t="s">
        <v>5644</v>
      </c>
      <c r="C3" s="471" t="s">
        <v>5655</v>
      </c>
      <c r="D3" s="454">
        <v>97380</v>
      </c>
      <c r="E3" s="454">
        <v>97380</v>
      </c>
      <c r="F3" s="455">
        <v>46083</v>
      </c>
      <c r="G3" s="959">
        <v>108011213330</v>
      </c>
      <c r="H3" s="964" t="s">
        <v>668</v>
      </c>
      <c r="I3" s="456"/>
      <c r="J3" s="452">
        <f>+(V3*3960000+W3*4190000)</f>
        <v>23760000</v>
      </c>
      <c r="K3" s="452">
        <f>+(V3*1244500+W3*1339500)</f>
        <v>7467000</v>
      </c>
      <c r="L3" s="456"/>
      <c r="M3" s="457"/>
      <c r="N3" s="457"/>
      <c r="O3" s="457"/>
      <c r="P3" s="457"/>
      <c r="Q3" s="458"/>
      <c r="R3" s="456"/>
      <c r="S3" s="456"/>
      <c r="T3" s="969" t="s">
        <v>4826</v>
      </c>
      <c r="U3" s="474" t="s">
        <v>5691</v>
      </c>
      <c r="V3" s="954">
        <v>6</v>
      </c>
      <c r="W3" s="954"/>
      <c r="X3" s="476" t="s">
        <v>5667</v>
      </c>
      <c r="Y3" s="459" t="str">
        <f t="shared" ref="Y3:AA3" si="0">A3</f>
        <v>PS261332</v>
      </c>
      <c r="Z3" s="460" t="str">
        <f t="shared" si="0"/>
        <v>3AW61Y04E</v>
      </c>
      <c r="AA3" s="461" t="str">
        <f t="shared" si="0"/>
        <v>001GA11695</v>
      </c>
      <c r="AB3" s="456">
        <f>I3</f>
        <v>0</v>
      </c>
      <c r="AC3" s="456">
        <f>(D3/E3)*J3</f>
        <v>23760000</v>
      </c>
      <c r="AD3" s="458">
        <f>(D3/E3)*K3</f>
        <v>7467000</v>
      </c>
      <c r="AE3" s="456">
        <f>(D3/E3)*L3</f>
        <v>0</v>
      </c>
      <c r="AF3" s="456">
        <f>AD3+AB3</f>
        <v>7467000</v>
      </c>
      <c r="AG3" s="456">
        <f>D3/E3*M3</f>
        <v>0</v>
      </c>
      <c r="AH3" s="456">
        <f>D3/E3*N3</f>
        <v>0</v>
      </c>
      <c r="AI3" s="456">
        <f>D3/E3*O3</f>
        <v>0</v>
      </c>
      <c r="AJ3" s="456">
        <f>D3/E3*P3</f>
        <v>0</v>
      </c>
      <c r="AK3" s="456">
        <f>D3/E3*Q3</f>
        <v>0</v>
      </c>
      <c r="AL3" s="456">
        <f>SUM(AE3:AK3)+AC3</f>
        <v>31227000</v>
      </c>
      <c r="AM3" s="456">
        <f t="shared" ref="AM3" si="1">AL3</f>
        <v>31227000</v>
      </c>
      <c r="AN3" s="462"/>
      <c r="AO3" s="463">
        <v>46090</v>
      </c>
      <c r="AQ3" s="464" t="s">
        <v>5682</v>
      </c>
      <c r="AR3" s="465"/>
      <c r="AS3" s="466"/>
      <c r="AT3" s="467"/>
      <c r="AV3" s="468"/>
      <c r="AW3" s="469"/>
    </row>
    <row r="4" spans="1:49" s="464" customFormat="1" ht="46.5" customHeight="1">
      <c r="A4" s="453" t="s">
        <v>5635</v>
      </c>
      <c r="B4" s="471" t="s">
        <v>5644</v>
      </c>
      <c r="C4" s="471" t="s">
        <v>5655</v>
      </c>
      <c r="D4" s="454"/>
      <c r="E4" s="454">
        <v>97380</v>
      </c>
      <c r="F4" s="455">
        <v>46083</v>
      </c>
      <c r="G4" s="960"/>
      <c r="H4" s="965"/>
      <c r="I4" s="456"/>
      <c r="J4" s="452">
        <v>23760000</v>
      </c>
      <c r="K4" s="452">
        <v>7467000</v>
      </c>
      <c r="L4" s="456"/>
      <c r="M4" s="457"/>
      <c r="N4" s="457"/>
      <c r="O4" s="457"/>
      <c r="P4" s="457"/>
      <c r="Q4" s="458"/>
      <c r="R4" s="456"/>
      <c r="S4" s="456"/>
      <c r="T4" s="970"/>
      <c r="U4" s="474" t="s">
        <v>5692</v>
      </c>
      <c r="V4" s="955"/>
      <c r="W4" s="955"/>
      <c r="X4" s="476" t="s">
        <v>5668</v>
      </c>
      <c r="Y4" s="459" t="str">
        <f t="shared" ref="Y4:Y17" si="2">A4</f>
        <v>PS261332</v>
      </c>
      <c r="Z4" s="460" t="str">
        <f t="shared" ref="Z4:Z17" si="3">B4</f>
        <v>3AW61Y04E</v>
      </c>
      <c r="AA4" s="461" t="str">
        <f t="shared" ref="AA4:AA17" si="4">C4</f>
        <v>001GA11695</v>
      </c>
      <c r="AB4" s="456">
        <f t="shared" ref="AB4:AB17" si="5">I4</f>
        <v>0</v>
      </c>
      <c r="AC4" s="456">
        <f t="shared" ref="AC4:AC17" si="6">(D4/E4)*J4</f>
        <v>0</v>
      </c>
      <c r="AD4" s="458">
        <f t="shared" ref="AD4:AD17" si="7">(D4/E4)*K4</f>
        <v>0</v>
      </c>
      <c r="AE4" s="456">
        <f t="shared" ref="AE4:AE17" si="8">(D4/E4)*L4</f>
        <v>0</v>
      </c>
      <c r="AF4" s="456">
        <f t="shared" ref="AF4:AF17" si="9">AD4+AB4</f>
        <v>0</v>
      </c>
      <c r="AG4" s="456">
        <f t="shared" ref="AG4:AG17" si="10">D4/E4*M4</f>
        <v>0</v>
      </c>
      <c r="AH4" s="456">
        <f t="shared" ref="AH4:AH17" si="11">D4/E4*N4</f>
        <v>0</v>
      </c>
      <c r="AI4" s="456">
        <f t="shared" ref="AI4:AI17" si="12">D4/E4*O4</f>
        <v>0</v>
      </c>
      <c r="AJ4" s="456">
        <f t="shared" ref="AJ4:AJ17" si="13">D4/E4*P4</f>
        <v>0</v>
      </c>
      <c r="AK4" s="456">
        <f t="shared" ref="AK4:AK17" si="14">D4/E4*Q4</f>
        <v>0</v>
      </c>
      <c r="AL4" s="456">
        <f t="shared" ref="AL4:AL17" si="15">SUM(AE4:AK4)+AC4</f>
        <v>0</v>
      </c>
      <c r="AM4" s="456">
        <f t="shared" ref="AM4:AM17" si="16">AL4</f>
        <v>0</v>
      </c>
      <c r="AN4" s="462"/>
      <c r="AO4" s="463">
        <v>46090</v>
      </c>
      <c r="AR4" s="465"/>
      <c r="AS4" s="466"/>
      <c r="AT4" s="467"/>
      <c r="AV4" s="468"/>
      <c r="AW4" s="469"/>
    </row>
    <row r="5" spans="1:49" s="464" customFormat="1" ht="46.5" customHeight="1">
      <c r="A5" s="453" t="s">
        <v>5635</v>
      </c>
      <c r="B5" s="471" t="s">
        <v>5644</v>
      </c>
      <c r="C5" s="471" t="s">
        <v>5655</v>
      </c>
      <c r="D5" s="454"/>
      <c r="E5" s="454">
        <v>97380</v>
      </c>
      <c r="F5" s="455">
        <v>46083</v>
      </c>
      <c r="G5" s="960"/>
      <c r="H5" s="965"/>
      <c r="I5" s="456"/>
      <c r="J5" s="452">
        <v>23760000</v>
      </c>
      <c r="K5" s="452">
        <v>7467000</v>
      </c>
      <c r="L5" s="456"/>
      <c r="M5" s="457"/>
      <c r="N5" s="457"/>
      <c r="O5" s="457"/>
      <c r="P5" s="457"/>
      <c r="Q5" s="458"/>
      <c r="R5" s="456"/>
      <c r="S5" s="456"/>
      <c r="T5" s="970"/>
      <c r="U5" s="474" t="s">
        <v>5693</v>
      </c>
      <c r="V5" s="955"/>
      <c r="W5" s="955"/>
      <c r="X5" s="476" t="s">
        <v>5669</v>
      </c>
      <c r="Y5" s="459" t="str">
        <f t="shared" si="2"/>
        <v>PS261332</v>
      </c>
      <c r="Z5" s="460" t="str">
        <f t="shared" si="3"/>
        <v>3AW61Y04E</v>
      </c>
      <c r="AA5" s="461" t="str">
        <f t="shared" si="4"/>
        <v>001GA11695</v>
      </c>
      <c r="AB5" s="456">
        <f t="shared" si="5"/>
        <v>0</v>
      </c>
      <c r="AC5" s="456">
        <f t="shared" si="6"/>
        <v>0</v>
      </c>
      <c r="AD5" s="458">
        <f t="shared" si="7"/>
        <v>0</v>
      </c>
      <c r="AE5" s="456">
        <f t="shared" si="8"/>
        <v>0</v>
      </c>
      <c r="AF5" s="456">
        <f t="shared" si="9"/>
        <v>0</v>
      </c>
      <c r="AG5" s="456">
        <f t="shared" si="10"/>
        <v>0</v>
      </c>
      <c r="AH5" s="456">
        <f t="shared" si="11"/>
        <v>0</v>
      </c>
      <c r="AI5" s="456">
        <f t="shared" si="12"/>
        <v>0</v>
      </c>
      <c r="AJ5" s="456">
        <f t="shared" si="13"/>
        <v>0</v>
      </c>
      <c r="AK5" s="456">
        <f t="shared" si="14"/>
        <v>0</v>
      </c>
      <c r="AL5" s="456">
        <f t="shared" si="15"/>
        <v>0</v>
      </c>
      <c r="AM5" s="456">
        <f t="shared" si="16"/>
        <v>0</v>
      </c>
      <c r="AN5" s="462"/>
      <c r="AO5" s="463">
        <v>46090</v>
      </c>
      <c r="AR5" s="465"/>
      <c r="AS5" s="466"/>
      <c r="AT5" s="467"/>
      <c r="AV5" s="468"/>
      <c r="AW5" s="469"/>
    </row>
    <row r="6" spans="1:49" s="464" customFormat="1" ht="46.5" customHeight="1">
      <c r="A6" s="453" t="s">
        <v>5635</v>
      </c>
      <c r="B6" s="471" t="s">
        <v>5644</v>
      </c>
      <c r="C6" s="471" t="s">
        <v>5655</v>
      </c>
      <c r="D6" s="454"/>
      <c r="E6" s="454">
        <v>97380</v>
      </c>
      <c r="F6" s="455">
        <v>46083</v>
      </c>
      <c r="G6" s="960"/>
      <c r="H6" s="965"/>
      <c r="I6" s="456"/>
      <c r="J6" s="452">
        <v>23760000</v>
      </c>
      <c r="K6" s="452">
        <v>7467000</v>
      </c>
      <c r="L6" s="456"/>
      <c r="M6" s="457"/>
      <c r="N6" s="457"/>
      <c r="O6" s="457"/>
      <c r="P6" s="457"/>
      <c r="Q6" s="458"/>
      <c r="R6" s="456"/>
      <c r="S6" s="456"/>
      <c r="T6" s="970"/>
      <c r="U6" s="474" t="s">
        <v>5694</v>
      </c>
      <c r="V6" s="955"/>
      <c r="W6" s="955"/>
      <c r="X6" s="476" t="s">
        <v>5670</v>
      </c>
      <c r="Y6" s="459" t="str">
        <f t="shared" si="2"/>
        <v>PS261332</v>
      </c>
      <c r="Z6" s="460" t="str">
        <f t="shared" si="3"/>
        <v>3AW61Y04E</v>
      </c>
      <c r="AA6" s="461" t="str">
        <f t="shared" si="4"/>
        <v>001GA11695</v>
      </c>
      <c r="AB6" s="456">
        <f t="shared" si="5"/>
        <v>0</v>
      </c>
      <c r="AC6" s="456">
        <f t="shared" si="6"/>
        <v>0</v>
      </c>
      <c r="AD6" s="458">
        <f t="shared" si="7"/>
        <v>0</v>
      </c>
      <c r="AE6" s="456">
        <f t="shared" si="8"/>
        <v>0</v>
      </c>
      <c r="AF6" s="456">
        <f t="shared" si="9"/>
        <v>0</v>
      </c>
      <c r="AG6" s="456">
        <f t="shared" si="10"/>
        <v>0</v>
      </c>
      <c r="AH6" s="456">
        <f t="shared" si="11"/>
        <v>0</v>
      </c>
      <c r="AI6" s="456">
        <f t="shared" si="12"/>
        <v>0</v>
      </c>
      <c r="AJ6" s="456">
        <f t="shared" si="13"/>
        <v>0</v>
      </c>
      <c r="AK6" s="456">
        <f t="shared" si="14"/>
        <v>0</v>
      </c>
      <c r="AL6" s="456">
        <f t="shared" si="15"/>
        <v>0</v>
      </c>
      <c r="AM6" s="456">
        <f t="shared" si="16"/>
        <v>0</v>
      </c>
      <c r="AN6" s="462"/>
      <c r="AO6" s="463">
        <v>46091</v>
      </c>
      <c r="AR6" s="465"/>
      <c r="AS6" s="466"/>
      <c r="AT6" s="467"/>
      <c r="AV6" s="468"/>
      <c r="AW6" s="469"/>
    </row>
    <row r="7" spans="1:49" s="464" customFormat="1" ht="46.5" customHeight="1">
      <c r="A7" s="453" t="s">
        <v>5635</v>
      </c>
      <c r="B7" s="471" t="s">
        <v>5644</v>
      </c>
      <c r="C7" s="471" t="s">
        <v>5655</v>
      </c>
      <c r="D7" s="454"/>
      <c r="E7" s="454">
        <v>97380</v>
      </c>
      <c r="F7" s="455">
        <v>46083</v>
      </c>
      <c r="G7" s="960"/>
      <c r="H7" s="965"/>
      <c r="I7" s="456"/>
      <c r="J7" s="452">
        <v>23760000</v>
      </c>
      <c r="K7" s="452">
        <v>7467000</v>
      </c>
      <c r="L7" s="456"/>
      <c r="M7" s="457"/>
      <c r="N7" s="457"/>
      <c r="O7" s="457"/>
      <c r="P7" s="457"/>
      <c r="Q7" s="458"/>
      <c r="R7" s="456"/>
      <c r="S7" s="456"/>
      <c r="T7" s="970"/>
      <c r="U7" s="474" t="s">
        <v>5695</v>
      </c>
      <c r="V7" s="955"/>
      <c r="W7" s="955"/>
      <c r="X7" s="476" t="s">
        <v>5671</v>
      </c>
      <c r="Y7" s="459" t="str">
        <f t="shared" si="2"/>
        <v>PS261332</v>
      </c>
      <c r="Z7" s="460" t="str">
        <f t="shared" si="3"/>
        <v>3AW61Y04E</v>
      </c>
      <c r="AA7" s="461" t="str">
        <f t="shared" si="4"/>
        <v>001GA11695</v>
      </c>
      <c r="AB7" s="456">
        <f t="shared" si="5"/>
        <v>0</v>
      </c>
      <c r="AC7" s="456">
        <f t="shared" si="6"/>
        <v>0</v>
      </c>
      <c r="AD7" s="458">
        <f t="shared" si="7"/>
        <v>0</v>
      </c>
      <c r="AE7" s="456">
        <f t="shared" si="8"/>
        <v>0</v>
      </c>
      <c r="AF7" s="456">
        <f t="shared" si="9"/>
        <v>0</v>
      </c>
      <c r="AG7" s="456">
        <f t="shared" si="10"/>
        <v>0</v>
      </c>
      <c r="AH7" s="456">
        <f t="shared" si="11"/>
        <v>0</v>
      </c>
      <c r="AI7" s="456">
        <f t="shared" si="12"/>
        <v>0</v>
      </c>
      <c r="AJ7" s="456">
        <f t="shared" si="13"/>
        <v>0</v>
      </c>
      <c r="AK7" s="456">
        <f t="shared" si="14"/>
        <v>0</v>
      </c>
      <c r="AL7" s="456">
        <f t="shared" si="15"/>
        <v>0</v>
      </c>
      <c r="AM7" s="456">
        <f t="shared" si="16"/>
        <v>0</v>
      </c>
      <c r="AN7" s="462"/>
      <c r="AO7" s="463">
        <v>46091</v>
      </c>
      <c r="AR7" s="465"/>
      <c r="AS7" s="466"/>
      <c r="AT7" s="467"/>
      <c r="AV7" s="468"/>
      <c r="AW7" s="469"/>
    </row>
    <row r="8" spans="1:49" s="464" customFormat="1" ht="46.5" customHeight="1">
      <c r="A8" s="453" t="s">
        <v>5635</v>
      </c>
      <c r="B8" s="471" t="s">
        <v>5644</v>
      </c>
      <c r="C8" s="471" t="s">
        <v>5655</v>
      </c>
      <c r="D8" s="454"/>
      <c r="E8" s="454">
        <v>97380</v>
      </c>
      <c r="F8" s="455">
        <v>46083</v>
      </c>
      <c r="G8" s="961"/>
      <c r="H8" s="966"/>
      <c r="I8" s="456"/>
      <c r="J8" s="452">
        <v>23760000</v>
      </c>
      <c r="K8" s="452">
        <v>7467000</v>
      </c>
      <c r="L8" s="456"/>
      <c r="M8" s="457"/>
      <c r="N8" s="457"/>
      <c r="O8" s="457"/>
      <c r="P8" s="457"/>
      <c r="Q8" s="458"/>
      <c r="R8" s="456"/>
      <c r="S8" s="456"/>
      <c r="T8" s="971"/>
      <c r="U8" s="474" t="s">
        <v>4831</v>
      </c>
      <c r="V8" s="956"/>
      <c r="W8" s="956"/>
      <c r="X8" s="476" t="s">
        <v>5672</v>
      </c>
      <c r="Y8" s="459" t="str">
        <f t="shared" si="2"/>
        <v>PS261332</v>
      </c>
      <c r="Z8" s="460" t="str">
        <f t="shared" si="3"/>
        <v>3AW61Y04E</v>
      </c>
      <c r="AA8" s="461" t="str">
        <f t="shared" si="4"/>
        <v>001GA11695</v>
      </c>
      <c r="AB8" s="456">
        <f t="shared" si="5"/>
        <v>0</v>
      </c>
      <c r="AC8" s="456">
        <f t="shared" si="6"/>
        <v>0</v>
      </c>
      <c r="AD8" s="458">
        <f t="shared" si="7"/>
        <v>0</v>
      </c>
      <c r="AE8" s="456">
        <f t="shared" si="8"/>
        <v>0</v>
      </c>
      <c r="AF8" s="456">
        <f t="shared" si="9"/>
        <v>0</v>
      </c>
      <c r="AG8" s="456">
        <f t="shared" si="10"/>
        <v>0</v>
      </c>
      <c r="AH8" s="456">
        <f t="shared" si="11"/>
        <v>0</v>
      </c>
      <c r="AI8" s="456">
        <f t="shared" si="12"/>
        <v>0</v>
      </c>
      <c r="AJ8" s="456">
        <f t="shared" si="13"/>
        <v>0</v>
      </c>
      <c r="AK8" s="456">
        <f t="shared" si="14"/>
        <v>0</v>
      </c>
      <c r="AL8" s="456">
        <f t="shared" si="15"/>
        <v>0</v>
      </c>
      <c r="AM8" s="456">
        <f t="shared" si="16"/>
        <v>0</v>
      </c>
      <c r="AN8" s="462"/>
      <c r="AO8" s="463">
        <v>46091</v>
      </c>
      <c r="AR8" s="465"/>
      <c r="AS8" s="466"/>
      <c r="AT8" s="467"/>
      <c r="AV8" s="468"/>
      <c r="AW8" s="469"/>
    </row>
    <row r="9" spans="1:49" s="464" customFormat="1" ht="46.5" customHeight="1">
      <c r="A9" s="453" t="s">
        <v>5636</v>
      </c>
      <c r="B9" s="471" t="s">
        <v>5645</v>
      </c>
      <c r="C9" s="471" t="s">
        <v>5656</v>
      </c>
      <c r="D9" s="454">
        <v>6000</v>
      </c>
      <c r="E9" s="454">
        <v>6000</v>
      </c>
      <c r="F9" s="455">
        <v>46090</v>
      </c>
      <c r="G9" s="959">
        <v>108030266040</v>
      </c>
      <c r="H9" s="964" t="s">
        <v>668</v>
      </c>
      <c r="I9" s="456"/>
      <c r="J9" s="452">
        <f t="shared" ref="J9:J11" si="17">+(V9*3960000+W9*4190000)</f>
        <v>4190000</v>
      </c>
      <c r="K9" s="452">
        <f t="shared" ref="K9" si="18">+(V9*1244500+W9*1339500)</f>
        <v>1339500</v>
      </c>
      <c r="L9" s="456"/>
      <c r="M9" s="457"/>
      <c r="N9" s="457"/>
      <c r="O9" s="457"/>
      <c r="P9" s="457"/>
      <c r="Q9" s="458"/>
      <c r="R9" s="456"/>
      <c r="S9" s="456"/>
      <c r="T9" s="969" t="s">
        <v>4826</v>
      </c>
      <c r="U9" s="967" t="s">
        <v>5694</v>
      </c>
      <c r="V9" s="954"/>
      <c r="W9" s="954">
        <v>1</v>
      </c>
      <c r="X9" s="962" t="s">
        <v>5673</v>
      </c>
      <c r="Y9" s="459" t="str">
        <f t="shared" si="2"/>
        <v>PS261577</v>
      </c>
      <c r="Z9" s="460" t="str">
        <f t="shared" si="3"/>
        <v>17169576 RI</v>
      </c>
      <c r="AA9" s="461" t="str">
        <f t="shared" si="4"/>
        <v>COAU7266200720</v>
      </c>
      <c r="AB9" s="456">
        <f t="shared" si="5"/>
        <v>0</v>
      </c>
      <c r="AC9" s="456">
        <f t="shared" si="6"/>
        <v>4190000</v>
      </c>
      <c r="AD9" s="458">
        <f t="shared" si="7"/>
        <v>1339500</v>
      </c>
      <c r="AE9" s="456">
        <f t="shared" si="8"/>
        <v>0</v>
      </c>
      <c r="AF9" s="456">
        <f t="shared" si="9"/>
        <v>1339500</v>
      </c>
      <c r="AG9" s="456">
        <f t="shared" si="10"/>
        <v>0</v>
      </c>
      <c r="AH9" s="456">
        <f t="shared" si="11"/>
        <v>0</v>
      </c>
      <c r="AI9" s="456">
        <f t="shared" si="12"/>
        <v>0</v>
      </c>
      <c r="AJ9" s="456">
        <f t="shared" si="13"/>
        <v>0</v>
      </c>
      <c r="AK9" s="456">
        <f t="shared" si="14"/>
        <v>0</v>
      </c>
      <c r="AL9" s="456">
        <f t="shared" si="15"/>
        <v>5529500</v>
      </c>
      <c r="AM9" s="456">
        <f t="shared" si="16"/>
        <v>5529500</v>
      </c>
      <c r="AN9" s="462"/>
      <c r="AO9" s="463">
        <v>46091</v>
      </c>
      <c r="AQ9" s="464" t="s">
        <v>5683</v>
      </c>
      <c r="AR9" s="465"/>
      <c r="AS9" s="466"/>
      <c r="AT9" s="467"/>
      <c r="AV9" s="468"/>
      <c r="AW9" s="469"/>
    </row>
    <row r="10" spans="1:49" s="464" customFormat="1" ht="46.5" customHeight="1">
      <c r="A10" s="453" t="s">
        <v>5636</v>
      </c>
      <c r="B10" s="471" t="s">
        <v>5645</v>
      </c>
      <c r="C10" s="471" t="s">
        <v>5656</v>
      </c>
      <c r="D10" s="454"/>
      <c r="E10" s="454">
        <v>6000</v>
      </c>
      <c r="F10" s="455"/>
      <c r="G10" s="961"/>
      <c r="H10" s="966"/>
      <c r="I10" s="456"/>
      <c r="J10" s="452">
        <v>4190000</v>
      </c>
      <c r="K10" s="452">
        <v>1339500</v>
      </c>
      <c r="L10" s="456"/>
      <c r="M10" s="457"/>
      <c r="N10" s="457"/>
      <c r="O10" s="457"/>
      <c r="P10" s="457"/>
      <c r="Q10" s="458"/>
      <c r="R10" s="456"/>
      <c r="S10" s="456"/>
      <c r="T10" s="971"/>
      <c r="U10" s="968"/>
      <c r="V10" s="956"/>
      <c r="W10" s="956"/>
      <c r="X10" s="963"/>
      <c r="Y10" s="459" t="str">
        <f t="shared" si="2"/>
        <v>PS261577</v>
      </c>
      <c r="Z10" s="460" t="str">
        <f t="shared" si="3"/>
        <v>17169576 RI</v>
      </c>
      <c r="AA10" s="461" t="str">
        <f t="shared" si="4"/>
        <v>COAU7266200720</v>
      </c>
      <c r="AB10" s="456">
        <f t="shared" si="5"/>
        <v>0</v>
      </c>
      <c r="AC10" s="456">
        <f t="shared" si="6"/>
        <v>0</v>
      </c>
      <c r="AD10" s="458">
        <f t="shared" si="7"/>
        <v>0</v>
      </c>
      <c r="AE10" s="456">
        <f t="shared" si="8"/>
        <v>0</v>
      </c>
      <c r="AF10" s="456">
        <f t="shared" si="9"/>
        <v>0</v>
      </c>
      <c r="AG10" s="456">
        <f t="shared" si="10"/>
        <v>0</v>
      </c>
      <c r="AH10" s="456">
        <f t="shared" si="11"/>
        <v>0</v>
      </c>
      <c r="AI10" s="456">
        <f t="shared" si="12"/>
        <v>0</v>
      </c>
      <c r="AJ10" s="456">
        <f t="shared" si="13"/>
        <v>0</v>
      </c>
      <c r="AK10" s="456">
        <f t="shared" si="14"/>
        <v>0</v>
      </c>
      <c r="AL10" s="456">
        <f t="shared" si="15"/>
        <v>0</v>
      </c>
      <c r="AM10" s="456">
        <f t="shared" si="16"/>
        <v>0</v>
      </c>
      <c r="AN10" s="462"/>
      <c r="AO10" s="463"/>
      <c r="AQ10" s="464" t="s">
        <v>5683</v>
      </c>
      <c r="AR10" s="465"/>
      <c r="AS10" s="466"/>
      <c r="AT10" s="467"/>
      <c r="AV10" s="468"/>
      <c r="AW10" s="469"/>
    </row>
    <row r="11" spans="1:49" s="464" customFormat="1" ht="46.5" customHeight="1">
      <c r="A11" s="453" t="s">
        <v>5637</v>
      </c>
      <c r="B11" s="471" t="s">
        <v>5646</v>
      </c>
      <c r="C11" s="471" t="s">
        <v>5657</v>
      </c>
      <c r="D11" s="454">
        <v>150.69999999999999</v>
      </c>
      <c r="E11" s="454">
        <f>SUM(D11:D17)</f>
        <v>55595.400000000009</v>
      </c>
      <c r="F11" s="455">
        <v>46092</v>
      </c>
      <c r="G11" s="473">
        <v>108036898650</v>
      </c>
      <c r="H11" s="964" t="s">
        <v>5666</v>
      </c>
      <c r="I11" s="456"/>
      <c r="J11" s="452">
        <f t="shared" si="17"/>
        <v>8380000</v>
      </c>
      <c r="K11" s="452">
        <f>+(V11*1244500+W11*1339500)</f>
        <v>2679000</v>
      </c>
      <c r="L11" s="456"/>
      <c r="M11" s="457"/>
      <c r="N11" s="457"/>
      <c r="O11" s="457"/>
      <c r="P11" s="457"/>
      <c r="Q11" s="458"/>
      <c r="R11" s="456"/>
      <c r="S11" s="456"/>
      <c r="T11" s="969" t="s">
        <v>4826</v>
      </c>
      <c r="U11" s="474" t="s">
        <v>5696</v>
      </c>
      <c r="V11" s="954"/>
      <c r="W11" s="954">
        <v>2</v>
      </c>
      <c r="X11" s="476" t="s">
        <v>5674</v>
      </c>
      <c r="Y11" s="459" t="str">
        <f t="shared" si="2"/>
        <v>PS261686</v>
      </c>
      <c r="Z11" s="460" t="str">
        <f t="shared" si="3"/>
        <v>0885180029</v>
      </c>
      <c r="AA11" s="461" t="str">
        <f t="shared" si="4"/>
        <v>2HCC8IV0939841-01</v>
      </c>
      <c r="AB11" s="456">
        <f t="shared" si="5"/>
        <v>0</v>
      </c>
      <c r="AC11" s="456">
        <f t="shared" si="6"/>
        <v>22715.296589286158</v>
      </c>
      <c r="AD11" s="458">
        <f t="shared" si="7"/>
        <v>7261.8472031858737</v>
      </c>
      <c r="AE11" s="456">
        <f t="shared" si="8"/>
        <v>0</v>
      </c>
      <c r="AF11" s="456">
        <f t="shared" si="9"/>
        <v>7261.8472031858737</v>
      </c>
      <c r="AG11" s="456">
        <f t="shared" si="10"/>
        <v>0</v>
      </c>
      <c r="AH11" s="456">
        <f t="shared" si="11"/>
        <v>0</v>
      </c>
      <c r="AI11" s="456">
        <f t="shared" si="12"/>
        <v>0</v>
      </c>
      <c r="AJ11" s="456">
        <f t="shared" si="13"/>
        <v>0</v>
      </c>
      <c r="AK11" s="456">
        <f t="shared" si="14"/>
        <v>0</v>
      </c>
      <c r="AL11" s="456">
        <f t="shared" si="15"/>
        <v>29977.14379247203</v>
      </c>
      <c r="AM11" s="456">
        <f t="shared" si="16"/>
        <v>29977.14379247203</v>
      </c>
      <c r="AN11" s="462"/>
      <c r="AO11" s="463">
        <v>46093</v>
      </c>
      <c r="AQ11" s="464" t="s">
        <v>5684</v>
      </c>
      <c r="AR11" s="465"/>
      <c r="AS11" s="466"/>
      <c r="AT11" s="467"/>
      <c r="AV11" s="468"/>
      <c r="AW11" s="469"/>
    </row>
    <row r="12" spans="1:49" s="464" customFormat="1" ht="46.5" customHeight="1">
      <c r="A12" s="453" t="s">
        <v>5637</v>
      </c>
      <c r="B12" s="471" t="s">
        <v>5647</v>
      </c>
      <c r="C12" s="471" t="s">
        <v>5658</v>
      </c>
      <c r="D12" s="454">
        <v>6463.75</v>
      </c>
      <c r="E12" s="454">
        <v>55595.400000000009</v>
      </c>
      <c r="F12" s="455">
        <v>46092</v>
      </c>
      <c r="G12" s="473">
        <v>108036955240</v>
      </c>
      <c r="H12" s="965"/>
      <c r="I12" s="456">
        <v>70000</v>
      </c>
      <c r="J12" s="452">
        <v>8380000</v>
      </c>
      <c r="K12" s="452">
        <v>2679000</v>
      </c>
      <c r="L12" s="456"/>
      <c r="M12" s="457"/>
      <c r="N12" s="457"/>
      <c r="O12" s="457"/>
      <c r="P12" s="457"/>
      <c r="Q12" s="458"/>
      <c r="R12" s="456"/>
      <c r="S12" s="456"/>
      <c r="T12" s="970"/>
      <c r="U12" s="474" t="s">
        <v>5697</v>
      </c>
      <c r="V12" s="955"/>
      <c r="W12" s="955"/>
      <c r="X12" s="476" t="s">
        <v>5675</v>
      </c>
      <c r="Y12" s="459" t="str">
        <f t="shared" si="2"/>
        <v>PS261686</v>
      </c>
      <c r="Z12" s="460" t="str">
        <f t="shared" si="3"/>
        <v>0885182789</v>
      </c>
      <c r="AA12" s="461" t="str">
        <f t="shared" si="4"/>
        <v>2HCC8IV0939841-02</v>
      </c>
      <c r="AB12" s="456">
        <f t="shared" si="5"/>
        <v>70000</v>
      </c>
      <c r="AC12" s="456">
        <f t="shared" si="6"/>
        <v>974293.28685466771</v>
      </c>
      <c r="AD12" s="458">
        <f t="shared" si="7"/>
        <v>311471.56509351492</v>
      </c>
      <c r="AE12" s="456">
        <f t="shared" si="8"/>
        <v>0</v>
      </c>
      <c r="AF12" s="456">
        <f t="shared" si="9"/>
        <v>381471.56509351492</v>
      </c>
      <c r="AG12" s="456">
        <f t="shared" si="10"/>
        <v>0</v>
      </c>
      <c r="AH12" s="456">
        <f t="shared" si="11"/>
        <v>0</v>
      </c>
      <c r="AI12" s="456">
        <f t="shared" si="12"/>
        <v>0</v>
      </c>
      <c r="AJ12" s="456">
        <f t="shared" si="13"/>
        <v>0</v>
      </c>
      <c r="AK12" s="456">
        <f t="shared" si="14"/>
        <v>0</v>
      </c>
      <c r="AL12" s="456">
        <f t="shared" si="15"/>
        <v>1355764.8519481826</v>
      </c>
      <c r="AM12" s="456">
        <f t="shared" si="16"/>
        <v>1355764.8519481826</v>
      </c>
      <c r="AN12" s="462"/>
      <c r="AO12" s="463">
        <v>46093</v>
      </c>
      <c r="AR12" s="465"/>
      <c r="AS12" s="466"/>
      <c r="AT12" s="467"/>
      <c r="AV12" s="468"/>
      <c r="AW12" s="469"/>
    </row>
    <row r="13" spans="1:49" s="464" customFormat="1" ht="46.5" customHeight="1">
      <c r="A13" s="453" t="s">
        <v>5637</v>
      </c>
      <c r="B13" s="471" t="s">
        <v>5647</v>
      </c>
      <c r="C13" s="471" t="s">
        <v>5658</v>
      </c>
      <c r="D13" s="454">
        <v>6463.75</v>
      </c>
      <c r="E13" s="454">
        <v>55595.400000000009</v>
      </c>
      <c r="F13" s="455">
        <v>46092</v>
      </c>
      <c r="G13" s="473">
        <v>108037004350</v>
      </c>
      <c r="H13" s="965"/>
      <c r="I13" s="456">
        <v>70000</v>
      </c>
      <c r="J13" s="452">
        <v>8380000</v>
      </c>
      <c r="K13" s="452">
        <v>2679000</v>
      </c>
      <c r="L13" s="456"/>
      <c r="M13" s="457"/>
      <c r="N13" s="457"/>
      <c r="O13" s="457"/>
      <c r="P13" s="457"/>
      <c r="Q13" s="458"/>
      <c r="R13" s="456"/>
      <c r="S13" s="456"/>
      <c r="T13" s="970"/>
      <c r="U13" s="474"/>
      <c r="V13" s="955"/>
      <c r="W13" s="955"/>
      <c r="X13" s="476"/>
      <c r="Y13" s="459" t="str">
        <f t="shared" si="2"/>
        <v>PS261686</v>
      </c>
      <c r="Z13" s="460" t="str">
        <f t="shared" si="3"/>
        <v>0885182789</v>
      </c>
      <c r="AA13" s="461" t="str">
        <f t="shared" si="4"/>
        <v>2HCC8IV0939841-02</v>
      </c>
      <c r="AB13" s="456">
        <f t="shared" si="5"/>
        <v>70000</v>
      </c>
      <c r="AC13" s="456">
        <f t="shared" si="6"/>
        <v>974293.28685466771</v>
      </c>
      <c r="AD13" s="458">
        <f t="shared" si="7"/>
        <v>311471.56509351492</v>
      </c>
      <c r="AE13" s="456">
        <f t="shared" si="8"/>
        <v>0</v>
      </c>
      <c r="AF13" s="456">
        <f t="shared" si="9"/>
        <v>381471.56509351492</v>
      </c>
      <c r="AG13" s="456">
        <f t="shared" si="10"/>
        <v>0</v>
      </c>
      <c r="AH13" s="456">
        <f t="shared" si="11"/>
        <v>0</v>
      </c>
      <c r="AI13" s="456">
        <f t="shared" si="12"/>
        <v>0</v>
      </c>
      <c r="AJ13" s="456">
        <f t="shared" si="13"/>
        <v>0</v>
      </c>
      <c r="AK13" s="456">
        <f t="shared" si="14"/>
        <v>0</v>
      </c>
      <c r="AL13" s="456">
        <f t="shared" si="15"/>
        <v>1355764.8519481826</v>
      </c>
      <c r="AM13" s="456">
        <f t="shared" si="16"/>
        <v>1355764.8519481826</v>
      </c>
      <c r="AN13" s="462"/>
      <c r="AO13" s="463">
        <v>46093</v>
      </c>
      <c r="AR13" s="465"/>
      <c r="AS13" s="466"/>
      <c r="AT13" s="467"/>
      <c r="AV13" s="468"/>
      <c r="AW13" s="469"/>
    </row>
    <row r="14" spans="1:49" s="464" customFormat="1" ht="46.5" customHeight="1">
      <c r="A14" s="453" t="s">
        <v>5637</v>
      </c>
      <c r="B14" s="471" t="s">
        <v>5648</v>
      </c>
      <c r="C14" s="471" t="s">
        <v>5659</v>
      </c>
      <c r="D14" s="454">
        <v>10629.3</v>
      </c>
      <c r="E14" s="454">
        <v>55595.400000000009</v>
      </c>
      <c r="F14" s="455">
        <v>46092</v>
      </c>
      <c r="G14" s="473">
        <v>108036984420</v>
      </c>
      <c r="H14" s="965"/>
      <c r="I14" s="456">
        <v>70000</v>
      </c>
      <c r="J14" s="452">
        <v>8380000</v>
      </c>
      <c r="K14" s="452">
        <v>2679000</v>
      </c>
      <c r="L14" s="456"/>
      <c r="M14" s="457"/>
      <c r="N14" s="457"/>
      <c r="O14" s="457"/>
      <c r="P14" s="457"/>
      <c r="Q14" s="458"/>
      <c r="R14" s="456"/>
      <c r="S14" s="456"/>
      <c r="T14" s="970"/>
      <c r="U14" s="474"/>
      <c r="V14" s="955"/>
      <c r="W14" s="955"/>
      <c r="X14" s="476"/>
      <c r="Y14" s="459" t="str">
        <f t="shared" si="2"/>
        <v>PS261686</v>
      </c>
      <c r="Z14" s="460" t="str">
        <f t="shared" si="3"/>
        <v>0885180330</v>
      </c>
      <c r="AA14" s="461" t="str">
        <f t="shared" si="4"/>
        <v>2HCC8IV0939841-03</v>
      </c>
      <c r="AB14" s="456">
        <f t="shared" si="5"/>
        <v>70000</v>
      </c>
      <c r="AC14" s="456">
        <f t="shared" si="6"/>
        <v>1602174.5324253442</v>
      </c>
      <c r="AD14" s="458">
        <f t="shared" si="7"/>
        <v>512198.75565244595</v>
      </c>
      <c r="AE14" s="456">
        <f t="shared" si="8"/>
        <v>0</v>
      </c>
      <c r="AF14" s="456">
        <f t="shared" si="9"/>
        <v>582198.75565244595</v>
      </c>
      <c r="AG14" s="456">
        <f t="shared" si="10"/>
        <v>0</v>
      </c>
      <c r="AH14" s="456">
        <f t="shared" si="11"/>
        <v>0</v>
      </c>
      <c r="AI14" s="456">
        <f t="shared" si="12"/>
        <v>0</v>
      </c>
      <c r="AJ14" s="456">
        <f t="shared" si="13"/>
        <v>0</v>
      </c>
      <c r="AK14" s="456">
        <f t="shared" si="14"/>
        <v>0</v>
      </c>
      <c r="AL14" s="456">
        <f t="shared" si="15"/>
        <v>2184373.2880777903</v>
      </c>
      <c r="AM14" s="456">
        <f t="shared" si="16"/>
        <v>2184373.2880777903</v>
      </c>
      <c r="AN14" s="462"/>
      <c r="AO14" s="463">
        <v>46093</v>
      </c>
      <c r="AR14" s="465"/>
      <c r="AS14" s="466"/>
      <c r="AT14" s="467"/>
      <c r="AV14" s="468"/>
      <c r="AW14" s="469"/>
    </row>
    <row r="15" spans="1:49" s="464" customFormat="1" ht="46.5" customHeight="1">
      <c r="A15" s="453" t="s">
        <v>5637</v>
      </c>
      <c r="B15" s="471" t="s">
        <v>5648</v>
      </c>
      <c r="C15" s="471" t="s">
        <v>5659</v>
      </c>
      <c r="D15" s="454">
        <v>10629.3</v>
      </c>
      <c r="E15" s="454">
        <v>55595.400000000009</v>
      </c>
      <c r="F15" s="455">
        <v>46092</v>
      </c>
      <c r="G15" s="473">
        <v>108037007260</v>
      </c>
      <c r="H15" s="965"/>
      <c r="I15" s="456">
        <v>70000</v>
      </c>
      <c r="J15" s="452">
        <v>8380000</v>
      </c>
      <c r="K15" s="452">
        <v>2679000</v>
      </c>
      <c r="L15" s="456"/>
      <c r="M15" s="457"/>
      <c r="N15" s="457"/>
      <c r="O15" s="457"/>
      <c r="P15" s="457"/>
      <c r="Q15" s="458"/>
      <c r="R15" s="456"/>
      <c r="S15" s="456"/>
      <c r="T15" s="970"/>
      <c r="U15" s="474"/>
      <c r="V15" s="955"/>
      <c r="W15" s="955"/>
      <c r="X15" s="476"/>
      <c r="Y15" s="459" t="str">
        <f t="shared" si="2"/>
        <v>PS261686</v>
      </c>
      <c r="Z15" s="460" t="str">
        <f t="shared" si="3"/>
        <v>0885180330</v>
      </c>
      <c r="AA15" s="461" t="str">
        <f t="shared" si="4"/>
        <v>2HCC8IV0939841-03</v>
      </c>
      <c r="AB15" s="456">
        <f t="shared" si="5"/>
        <v>70000</v>
      </c>
      <c r="AC15" s="456">
        <f t="shared" si="6"/>
        <v>1602174.5324253442</v>
      </c>
      <c r="AD15" s="458">
        <f t="shared" si="7"/>
        <v>512198.75565244595</v>
      </c>
      <c r="AE15" s="456">
        <f t="shared" si="8"/>
        <v>0</v>
      </c>
      <c r="AF15" s="456">
        <f t="shared" si="9"/>
        <v>582198.75565244595</v>
      </c>
      <c r="AG15" s="456">
        <f t="shared" si="10"/>
        <v>0</v>
      </c>
      <c r="AH15" s="456">
        <f t="shared" si="11"/>
        <v>0</v>
      </c>
      <c r="AI15" s="456">
        <f t="shared" si="12"/>
        <v>0</v>
      </c>
      <c r="AJ15" s="456">
        <f t="shared" si="13"/>
        <v>0</v>
      </c>
      <c r="AK15" s="456">
        <f t="shared" si="14"/>
        <v>0</v>
      </c>
      <c r="AL15" s="456">
        <f t="shared" si="15"/>
        <v>2184373.2880777903</v>
      </c>
      <c r="AM15" s="456">
        <f t="shared" si="16"/>
        <v>2184373.2880777903</v>
      </c>
      <c r="AN15" s="462"/>
      <c r="AO15" s="463">
        <v>46093</v>
      </c>
      <c r="AR15" s="465"/>
      <c r="AS15" s="466"/>
      <c r="AT15" s="467"/>
      <c r="AV15" s="468"/>
      <c r="AW15" s="469"/>
    </row>
    <row r="16" spans="1:49" s="464" customFormat="1" ht="46.5" customHeight="1">
      <c r="A16" s="453" t="s">
        <v>5637</v>
      </c>
      <c r="B16" s="471" t="s">
        <v>5648</v>
      </c>
      <c r="C16" s="471" t="s">
        <v>5659</v>
      </c>
      <c r="D16" s="454">
        <v>10629.3</v>
      </c>
      <c r="E16" s="454">
        <v>55595.400000000009</v>
      </c>
      <c r="F16" s="455">
        <v>46092</v>
      </c>
      <c r="G16" s="473">
        <v>108037011240</v>
      </c>
      <c r="H16" s="965"/>
      <c r="I16" s="456">
        <v>70000</v>
      </c>
      <c r="J16" s="452">
        <v>8380000</v>
      </c>
      <c r="K16" s="452">
        <v>2679000</v>
      </c>
      <c r="L16" s="456"/>
      <c r="M16" s="457"/>
      <c r="N16" s="457"/>
      <c r="O16" s="457"/>
      <c r="P16" s="457"/>
      <c r="Q16" s="458"/>
      <c r="R16" s="456"/>
      <c r="S16" s="456"/>
      <c r="T16" s="970"/>
      <c r="U16" s="474"/>
      <c r="V16" s="955"/>
      <c r="W16" s="955"/>
      <c r="X16" s="476"/>
      <c r="Y16" s="459" t="str">
        <f t="shared" si="2"/>
        <v>PS261686</v>
      </c>
      <c r="Z16" s="460" t="str">
        <f t="shared" si="3"/>
        <v>0885180330</v>
      </c>
      <c r="AA16" s="461" t="str">
        <f t="shared" si="4"/>
        <v>2HCC8IV0939841-03</v>
      </c>
      <c r="AB16" s="456">
        <f t="shared" si="5"/>
        <v>70000</v>
      </c>
      <c r="AC16" s="456">
        <f t="shared" si="6"/>
        <v>1602174.5324253442</v>
      </c>
      <c r="AD16" s="458">
        <f t="shared" si="7"/>
        <v>512198.75565244595</v>
      </c>
      <c r="AE16" s="456">
        <f t="shared" si="8"/>
        <v>0</v>
      </c>
      <c r="AF16" s="456">
        <f t="shared" si="9"/>
        <v>582198.75565244595</v>
      </c>
      <c r="AG16" s="456">
        <f t="shared" si="10"/>
        <v>0</v>
      </c>
      <c r="AH16" s="456">
        <f t="shared" si="11"/>
        <v>0</v>
      </c>
      <c r="AI16" s="456">
        <f t="shared" si="12"/>
        <v>0</v>
      </c>
      <c r="AJ16" s="456">
        <f t="shared" si="13"/>
        <v>0</v>
      </c>
      <c r="AK16" s="456">
        <f t="shared" si="14"/>
        <v>0</v>
      </c>
      <c r="AL16" s="456">
        <f t="shared" si="15"/>
        <v>2184373.2880777903</v>
      </c>
      <c r="AM16" s="456">
        <f t="shared" si="16"/>
        <v>2184373.2880777903</v>
      </c>
      <c r="AN16" s="462"/>
      <c r="AO16" s="463">
        <v>46093</v>
      </c>
      <c r="AR16" s="465"/>
      <c r="AS16" s="466"/>
      <c r="AT16" s="467"/>
      <c r="AV16" s="468"/>
      <c r="AW16" s="469"/>
    </row>
    <row r="17" spans="1:49" s="464" customFormat="1" ht="46.5" customHeight="1">
      <c r="A17" s="453" t="s">
        <v>5637</v>
      </c>
      <c r="B17" s="471" t="s">
        <v>5648</v>
      </c>
      <c r="C17" s="471" t="s">
        <v>5659</v>
      </c>
      <c r="D17" s="454">
        <v>10629.3</v>
      </c>
      <c r="E17" s="454">
        <v>55595.400000000009</v>
      </c>
      <c r="F17" s="455">
        <v>46092</v>
      </c>
      <c r="G17" s="473">
        <v>108037013450</v>
      </c>
      <c r="H17" s="966"/>
      <c r="I17" s="456">
        <v>70000</v>
      </c>
      <c r="J17" s="452">
        <v>8380000</v>
      </c>
      <c r="K17" s="452">
        <v>2679000</v>
      </c>
      <c r="L17" s="456"/>
      <c r="M17" s="457"/>
      <c r="N17" s="457"/>
      <c r="O17" s="457"/>
      <c r="P17" s="457"/>
      <c r="Q17" s="458"/>
      <c r="R17" s="456"/>
      <c r="S17" s="456"/>
      <c r="T17" s="971"/>
      <c r="U17" s="474"/>
      <c r="V17" s="956"/>
      <c r="W17" s="956"/>
      <c r="X17" s="476"/>
      <c r="Y17" s="459" t="str">
        <f t="shared" si="2"/>
        <v>PS261686</v>
      </c>
      <c r="Z17" s="460" t="str">
        <f t="shared" si="3"/>
        <v>0885180330</v>
      </c>
      <c r="AA17" s="461" t="str">
        <f t="shared" si="4"/>
        <v>2HCC8IV0939841-03</v>
      </c>
      <c r="AB17" s="456">
        <f t="shared" si="5"/>
        <v>70000</v>
      </c>
      <c r="AC17" s="456">
        <f t="shared" si="6"/>
        <v>1602174.5324253442</v>
      </c>
      <c r="AD17" s="458">
        <f t="shared" si="7"/>
        <v>512198.75565244595</v>
      </c>
      <c r="AE17" s="456">
        <f t="shared" si="8"/>
        <v>0</v>
      </c>
      <c r="AF17" s="456">
        <f t="shared" si="9"/>
        <v>582198.75565244595</v>
      </c>
      <c r="AG17" s="456">
        <f t="shared" si="10"/>
        <v>0</v>
      </c>
      <c r="AH17" s="456">
        <f t="shared" si="11"/>
        <v>0</v>
      </c>
      <c r="AI17" s="456">
        <f t="shared" si="12"/>
        <v>0</v>
      </c>
      <c r="AJ17" s="456">
        <f t="shared" si="13"/>
        <v>0</v>
      </c>
      <c r="AK17" s="456">
        <f t="shared" si="14"/>
        <v>0</v>
      </c>
      <c r="AL17" s="456">
        <f t="shared" si="15"/>
        <v>2184373.2880777903</v>
      </c>
      <c r="AM17" s="456">
        <f t="shared" si="16"/>
        <v>2184373.2880777903</v>
      </c>
      <c r="AN17" s="462"/>
      <c r="AO17" s="463">
        <v>46093</v>
      </c>
      <c r="AR17" s="465"/>
      <c r="AS17" s="466"/>
      <c r="AT17" s="467"/>
      <c r="AV17" s="468"/>
      <c r="AW17" s="469"/>
    </row>
    <row r="18" spans="1:49" s="464" customFormat="1" ht="46.5" customHeight="1">
      <c r="A18" s="453" t="s">
        <v>5638</v>
      </c>
      <c r="B18" s="471" t="s">
        <v>5649</v>
      </c>
      <c r="C18" s="471" t="s">
        <v>5660</v>
      </c>
      <c r="D18" s="454">
        <v>10201</v>
      </c>
      <c r="E18" s="454">
        <v>10201</v>
      </c>
      <c r="F18" s="455">
        <v>46092</v>
      </c>
      <c r="G18" s="473">
        <v>108039188610</v>
      </c>
      <c r="H18" s="470" t="s">
        <v>668</v>
      </c>
      <c r="I18" s="456"/>
      <c r="J18" s="452">
        <f t="shared" ref="J18:J25" si="19">+(V18*3960000+W18*4190000)</f>
        <v>3960000</v>
      </c>
      <c r="K18" s="452">
        <f t="shared" ref="K18:K25" si="20">+(V18*1244500+W18*1339500)</f>
        <v>1244500</v>
      </c>
      <c r="L18" s="456"/>
      <c r="M18" s="457"/>
      <c r="N18" s="457"/>
      <c r="O18" s="457"/>
      <c r="P18" s="457"/>
      <c r="Q18" s="458"/>
      <c r="R18" s="456"/>
      <c r="S18" s="456"/>
      <c r="T18" s="504" t="s">
        <v>4826</v>
      </c>
      <c r="U18" s="474" t="s">
        <v>5691</v>
      </c>
      <c r="V18" s="502">
        <v>1</v>
      </c>
      <c r="W18" s="502"/>
      <c r="X18" s="476" t="s">
        <v>5676</v>
      </c>
      <c r="Y18" s="459" t="str">
        <f t="shared" ref="Y18:Y24" si="21">A18</f>
        <v>PS261596</v>
      </c>
      <c r="Z18" s="460" t="str">
        <f t="shared" ref="Z18:Z24" si="22">B18</f>
        <v>9700019283</v>
      </c>
      <c r="AA18" s="461" t="str">
        <f t="shared" ref="AA18:AA24" si="23">C18</f>
        <v>YLJ26304309</v>
      </c>
      <c r="AB18" s="456">
        <f t="shared" ref="AB18:AB24" si="24">I18</f>
        <v>0</v>
      </c>
      <c r="AC18" s="456">
        <f t="shared" ref="AC18:AC24" si="25">(D18/E18)*J18</f>
        <v>3960000</v>
      </c>
      <c r="AD18" s="458">
        <f t="shared" ref="AD18:AD24" si="26">(D18/E18)*K18</f>
        <v>1244500</v>
      </c>
      <c r="AE18" s="456">
        <f t="shared" ref="AE18:AE24" si="27">(D18/E18)*L18</f>
        <v>0</v>
      </c>
      <c r="AF18" s="456">
        <f t="shared" ref="AF18:AF24" si="28">AD18+AB18</f>
        <v>1244500</v>
      </c>
      <c r="AG18" s="456">
        <f t="shared" ref="AG18:AG24" si="29">D18/E18*M18</f>
        <v>0</v>
      </c>
      <c r="AH18" s="456">
        <f t="shared" ref="AH18:AH24" si="30">D18/E18*N18</f>
        <v>0</v>
      </c>
      <c r="AI18" s="456">
        <f t="shared" ref="AI18:AI24" si="31">D18/E18*O18</f>
        <v>0</v>
      </c>
      <c r="AJ18" s="456">
        <f t="shared" ref="AJ18:AJ24" si="32">D18/E18*P18</f>
        <v>0</v>
      </c>
      <c r="AK18" s="456">
        <f t="shared" ref="AK18:AK24" si="33">D18/E18*Q18</f>
        <v>0</v>
      </c>
      <c r="AL18" s="456">
        <f t="shared" ref="AL18:AL24" si="34">SUM(AE18:AK18)+AC18</f>
        <v>5204500</v>
      </c>
      <c r="AM18" s="456">
        <f t="shared" ref="AM18:AM24" si="35">AL18</f>
        <v>5204500</v>
      </c>
      <c r="AN18" s="462"/>
      <c r="AO18" s="463">
        <v>46094</v>
      </c>
      <c r="AQ18" s="464" t="s">
        <v>5685</v>
      </c>
      <c r="AR18" s="465"/>
      <c r="AS18" s="466"/>
      <c r="AT18" s="467"/>
      <c r="AV18" s="468"/>
      <c r="AW18" s="469"/>
    </row>
    <row r="19" spans="1:49" s="464" customFormat="1" ht="46.5" customHeight="1">
      <c r="A19" s="453" t="s">
        <v>5639</v>
      </c>
      <c r="B19" s="471" t="s">
        <v>5650</v>
      </c>
      <c r="C19" s="471" t="s">
        <v>5661</v>
      </c>
      <c r="D19" s="454">
        <v>12400</v>
      </c>
      <c r="E19" s="454">
        <v>12400</v>
      </c>
      <c r="F19" s="455">
        <v>46092</v>
      </c>
      <c r="G19" s="473">
        <v>108039876560</v>
      </c>
      <c r="H19" s="470" t="s">
        <v>668</v>
      </c>
      <c r="I19" s="456"/>
      <c r="J19" s="452">
        <f>+(V19*4460000+W19*4690000)</f>
        <v>4460000</v>
      </c>
      <c r="K19" s="452">
        <f t="shared" si="20"/>
        <v>1244500</v>
      </c>
      <c r="L19" s="456"/>
      <c r="M19" s="457"/>
      <c r="N19" s="457"/>
      <c r="O19" s="457"/>
      <c r="P19" s="457"/>
      <c r="Q19" s="458"/>
      <c r="R19" s="456"/>
      <c r="S19" s="456"/>
      <c r="T19" s="504" t="s">
        <v>3256</v>
      </c>
      <c r="U19" s="474" t="s">
        <v>4831</v>
      </c>
      <c r="V19" s="502">
        <v>1</v>
      </c>
      <c r="W19" s="502"/>
      <c r="X19" s="476" t="s">
        <v>5677</v>
      </c>
      <c r="Y19" s="459" t="str">
        <f t="shared" si="21"/>
        <v>PS261640</v>
      </c>
      <c r="Z19" s="460" t="str">
        <f t="shared" si="22"/>
        <v>260107-01IND</v>
      </c>
      <c r="AA19" s="461" t="str">
        <f t="shared" si="23"/>
        <v>MEDUYO014854</v>
      </c>
      <c r="AB19" s="456">
        <f t="shared" si="24"/>
        <v>0</v>
      </c>
      <c r="AC19" s="456">
        <f t="shared" si="25"/>
        <v>4460000</v>
      </c>
      <c r="AD19" s="458">
        <f t="shared" si="26"/>
        <v>1244500</v>
      </c>
      <c r="AE19" s="456">
        <f t="shared" si="27"/>
        <v>0</v>
      </c>
      <c r="AF19" s="456">
        <f t="shared" si="28"/>
        <v>1244500</v>
      </c>
      <c r="AG19" s="456">
        <f t="shared" si="29"/>
        <v>0</v>
      </c>
      <c r="AH19" s="456">
        <f t="shared" si="30"/>
        <v>0</v>
      </c>
      <c r="AI19" s="456">
        <f t="shared" si="31"/>
        <v>0</v>
      </c>
      <c r="AJ19" s="456">
        <f t="shared" si="32"/>
        <v>0</v>
      </c>
      <c r="AK19" s="456">
        <f t="shared" si="33"/>
        <v>0</v>
      </c>
      <c r="AL19" s="456">
        <f t="shared" si="34"/>
        <v>5704500</v>
      </c>
      <c r="AM19" s="456">
        <f t="shared" si="35"/>
        <v>5704500</v>
      </c>
      <c r="AN19" s="462"/>
      <c r="AO19" s="463">
        <v>46094</v>
      </c>
      <c r="AQ19" s="464" t="s">
        <v>5686</v>
      </c>
      <c r="AR19" s="465"/>
      <c r="AS19" s="466"/>
      <c r="AT19" s="467"/>
      <c r="AV19" s="468"/>
      <c r="AW19" s="469"/>
    </row>
    <row r="20" spans="1:49" s="464" customFormat="1" ht="46.5" customHeight="1">
      <c r="A20" s="453" t="s">
        <v>5640</v>
      </c>
      <c r="B20" s="471" t="s">
        <v>5651</v>
      </c>
      <c r="C20" s="471" t="s">
        <v>5662</v>
      </c>
      <c r="D20" s="454">
        <v>11896</v>
      </c>
      <c r="E20" s="454">
        <v>11896</v>
      </c>
      <c r="F20" s="455">
        <v>46093</v>
      </c>
      <c r="G20" s="473">
        <v>108040443820</v>
      </c>
      <c r="H20" s="470" t="s">
        <v>668</v>
      </c>
      <c r="I20" s="456"/>
      <c r="J20" s="452">
        <f t="shared" si="19"/>
        <v>3960000</v>
      </c>
      <c r="K20" s="452">
        <f t="shared" si="20"/>
        <v>1244500</v>
      </c>
      <c r="L20" s="456"/>
      <c r="M20" s="457"/>
      <c r="N20" s="457"/>
      <c r="O20" s="457"/>
      <c r="P20" s="457"/>
      <c r="Q20" s="458"/>
      <c r="R20" s="456"/>
      <c r="S20" s="456"/>
      <c r="T20" s="504" t="s">
        <v>4826</v>
      </c>
      <c r="U20" s="474" t="s">
        <v>5697</v>
      </c>
      <c r="V20" s="502">
        <v>1</v>
      </c>
      <c r="W20" s="501"/>
      <c r="X20" s="476" t="s">
        <v>5678</v>
      </c>
      <c r="Y20" s="459" t="str">
        <f t="shared" si="21"/>
        <v>PS261736</v>
      </c>
      <c r="Z20" s="460" t="str">
        <f t="shared" si="22"/>
        <v>DST-260226D</v>
      </c>
      <c r="AA20" s="461" t="str">
        <f t="shared" si="23"/>
        <v>TCHOCSE2603005E</v>
      </c>
      <c r="AB20" s="456">
        <f t="shared" si="24"/>
        <v>0</v>
      </c>
      <c r="AC20" s="456">
        <f t="shared" si="25"/>
        <v>3960000</v>
      </c>
      <c r="AD20" s="458">
        <f t="shared" si="26"/>
        <v>1244500</v>
      </c>
      <c r="AE20" s="456">
        <f t="shared" si="27"/>
        <v>0</v>
      </c>
      <c r="AF20" s="456">
        <f t="shared" si="28"/>
        <v>1244500</v>
      </c>
      <c r="AG20" s="456">
        <f t="shared" si="29"/>
        <v>0</v>
      </c>
      <c r="AH20" s="456">
        <f t="shared" si="30"/>
        <v>0</v>
      </c>
      <c r="AI20" s="456">
        <f t="shared" si="31"/>
        <v>0</v>
      </c>
      <c r="AJ20" s="456">
        <f t="shared" si="32"/>
        <v>0</v>
      </c>
      <c r="AK20" s="456">
        <f t="shared" si="33"/>
        <v>0</v>
      </c>
      <c r="AL20" s="456">
        <f t="shared" si="34"/>
        <v>5204500</v>
      </c>
      <c r="AM20" s="456">
        <f t="shared" si="35"/>
        <v>5204500</v>
      </c>
      <c r="AN20" s="462"/>
      <c r="AO20" s="463">
        <v>46095</v>
      </c>
      <c r="AQ20" s="464" t="s">
        <v>5687</v>
      </c>
      <c r="AR20" s="465"/>
      <c r="AS20" s="466"/>
      <c r="AT20" s="467"/>
      <c r="AV20" s="468"/>
      <c r="AW20" s="469"/>
    </row>
    <row r="21" spans="1:49" s="464" customFormat="1" ht="46.5" customHeight="1">
      <c r="A21" s="453" t="s">
        <v>5641</v>
      </c>
      <c r="B21" s="471" t="s">
        <v>5652</v>
      </c>
      <c r="C21" s="471" t="s">
        <v>5663</v>
      </c>
      <c r="D21" s="454">
        <v>15905.5</v>
      </c>
      <c r="E21" s="454">
        <v>15905.5</v>
      </c>
      <c r="F21" s="455">
        <v>46091</v>
      </c>
      <c r="G21" s="473">
        <v>108037539740</v>
      </c>
      <c r="H21" s="470" t="s">
        <v>668</v>
      </c>
      <c r="I21" s="456"/>
      <c r="J21" s="452">
        <f t="shared" si="19"/>
        <v>4190000</v>
      </c>
      <c r="K21" s="452">
        <f t="shared" si="20"/>
        <v>1339500</v>
      </c>
      <c r="L21" s="456"/>
      <c r="M21" s="457"/>
      <c r="N21" s="457"/>
      <c r="O21" s="457"/>
      <c r="P21" s="457"/>
      <c r="Q21" s="458"/>
      <c r="R21" s="456"/>
      <c r="S21" s="456"/>
      <c r="T21" s="504" t="s">
        <v>4826</v>
      </c>
      <c r="U21" s="474" t="s">
        <v>5692</v>
      </c>
      <c r="V21" s="502"/>
      <c r="W21" s="502">
        <v>1</v>
      </c>
      <c r="X21" s="476" t="s">
        <v>5679</v>
      </c>
      <c r="Y21" s="459" t="str">
        <f t="shared" si="21"/>
        <v>PS261703</v>
      </c>
      <c r="Z21" s="460" t="str">
        <f t="shared" si="22"/>
        <v>PS26-1703</v>
      </c>
      <c r="AA21" s="461" t="str">
        <f t="shared" si="23"/>
        <v xml:space="preserve">CGH/HCM-064/26 </v>
      </c>
      <c r="AB21" s="456">
        <f t="shared" si="24"/>
        <v>0</v>
      </c>
      <c r="AC21" s="456">
        <f t="shared" si="25"/>
        <v>4190000</v>
      </c>
      <c r="AD21" s="458">
        <f t="shared" si="26"/>
        <v>1339500</v>
      </c>
      <c r="AE21" s="456">
        <f t="shared" si="27"/>
        <v>0</v>
      </c>
      <c r="AF21" s="456">
        <f t="shared" si="28"/>
        <v>1339500</v>
      </c>
      <c r="AG21" s="456">
        <f t="shared" si="29"/>
        <v>0</v>
      </c>
      <c r="AH21" s="456">
        <f t="shared" si="30"/>
        <v>0</v>
      </c>
      <c r="AI21" s="456">
        <f t="shared" si="31"/>
        <v>0</v>
      </c>
      <c r="AJ21" s="456">
        <f t="shared" si="32"/>
        <v>0</v>
      </c>
      <c r="AK21" s="456">
        <f t="shared" si="33"/>
        <v>0</v>
      </c>
      <c r="AL21" s="456">
        <f t="shared" si="34"/>
        <v>5529500</v>
      </c>
      <c r="AM21" s="456">
        <f t="shared" si="35"/>
        <v>5529500</v>
      </c>
      <c r="AN21" s="462"/>
      <c r="AO21" s="463">
        <v>46095</v>
      </c>
      <c r="AQ21" s="464" t="s">
        <v>5688</v>
      </c>
      <c r="AR21" s="465"/>
      <c r="AS21" s="466"/>
      <c r="AT21" s="467"/>
      <c r="AV21" s="468"/>
      <c r="AW21" s="469"/>
    </row>
    <row r="22" spans="1:49" s="464" customFormat="1" ht="46.5" customHeight="1">
      <c r="A22" s="453" t="s">
        <v>5642</v>
      </c>
      <c r="B22" s="471" t="s">
        <v>5653</v>
      </c>
      <c r="C22" s="471" t="s">
        <v>5664</v>
      </c>
      <c r="D22" s="454">
        <v>12860</v>
      </c>
      <c r="E22" s="454">
        <v>12860</v>
      </c>
      <c r="F22" s="455">
        <v>46094</v>
      </c>
      <c r="G22" s="473">
        <v>108046184150</v>
      </c>
      <c r="H22" s="470" t="s">
        <v>668</v>
      </c>
      <c r="I22" s="456"/>
      <c r="J22" s="452">
        <f t="shared" si="19"/>
        <v>3960000</v>
      </c>
      <c r="K22" s="452">
        <f t="shared" si="20"/>
        <v>1244500</v>
      </c>
      <c r="L22" s="456"/>
      <c r="M22" s="457"/>
      <c r="N22" s="457"/>
      <c r="O22" s="457"/>
      <c r="P22" s="457"/>
      <c r="Q22" s="458"/>
      <c r="R22" s="456"/>
      <c r="S22" s="456"/>
      <c r="T22" s="504" t="s">
        <v>4826</v>
      </c>
      <c r="U22" s="474" t="s">
        <v>5698</v>
      </c>
      <c r="V22" s="502">
        <v>1</v>
      </c>
      <c r="W22" s="502"/>
      <c r="X22" s="476" t="s">
        <v>5680</v>
      </c>
      <c r="Y22" s="459" t="str">
        <f t="shared" si="21"/>
        <v>PS261711</v>
      </c>
      <c r="Z22" s="460" t="str">
        <f t="shared" si="22"/>
        <v>260120-01IND</v>
      </c>
      <c r="AA22" s="461" t="str">
        <f t="shared" si="23"/>
        <v>CMZ1827555A</v>
      </c>
      <c r="AB22" s="456">
        <f t="shared" si="24"/>
        <v>0</v>
      </c>
      <c r="AC22" s="456">
        <f t="shared" si="25"/>
        <v>3960000</v>
      </c>
      <c r="AD22" s="458">
        <f t="shared" si="26"/>
        <v>1244500</v>
      </c>
      <c r="AE22" s="456">
        <f t="shared" si="27"/>
        <v>0</v>
      </c>
      <c r="AF22" s="456">
        <f t="shared" si="28"/>
        <v>1244500</v>
      </c>
      <c r="AG22" s="456">
        <f t="shared" si="29"/>
        <v>0</v>
      </c>
      <c r="AH22" s="456">
        <f t="shared" si="30"/>
        <v>0</v>
      </c>
      <c r="AI22" s="456">
        <f t="shared" si="31"/>
        <v>0</v>
      </c>
      <c r="AJ22" s="456">
        <f t="shared" si="32"/>
        <v>0</v>
      </c>
      <c r="AK22" s="456">
        <f t="shared" si="33"/>
        <v>0</v>
      </c>
      <c r="AL22" s="456">
        <f t="shared" si="34"/>
        <v>5204500</v>
      </c>
      <c r="AM22" s="456">
        <f t="shared" si="35"/>
        <v>5204500</v>
      </c>
      <c r="AN22" s="462"/>
      <c r="AO22" s="463">
        <v>46095</v>
      </c>
      <c r="AQ22" s="464" t="s">
        <v>5689</v>
      </c>
      <c r="AR22" s="465"/>
      <c r="AS22" s="466"/>
      <c r="AT22" s="467"/>
      <c r="AV22" s="468"/>
      <c r="AW22" s="469"/>
    </row>
    <row r="23" spans="1:49" s="464" customFormat="1" ht="46.5" customHeight="1">
      <c r="A23" s="453" t="s">
        <v>5643</v>
      </c>
      <c r="B23" s="472" t="s">
        <v>5654</v>
      </c>
      <c r="C23" s="472" t="s">
        <v>5665</v>
      </c>
      <c r="D23" s="454">
        <v>13020</v>
      </c>
      <c r="E23" s="454">
        <v>13020</v>
      </c>
      <c r="F23" s="455">
        <v>46094</v>
      </c>
      <c r="G23" s="473">
        <v>108046160830</v>
      </c>
      <c r="H23" s="470" t="s">
        <v>668</v>
      </c>
      <c r="I23" s="456"/>
      <c r="J23" s="452">
        <f t="shared" si="19"/>
        <v>3960000</v>
      </c>
      <c r="K23" s="452">
        <f t="shared" si="20"/>
        <v>1244500</v>
      </c>
      <c r="L23" s="456"/>
      <c r="M23" s="457"/>
      <c r="N23" s="457"/>
      <c r="O23" s="457"/>
      <c r="P23" s="457"/>
      <c r="Q23" s="458"/>
      <c r="R23" s="456"/>
      <c r="S23" s="456"/>
      <c r="T23" s="504" t="s">
        <v>4826</v>
      </c>
      <c r="U23" s="474" t="s">
        <v>5695</v>
      </c>
      <c r="V23" s="503">
        <v>1</v>
      </c>
      <c r="W23" s="503"/>
      <c r="X23" s="476" t="s">
        <v>5681</v>
      </c>
      <c r="Y23" s="459" t="str">
        <f t="shared" si="21"/>
        <v>PS261710</v>
      </c>
      <c r="Z23" s="460" t="str">
        <f t="shared" si="22"/>
        <v>260128-01IND</v>
      </c>
      <c r="AA23" s="461" t="str">
        <f t="shared" si="23"/>
        <v>CMZ1815636</v>
      </c>
      <c r="AB23" s="456">
        <f t="shared" si="24"/>
        <v>0</v>
      </c>
      <c r="AC23" s="456">
        <f t="shared" si="25"/>
        <v>3960000</v>
      </c>
      <c r="AD23" s="458">
        <f t="shared" si="26"/>
        <v>1244500</v>
      </c>
      <c r="AE23" s="456">
        <f t="shared" si="27"/>
        <v>0</v>
      </c>
      <c r="AF23" s="456">
        <f t="shared" si="28"/>
        <v>1244500</v>
      </c>
      <c r="AG23" s="456">
        <f t="shared" si="29"/>
        <v>0</v>
      </c>
      <c r="AH23" s="456">
        <f t="shared" si="30"/>
        <v>0</v>
      </c>
      <c r="AI23" s="456">
        <f t="shared" si="31"/>
        <v>0</v>
      </c>
      <c r="AJ23" s="456">
        <f t="shared" si="32"/>
        <v>0</v>
      </c>
      <c r="AK23" s="456">
        <f t="shared" si="33"/>
        <v>0</v>
      </c>
      <c r="AL23" s="456">
        <f t="shared" si="34"/>
        <v>5204500</v>
      </c>
      <c r="AM23" s="456">
        <f t="shared" si="35"/>
        <v>5204500</v>
      </c>
      <c r="AN23" s="462"/>
      <c r="AO23" s="463">
        <v>46095</v>
      </c>
      <c r="AQ23" s="464" t="s">
        <v>5690</v>
      </c>
      <c r="AR23" s="465"/>
      <c r="AS23" s="466"/>
      <c r="AT23" s="467"/>
      <c r="AV23" s="468"/>
      <c r="AW23" s="469"/>
    </row>
    <row r="24" spans="1:49" s="464" customFormat="1" ht="46.5" customHeight="1">
      <c r="A24" s="453" t="s">
        <v>4828</v>
      </c>
      <c r="B24" s="472" t="s">
        <v>4829</v>
      </c>
      <c r="C24" s="472" t="s">
        <v>4830</v>
      </c>
      <c r="D24" s="454">
        <v>19852.8</v>
      </c>
      <c r="E24" s="454">
        <v>19852.8</v>
      </c>
      <c r="F24" s="455">
        <v>46078</v>
      </c>
      <c r="G24" s="959">
        <v>107999165960</v>
      </c>
      <c r="H24" s="470"/>
      <c r="I24" s="456"/>
      <c r="J24" s="452">
        <f t="shared" si="19"/>
        <v>0</v>
      </c>
      <c r="K24" s="452">
        <f t="shared" si="20"/>
        <v>0</v>
      </c>
      <c r="L24" s="456"/>
      <c r="M24" s="457"/>
      <c r="N24" s="457"/>
      <c r="O24" s="457"/>
      <c r="P24" s="457"/>
      <c r="Q24" s="458"/>
      <c r="R24" s="456"/>
      <c r="S24" s="456"/>
      <c r="T24" s="504"/>
      <c r="U24" s="477"/>
      <c r="V24" s="475"/>
      <c r="W24" s="475"/>
      <c r="X24" s="478" t="s">
        <v>4832</v>
      </c>
      <c r="Y24" s="459" t="str">
        <f t="shared" si="21"/>
        <v>PS261230</v>
      </c>
      <c r="Z24" s="460" t="str">
        <f t="shared" si="22"/>
        <v>PS26-1230</v>
      </c>
      <c r="AA24" s="461" t="str">
        <f t="shared" si="23"/>
        <v>CGH/HCM-038/26</v>
      </c>
      <c r="AB24" s="456">
        <f t="shared" si="24"/>
        <v>0</v>
      </c>
      <c r="AC24" s="456">
        <f t="shared" si="25"/>
        <v>0</v>
      </c>
      <c r="AD24" s="458">
        <f t="shared" si="26"/>
        <v>0</v>
      </c>
      <c r="AE24" s="456">
        <f t="shared" si="27"/>
        <v>0</v>
      </c>
      <c r="AF24" s="456">
        <f t="shared" si="28"/>
        <v>0</v>
      </c>
      <c r="AG24" s="456">
        <f t="shared" si="29"/>
        <v>0</v>
      </c>
      <c r="AH24" s="456">
        <f t="shared" si="30"/>
        <v>0</v>
      </c>
      <c r="AI24" s="456">
        <f t="shared" si="31"/>
        <v>0</v>
      </c>
      <c r="AJ24" s="456">
        <f t="shared" si="32"/>
        <v>0</v>
      </c>
      <c r="AK24" s="456">
        <f t="shared" si="33"/>
        <v>0</v>
      </c>
      <c r="AL24" s="456">
        <f t="shared" si="34"/>
        <v>0</v>
      </c>
      <c r="AM24" s="456">
        <f t="shared" si="35"/>
        <v>0</v>
      </c>
      <c r="AN24" s="462"/>
      <c r="AO24" s="463"/>
      <c r="AQ24" s="464" t="s">
        <v>4833</v>
      </c>
      <c r="AR24" s="465"/>
      <c r="AS24" s="466"/>
      <c r="AT24" s="467"/>
      <c r="AV24" s="468"/>
      <c r="AW24" s="469"/>
    </row>
    <row r="25" spans="1:49" s="464" customFormat="1" ht="46.5" customHeight="1">
      <c r="A25" s="453" t="s">
        <v>4828</v>
      </c>
      <c r="B25" s="472" t="s">
        <v>4829</v>
      </c>
      <c r="C25" s="472" t="s">
        <v>4830</v>
      </c>
      <c r="D25" s="454"/>
      <c r="E25" s="454">
        <v>19852.8</v>
      </c>
      <c r="F25" s="455"/>
      <c r="G25" s="961"/>
      <c r="H25" s="470"/>
      <c r="I25" s="456"/>
      <c r="J25" s="452">
        <f t="shared" si="19"/>
        <v>0</v>
      </c>
      <c r="K25" s="452">
        <f t="shared" si="20"/>
        <v>0</v>
      </c>
      <c r="L25" s="456"/>
      <c r="M25" s="457"/>
      <c r="N25" s="457"/>
      <c r="O25" s="457"/>
      <c r="P25" s="457"/>
      <c r="Q25" s="458"/>
      <c r="R25" s="456"/>
      <c r="S25" s="456"/>
      <c r="T25" s="504"/>
      <c r="U25" s="477"/>
      <c r="V25" s="475"/>
      <c r="W25" s="475"/>
      <c r="X25" s="478"/>
      <c r="Y25" s="459" t="str">
        <f t="shared" ref="Y25" si="36">A25</f>
        <v>PS261230</v>
      </c>
      <c r="Z25" s="460" t="str">
        <f t="shared" ref="Z25" si="37">B25</f>
        <v>PS26-1230</v>
      </c>
      <c r="AA25" s="461" t="str">
        <f t="shared" ref="AA25" si="38">C25</f>
        <v>CGH/HCM-038/26</v>
      </c>
      <c r="AB25" s="456">
        <f t="shared" ref="AB25" si="39">I25</f>
        <v>0</v>
      </c>
      <c r="AC25" s="456">
        <f t="shared" ref="AC25" si="40">(D25/E25)*J25</f>
        <v>0</v>
      </c>
      <c r="AD25" s="458">
        <f t="shared" ref="AD25" si="41">(D25/E25)*K25</f>
        <v>0</v>
      </c>
      <c r="AE25" s="456">
        <f t="shared" ref="AE25" si="42">(D25/E25)*L25</f>
        <v>0</v>
      </c>
      <c r="AF25" s="456">
        <f t="shared" ref="AF25" si="43">AD25+AB25</f>
        <v>0</v>
      </c>
      <c r="AG25" s="456">
        <f t="shared" ref="AG25" si="44">D25/E25*M25</f>
        <v>0</v>
      </c>
      <c r="AH25" s="456">
        <f t="shared" ref="AH25" si="45">D25/E25*N25</f>
        <v>0</v>
      </c>
      <c r="AI25" s="456">
        <f t="shared" ref="AI25" si="46">D25/E25*O25</f>
        <v>0</v>
      </c>
      <c r="AJ25" s="456">
        <f t="shared" ref="AJ25" si="47">D25/E25*P25</f>
        <v>0</v>
      </c>
      <c r="AK25" s="456">
        <f t="shared" ref="AK25" si="48">D25/E25*Q25</f>
        <v>0</v>
      </c>
      <c r="AL25" s="456">
        <f t="shared" ref="AL25" si="49">SUM(AE25:AK25)+AC25</f>
        <v>0</v>
      </c>
      <c r="AM25" s="456">
        <f t="shared" ref="AM25" si="50">AL25</f>
        <v>0</v>
      </c>
      <c r="AN25" s="462"/>
      <c r="AO25" s="463"/>
      <c r="AR25" s="465"/>
      <c r="AS25" s="466"/>
      <c r="AT25" s="467"/>
      <c r="AV25" s="468"/>
      <c r="AW25" s="469"/>
    </row>
    <row r="26" spans="1:49" ht="30" customHeight="1">
      <c r="A26" s="45"/>
      <c r="B26" s="45"/>
      <c r="C26" s="45"/>
      <c r="D26" s="45"/>
      <c r="E26" s="45"/>
      <c r="F26" s="45"/>
      <c r="G26" s="71"/>
      <c r="H26" s="71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71">
        <f>SUM(V3:V25)</f>
        <v>11</v>
      </c>
      <c r="W26" s="71">
        <f>SUM(W3:W25)</f>
        <v>4</v>
      </c>
      <c r="X26" s="68"/>
      <c r="Y26" s="45"/>
      <c r="Z26" s="45"/>
      <c r="AA26" s="45"/>
      <c r="AB26" s="54">
        <f t="shared" ref="AB26:AM26" si="51">SUM(AB3:AB25)</f>
        <v>420000</v>
      </c>
      <c r="AC26" s="54">
        <f t="shared" si="51"/>
        <v>60820000</v>
      </c>
      <c r="AD26" s="54">
        <f t="shared" si="51"/>
        <v>19047500</v>
      </c>
      <c r="AE26" s="54">
        <f t="shared" si="51"/>
        <v>0</v>
      </c>
      <c r="AF26" s="54">
        <f t="shared" si="51"/>
        <v>19467500</v>
      </c>
      <c r="AG26" s="54">
        <f t="shared" si="51"/>
        <v>0</v>
      </c>
      <c r="AH26" s="54">
        <f t="shared" si="51"/>
        <v>0</v>
      </c>
      <c r="AI26" s="54">
        <f t="shared" si="51"/>
        <v>0</v>
      </c>
      <c r="AJ26" s="54">
        <f t="shared" si="51"/>
        <v>0</v>
      </c>
      <c r="AK26" s="54">
        <f t="shared" si="51"/>
        <v>0</v>
      </c>
      <c r="AL26" s="54">
        <f t="shared" si="51"/>
        <v>80287499.999999985</v>
      </c>
      <c r="AM26" s="54">
        <f t="shared" si="51"/>
        <v>80287499.999999985</v>
      </c>
    </row>
    <row r="27" spans="1:49" ht="20.25" customHeight="1">
      <c r="A27" s="3"/>
      <c r="B27" s="3"/>
      <c r="C27" s="3"/>
      <c r="AB27" s="16"/>
      <c r="AC27" s="4"/>
      <c r="AD27" s="4"/>
      <c r="AE27" s="4"/>
      <c r="AF27" s="17"/>
      <c r="AG27" s="18"/>
      <c r="AK27" s="4"/>
      <c r="AM27" s="4"/>
    </row>
    <row r="28" spans="1:49" s="86" customFormat="1" ht="20.25" customHeight="1">
      <c r="A28" s="76"/>
      <c r="B28" s="76"/>
      <c r="C28" s="76"/>
      <c r="D28" s="76"/>
      <c r="E28" s="76"/>
      <c r="F28" s="76"/>
      <c r="G28" s="77"/>
      <c r="H28" s="77"/>
      <c r="I28" s="78"/>
      <c r="J28" s="76"/>
      <c r="K28" s="76"/>
      <c r="L28" s="76"/>
      <c r="M28" s="79"/>
      <c r="N28" s="79"/>
      <c r="O28" s="80"/>
      <c r="P28" s="79"/>
      <c r="Q28" s="76"/>
      <c r="R28" s="76"/>
      <c r="S28" s="76"/>
      <c r="T28" s="76"/>
      <c r="U28" s="76"/>
      <c r="V28" s="77"/>
      <c r="W28" s="77"/>
      <c r="X28" s="81"/>
      <c r="Y28" s="76"/>
      <c r="Z28" s="82"/>
      <c r="AA28" s="82"/>
      <c r="AB28" s="76"/>
      <c r="AC28" s="78"/>
      <c r="AD28" s="78"/>
      <c r="AE28" s="78"/>
      <c r="AF28" s="83"/>
      <c r="AG28" s="76"/>
      <c r="AH28" s="84"/>
      <c r="AI28" s="84" t="s">
        <v>31</v>
      </c>
      <c r="AJ28" s="83">
        <f>AF26</f>
        <v>19467500</v>
      </c>
      <c r="AK28" s="85" t="s">
        <v>30</v>
      </c>
      <c r="AL28" s="84">
        <f>AJ28*1.08</f>
        <v>21024900</v>
      </c>
      <c r="AM28" s="83"/>
      <c r="AN28" s="255"/>
      <c r="AO28" s="169"/>
      <c r="AS28" s="161"/>
    </row>
    <row r="29" spans="1:49" s="86" customFormat="1" ht="20.25" customHeight="1">
      <c r="A29" s="76"/>
      <c r="B29" s="76"/>
      <c r="C29" s="76"/>
      <c r="D29" s="76"/>
      <c r="E29" s="76"/>
      <c r="F29" s="76"/>
      <c r="G29" s="77"/>
      <c r="H29" s="77"/>
      <c r="I29" s="78"/>
      <c r="J29" s="76"/>
      <c r="K29" s="76"/>
      <c r="L29" s="76"/>
      <c r="M29" s="79"/>
      <c r="N29" s="79"/>
      <c r="O29" s="79"/>
      <c r="P29" s="79"/>
      <c r="Q29" s="76"/>
      <c r="R29" s="76"/>
      <c r="S29" s="76"/>
      <c r="T29" s="76"/>
      <c r="U29" s="76"/>
      <c r="V29" s="77"/>
      <c r="W29" s="77"/>
      <c r="X29" s="87"/>
      <c r="Y29" s="76"/>
      <c r="Z29" s="82"/>
      <c r="AA29" s="82"/>
      <c r="AB29" s="83"/>
      <c r="AC29" s="78"/>
      <c r="AD29" s="78"/>
      <c r="AE29" s="78"/>
      <c r="AF29" s="83"/>
      <c r="AG29" s="76"/>
      <c r="AH29" s="84"/>
      <c r="AI29" s="84" t="s">
        <v>29</v>
      </c>
      <c r="AJ29" s="83">
        <f>AC26+AE26</f>
        <v>60820000</v>
      </c>
      <c r="AK29" s="85" t="s">
        <v>30</v>
      </c>
      <c r="AL29" s="84">
        <f t="shared" ref="AL29:AL30" si="52">AJ29*1.08</f>
        <v>65685600.000000007</v>
      </c>
      <c r="AM29" s="76"/>
      <c r="AN29" s="255"/>
      <c r="AO29" s="169"/>
      <c r="AS29" s="161"/>
    </row>
    <row r="30" spans="1:49" s="86" customFormat="1" ht="20.25" customHeight="1">
      <c r="A30" s="76"/>
      <c r="B30" s="76"/>
      <c r="C30" s="139"/>
      <c r="D30" s="76"/>
      <c r="E30" s="76"/>
      <c r="F30" s="76"/>
      <c r="G30" s="77"/>
      <c r="H30" s="77"/>
      <c r="I30" s="78"/>
      <c r="J30" s="76"/>
      <c r="K30" s="76"/>
      <c r="L30" s="76"/>
      <c r="M30" s="79"/>
      <c r="N30" s="79"/>
      <c r="O30" s="80"/>
      <c r="P30" s="79"/>
      <c r="Q30" s="76"/>
      <c r="R30" s="76"/>
      <c r="S30" s="76"/>
      <c r="T30" s="76"/>
      <c r="U30" s="76"/>
      <c r="V30" s="77"/>
      <c r="W30" s="77"/>
      <c r="X30" s="81"/>
      <c r="Y30" s="76"/>
      <c r="Z30" s="82"/>
      <c r="AA30" s="82"/>
      <c r="AB30" s="76"/>
      <c r="AC30" s="88"/>
      <c r="AD30" s="78"/>
      <c r="AE30" s="78"/>
      <c r="AF30" s="89"/>
      <c r="AG30" s="76"/>
      <c r="AH30" s="84"/>
      <c r="AI30" s="84" t="s">
        <v>32</v>
      </c>
      <c r="AJ30" s="80">
        <f>AG26+AH26+AI26+AJ26</f>
        <v>0</v>
      </c>
      <c r="AK30" s="85" t="s">
        <v>30</v>
      </c>
      <c r="AL30" s="84">
        <f t="shared" si="52"/>
        <v>0</v>
      </c>
      <c r="AM30" s="76"/>
      <c r="AN30" s="255"/>
      <c r="AO30" s="169"/>
      <c r="AQ30" s="219"/>
      <c r="AR30" s="220"/>
      <c r="AS30" s="161"/>
    </row>
    <row r="31" spans="1:49" s="86" customFormat="1" ht="20.25" customHeight="1">
      <c r="A31" s="76"/>
      <c r="B31" s="76"/>
      <c r="C31" s="76"/>
      <c r="D31" s="76"/>
      <c r="E31" s="76"/>
      <c r="F31" s="76"/>
      <c r="G31" s="77"/>
      <c r="H31" s="77"/>
      <c r="I31" s="78"/>
      <c r="J31" s="76"/>
      <c r="K31" s="76"/>
      <c r="L31" s="76"/>
      <c r="M31" s="79"/>
      <c r="N31" s="79"/>
      <c r="O31" s="90"/>
      <c r="P31" s="79"/>
      <c r="Q31" s="76"/>
      <c r="R31" s="76"/>
      <c r="S31" s="76"/>
      <c r="T31" s="76"/>
      <c r="U31" s="76"/>
      <c r="V31" s="77"/>
      <c r="W31" s="77"/>
      <c r="X31" s="81"/>
      <c r="Y31" s="76"/>
      <c r="Z31" s="82"/>
      <c r="AA31" s="82"/>
      <c r="AB31" s="76"/>
      <c r="AC31" s="78"/>
      <c r="AD31" s="78"/>
      <c r="AE31" s="78"/>
      <c r="AF31" s="76"/>
      <c r="AG31" s="76"/>
      <c r="AH31" s="84"/>
      <c r="AI31" s="84" t="s">
        <v>22</v>
      </c>
      <c r="AJ31" s="91">
        <f>SUM(AJ28:AJ30)</f>
        <v>80287500</v>
      </c>
      <c r="AK31" s="85" t="s">
        <v>30</v>
      </c>
      <c r="AL31" s="84">
        <f>AJ31*1.08</f>
        <v>86710500</v>
      </c>
      <c r="AM31" s="76"/>
      <c r="AN31" s="255"/>
      <c r="AO31" s="169"/>
      <c r="AS31" s="161"/>
    </row>
    <row r="32" spans="1:49" s="86" customFormat="1" ht="20.25" customHeight="1">
      <c r="A32" s="76"/>
      <c r="B32" s="76"/>
      <c r="C32" s="76"/>
      <c r="D32" s="76"/>
      <c r="E32" s="76"/>
      <c r="F32" s="76"/>
      <c r="G32" s="77"/>
      <c r="H32" s="77"/>
      <c r="I32" s="78"/>
      <c r="J32" s="76"/>
      <c r="K32" s="76"/>
      <c r="L32" s="76"/>
      <c r="M32" s="79"/>
      <c r="N32" s="79"/>
      <c r="O32" s="92"/>
      <c r="P32" s="79"/>
      <c r="Q32" s="76"/>
      <c r="R32" s="76"/>
      <c r="S32" s="76"/>
      <c r="T32" s="76"/>
      <c r="U32" s="76"/>
      <c r="V32" s="77"/>
      <c r="W32" s="77"/>
      <c r="X32" s="81"/>
      <c r="Y32" s="76"/>
      <c r="Z32" s="82"/>
      <c r="AA32" s="82"/>
      <c r="AB32" s="76"/>
      <c r="AC32" s="78"/>
      <c r="AD32" s="78"/>
      <c r="AE32" s="78"/>
      <c r="AF32" s="76"/>
      <c r="AG32" s="76"/>
      <c r="AH32" s="78"/>
      <c r="AI32" s="78"/>
      <c r="AJ32" s="76"/>
      <c r="AK32" s="76"/>
      <c r="AL32" s="76"/>
      <c r="AM32" s="76"/>
      <c r="AN32" s="255"/>
      <c r="AO32" s="169"/>
      <c r="AS32" s="161"/>
    </row>
    <row r="33" spans="1:45" s="86" customFormat="1" ht="20.25" customHeight="1">
      <c r="A33" s="76"/>
      <c r="B33" s="76"/>
      <c r="C33" s="76"/>
      <c r="D33" s="76"/>
      <c r="E33" s="76"/>
      <c r="F33" s="76"/>
      <c r="G33" s="77"/>
      <c r="H33" s="77"/>
      <c r="I33" s="78"/>
      <c r="J33" s="76"/>
      <c r="K33" s="76"/>
      <c r="L33" s="76"/>
      <c r="M33" s="79"/>
      <c r="N33" s="79"/>
      <c r="O33" s="92"/>
      <c r="P33" s="79"/>
      <c r="Q33" s="76"/>
      <c r="R33" s="76"/>
      <c r="S33" s="76"/>
      <c r="T33" s="76"/>
      <c r="U33" s="76"/>
      <c r="V33" s="77"/>
      <c r="W33" s="77"/>
      <c r="X33" s="81"/>
      <c r="Y33" s="76"/>
      <c r="Z33" s="82"/>
      <c r="AA33" s="82"/>
      <c r="AB33" s="76"/>
      <c r="AC33" s="78"/>
      <c r="AD33" s="78"/>
      <c r="AE33" s="78"/>
      <c r="AF33" s="76"/>
      <c r="AG33" s="76"/>
      <c r="AH33" s="78"/>
      <c r="AI33" s="78"/>
      <c r="AJ33" s="89"/>
      <c r="AK33" s="89"/>
      <c r="AL33" s="76"/>
      <c r="AM33" s="76"/>
      <c r="AN33" s="255"/>
      <c r="AO33" s="169"/>
      <c r="AS33" s="161"/>
    </row>
    <row r="34" spans="1:45" ht="20.25" customHeight="1">
      <c r="A34" s="3"/>
      <c r="B34" s="3"/>
      <c r="C34" s="3"/>
      <c r="AC34" s="4"/>
      <c r="AD34" s="4"/>
      <c r="AE34" s="4"/>
      <c r="AJ34" s="17"/>
      <c r="AK34" s="17"/>
    </row>
    <row r="35" spans="1:45" ht="20.25" customHeight="1">
      <c r="A35" s="3"/>
      <c r="B35" s="3"/>
      <c r="C35" s="3"/>
      <c r="AC35" s="4"/>
      <c r="AD35" s="4"/>
      <c r="AE35" s="4"/>
      <c r="AJ35" s="17"/>
      <c r="AK35" s="4"/>
    </row>
    <row r="36" spans="1:45" ht="20.25" customHeight="1">
      <c r="A36" s="3"/>
      <c r="B36" s="3"/>
      <c r="C36" s="3"/>
      <c r="AC36" s="4"/>
      <c r="AD36" s="4"/>
      <c r="AE36" s="4"/>
    </row>
    <row r="37" spans="1:45" ht="20.25" customHeight="1">
      <c r="A37" s="3"/>
      <c r="B37" s="3"/>
      <c r="C37" s="3"/>
      <c r="AC37" s="4"/>
      <c r="AD37" s="4"/>
      <c r="AE37" s="4"/>
      <c r="AJ37" s="4"/>
      <c r="AK37" s="4"/>
      <c r="AL37" s="17"/>
    </row>
    <row r="38" spans="1:45" ht="20.25" customHeight="1">
      <c r="A38" s="3"/>
      <c r="B38" s="3"/>
      <c r="C38" s="3"/>
      <c r="AC38" s="4"/>
      <c r="AD38" s="4"/>
      <c r="AE38" s="4"/>
      <c r="AJ38" s="4"/>
      <c r="AK38" s="4"/>
      <c r="AL38" s="17"/>
    </row>
    <row r="39" spans="1:45" ht="20.25" customHeight="1">
      <c r="A39" s="3"/>
      <c r="B39" s="3"/>
      <c r="C39" s="3"/>
      <c r="AC39" s="4"/>
      <c r="AD39" s="4"/>
      <c r="AE39" s="4"/>
      <c r="AJ39" s="4"/>
      <c r="AK39" s="4"/>
      <c r="AL39" s="17"/>
    </row>
    <row r="40" spans="1:45" ht="20.25" customHeight="1">
      <c r="A40" s="1"/>
      <c r="B40" s="1"/>
      <c r="C40" s="3"/>
      <c r="E40" s="1"/>
      <c r="F40" s="1"/>
      <c r="G40" s="72"/>
      <c r="H40" s="72"/>
      <c r="I40" s="9"/>
      <c r="J40" s="1"/>
      <c r="K40" s="1"/>
      <c r="L40" s="1"/>
      <c r="M40" s="7"/>
      <c r="N40" s="7"/>
      <c r="O40" s="7"/>
      <c r="P40" s="7"/>
      <c r="Q40" s="1"/>
      <c r="R40" s="1"/>
      <c r="S40" s="1"/>
      <c r="T40" s="168"/>
      <c r="U40" s="1"/>
      <c r="V40" s="72"/>
      <c r="W40" s="72"/>
      <c r="X40" s="70"/>
      <c r="Y40" s="1"/>
      <c r="Z40" s="11"/>
      <c r="AA40" s="11"/>
      <c r="AB40" s="1"/>
      <c r="AC40" s="19"/>
      <c r="AD40" s="19"/>
      <c r="AE40" s="19"/>
      <c r="AF40" s="1"/>
      <c r="AG40" s="1"/>
      <c r="AH40" s="9"/>
      <c r="AI40" s="9"/>
      <c r="AJ40" s="4"/>
      <c r="AK40" s="4"/>
      <c r="AL40" s="20"/>
      <c r="AM40" s="1"/>
    </row>
    <row r="41" spans="1:45" ht="20.25" customHeight="1">
      <c r="A41" s="1"/>
      <c r="B41" s="1"/>
      <c r="C41" s="3"/>
      <c r="E41" s="1"/>
      <c r="F41" s="1"/>
      <c r="G41" s="72"/>
      <c r="H41" s="72"/>
      <c r="I41" s="9"/>
      <c r="J41" s="1"/>
      <c r="K41" s="1"/>
      <c r="L41" s="1"/>
      <c r="M41" s="7"/>
      <c r="N41" s="7"/>
      <c r="O41" s="7"/>
      <c r="P41" s="7"/>
      <c r="Q41" s="1"/>
      <c r="R41" s="1"/>
      <c r="S41" s="1"/>
      <c r="T41" s="168"/>
      <c r="U41" s="1"/>
      <c r="V41" s="72"/>
      <c r="W41" s="72"/>
      <c r="X41" s="70"/>
      <c r="Y41" s="1"/>
      <c r="Z41" s="11"/>
      <c r="AA41" s="11"/>
      <c r="AB41" s="1"/>
      <c r="AC41" s="19"/>
      <c r="AD41" s="19"/>
      <c r="AE41" s="19"/>
      <c r="AF41" s="1"/>
      <c r="AG41" s="1"/>
      <c r="AH41" s="9"/>
      <c r="AI41" s="9"/>
      <c r="AJ41" s="4"/>
      <c r="AK41" s="4"/>
      <c r="AL41" s="12"/>
      <c r="AM41" s="1"/>
    </row>
    <row r="42" spans="1:45" ht="20.25" customHeight="1">
      <c r="A42" s="1"/>
      <c r="B42" s="1"/>
      <c r="C42" s="3"/>
      <c r="E42" s="1"/>
      <c r="F42" s="1"/>
      <c r="G42" s="72"/>
      <c r="H42" s="72"/>
      <c r="I42" s="9"/>
      <c r="J42" s="1"/>
      <c r="K42" s="1"/>
      <c r="L42" s="1"/>
      <c r="M42" s="7"/>
      <c r="N42" s="7"/>
      <c r="O42" s="7"/>
      <c r="P42" s="7"/>
      <c r="Q42" s="1"/>
      <c r="R42" s="1"/>
      <c r="S42" s="1"/>
      <c r="T42" s="168"/>
      <c r="U42" s="1"/>
      <c r="V42" s="72"/>
      <c r="W42" s="72"/>
      <c r="X42" s="70"/>
      <c r="Y42" s="1"/>
      <c r="Z42" s="11"/>
      <c r="AA42" s="11"/>
      <c r="AB42" s="1"/>
      <c r="AC42" s="15"/>
      <c r="AD42" s="15"/>
      <c r="AE42" s="15"/>
      <c r="AF42" s="1"/>
      <c r="AG42" s="1"/>
      <c r="AH42" s="9"/>
      <c r="AI42" s="9"/>
      <c r="AJ42" s="4"/>
      <c r="AK42" s="4"/>
      <c r="AL42" s="12"/>
      <c r="AM42" s="1"/>
    </row>
    <row r="43" spans="1:45" ht="20.25" customHeight="1">
      <c r="A43" s="1"/>
      <c r="B43" s="1"/>
      <c r="C43" s="3"/>
      <c r="E43" s="1"/>
      <c r="F43" s="1"/>
      <c r="G43" s="72"/>
      <c r="H43" s="72"/>
      <c r="I43" s="9"/>
      <c r="J43" s="1"/>
      <c r="K43" s="1"/>
      <c r="L43" s="1"/>
      <c r="M43" s="7"/>
      <c r="N43" s="7"/>
      <c r="O43" s="7"/>
      <c r="P43" s="7"/>
      <c r="Q43" s="1"/>
      <c r="R43" s="1"/>
      <c r="S43" s="1"/>
      <c r="T43" s="168"/>
      <c r="U43" s="1"/>
      <c r="V43" s="72"/>
      <c r="W43" s="72"/>
      <c r="X43" s="70"/>
      <c r="Y43" s="1"/>
      <c r="Z43" s="11"/>
      <c r="AA43" s="11"/>
      <c r="AB43" s="1"/>
      <c r="AC43" s="15"/>
      <c r="AD43" s="15"/>
      <c r="AE43" s="15"/>
      <c r="AF43" s="1"/>
      <c r="AG43" s="1"/>
      <c r="AH43" s="9"/>
      <c r="AI43" s="9"/>
      <c r="AL43" s="12"/>
      <c r="AM43" s="1"/>
    </row>
    <row r="44" spans="1:45" ht="20.25" customHeight="1">
      <c r="A44" s="1"/>
      <c r="B44" s="1"/>
      <c r="C44" s="3"/>
      <c r="E44" s="1"/>
      <c r="F44" s="1"/>
      <c r="G44" s="72"/>
      <c r="H44" s="72"/>
      <c r="I44" s="9"/>
      <c r="J44" s="1"/>
      <c r="K44" s="1"/>
      <c r="L44" s="1"/>
      <c r="M44" s="7"/>
      <c r="N44" s="7"/>
      <c r="O44" s="7"/>
      <c r="P44" s="7"/>
      <c r="Q44" s="1"/>
      <c r="R44" s="1"/>
      <c r="S44" s="1"/>
      <c r="T44" s="168"/>
      <c r="U44" s="1"/>
      <c r="V44" s="72"/>
      <c r="W44" s="72"/>
      <c r="X44" s="70"/>
      <c r="Y44" s="1"/>
      <c r="Z44" s="11"/>
      <c r="AA44" s="11"/>
      <c r="AB44" s="1"/>
      <c r="AC44" s="15"/>
      <c r="AD44" s="15"/>
      <c r="AE44" s="15"/>
      <c r="AF44" s="1"/>
      <c r="AG44" s="1"/>
      <c r="AH44" s="9"/>
      <c r="AI44" s="9"/>
      <c r="AL44" s="1"/>
      <c r="AM44" s="1"/>
    </row>
    <row r="45" spans="1:45" ht="20.25" customHeight="1">
      <c r="A45" s="1"/>
      <c r="B45" s="1"/>
      <c r="C45" s="3"/>
      <c r="E45" s="1"/>
      <c r="F45" s="1"/>
      <c r="G45" s="72"/>
      <c r="H45" s="72"/>
      <c r="I45" s="9"/>
      <c r="J45" s="1"/>
      <c r="K45" s="1"/>
      <c r="L45" s="1"/>
      <c r="M45" s="7"/>
      <c r="N45" s="7"/>
      <c r="O45" s="7"/>
      <c r="P45" s="7"/>
      <c r="Q45" s="1"/>
      <c r="R45" s="1"/>
      <c r="S45" s="1"/>
      <c r="T45" s="168"/>
      <c r="U45" s="1"/>
      <c r="V45" s="72"/>
      <c r="W45" s="72"/>
      <c r="X45" s="70"/>
      <c r="Y45" s="1"/>
      <c r="Z45" s="11"/>
      <c r="AA45" s="11"/>
      <c r="AB45" s="1"/>
      <c r="AC45" s="15"/>
      <c r="AD45" s="15"/>
      <c r="AE45" s="15"/>
      <c r="AF45" s="1"/>
      <c r="AG45" s="1"/>
      <c r="AH45" s="9"/>
      <c r="AI45" s="9"/>
      <c r="AL45" s="1"/>
      <c r="AM45" s="1"/>
    </row>
    <row r="46" spans="1:45" ht="20.25" customHeight="1">
      <c r="A46" s="1"/>
      <c r="B46" s="1"/>
      <c r="C46" s="3"/>
      <c r="E46" s="1"/>
      <c r="F46" s="1"/>
      <c r="G46" s="72"/>
      <c r="H46" s="72"/>
      <c r="I46" s="9"/>
      <c r="J46" s="1"/>
      <c r="K46" s="1"/>
      <c r="L46" s="1"/>
      <c r="M46" s="7"/>
      <c r="N46" s="7"/>
      <c r="O46" s="7"/>
      <c r="P46" s="7"/>
      <c r="Q46" s="1"/>
      <c r="R46" s="1"/>
      <c r="S46" s="1"/>
      <c r="T46" s="168"/>
      <c r="U46" s="1"/>
      <c r="V46" s="72"/>
      <c r="W46" s="72"/>
      <c r="X46" s="70"/>
      <c r="Y46" s="1"/>
      <c r="Z46" s="11"/>
      <c r="AA46" s="11"/>
      <c r="AB46" s="1"/>
      <c r="AC46" s="15"/>
      <c r="AD46" s="15"/>
      <c r="AE46" s="15"/>
      <c r="AF46" s="1"/>
      <c r="AG46" s="1"/>
      <c r="AH46" s="9"/>
      <c r="AI46" s="9"/>
      <c r="AL46" s="1"/>
      <c r="AM46" s="1"/>
    </row>
    <row r="47" spans="1:45" ht="20.25" customHeight="1">
      <c r="A47" s="1"/>
      <c r="B47" s="1"/>
      <c r="C47" s="3"/>
      <c r="E47" s="1"/>
      <c r="F47" s="1"/>
      <c r="G47" s="72"/>
      <c r="H47" s="72"/>
      <c r="I47" s="9"/>
      <c r="J47" s="1"/>
      <c r="K47" s="1"/>
      <c r="L47" s="1"/>
      <c r="M47" s="7"/>
      <c r="N47" s="7"/>
      <c r="O47" s="7"/>
      <c r="P47" s="7"/>
      <c r="Q47" s="1"/>
      <c r="R47" s="1"/>
      <c r="S47" s="1"/>
      <c r="T47" s="168"/>
      <c r="U47" s="1"/>
      <c r="V47" s="72"/>
      <c r="W47" s="72"/>
      <c r="X47" s="70"/>
      <c r="Y47" s="1"/>
      <c r="Z47" s="11"/>
      <c r="AA47" s="11"/>
      <c r="AB47" s="1"/>
      <c r="AC47" s="15"/>
      <c r="AD47" s="15"/>
      <c r="AE47" s="15"/>
      <c r="AF47" s="1"/>
      <c r="AG47" s="1"/>
      <c r="AH47" s="9"/>
      <c r="AI47" s="9"/>
      <c r="AL47" s="1"/>
      <c r="AM47" s="1"/>
    </row>
    <row r="48" spans="1:45" ht="20.25" customHeight="1">
      <c r="A48" s="1"/>
      <c r="B48" s="1"/>
      <c r="C48" s="3"/>
      <c r="E48" s="1"/>
      <c r="F48" s="1"/>
      <c r="G48" s="72"/>
      <c r="H48" s="72"/>
      <c r="I48" s="9"/>
      <c r="J48" s="1"/>
      <c r="K48" s="1"/>
      <c r="L48" s="1"/>
      <c r="M48" s="7"/>
      <c r="N48" s="7"/>
      <c r="O48" s="7"/>
      <c r="P48" s="7"/>
      <c r="Q48" s="1"/>
      <c r="R48" s="1"/>
      <c r="S48" s="1"/>
      <c r="T48" s="168"/>
      <c r="U48" s="1"/>
      <c r="V48" s="72"/>
      <c r="W48" s="72"/>
      <c r="X48" s="70"/>
      <c r="Y48" s="1"/>
      <c r="Z48" s="11"/>
      <c r="AA48" s="11"/>
      <c r="AB48" s="1"/>
      <c r="AC48" s="15"/>
      <c r="AD48" s="15"/>
      <c r="AE48" s="15"/>
      <c r="AF48" s="1"/>
      <c r="AG48" s="1"/>
      <c r="AH48" s="9"/>
      <c r="AI48" s="9"/>
      <c r="AL48" s="1"/>
      <c r="AM48" s="1"/>
    </row>
    <row r="49" spans="1:39" ht="20.25" customHeight="1">
      <c r="A49" s="1"/>
      <c r="B49" s="1"/>
      <c r="C49" s="3"/>
      <c r="E49" s="1"/>
      <c r="F49" s="1"/>
      <c r="G49" s="72"/>
      <c r="H49" s="72"/>
      <c r="I49" s="9"/>
      <c r="J49" s="1"/>
      <c r="K49" s="1"/>
      <c r="L49" s="1"/>
      <c r="M49" s="7"/>
      <c r="N49" s="7"/>
      <c r="O49" s="7"/>
      <c r="P49" s="7"/>
      <c r="Q49" s="1"/>
      <c r="R49" s="1"/>
      <c r="S49" s="1"/>
      <c r="T49" s="168"/>
      <c r="U49" s="1"/>
      <c r="V49" s="72"/>
      <c r="W49" s="72"/>
      <c r="X49" s="70"/>
      <c r="Y49" s="1"/>
      <c r="Z49" s="11"/>
      <c r="AA49" s="11"/>
      <c r="AB49" s="1"/>
      <c r="AC49" s="15"/>
      <c r="AD49" s="15"/>
      <c r="AE49" s="15"/>
      <c r="AF49" s="1"/>
      <c r="AG49" s="1"/>
      <c r="AH49" s="9"/>
      <c r="AI49" s="9"/>
      <c r="AL49" s="1"/>
      <c r="AM49" s="1"/>
    </row>
    <row r="50" spans="1:39" ht="20.25" customHeight="1">
      <c r="A50" s="1"/>
      <c r="B50" s="1"/>
      <c r="C50" s="3"/>
      <c r="E50" s="1"/>
      <c r="F50" s="1"/>
      <c r="G50" s="72"/>
      <c r="H50" s="72"/>
      <c r="I50" s="9"/>
      <c r="J50" s="1"/>
      <c r="K50" s="1"/>
      <c r="L50" s="1"/>
      <c r="M50" s="7"/>
      <c r="N50" s="7"/>
      <c r="O50" s="7"/>
      <c r="P50" s="7"/>
      <c r="Q50" s="1"/>
      <c r="R50" s="1"/>
      <c r="S50" s="1"/>
      <c r="T50" s="168"/>
      <c r="U50" s="1"/>
      <c r="V50" s="72"/>
      <c r="W50" s="72"/>
      <c r="X50" s="70"/>
      <c r="Y50" s="1"/>
      <c r="Z50" s="11"/>
      <c r="AA50" s="11"/>
      <c r="AB50" s="1"/>
      <c r="AC50" s="15"/>
      <c r="AD50" s="15"/>
      <c r="AE50" s="15"/>
      <c r="AF50" s="1"/>
      <c r="AG50" s="1"/>
      <c r="AH50" s="9"/>
      <c r="AI50" s="9"/>
      <c r="AL50" s="1"/>
      <c r="AM50" s="1"/>
    </row>
    <row r="51" spans="1:39" ht="20.25" customHeight="1">
      <c r="A51" s="1"/>
      <c r="B51" s="1"/>
      <c r="C51" s="3"/>
      <c r="E51" s="1"/>
      <c r="F51" s="1"/>
      <c r="G51" s="72"/>
      <c r="H51" s="72"/>
      <c r="I51" s="9"/>
      <c r="J51" s="1"/>
      <c r="K51" s="1"/>
      <c r="L51" s="1"/>
      <c r="M51" s="7"/>
      <c r="N51" s="7"/>
      <c r="O51" s="7"/>
      <c r="P51" s="7"/>
      <c r="Q51" s="1"/>
      <c r="R51" s="1"/>
      <c r="S51" s="1"/>
      <c r="T51" s="168"/>
      <c r="U51" s="1"/>
      <c r="V51" s="72"/>
      <c r="W51" s="72"/>
      <c r="X51" s="70"/>
      <c r="Y51" s="1"/>
      <c r="Z51" s="11"/>
      <c r="AA51" s="11"/>
      <c r="AB51" s="1"/>
      <c r="AC51" s="15"/>
      <c r="AD51" s="15"/>
      <c r="AE51" s="15"/>
      <c r="AF51" s="1"/>
      <c r="AG51" s="1"/>
      <c r="AH51" s="9"/>
      <c r="AI51" s="9"/>
      <c r="AL51" s="1"/>
      <c r="AM51" s="1"/>
    </row>
    <row r="52" spans="1:39" ht="20.25" customHeight="1">
      <c r="A52" s="1"/>
      <c r="B52" s="1"/>
      <c r="C52" s="3"/>
      <c r="E52" s="1"/>
      <c r="F52" s="1"/>
      <c r="G52" s="72"/>
      <c r="H52" s="72"/>
      <c r="I52" s="9"/>
      <c r="J52" s="1"/>
      <c r="K52" s="1"/>
      <c r="L52" s="1"/>
      <c r="M52" s="7"/>
      <c r="N52" s="7"/>
      <c r="O52" s="7"/>
      <c r="P52" s="7"/>
      <c r="Q52" s="1"/>
      <c r="R52" s="1"/>
      <c r="S52" s="1"/>
      <c r="T52" s="168"/>
      <c r="U52" s="1"/>
      <c r="V52" s="72"/>
      <c r="W52" s="72"/>
      <c r="X52" s="70"/>
      <c r="Y52" s="1"/>
      <c r="Z52" s="11"/>
      <c r="AA52" s="11"/>
      <c r="AB52" s="1"/>
      <c r="AC52" s="15"/>
      <c r="AD52" s="15"/>
      <c r="AE52" s="15"/>
      <c r="AF52" s="1"/>
      <c r="AG52" s="1"/>
      <c r="AH52" s="9"/>
      <c r="AI52" s="9"/>
      <c r="AL52" s="1"/>
      <c r="AM52" s="1"/>
    </row>
    <row r="53" spans="1:39" ht="20.25" customHeight="1">
      <c r="A53" s="1"/>
      <c r="B53" s="1"/>
      <c r="C53" s="3"/>
      <c r="E53" s="1"/>
      <c r="F53" s="1"/>
      <c r="G53" s="72"/>
      <c r="H53" s="72"/>
      <c r="I53" s="9"/>
      <c r="J53" s="1"/>
      <c r="K53" s="1"/>
      <c r="L53" s="1"/>
      <c r="M53" s="7"/>
      <c r="N53" s="7"/>
      <c r="O53" s="7"/>
      <c r="P53" s="7"/>
      <c r="Q53" s="1"/>
      <c r="R53" s="1"/>
      <c r="S53" s="1"/>
      <c r="T53" s="168"/>
      <c r="U53" s="1"/>
      <c r="V53" s="72"/>
      <c r="W53" s="72"/>
      <c r="X53" s="70"/>
      <c r="Y53" s="1"/>
      <c r="Z53" s="11"/>
      <c r="AA53" s="11"/>
      <c r="AB53" s="1"/>
      <c r="AC53" s="15"/>
      <c r="AD53" s="15"/>
      <c r="AE53" s="15"/>
      <c r="AF53" s="1"/>
      <c r="AG53" s="1"/>
      <c r="AH53" s="9"/>
      <c r="AI53" s="9"/>
      <c r="AL53" s="1"/>
      <c r="AM53" s="1"/>
    </row>
    <row r="54" spans="1:39" ht="20.25" customHeight="1">
      <c r="A54" s="1"/>
      <c r="B54" s="1"/>
      <c r="C54" s="3"/>
      <c r="E54" s="1"/>
      <c r="F54" s="1"/>
      <c r="G54" s="72"/>
      <c r="H54" s="72"/>
      <c r="I54" s="9"/>
      <c r="J54" s="1"/>
      <c r="K54" s="1"/>
      <c r="L54" s="1"/>
      <c r="M54" s="7"/>
      <c r="N54" s="7"/>
      <c r="O54" s="7"/>
      <c r="P54" s="7"/>
      <c r="Q54" s="1"/>
      <c r="R54" s="1"/>
      <c r="S54" s="1"/>
      <c r="T54" s="168"/>
      <c r="U54" s="1"/>
      <c r="V54" s="72"/>
      <c r="W54" s="72"/>
      <c r="X54" s="70"/>
      <c r="Y54" s="1"/>
      <c r="Z54" s="11"/>
      <c r="AA54" s="11"/>
      <c r="AB54" s="1"/>
      <c r="AC54" s="15"/>
      <c r="AD54" s="15"/>
      <c r="AE54" s="15"/>
      <c r="AF54" s="1"/>
      <c r="AG54" s="1"/>
      <c r="AH54" s="9"/>
      <c r="AI54" s="9"/>
      <c r="AL54" s="1"/>
      <c r="AM54" s="1"/>
    </row>
    <row r="55" spans="1:39">
      <c r="C55" s="3"/>
    </row>
    <row r="56" spans="1:39">
      <c r="C56" s="3"/>
    </row>
    <row r="57" spans="1:39">
      <c r="C57" s="3"/>
    </row>
    <row r="58" spans="1:39">
      <c r="C58" s="3"/>
    </row>
    <row r="59" spans="1:39">
      <c r="C59" s="3"/>
    </row>
    <row r="60" spans="1:39">
      <c r="C60" s="3"/>
    </row>
    <row r="61" spans="1:39">
      <c r="C61" s="3"/>
    </row>
    <row r="62" spans="1:39">
      <c r="C62" s="3"/>
    </row>
  </sheetData>
  <autoFilter ref="A2:AW26" xr:uid="{00000000-0009-0000-0000-00000B000000}"/>
  <mergeCells count="18">
    <mergeCell ref="G24:G25"/>
    <mergeCell ref="H11:H17"/>
    <mergeCell ref="H3:H8"/>
    <mergeCell ref="H9:H10"/>
    <mergeCell ref="V3:V8"/>
    <mergeCell ref="U9:U10"/>
    <mergeCell ref="V11:V17"/>
    <mergeCell ref="V9:V10"/>
    <mergeCell ref="T3:T8"/>
    <mergeCell ref="T9:T10"/>
    <mergeCell ref="T11:T17"/>
    <mergeCell ref="W11:W17"/>
    <mergeCell ref="A1:AM1"/>
    <mergeCell ref="G3:G8"/>
    <mergeCell ref="G9:G10"/>
    <mergeCell ref="W3:W8"/>
    <mergeCell ref="W9:W10"/>
    <mergeCell ref="X9:X10"/>
  </mergeCells>
  <phoneticPr fontId="125" type="noConversion"/>
  <conditionalFormatting sqref="A1:A1048576">
    <cfRule type="duplicateValues" dxfId="42" priority="1"/>
  </conditionalFormatting>
  <conditionalFormatting sqref="C26:C1048576 C1:C2">
    <cfRule type="duplicateValues" dxfId="41" priority="20"/>
  </conditionalFormatting>
  <conditionalFormatting sqref="G1:G3 G9 G11:G24 G26:G1048576">
    <cfRule type="duplicateValues" dxfId="40" priority="2"/>
  </conditionalFormatting>
  <conditionalFormatting sqref="G3 G9 G11:G24">
    <cfRule type="duplicateValues" dxfId="39" priority="122"/>
  </conditionalFormatting>
  <conditionalFormatting sqref="G26:G1048576 G1:G2">
    <cfRule type="duplicateValues" dxfId="38" priority="4"/>
  </conditionalFormatting>
  <pageMargins left="0.69861111111111107" right="0.69861111111111107" top="0.75" bottom="0.75" header="0.3" footer="0.3"/>
  <pageSetup paperSize="9" firstPageNumber="4294963191" orientation="portrait" r:id="rId1"/>
  <headerFooter alignWithMargins="0">
    <oddFooter>&amp;L&amp;1#&amp;"Calibri"&amp;10&amp;K000000Classification: Public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7030A0"/>
  </sheetPr>
  <dimension ref="A1:X188"/>
  <sheetViews>
    <sheetView zoomScale="50" zoomScaleNormal="50" workbookViewId="0">
      <pane xSplit="8" ySplit="4" topLeftCell="K11" activePane="bottomRight" state="frozenSplit"/>
      <selection pane="topRight" activeCell="G1" sqref="G1"/>
      <selection pane="bottomLeft" activeCell="A5" sqref="A5"/>
      <selection pane="bottomRight" activeCell="N61" sqref="N61"/>
    </sheetView>
  </sheetViews>
  <sheetFormatPr defaultColWidth="9.140625" defaultRowHeight="20.25"/>
  <cols>
    <col min="1" max="1" width="10.7109375" style="186" customWidth="1"/>
    <col min="2" max="2" width="20.140625" style="191" customWidth="1"/>
    <col min="3" max="3" width="30.42578125" style="191" customWidth="1"/>
    <col min="4" max="4" width="24.7109375" style="192" customWidth="1"/>
    <col min="5" max="5" width="18.140625" style="192" customWidth="1"/>
    <col min="6" max="6" width="23.5703125" style="192" customWidth="1"/>
    <col min="7" max="7" width="26" style="193" customWidth="1"/>
    <col min="8" max="8" width="22.85546875" style="194" customWidth="1"/>
    <col min="9" max="10" width="8.42578125" style="194" hidden="1" customWidth="1"/>
    <col min="11" max="11" width="30.42578125" style="186" customWidth="1"/>
    <col min="12" max="12" width="20.7109375" style="186" customWidth="1"/>
    <col min="13" max="14" width="21.85546875" style="194" customWidth="1"/>
    <col min="15" max="15" width="21.85546875" style="195" customWidth="1"/>
    <col min="16" max="16" width="25" style="196" customWidth="1"/>
    <col min="17" max="17" width="29" style="196" customWidth="1"/>
    <col min="18" max="19" width="25" style="196" customWidth="1"/>
    <col min="20" max="20" width="25" style="194" customWidth="1"/>
    <col min="21" max="21" width="52.140625" style="191" customWidth="1"/>
    <col min="22" max="22" width="47.42578125" style="197" customWidth="1"/>
    <col min="23" max="23" width="31.5703125" style="243" customWidth="1"/>
    <col min="24" max="24" width="40.42578125" style="194" customWidth="1"/>
    <col min="25" max="16384" width="9.140625" style="194"/>
  </cols>
  <sheetData>
    <row r="1" spans="1:24" s="174" customFormat="1">
      <c r="A1" s="170"/>
      <c r="B1" s="171"/>
      <c r="C1" s="171"/>
      <c r="D1" s="172"/>
      <c r="E1" s="172"/>
      <c r="F1" s="172"/>
      <c r="G1" s="173"/>
      <c r="K1" s="170"/>
      <c r="L1" s="170"/>
      <c r="O1" s="175"/>
      <c r="P1" s="176"/>
      <c r="Q1" s="176"/>
      <c r="R1" s="176"/>
      <c r="S1" s="176"/>
      <c r="U1" s="171"/>
      <c r="V1" s="177"/>
      <c r="W1" s="241"/>
    </row>
    <row r="2" spans="1:24" s="174" customFormat="1" ht="42" customHeight="1">
      <c r="A2" s="170"/>
      <c r="B2" s="1002" t="s">
        <v>47</v>
      </c>
      <c r="C2" s="1002"/>
      <c r="D2" s="1002"/>
      <c r="E2" s="1002"/>
      <c r="F2" s="1002"/>
      <c r="G2" s="1002"/>
      <c r="H2" s="1002"/>
      <c r="I2" s="1002"/>
      <c r="J2" s="1002"/>
      <c r="K2" s="1002"/>
      <c r="L2" s="1002"/>
      <c r="M2" s="1002"/>
      <c r="N2" s="1002"/>
      <c r="O2" s="1002"/>
      <c r="P2" s="1002"/>
      <c r="Q2" s="1002"/>
      <c r="R2" s="1002"/>
      <c r="S2" s="1002"/>
      <c r="T2" s="1002"/>
      <c r="U2" s="1002"/>
      <c r="V2" s="178"/>
      <c r="W2" s="241"/>
    </row>
    <row r="3" spans="1:24" s="179" customFormat="1" ht="44.45" customHeight="1">
      <c r="A3" s="994" t="s">
        <v>48</v>
      </c>
      <c r="B3" s="994" t="s">
        <v>49</v>
      </c>
      <c r="C3" s="994" t="s">
        <v>50</v>
      </c>
      <c r="D3" s="994" t="s">
        <v>51</v>
      </c>
      <c r="E3" s="992" t="s">
        <v>1283</v>
      </c>
      <c r="F3" s="992" t="s">
        <v>1284</v>
      </c>
      <c r="G3" s="1003" t="s">
        <v>52</v>
      </c>
      <c r="H3" s="1005" t="s">
        <v>53</v>
      </c>
      <c r="I3" s="1006" t="s">
        <v>54</v>
      </c>
      <c r="J3" s="1007"/>
      <c r="K3" s="1008"/>
      <c r="L3" s="992" t="s">
        <v>717</v>
      </c>
      <c r="M3" s="992" t="s">
        <v>55</v>
      </c>
      <c r="N3" s="994" t="s">
        <v>7</v>
      </c>
      <c r="O3" s="996" t="s">
        <v>56</v>
      </c>
      <c r="P3" s="998" t="s">
        <v>57</v>
      </c>
      <c r="Q3" s="999"/>
      <c r="R3" s="1000" t="s">
        <v>58</v>
      </c>
      <c r="S3" s="1001"/>
      <c r="T3" s="1009" t="s">
        <v>59</v>
      </c>
      <c r="U3" s="1010" t="s">
        <v>60</v>
      </c>
      <c r="V3" s="249"/>
      <c r="W3" s="250"/>
      <c r="X3" s="991" t="s">
        <v>1277</v>
      </c>
    </row>
    <row r="4" spans="1:24" s="179" customFormat="1" ht="36.950000000000003" customHeight="1">
      <c r="A4" s="995"/>
      <c r="B4" s="995"/>
      <c r="C4" s="995"/>
      <c r="D4" s="995"/>
      <c r="E4" s="993"/>
      <c r="F4" s="993"/>
      <c r="G4" s="1004"/>
      <c r="H4" s="1005"/>
      <c r="I4" s="180" t="s">
        <v>61</v>
      </c>
      <c r="J4" s="180" t="s">
        <v>62</v>
      </c>
      <c r="K4" s="181" t="s">
        <v>63</v>
      </c>
      <c r="L4" s="993"/>
      <c r="M4" s="993"/>
      <c r="N4" s="995"/>
      <c r="O4" s="997"/>
      <c r="P4" s="182" t="s">
        <v>64</v>
      </c>
      <c r="Q4" s="182" t="s">
        <v>65</v>
      </c>
      <c r="R4" s="182" t="s">
        <v>64</v>
      </c>
      <c r="S4" s="182" t="s">
        <v>65</v>
      </c>
      <c r="T4" s="1009"/>
      <c r="U4" s="1011"/>
      <c r="V4" s="249" t="s">
        <v>687</v>
      </c>
      <c r="W4" s="251" t="s">
        <v>2699</v>
      </c>
      <c r="X4" s="991"/>
    </row>
    <row r="5" spans="1:24" s="186" customFormat="1" ht="70.5" hidden="1" customHeight="1">
      <c r="A5" s="227">
        <v>1</v>
      </c>
      <c r="B5" s="228">
        <v>25111257</v>
      </c>
      <c r="C5" s="229" t="s">
        <v>2596</v>
      </c>
      <c r="D5" s="230">
        <v>307995591800</v>
      </c>
      <c r="E5" s="230">
        <v>1</v>
      </c>
      <c r="F5" s="231">
        <v>45987</v>
      </c>
      <c r="G5" s="232" t="s">
        <v>2688</v>
      </c>
      <c r="H5" s="228" t="s">
        <v>2678</v>
      </c>
      <c r="I5" s="233"/>
      <c r="J5" s="233"/>
      <c r="K5" s="237" t="s">
        <v>2684</v>
      </c>
      <c r="L5" s="238" t="s">
        <v>2333</v>
      </c>
      <c r="M5" s="234">
        <v>21</v>
      </c>
      <c r="N5" s="228">
        <v>0.28999999999999998</v>
      </c>
      <c r="O5" s="235">
        <v>33.1</v>
      </c>
      <c r="P5" s="236">
        <f>+IF(O5=0, n, IF(O5&lt;=50, 760000, IF(O5&lt;=1000, 1015000, IF(O5&gt;1000,1015000+(O5-1000)*800))))</f>
        <v>760000</v>
      </c>
      <c r="Q5" s="236">
        <f t="shared" ref="Q5:Q45" si="0">+P5</f>
        <v>760000</v>
      </c>
      <c r="R5" s="183">
        <v>1680000</v>
      </c>
      <c r="S5" s="184">
        <f>R5</f>
        <v>1680000</v>
      </c>
      <c r="T5" s="185">
        <f>S5*50%</f>
        <v>840000</v>
      </c>
      <c r="U5" s="247" t="s">
        <v>2682</v>
      </c>
      <c r="V5" s="244" t="s">
        <v>1275</v>
      </c>
      <c r="W5" s="245" t="s">
        <v>2695</v>
      </c>
      <c r="X5" s="186" t="s">
        <v>2637</v>
      </c>
    </row>
    <row r="6" spans="1:24" s="186" customFormat="1" ht="70.5" hidden="1" customHeight="1">
      <c r="A6" s="227">
        <v>2</v>
      </c>
      <c r="B6" s="228">
        <v>25100713</v>
      </c>
      <c r="C6" s="229" t="s">
        <v>2597</v>
      </c>
      <c r="D6" s="230">
        <v>307997834560</v>
      </c>
      <c r="E6" s="230">
        <v>1</v>
      </c>
      <c r="F6" s="231">
        <v>45987</v>
      </c>
      <c r="G6" s="232" t="s">
        <v>2688</v>
      </c>
      <c r="H6" s="228" t="s">
        <v>2679</v>
      </c>
      <c r="I6" s="233"/>
      <c r="J6" s="233"/>
      <c r="K6" s="973" t="s">
        <v>2684</v>
      </c>
      <c r="L6" s="976" t="s">
        <v>2334</v>
      </c>
      <c r="M6" s="234">
        <v>9</v>
      </c>
      <c r="N6" s="228">
        <v>0.09</v>
      </c>
      <c r="O6" s="235">
        <v>10.6</v>
      </c>
      <c r="P6" s="236">
        <f>+IF(O6=0, n, IF(O6&lt;=50, 760000, IF(O6&lt;=1000, 1015000, IF(O6&gt;1000,1015000+(O6-1000)*800))))</f>
        <v>760000</v>
      </c>
      <c r="Q6" s="236">
        <f t="shared" si="0"/>
        <v>760000</v>
      </c>
      <c r="R6" s="183">
        <v>1680000</v>
      </c>
      <c r="S6" s="184">
        <f t="shared" ref="S6:S45" si="1">R6</f>
        <v>1680000</v>
      </c>
      <c r="T6" s="185">
        <f t="shared" ref="T6:T45" si="2">S6*50%</f>
        <v>840000</v>
      </c>
      <c r="U6" s="979" t="s">
        <v>2682</v>
      </c>
      <c r="V6" s="244" t="s">
        <v>2698</v>
      </c>
      <c r="W6" s="245" t="s">
        <v>2695</v>
      </c>
      <c r="X6" s="186" t="s">
        <v>2638</v>
      </c>
    </row>
    <row r="7" spans="1:24" s="186" customFormat="1" ht="70.5" hidden="1" customHeight="1">
      <c r="A7" s="227">
        <v>3</v>
      </c>
      <c r="B7" s="228">
        <v>25110091</v>
      </c>
      <c r="C7" s="229" t="s">
        <v>2598</v>
      </c>
      <c r="D7" s="230">
        <v>307997825830</v>
      </c>
      <c r="E7" s="230">
        <v>1</v>
      </c>
      <c r="F7" s="231">
        <v>45987</v>
      </c>
      <c r="G7" s="232" t="s">
        <v>2688</v>
      </c>
      <c r="H7" s="228" t="s">
        <v>2679</v>
      </c>
      <c r="I7" s="233"/>
      <c r="J7" s="233"/>
      <c r="K7" s="975"/>
      <c r="L7" s="978"/>
      <c r="M7" s="234">
        <v>5</v>
      </c>
      <c r="N7" s="228">
        <v>0.05</v>
      </c>
      <c r="O7" s="235">
        <v>5.4</v>
      </c>
      <c r="P7" s="236">
        <f>+IF(O7=0, n, IF(O7&lt;=50, 760000, IF(O7&lt;=1000, 1015000, IF(O7&gt;1000,1015000+(O7-1000)*800))))</f>
        <v>760000</v>
      </c>
      <c r="Q7" s="236">
        <f t="shared" si="0"/>
        <v>760000</v>
      </c>
      <c r="R7" s="183"/>
      <c r="S7" s="184">
        <f t="shared" si="1"/>
        <v>0</v>
      </c>
      <c r="T7" s="185">
        <f t="shared" si="2"/>
        <v>0</v>
      </c>
      <c r="U7" s="979"/>
      <c r="V7" s="244"/>
      <c r="W7" s="245"/>
      <c r="X7" s="186" t="s">
        <v>2639</v>
      </c>
    </row>
    <row r="8" spans="1:24" s="186" customFormat="1" ht="70.5" hidden="1" customHeight="1">
      <c r="A8" s="227">
        <v>4</v>
      </c>
      <c r="B8" s="228">
        <v>11164085</v>
      </c>
      <c r="C8" s="229" t="s">
        <v>2599</v>
      </c>
      <c r="D8" s="230">
        <v>308025133530</v>
      </c>
      <c r="E8" s="230">
        <v>1</v>
      </c>
      <c r="F8" s="231">
        <v>45995</v>
      </c>
      <c r="G8" s="232" t="s">
        <v>2689</v>
      </c>
      <c r="H8" s="228" t="s">
        <v>2678</v>
      </c>
      <c r="I8" s="233"/>
      <c r="J8" s="233"/>
      <c r="K8" s="973" t="s">
        <v>2685</v>
      </c>
      <c r="L8" s="976" t="s">
        <v>1285</v>
      </c>
      <c r="M8" s="234">
        <v>120</v>
      </c>
      <c r="N8" s="228">
        <v>1.1000000000000001</v>
      </c>
      <c r="O8" s="235">
        <v>109</v>
      </c>
      <c r="P8" s="236">
        <f>+IF(O8=0, n, IF(O8&lt;=50, 760000, IF(O8&lt;=1000, 1015000, IF(O8&gt;1000,1015000+(O8-1000)*800))))</f>
        <v>1015000</v>
      </c>
      <c r="Q8" s="236">
        <f t="shared" si="0"/>
        <v>1015000</v>
      </c>
      <c r="R8" s="183">
        <v>1800000</v>
      </c>
      <c r="S8" s="184">
        <f t="shared" si="1"/>
        <v>1800000</v>
      </c>
      <c r="T8" s="185">
        <f t="shared" si="2"/>
        <v>900000</v>
      </c>
      <c r="U8" s="979" t="s">
        <v>2682</v>
      </c>
      <c r="V8" s="244" t="s">
        <v>1275</v>
      </c>
      <c r="W8" s="246" t="s">
        <v>2690</v>
      </c>
      <c r="X8" s="186" t="s">
        <v>2640</v>
      </c>
    </row>
    <row r="9" spans="1:24" s="186" customFormat="1" ht="70.5" hidden="1" customHeight="1">
      <c r="A9" s="227">
        <v>5</v>
      </c>
      <c r="B9" s="228">
        <v>11170249</v>
      </c>
      <c r="C9" s="229" t="s">
        <v>2600</v>
      </c>
      <c r="D9" s="230">
        <v>308018820930</v>
      </c>
      <c r="E9" s="230">
        <v>1</v>
      </c>
      <c r="F9" s="231">
        <v>45993</v>
      </c>
      <c r="G9" s="232" t="s">
        <v>2689</v>
      </c>
      <c r="H9" s="228" t="s">
        <v>2678</v>
      </c>
      <c r="I9" s="233"/>
      <c r="J9" s="233"/>
      <c r="K9" s="974"/>
      <c r="L9" s="977"/>
      <c r="M9" s="234">
        <v>225</v>
      </c>
      <c r="N9" s="228">
        <v>3.13</v>
      </c>
      <c r="O9" s="235">
        <v>302.10000000000002</v>
      </c>
      <c r="P9" s="236">
        <f>+IF(O9=0, n, IF(O9&lt;=50, 760000, IF(O9&lt;=1000, 1015000, IF(O9&gt;1000,1015000+(O9-1000)*800))))</f>
        <v>1015000</v>
      </c>
      <c r="Q9" s="236">
        <f t="shared" si="0"/>
        <v>1015000</v>
      </c>
      <c r="R9" s="183"/>
      <c r="S9" s="184">
        <f t="shared" si="1"/>
        <v>0</v>
      </c>
      <c r="T9" s="185">
        <f t="shared" si="2"/>
        <v>0</v>
      </c>
      <c r="U9" s="979"/>
      <c r="V9" s="244"/>
      <c r="W9" s="173"/>
      <c r="X9" s="186" t="s">
        <v>2641</v>
      </c>
    </row>
    <row r="10" spans="1:24" s="186" customFormat="1" ht="70.5" hidden="1" customHeight="1">
      <c r="A10" s="227">
        <v>6</v>
      </c>
      <c r="B10" s="228">
        <v>11191338</v>
      </c>
      <c r="C10" s="229" t="s">
        <v>2601</v>
      </c>
      <c r="D10" s="230">
        <v>308025136660</v>
      </c>
      <c r="E10" s="230">
        <v>1</v>
      </c>
      <c r="F10" s="231">
        <v>45995</v>
      </c>
      <c r="G10" s="232" t="s">
        <v>2689</v>
      </c>
      <c r="H10" s="228" t="s">
        <v>2678</v>
      </c>
      <c r="I10" s="233"/>
      <c r="J10" s="233"/>
      <c r="K10" s="975"/>
      <c r="L10" s="978"/>
      <c r="M10" s="234">
        <v>204</v>
      </c>
      <c r="N10" s="228">
        <v>2.56</v>
      </c>
      <c r="O10" s="235">
        <v>258.39999999999998</v>
      </c>
      <c r="P10" s="236">
        <f>+IF(O10=0, n, IF(O10&lt;=50, 760000, IF(O10&lt;=1000, 1015000, IF(O10&gt;1000,1015000+(O10-1000)*800))))</f>
        <v>1015000</v>
      </c>
      <c r="Q10" s="236">
        <f t="shared" si="0"/>
        <v>1015000</v>
      </c>
      <c r="R10" s="183"/>
      <c r="S10" s="184">
        <f t="shared" si="1"/>
        <v>0</v>
      </c>
      <c r="T10" s="185">
        <f t="shared" si="2"/>
        <v>0</v>
      </c>
      <c r="U10" s="979"/>
      <c r="V10" s="244"/>
      <c r="W10" s="173"/>
      <c r="X10" s="186" t="s">
        <v>2642</v>
      </c>
    </row>
    <row r="11" spans="1:24" s="281" customFormat="1" ht="70.5" customHeight="1">
      <c r="A11" s="266">
        <v>7</v>
      </c>
      <c r="B11" s="267">
        <v>11159600</v>
      </c>
      <c r="C11" s="268" t="s">
        <v>2602</v>
      </c>
      <c r="D11" s="269">
        <v>308018361620</v>
      </c>
      <c r="E11" s="269">
        <v>1</v>
      </c>
      <c r="F11" s="270">
        <v>45993</v>
      </c>
      <c r="G11" s="271" t="s">
        <v>2689</v>
      </c>
      <c r="H11" s="267" t="s">
        <v>2679</v>
      </c>
      <c r="I11" s="272"/>
      <c r="J11" s="272"/>
      <c r="K11" s="983" t="s">
        <v>3247</v>
      </c>
      <c r="L11" s="990" t="s">
        <v>1272</v>
      </c>
      <c r="M11" s="272">
        <v>815</v>
      </c>
      <c r="N11" s="267">
        <v>7.21</v>
      </c>
      <c r="O11" s="273">
        <v>736.3</v>
      </c>
      <c r="P11" s="274">
        <f>+IF(O11=0, n, IF(O11&lt;=50, 760000, IF(O11&lt;=1000, 1015000, IF(O11&gt;1000,1015000+(O11-1000)*800))))</f>
        <v>1015000</v>
      </c>
      <c r="Q11" s="274">
        <f t="shared" si="0"/>
        <v>1015000</v>
      </c>
      <c r="R11" s="275">
        <v>1800000</v>
      </c>
      <c r="S11" s="276">
        <f t="shared" si="1"/>
        <v>1800000</v>
      </c>
      <c r="T11" s="277">
        <f t="shared" si="2"/>
        <v>900000</v>
      </c>
      <c r="U11" s="987" t="s">
        <v>2682</v>
      </c>
      <c r="V11" s="279" t="s">
        <v>2698</v>
      </c>
      <c r="W11" s="280" t="s">
        <v>2690</v>
      </c>
      <c r="X11" s="281" t="s">
        <v>2643</v>
      </c>
    </row>
    <row r="12" spans="1:24" s="281" customFormat="1" ht="70.5" customHeight="1">
      <c r="A12" s="266">
        <v>8</v>
      </c>
      <c r="B12" s="267">
        <v>11170247</v>
      </c>
      <c r="C12" s="268" t="s">
        <v>2603</v>
      </c>
      <c r="D12" s="269">
        <v>308018359260</v>
      </c>
      <c r="E12" s="269">
        <v>1</v>
      </c>
      <c r="F12" s="270">
        <v>45993</v>
      </c>
      <c r="G12" s="271" t="s">
        <v>2689</v>
      </c>
      <c r="H12" s="267" t="s">
        <v>2679</v>
      </c>
      <c r="I12" s="272"/>
      <c r="J12" s="272"/>
      <c r="K12" s="984"/>
      <c r="L12" s="989"/>
      <c r="M12" s="272">
        <v>205</v>
      </c>
      <c r="N12" s="267">
        <v>2</v>
      </c>
      <c r="O12" s="273">
        <v>189.4</v>
      </c>
      <c r="P12" s="274">
        <f>+IF(O12=0, n, IF(O12&lt;=50, 760000, IF(O12&lt;=1000, 1015000, IF(O12&gt;1000,1015000+(O12-1000)*800))))</f>
        <v>1015000</v>
      </c>
      <c r="Q12" s="274">
        <f t="shared" si="0"/>
        <v>1015000</v>
      </c>
      <c r="R12" s="275"/>
      <c r="S12" s="276">
        <f t="shared" si="1"/>
        <v>0</v>
      </c>
      <c r="T12" s="277">
        <f t="shared" si="2"/>
        <v>0</v>
      </c>
      <c r="U12" s="987"/>
      <c r="V12" s="279"/>
      <c r="W12" s="282"/>
      <c r="X12" s="281" t="s">
        <v>2644</v>
      </c>
    </row>
    <row r="13" spans="1:24" s="186" customFormat="1" ht="70.5" hidden="1" customHeight="1">
      <c r="A13" s="227">
        <v>9</v>
      </c>
      <c r="B13" s="228">
        <v>11180379</v>
      </c>
      <c r="C13" s="229" t="s">
        <v>2604</v>
      </c>
      <c r="D13" s="230">
        <v>308024150360</v>
      </c>
      <c r="E13" s="230">
        <v>1</v>
      </c>
      <c r="F13" s="231">
        <v>45995</v>
      </c>
      <c r="G13" s="232" t="s">
        <v>2689</v>
      </c>
      <c r="H13" s="228" t="s">
        <v>2679</v>
      </c>
      <c r="I13" s="233"/>
      <c r="J13" s="233"/>
      <c r="K13" s="237" t="s">
        <v>2684</v>
      </c>
      <c r="L13" s="238" t="s">
        <v>1273</v>
      </c>
      <c r="M13" s="234">
        <v>60</v>
      </c>
      <c r="N13" s="228">
        <v>0.52</v>
      </c>
      <c r="O13" s="235">
        <v>53.1</v>
      </c>
      <c r="P13" s="236">
        <f>+IF(O13=0, n, IF(O13&lt;=50, 760000, IF(O13&lt;=1000, 1015000, IF(O13&gt;1000,1015000+(O13-1000)*800))))</f>
        <v>1015000</v>
      </c>
      <c r="Q13" s="236">
        <f t="shared" si="0"/>
        <v>1015000</v>
      </c>
      <c r="R13" s="183">
        <v>1680000</v>
      </c>
      <c r="S13" s="184">
        <f t="shared" si="1"/>
        <v>1680000</v>
      </c>
      <c r="T13" s="185">
        <f t="shared" si="2"/>
        <v>840000</v>
      </c>
      <c r="U13" s="247" t="s">
        <v>2682</v>
      </c>
      <c r="V13" s="244" t="s">
        <v>2698</v>
      </c>
      <c r="W13" s="246" t="s">
        <v>2690</v>
      </c>
      <c r="X13" s="186" t="s">
        <v>2645</v>
      </c>
    </row>
    <row r="14" spans="1:24" s="186" customFormat="1" ht="70.5" hidden="1" customHeight="1">
      <c r="A14" s="227">
        <v>10</v>
      </c>
      <c r="B14" s="228">
        <v>11180378</v>
      </c>
      <c r="C14" s="229" t="s">
        <v>2605</v>
      </c>
      <c r="D14" s="230">
        <v>308022069630</v>
      </c>
      <c r="E14" s="230">
        <v>1</v>
      </c>
      <c r="F14" s="231">
        <v>45994</v>
      </c>
      <c r="G14" s="232" t="s">
        <v>2689</v>
      </c>
      <c r="H14" s="228" t="s">
        <v>2679</v>
      </c>
      <c r="I14" s="233"/>
      <c r="J14" s="233"/>
      <c r="K14" s="973" t="s">
        <v>2686</v>
      </c>
      <c r="L14" s="976" t="s">
        <v>1274</v>
      </c>
      <c r="M14" s="234">
        <v>633</v>
      </c>
      <c r="N14" s="228">
        <v>5.49</v>
      </c>
      <c r="O14" s="235">
        <v>560.70000000000005</v>
      </c>
      <c r="P14" s="236">
        <f>+IF(O14=0, n, IF(O14&lt;=50, 760000, IF(O14&lt;=1000, 1015000, IF(O14&gt;1000,1015000+(O14-1000)*800))))</f>
        <v>1015000</v>
      </c>
      <c r="Q14" s="236">
        <f t="shared" si="0"/>
        <v>1015000</v>
      </c>
      <c r="R14" s="183">
        <v>3480000</v>
      </c>
      <c r="S14" s="184">
        <f t="shared" si="1"/>
        <v>3480000</v>
      </c>
      <c r="T14" s="185">
        <f t="shared" si="2"/>
        <v>1740000</v>
      </c>
      <c r="U14" s="979" t="s">
        <v>2682</v>
      </c>
      <c r="V14" s="244" t="s">
        <v>2698</v>
      </c>
      <c r="W14" s="246" t="s">
        <v>2690</v>
      </c>
      <c r="X14" s="186" t="s">
        <v>2646</v>
      </c>
    </row>
    <row r="15" spans="1:24" s="186" customFormat="1" ht="70.5" hidden="1" customHeight="1">
      <c r="A15" s="227">
        <v>11</v>
      </c>
      <c r="B15" s="228">
        <v>11164093</v>
      </c>
      <c r="C15" s="229" t="s">
        <v>2606</v>
      </c>
      <c r="D15" s="230">
        <v>308022075010</v>
      </c>
      <c r="E15" s="230">
        <v>1</v>
      </c>
      <c r="F15" s="231">
        <v>45994</v>
      </c>
      <c r="G15" s="232" t="s">
        <v>2689</v>
      </c>
      <c r="H15" s="228" t="s">
        <v>2679</v>
      </c>
      <c r="I15" s="233"/>
      <c r="J15" s="233"/>
      <c r="K15" s="974"/>
      <c r="L15" s="977"/>
      <c r="M15" s="234">
        <v>240</v>
      </c>
      <c r="N15" s="228">
        <v>2.96</v>
      </c>
      <c r="O15" s="235">
        <v>304.8</v>
      </c>
      <c r="P15" s="236">
        <f>+IF(O15=0, n, IF(O15&lt;=50, 760000, IF(O15&lt;=1000, 1015000, IF(O15&gt;1000,1015000+(O15-1000)*800))))</f>
        <v>1015000</v>
      </c>
      <c r="Q15" s="236">
        <f t="shared" si="0"/>
        <v>1015000</v>
      </c>
      <c r="R15" s="183"/>
      <c r="S15" s="184">
        <f t="shared" si="1"/>
        <v>0</v>
      </c>
      <c r="T15" s="185">
        <f t="shared" si="2"/>
        <v>0</v>
      </c>
      <c r="U15" s="979"/>
      <c r="V15" s="244"/>
      <c r="W15" s="173"/>
      <c r="X15" s="186" t="s">
        <v>2647</v>
      </c>
    </row>
    <row r="16" spans="1:24" s="186" customFormat="1" ht="70.5" hidden="1" customHeight="1">
      <c r="A16" s="227">
        <v>12</v>
      </c>
      <c r="B16" s="228">
        <v>11164094</v>
      </c>
      <c r="C16" s="229" t="s">
        <v>2607</v>
      </c>
      <c r="D16" s="230">
        <v>308022102420</v>
      </c>
      <c r="E16" s="230">
        <v>1</v>
      </c>
      <c r="F16" s="231">
        <v>45994</v>
      </c>
      <c r="G16" s="232" t="s">
        <v>2689</v>
      </c>
      <c r="H16" s="228" t="s">
        <v>2679</v>
      </c>
      <c r="I16" s="233"/>
      <c r="J16" s="233"/>
      <c r="K16" s="975"/>
      <c r="L16" s="978"/>
      <c r="M16" s="234">
        <v>360</v>
      </c>
      <c r="N16" s="228">
        <v>4.41</v>
      </c>
      <c r="O16" s="235">
        <v>457.3</v>
      </c>
      <c r="P16" s="236">
        <f>+IF(O16=0, n, IF(O16&lt;=50, 760000, IF(O16&lt;=1000, 1015000, IF(O16&gt;1000,1015000+(O16-1000)*800))))</f>
        <v>1015000</v>
      </c>
      <c r="Q16" s="236">
        <f t="shared" si="0"/>
        <v>1015000</v>
      </c>
      <c r="R16" s="183"/>
      <c r="S16" s="184">
        <f t="shared" si="1"/>
        <v>0</v>
      </c>
      <c r="T16" s="185">
        <f t="shared" si="2"/>
        <v>0</v>
      </c>
      <c r="U16" s="979"/>
      <c r="V16" s="244"/>
      <c r="W16" s="173"/>
      <c r="X16" s="186" t="s">
        <v>2648</v>
      </c>
    </row>
    <row r="17" spans="1:24" s="186" customFormat="1" ht="70.5" hidden="1" customHeight="1">
      <c r="A17" s="227">
        <v>13</v>
      </c>
      <c r="B17" s="228">
        <v>25120379</v>
      </c>
      <c r="C17" s="229" t="s">
        <v>2608</v>
      </c>
      <c r="D17" s="230">
        <v>308027680610</v>
      </c>
      <c r="E17" s="230">
        <v>1</v>
      </c>
      <c r="F17" s="231">
        <v>45996</v>
      </c>
      <c r="G17" s="232" t="s">
        <v>2690</v>
      </c>
      <c r="H17" s="228" t="s">
        <v>2679</v>
      </c>
      <c r="I17" s="233"/>
      <c r="J17" s="233"/>
      <c r="K17" s="237" t="s">
        <v>2684</v>
      </c>
      <c r="L17" s="238" t="s">
        <v>2334</v>
      </c>
      <c r="M17" s="234">
        <v>125</v>
      </c>
      <c r="N17" s="228">
        <v>1.3</v>
      </c>
      <c r="O17" s="235">
        <v>163.6</v>
      </c>
      <c r="P17" s="236">
        <f>+IF(O17=0, n, IF(O17&lt;=50, 760000, IF(O17&lt;=1000, 1015000, IF(O17&gt;1000,1015000+(O17-1000)*800))))</f>
        <v>1015000</v>
      </c>
      <c r="Q17" s="236">
        <f t="shared" si="0"/>
        <v>1015000</v>
      </c>
      <c r="R17" s="183">
        <v>1680000</v>
      </c>
      <c r="S17" s="184">
        <f t="shared" si="1"/>
        <v>1680000</v>
      </c>
      <c r="T17" s="185">
        <f t="shared" si="2"/>
        <v>840000</v>
      </c>
      <c r="U17" s="247" t="s">
        <v>2682</v>
      </c>
      <c r="V17" s="244" t="s">
        <v>2698</v>
      </c>
      <c r="W17" s="246" t="s">
        <v>2696</v>
      </c>
      <c r="X17" s="186" t="s">
        <v>2649</v>
      </c>
    </row>
    <row r="18" spans="1:24" s="186" customFormat="1" ht="70.5" hidden="1" customHeight="1">
      <c r="A18" s="227">
        <v>14</v>
      </c>
      <c r="B18" s="228">
        <v>25120410</v>
      </c>
      <c r="C18" s="229" t="s">
        <v>2609</v>
      </c>
      <c r="D18" s="230">
        <v>308032160830</v>
      </c>
      <c r="E18" s="230">
        <v>1</v>
      </c>
      <c r="F18" s="231">
        <v>45997</v>
      </c>
      <c r="G18" s="232" t="s">
        <v>2691</v>
      </c>
      <c r="H18" s="228" t="s">
        <v>2679</v>
      </c>
      <c r="I18" s="233"/>
      <c r="J18" s="233"/>
      <c r="K18" s="237" t="s">
        <v>2684</v>
      </c>
      <c r="L18" s="238" t="s">
        <v>2336</v>
      </c>
      <c r="M18" s="234">
        <v>438</v>
      </c>
      <c r="N18" s="228">
        <v>3.94</v>
      </c>
      <c r="O18" s="235">
        <v>396.7</v>
      </c>
      <c r="P18" s="236">
        <f>+IF(O18=0, n, IF(O18&lt;=50, 760000, IF(O18&lt;=1000, 1015000, IF(O18&gt;1000,1015000+(O18-1000)*800))))</f>
        <v>1015000</v>
      </c>
      <c r="Q18" s="236">
        <f t="shared" si="0"/>
        <v>1015000</v>
      </c>
      <c r="R18" s="183">
        <v>1680000</v>
      </c>
      <c r="S18" s="184">
        <f t="shared" si="1"/>
        <v>1680000</v>
      </c>
      <c r="T18" s="185"/>
      <c r="U18" s="248" t="s">
        <v>2683</v>
      </c>
      <c r="V18" s="244" t="s">
        <v>2698</v>
      </c>
      <c r="W18" s="246" t="s">
        <v>2691</v>
      </c>
      <c r="X18" s="186" t="s">
        <v>2650</v>
      </c>
    </row>
    <row r="19" spans="1:24" s="281" customFormat="1" ht="70.5" customHeight="1">
      <c r="A19" s="266">
        <v>15</v>
      </c>
      <c r="B19" s="267">
        <v>25120411</v>
      </c>
      <c r="C19" s="268" t="s">
        <v>2610</v>
      </c>
      <c r="D19" s="269">
        <v>308032047650</v>
      </c>
      <c r="E19" s="269">
        <v>1</v>
      </c>
      <c r="F19" s="270">
        <v>45997</v>
      </c>
      <c r="G19" s="271" t="s">
        <v>2691</v>
      </c>
      <c r="H19" s="267" t="s">
        <v>2678</v>
      </c>
      <c r="I19" s="272"/>
      <c r="J19" s="272"/>
      <c r="K19" s="983" t="s">
        <v>3246</v>
      </c>
      <c r="L19" s="988" t="s">
        <v>2335</v>
      </c>
      <c r="M19" s="272">
        <v>210</v>
      </c>
      <c r="N19" s="267">
        <v>1.84</v>
      </c>
      <c r="O19" s="273">
        <v>189.2</v>
      </c>
      <c r="P19" s="274">
        <f>+IF(O19=0, n, IF(O19&lt;=50, 760000, IF(O19&lt;=1000, 1015000, IF(O19&gt;1000,1015000+(O19-1000)*800))))</f>
        <v>1015000</v>
      </c>
      <c r="Q19" s="274">
        <f t="shared" si="0"/>
        <v>1015000</v>
      </c>
      <c r="R19" s="275">
        <v>1680000</v>
      </c>
      <c r="S19" s="276">
        <f t="shared" si="1"/>
        <v>1680000</v>
      </c>
      <c r="T19" s="277">
        <f t="shared" si="2"/>
        <v>840000</v>
      </c>
      <c r="U19" s="987" t="s">
        <v>2682</v>
      </c>
      <c r="V19" s="279" t="s">
        <v>1275</v>
      </c>
      <c r="W19" s="280" t="s">
        <v>2692</v>
      </c>
      <c r="X19" s="281" t="s">
        <v>2651</v>
      </c>
    </row>
    <row r="20" spans="1:24" s="281" customFormat="1" ht="70.5" customHeight="1">
      <c r="A20" s="266">
        <v>16</v>
      </c>
      <c r="B20" s="267">
        <v>25120412</v>
      </c>
      <c r="C20" s="268" t="s">
        <v>2611</v>
      </c>
      <c r="D20" s="269">
        <v>308032065630</v>
      </c>
      <c r="E20" s="269">
        <v>1</v>
      </c>
      <c r="F20" s="270">
        <v>45997</v>
      </c>
      <c r="G20" s="271" t="s">
        <v>2691</v>
      </c>
      <c r="H20" s="267" t="s">
        <v>2678</v>
      </c>
      <c r="I20" s="272"/>
      <c r="J20" s="272"/>
      <c r="K20" s="984"/>
      <c r="L20" s="989"/>
      <c r="M20" s="272">
        <v>435</v>
      </c>
      <c r="N20" s="267">
        <v>3.94</v>
      </c>
      <c r="O20" s="273">
        <v>393.5</v>
      </c>
      <c r="P20" s="274">
        <f>+IF(O20=0, n, IF(O20&lt;=50, 760000, IF(O20&lt;=1000, 1015000, IF(O20&gt;1000,1015000+(O20-1000)*800))))</f>
        <v>1015000</v>
      </c>
      <c r="Q20" s="274">
        <f t="shared" si="0"/>
        <v>1015000</v>
      </c>
      <c r="R20" s="275"/>
      <c r="S20" s="276">
        <f t="shared" si="1"/>
        <v>0</v>
      </c>
      <c r="T20" s="277">
        <f t="shared" si="2"/>
        <v>0</v>
      </c>
      <c r="U20" s="987"/>
      <c r="V20" s="279"/>
      <c r="W20" s="282"/>
      <c r="X20" s="281" t="s">
        <v>2652</v>
      </c>
    </row>
    <row r="21" spans="1:24" s="281" customFormat="1" ht="70.5" customHeight="1">
      <c r="A21" s="266">
        <v>17</v>
      </c>
      <c r="B21" s="267">
        <v>25120465</v>
      </c>
      <c r="C21" s="268" t="s">
        <v>2612</v>
      </c>
      <c r="D21" s="269">
        <v>308035817260</v>
      </c>
      <c r="E21" s="269">
        <v>1</v>
      </c>
      <c r="F21" s="270">
        <v>45999</v>
      </c>
      <c r="G21" s="271" t="s">
        <v>2691</v>
      </c>
      <c r="H21" s="267" t="s">
        <v>2678</v>
      </c>
      <c r="I21" s="272"/>
      <c r="J21" s="272"/>
      <c r="K21" s="983" t="s">
        <v>3248</v>
      </c>
      <c r="L21" s="985" t="s">
        <v>2336</v>
      </c>
      <c r="M21" s="272">
        <v>200</v>
      </c>
      <c r="N21" s="267">
        <v>2.57</v>
      </c>
      <c r="O21" s="273">
        <v>300.10000000000002</v>
      </c>
      <c r="P21" s="274">
        <f>+IF(O21=0, n, IF(O21&lt;=50, 760000, IF(O21&lt;=1000, 1015000, IF(O21&gt;1000,1015000+(O21-1000)*800))))</f>
        <v>1015000</v>
      </c>
      <c r="Q21" s="274">
        <f t="shared" si="0"/>
        <v>1015000</v>
      </c>
      <c r="R21" s="275">
        <v>1680000</v>
      </c>
      <c r="S21" s="276">
        <f t="shared" si="1"/>
        <v>1680000</v>
      </c>
      <c r="T21" s="277">
        <f t="shared" si="2"/>
        <v>840000</v>
      </c>
      <c r="U21" s="987" t="s">
        <v>2682</v>
      </c>
      <c r="V21" s="279" t="s">
        <v>1275</v>
      </c>
      <c r="W21" s="280" t="s">
        <v>2692</v>
      </c>
      <c r="X21" s="281" t="s">
        <v>2653</v>
      </c>
    </row>
    <row r="22" spans="1:24" s="281" customFormat="1" ht="70.5" customHeight="1">
      <c r="A22" s="266">
        <v>18</v>
      </c>
      <c r="B22" s="267">
        <v>25120466</v>
      </c>
      <c r="C22" s="268" t="s">
        <v>2613</v>
      </c>
      <c r="D22" s="269">
        <v>308035826950</v>
      </c>
      <c r="E22" s="269">
        <v>1</v>
      </c>
      <c r="F22" s="270">
        <v>45999</v>
      </c>
      <c r="G22" s="271" t="s">
        <v>2691</v>
      </c>
      <c r="H22" s="267" t="s">
        <v>2678</v>
      </c>
      <c r="I22" s="272"/>
      <c r="J22" s="272"/>
      <c r="K22" s="984"/>
      <c r="L22" s="986"/>
      <c r="M22" s="272">
        <v>200</v>
      </c>
      <c r="N22" s="267">
        <v>2.69</v>
      </c>
      <c r="O22" s="273">
        <v>297.60000000000002</v>
      </c>
      <c r="P22" s="274">
        <f>+IF(O22=0, n, IF(O22&lt;=50, 760000, IF(O22&lt;=1000, 1015000, IF(O22&gt;1000,1015000+(O22-1000)*800))))</f>
        <v>1015000</v>
      </c>
      <c r="Q22" s="274">
        <f t="shared" si="0"/>
        <v>1015000</v>
      </c>
      <c r="R22" s="275"/>
      <c r="S22" s="276">
        <f t="shared" si="1"/>
        <v>0</v>
      </c>
      <c r="T22" s="277">
        <f t="shared" si="2"/>
        <v>0</v>
      </c>
      <c r="U22" s="987"/>
      <c r="V22" s="279"/>
      <c r="W22" s="282"/>
      <c r="X22" s="281" t="s">
        <v>2654</v>
      </c>
    </row>
    <row r="23" spans="1:24" s="186" customFormat="1" ht="70.5" hidden="1" customHeight="1">
      <c r="A23" s="227">
        <v>19</v>
      </c>
      <c r="B23" s="228">
        <v>25120467</v>
      </c>
      <c r="C23" s="229" t="s">
        <v>2614</v>
      </c>
      <c r="D23" s="230">
        <v>308034084760</v>
      </c>
      <c r="E23" s="230">
        <v>1</v>
      </c>
      <c r="F23" s="231">
        <v>45999</v>
      </c>
      <c r="G23" s="232" t="s">
        <v>2691</v>
      </c>
      <c r="H23" s="228" t="s">
        <v>2678</v>
      </c>
      <c r="I23" s="233"/>
      <c r="J23" s="233"/>
      <c r="K23" s="237" t="s">
        <v>2686</v>
      </c>
      <c r="L23" s="238" t="s">
        <v>2337</v>
      </c>
      <c r="M23" s="234">
        <v>1350</v>
      </c>
      <c r="N23" s="228">
        <v>16.96</v>
      </c>
      <c r="O23" s="235">
        <v>1881</v>
      </c>
      <c r="P23" s="236">
        <f>+IF(O23=0, n, IF(O23&lt;=50, 760000, IF(O23&lt;=1000, 1015000, IF(O23&gt;1000,1015000+(O23-1000)*800))))</f>
        <v>1719800</v>
      </c>
      <c r="Q23" s="236">
        <f t="shared" si="0"/>
        <v>1719800</v>
      </c>
      <c r="R23" s="183">
        <v>3480000</v>
      </c>
      <c r="S23" s="184">
        <f t="shared" si="1"/>
        <v>3480000</v>
      </c>
      <c r="T23" s="185">
        <f t="shared" si="2"/>
        <v>1740000</v>
      </c>
      <c r="U23" s="247" t="s">
        <v>2682</v>
      </c>
      <c r="V23" s="244" t="s">
        <v>1275</v>
      </c>
      <c r="W23" s="246" t="s">
        <v>2692</v>
      </c>
      <c r="X23" s="186" t="s">
        <v>2655</v>
      </c>
    </row>
    <row r="24" spans="1:24" s="186" customFormat="1" ht="70.5" hidden="1" customHeight="1">
      <c r="A24" s="227">
        <v>20</v>
      </c>
      <c r="B24" s="228">
        <v>25120468</v>
      </c>
      <c r="C24" s="229" t="s">
        <v>2615</v>
      </c>
      <c r="D24" s="230">
        <v>308034086160</v>
      </c>
      <c r="E24" s="230">
        <v>1</v>
      </c>
      <c r="F24" s="231">
        <v>45999</v>
      </c>
      <c r="G24" s="232" t="s">
        <v>2691</v>
      </c>
      <c r="H24" s="228" t="s">
        <v>2678</v>
      </c>
      <c r="I24" s="233"/>
      <c r="J24" s="233"/>
      <c r="K24" s="237" t="s">
        <v>2686</v>
      </c>
      <c r="L24" s="238" t="s">
        <v>692</v>
      </c>
      <c r="M24" s="234">
        <v>972</v>
      </c>
      <c r="N24" s="228">
        <v>14.28</v>
      </c>
      <c r="O24" s="235">
        <v>1543.9</v>
      </c>
      <c r="P24" s="236">
        <f>+IF(O24=0, n, IF(O24&lt;=50, 760000, IF(O24&lt;=1000, 1015000, IF(O24&gt;1000,1015000+(O24-1000)*800))))</f>
        <v>1450120</v>
      </c>
      <c r="Q24" s="236">
        <f t="shared" si="0"/>
        <v>1450120</v>
      </c>
      <c r="R24" s="183">
        <v>3480000</v>
      </c>
      <c r="S24" s="184">
        <f t="shared" si="1"/>
        <v>3480000</v>
      </c>
      <c r="T24" s="185">
        <f t="shared" si="2"/>
        <v>1740000</v>
      </c>
      <c r="U24" s="247" t="s">
        <v>2682</v>
      </c>
      <c r="V24" s="244" t="s">
        <v>1275</v>
      </c>
      <c r="W24" s="246" t="s">
        <v>2692</v>
      </c>
      <c r="X24" s="186" t="s">
        <v>2656</v>
      </c>
    </row>
    <row r="25" spans="1:24" s="302" customFormat="1" ht="70.5" hidden="1" customHeight="1">
      <c r="A25" s="285">
        <v>21</v>
      </c>
      <c r="B25" s="286">
        <v>25120469</v>
      </c>
      <c r="C25" s="287" t="s">
        <v>2616</v>
      </c>
      <c r="D25" s="288">
        <v>308034093420</v>
      </c>
      <c r="E25" s="288">
        <v>1</v>
      </c>
      <c r="F25" s="289">
        <v>45999</v>
      </c>
      <c r="G25" s="290" t="s">
        <v>2691</v>
      </c>
      <c r="H25" s="286" t="s">
        <v>2678</v>
      </c>
      <c r="I25" s="272"/>
      <c r="J25" s="272"/>
      <c r="K25" s="291" t="s">
        <v>2686</v>
      </c>
      <c r="L25" s="292" t="s">
        <v>2334</v>
      </c>
      <c r="M25" s="293">
        <v>978</v>
      </c>
      <c r="N25" s="286">
        <v>14.37</v>
      </c>
      <c r="O25" s="294">
        <v>1553.4</v>
      </c>
      <c r="P25" s="295">
        <f>+IF(O25=0, n, IF(O25&lt;=50, 760000, IF(O25&lt;=1000, 1015000, IF(O25&gt;1000,1015000+(O25-1000)*800))))</f>
        <v>1457720</v>
      </c>
      <c r="Q25" s="295">
        <f t="shared" si="0"/>
        <v>1457720</v>
      </c>
      <c r="R25" s="296">
        <v>3480000</v>
      </c>
      <c r="S25" s="297">
        <f t="shared" si="1"/>
        <v>3480000</v>
      </c>
      <c r="T25" s="298">
        <f t="shared" si="2"/>
        <v>1740000</v>
      </c>
      <c r="U25" s="299" t="s">
        <v>2682</v>
      </c>
      <c r="V25" s="300" t="s">
        <v>1275</v>
      </c>
      <c r="W25" s="301" t="s">
        <v>2692</v>
      </c>
      <c r="X25" s="302" t="s">
        <v>2657</v>
      </c>
    </row>
    <row r="26" spans="1:24" s="186" customFormat="1" ht="70.5" hidden="1" customHeight="1">
      <c r="A26" s="227">
        <v>22</v>
      </c>
      <c r="B26" s="228">
        <v>25120405</v>
      </c>
      <c r="C26" s="229" t="s">
        <v>2617</v>
      </c>
      <c r="D26" s="230">
        <v>308032033210</v>
      </c>
      <c r="E26" s="230">
        <v>1</v>
      </c>
      <c r="F26" s="231">
        <v>45997</v>
      </c>
      <c r="G26" s="232" t="s">
        <v>2692</v>
      </c>
      <c r="H26" s="228" t="s">
        <v>2678</v>
      </c>
      <c r="I26" s="233"/>
      <c r="J26" s="233"/>
      <c r="K26" s="973" t="s">
        <v>2686</v>
      </c>
      <c r="L26" s="976" t="s">
        <v>2334</v>
      </c>
      <c r="M26" s="234">
        <v>91</v>
      </c>
      <c r="N26" s="228">
        <v>0.95</v>
      </c>
      <c r="O26" s="235">
        <v>84.5</v>
      </c>
      <c r="P26" s="236">
        <f>+IF(O26=0, n, IF(O26&lt;=50, 760000, IF(O26&lt;=1000, 1015000, IF(O26&gt;1000,1015000+(O26-1000)*800))))</f>
        <v>1015000</v>
      </c>
      <c r="Q26" s="236">
        <f t="shared" si="0"/>
        <v>1015000</v>
      </c>
      <c r="R26" s="183">
        <v>3480000</v>
      </c>
      <c r="S26" s="184">
        <f t="shared" si="1"/>
        <v>3480000</v>
      </c>
      <c r="T26" s="185">
        <f t="shared" si="2"/>
        <v>1740000</v>
      </c>
      <c r="U26" s="979" t="s">
        <v>2682</v>
      </c>
      <c r="V26" s="244" t="s">
        <v>1275</v>
      </c>
      <c r="W26" s="246" t="s">
        <v>2693</v>
      </c>
      <c r="X26" s="186" t="s">
        <v>2658</v>
      </c>
    </row>
    <row r="27" spans="1:24" s="186" customFormat="1" ht="70.5" hidden="1" customHeight="1">
      <c r="A27" s="227">
        <v>23</v>
      </c>
      <c r="B27" s="228">
        <v>25120406</v>
      </c>
      <c r="C27" s="229" t="s">
        <v>2618</v>
      </c>
      <c r="D27" s="230">
        <v>308032101920</v>
      </c>
      <c r="E27" s="230">
        <v>1</v>
      </c>
      <c r="F27" s="231">
        <v>45997</v>
      </c>
      <c r="G27" s="232" t="s">
        <v>2692</v>
      </c>
      <c r="H27" s="228" t="s">
        <v>2678</v>
      </c>
      <c r="I27" s="233"/>
      <c r="J27" s="233"/>
      <c r="K27" s="974"/>
      <c r="L27" s="977"/>
      <c r="M27" s="234">
        <v>36</v>
      </c>
      <c r="N27" s="228">
        <v>0.4</v>
      </c>
      <c r="O27" s="235">
        <v>34.6</v>
      </c>
      <c r="P27" s="236">
        <f>+IF(O27=0, n, IF(O27&lt;=50, 760000, IF(O27&lt;=1000, 1015000, IF(O27&gt;1000,1015000+(O27-1000)*800))))</f>
        <v>760000</v>
      </c>
      <c r="Q27" s="236">
        <f t="shared" si="0"/>
        <v>760000</v>
      </c>
      <c r="R27" s="183"/>
      <c r="S27" s="184">
        <f t="shared" si="1"/>
        <v>0</v>
      </c>
      <c r="T27" s="185">
        <f t="shared" si="2"/>
        <v>0</v>
      </c>
      <c r="U27" s="979"/>
      <c r="V27" s="244"/>
      <c r="W27" s="173"/>
      <c r="X27" s="186" t="s">
        <v>2659</v>
      </c>
    </row>
    <row r="28" spans="1:24" s="186" customFormat="1" ht="70.5" hidden="1" customHeight="1">
      <c r="A28" s="227">
        <v>24</v>
      </c>
      <c r="B28" s="228">
        <v>25120407</v>
      </c>
      <c r="C28" s="229" t="s">
        <v>2619</v>
      </c>
      <c r="D28" s="230">
        <v>308032125720</v>
      </c>
      <c r="E28" s="230">
        <v>1</v>
      </c>
      <c r="F28" s="231">
        <v>45997</v>
      </c>
      <c r="G28" s="232" t="s">
        <v>2692</v>
      </c>
      <c r="H28" s="228" t="s">
        <v>2678</v>
      </c>
      <c r="I28" s="233"/>
      <c r="J28" s="233"/>
      <c r="K28" s="974"/>
      <c r="L28" s="977"/>
      <c r="M28" s="234">
        <v>25</v>
      </c>
      <c r="N28" s="228">
        <v>0.38</v>
      </c>
      <c r="O28" s="235">
        <v>25.5</v>
      </c>
      <c r="P28" s="236">
        <f>+IF(O28=0, n, IF(O28&lt;=50, 760000, IF(O28&lt;=1000, 1015000, IF(O28&gt;1000,1015000+(O28-1000)*800))))</f>
        <v>760000</v>
      </c>
      <c r="Q28" s="236">
        <f t="shared" si="0"/>
        <v>760000</v>
      </c>
      <c r="R28" s="183"/>
      <c r="S28" s="184">
        <f t="shared" si="1"/>
        <v>0</v>
      </c>
      <c r="T28" s="185">
        <f t="shared" si="2"/>
        <v>0</v>
      </c>
      <c r="U28" s="979"/>
      <c r="V28" s="244"/>
      <c r="W28" s="173"/>
      <c r="X28" s="186" t="s">
        <v>2660</v>
      </c>
    </row>
    <row r="29" spans="1:24" s="186" customFormat="1" ht="70.5" hidden="1" customHeight="1">
      <c r="A29" s="227">
        <v>25</v>
      </c>
      <c r="B29" s="228">
        <v>25120408</v>
      </c>
      <c r="C29" s="229" t="s">
        <v>2620</v>
      </c>
      <c r="D29" s="230">
        <v>308032138430</v>
      </c>
      <c r="E29" s="230">
        <v>1</v>
      </c>
      <c r="F29" s="231">
        <v>45997</v>
      </c>
      <c r="G29" s="232" t="s">
        <v>2692</v>
      </c>
      <c r="H29" s="228" t="s">
        <v>2678</v>
      </c>
      <c r="I29" s="233"/>
      <c r="J29" s="233"/>
      <c r="K29" s="974"/>
      <c r="L29" s="977"/>
      <c r="M29" s="234">
        <v>462</v>
      </c>
      <c r="N29" s="228">
        <v>6.43</v>
      </c>
      <c r="O29" s="235">
        <v>662.9</v>
      </c>
      <c r="P29" s="236">
        <f>+IF(O29=0, n, IF(O29&lt;=50, 760000, IF(O29&lt;=1000, 1015000, IF(O29&gt;1000,1015000+(O29-1000)*800))))</f>
        <v>1015000</v>
      </c>
      <c r="Q29" s="236">
        <f t="shared" si="0"/>
        <v>1015000</v>
      </c>
      <c r="R29" s="183"/>
      <c r="S29" s="184">
        <f t="shared" si="1"/>
        <v>0</v>
      </c>
      <c r="T29" s="185">
        <f t="shared" si="2"/>
        <v>0</v>
      </c>
      <c r="U29" s="979"/>
      <c r="V29" s="244"/>
      <c r="W29" s="173"/>
      <c r="X29" s="186" t="s">
        <v>2661</v>
      </c>
    </row>
    <row r="30" spans="1:24" s="186" customFormat="1" ht="70.5" hidden="1" customHeight="1">
      <c r="A30" s="227">
        <v>26</v>
      </c>
      <c r="B30" s="228">
        <v>25120409</v>
      </c>
      <c r="C30" s="229" t="s">
        <v>2621</v>
      </c>
      <c r="D30" s="230">
        <v>308032148230</v>
      </c>
      <c r="E30" s="230">
        <v>1</v>
      </c>
      <c r="F30" s="231">
        <v>45997</v>
      </c>
      <c r="G30" s="232" t="s">
        <v>2692</v>
      </c>
      <c r="H30" s="228" t="s">
        <v>2678</v>
      </c>
      <c r="I30" s="233"/>
      <c r="J30" s="233"/>
      <c r="K30" s="975"/>
      <c r="L30" s="978"/>
      <c r="M30" s="234">
        <v>150</v>
      </c>
      <c r="N30" s="228">
        <v>1.49</v>
      </c>
      <c r="O30" s="235">
        <v>139.30000000000001</v>
      </c>
      <c r="P30" s="236">
        <f>+IF(O30=0, n, IF(O30&lt;=50, 760000, IF(O30&lt;=1000, 1015000, IF(O30&gt;1000,1015000+(O30-1000)*800))))</f>
        <v>1015000</v>
      </c>
      <c r="Q30" s="236">
        <f t="shared" si="0"/>
        <v>1015000</v>
      </c>
      <c r="R30" s="183"/>
      <c r="S30" s="184">
        <f t="shared" si="1"/>
        <v>0</v>
      </c>
      <c r="T30" s="185">
        <f t="shared" si="2"/>
        <v>0</v>
      </c>
      <c r="U30" s="979"/>
      <c r="V30" s="244"/>
      <c r="W30" s="173"/>
      <c r="X30" s="186" t="s">
        <v>2662</v>
      </c>
    </row>
    <row r="31" spans="1:24" s="186" customFormat="1" ht="70.5" hidden="1" customHeight="1">
      <c r="A31" s="227">
        <v>27</v>
      </c>
      <c r="B31" s="228">
        <v>25120533</v>
      </c>
      <c r="C31" s="229" t="s">
        <v>2622</v>
      </c>
      <c r="D31" s="230">
        <v>308040669920</v>
      </c>
      <c r="E31" s="230">
        <v>1</v>
      </c>
      <c r="F31" s="231">
        <v>46000</v>
      </c>
      <c r="G31" s="232" t="s">
        <v>2693</v>
      </c>
      <c r="H31" s="228" t="s">
        <v>2678</v>
      </c>
      <c r="I31" s="233"/>
      <c r="J31" s="233"/>
      <c r="K31" s="973" t="s">
        <v>2685</v>
      </c>
      <c r="L31" s="976" t="s">
        <v>692</v>
      </c>
      <c r="M31" s="234">
        <v>359</v>
      </c>
      <c r="N31" s="228">
        <v>5.22</v>
      </c>
      <c r="O31" s="235">
        <v>530</v>
      </c>
      <c r="P31" s="236">
        <f>+IF(O31=0, n, IF(O31&lt;=50, 760000, IF(O31&lt;=1000, 1015000, IF(O31&gt;1000,1015000+(O31-1000)*800))))</f>
        <v>1015000</v>
      </c>
      <c r="Q31" s="236">
        <f t="shared" si="0"/>
        <v>1015000</v>
      </c>
      <c r="R31" s="183">
        <v>1800000</v>
      </c>
      <c r="S31" s="184">
        <f t="shared" si="1"/>
        <v>1800000</v>
      </c>
      <c r="T31" s="185">
        <f t="shared" si="2"/>
        <v>900000</v>
      </c>
      <c r="U31" s="979" t="s">
        <v>2682</v>
      </c>
      <c r="V31" s="244" t="s">
        <v>1275</v>
      </c>
      <c r="W31" s="246" t="s">
        <v>2694</v>
      </c>
      <c r="X31" s="186" t="s">
        <v>2663</v>
      </c>
    </row>
    <row r="32" spans="1:24" s="186" customFormat="1" ht="70.5" hidden="1" customHeight="1">
      <c r="A32" s="227">
        <v>28</v>
      </c>
      <c r="B32" s="228">
        <v>25120534</v>
      </c>
      <c r="C32" s="229" t="s">
        <v>2623</v>
      </c>
      <c r="D32" s="230">
        <v>308040677620</v>
      </c>
      <c r="E32" s="230">
        <v>1</v>
      </c>
      <c r="F32" s="231">
        <v>46000</v>
      </c>
      <c r="G32" s="232" t="s">
        <v>2693</v>
      </c>
      <c r="H32" s="228" t="s">
        <v>2678</v>
      </c>
      <c r="I32" s="233"/>
      <c r="J32" s="233"/>
      <c r="K32" s="974"/>
      <c r="L32" s="977"/>
      <c r="M32" s="234">
        <v>91</v>
      </c>
      <c r="N32" s="228">
        <v>1.46</v>
      </c>
      <c r="O32" s="235">
        <v>138.4</v>
      </c>
      <c r="P32" s="236">
        <f>+IF(O32=0, n, IF(O32&lt;=50, 760000, IF(O32&lt;=1000, 1015000, IF(O32&gt;1000,1015000+(O32-1000)*800))))</f>
        <v>1015000</v>
      </c>
      <c r="Q32" s="236">
        <f t="shared" si="0"/>
        <v>1015000</v>
      </c>
      <c r="R32" s="183"/>
      <c r="S32" s="184">
        <f t="shared" si="1"/>
        <v>0</v>
      </c>
      <c r="T32" s="185">
        <f t="shared" si="2"/>
        <v>0</v>
      </c>
      <c r="U32" s="979"/>
      <c r="V32" s="244"/>
      <c r="W32" s="173"/>
      <c r="X32" s="186" t="s">
        <v>2664</v>
      </c>
    </row>
    <row r="33" spans="1:24" s="186" customFormat="1" ht="70.5" hidden="1" customHeight="1">
      <c r="A33" s="227">
        <v>29</v>
      </c>
      <c r="B33" s="228">
        <v>25120537</v>
      </c>
      <c r="C33" s="229" t="s">
        <v>2624</v>
      </c>
      <c r="D33" s="230">
        <v>308040709010</v>
      </c>
      <c r="E33" s="230">
        <v>1</v>
      </c>
      <c r="F33" s="231">
        <v>46000</v>
      </c>
      <c r="G33" s="232" t="s">
        <v>2693</v>
      </c>
      <c r="H33" s="228" t="s">
        <v>2678</v>
      </c>
      <c r="I33" s="233"/>
      <c r="J33" s="233"/>
      <c r="K33" s="975"/>
      <c r="L33" s="978"/>
      <c r="M33" s="234">
        <v>60</v>
      </c>
      <c r="N33" s="228">
        <v>0.89</v>
      </c>
      <c r="O33" s="235">
        <v>90.6</v>
      </c>
      <c r="P33" s="236">
        <f>+IF(O33=0, n, IF(O33&lt;=50, 760000, IF(O33&lt;=1000, 1015000, IF(O33&gt;1000,1015000+(O33-1000)*800))))</f>
        <v>1015000</v>
      </c>
      <c r="Q33" s="236">
        <f t="shared" si="0"/>
        <v>1015000</v>
      </c>
      <c r="R33" s="183"/>
      <c r="S33" s="184">
        <f t="shared" si="1"/>
        <v>0</v>
      </c>
      <c r="T33" s="185">
        <f t="shared" si="2"/>
        <v>0</v>
      </c>
      <c r="U33" s="979"/>
      <c r="V33" s="244"/>
      <c r="W33" s="173"/>
      <c r="X33" s="186" t="s">
        <v>2665</v>
      </c>
    </row>
    <row r="34" spans="1:24" s="186" customFormat="1" ht="70.5" hidden="1" customHeight="1">
      <c r="A34" s="227">
        <v>30</v>
      </c>
      <c r="B34" s="228">
        <v>25120535</v>
      </c>
      <c r="C34" s="229" t="s">
        <v>2625</v>
      </c>
      <c r="D34" s="230">
        <v>308040734760</v>
      </c>
      <c r="E34" s="230">
        <v>1</v>
      </c>
      <c r="F34" s="231">
        <v>46000</v>
      </c>
      <c r="G34" s="232" t="s">
        <v>2693</v>
      </c>
      <c r="H34" s="228" t="s">
        <v>2679</v>
      </c>
      <c r="I34" s="233"/>
      <c r="J34" s="233"/>
      <c r="K34" s="973" t="s">
        <v>2684</v>
      </c>
      <c r="L34" s="976" t="s">
        <v>1285</v>
      </c>
      <c r="M34" s="234">
        <v>96</v>
      </c>
      <c r="N34" s="228">
        <v>1.37</v>
      </c>
      <c r="O34" s="235">
        <v>149.6</v>
      </c>
      <c r="P34" s="236">
        <f>+IF(O34=0, n, IF(O34&lt;=50, 760000, IF(O34&lt;=1000, 1015000, IF(O34&gt;1000,1015000+(O34-1000)*800))))</f>
        <v>1015000</v>
      </c>
      <c r="Q34" s="236">
        <f t="shared" si="0"/>
        <v>1015000</v>
      </c>
      <c r="R34" s="183">
        <v>1680000</v>
      </c>
      <c r="S34" s="184">
        <f t="shared" si="1"/>
        <v>1680000</v>
      </c>
      <c r="T34" s="185">
        <f t="shared" si="2"/>
        <v>840000</v>
      </c>
      <c r="U34" s="979" t="s">
        <v>2682</v>
      </c>
      <c r="V34" s="244" t="s">
        <v>2698</v>
      </c>
      <c r="W34" s="246" t="s">
        <v>2694</v>
      </c>
      <c r="X34" s="186" t="s">
        <v>2666</v>
      </c>
    </row>
    <row r="35" spans="1:24" s="186" customFormat="1" ht="70.5" hidden="1" customHeight="1">
      <c r="A35" s="227">
        <v>31</v>
      </c>
      <c r="B35" s="228">
        <v>25120536</v>
      </c>
      <c r="C35" s="229" t="s">
        <v>2626</v>
      </c>
      <c r="D35" s="230">
        <v>308040745850</v>
      </c>
      <c r="E35" s="230">
        <v>1</v>
      </c>
      <c r="F35" s="231">
        <v>46000</v>
      </c>
      <c r="G35" s="232" t="s">
        <v>2693</v>
      </c>
      <c r="H35" s="228" t="s">
        <v>2679</v>
      </c>
      <c r="I35" s="233"/>
      <c r="J35" s="233"/>
      <c r="K35" s="974"/>
      <c r="L35" s="977"/>
      <c r="M35" s="234">
        <v>96</v>
      </c>
      <c r="N35" s="228">
        <v>1.49</v>
      </c>
      <c r="O35" s="235">
        <v>151.4</v>
      </c>
      <c r="P35" s="236">
        <f>+IF(O35=0, n, IF(O35&lt;=50, 760000, IF(O35&lt;=1000, 1015000, IF(O35&gt;1000,1015000+(O35-1000)*800))))</f>
        <v>1015000</v>
      </c>
      <c r="Q35" s="236">
        <f t="shared" si="0"/>
        <v>1015000</v>
      </c>
      <c r="R35" s="183"/>
      <c r="S35" s="184">
        <f t="shared" si="1"/>
        <v>0</v>
      </c>
      <c r="T35" s="185">
        <f t="shared" si="2"/>
        <v>0</v>
      </c>
      <c r="U35" s="979"/>
      <c r="V35" s="244"/>
      <c r="W35" s="173"/>
      <c r="X35" s="186" t="s">
        <v>2667</v>
      </c>
    </row>
    <row r="36" spans="1:24" s="186" customFormat="1" ht="70.5" hidden="1" customHeight="1">
      <c r="A36" s="227">
        <v>32</v>
      </c>
      <c r="B36" s="228">
        <v>25120538</v>
      </c>
      <c r="C36" s="229" t="s">
        <v>2627</v>
      </c>
      <c r="D36" s="230">
        <v>308040761510</v>
      </c>
      <c r="E36" s="230">
        <v>1</v>
      </c>
      <c r="F36" s="231">
        <v>46000</v>
      </c>
      <c r="G36" s="232" t="s">
        <v>2693</v>
      </c>
      <c r="H36" s="228" t="s">
        <v>2679</v>
      </c>
      <c r="I36" s="233"/>
      <c r="J36" s="233"/>
      <c r="K36" s="975"/>
      <c r="L36" s="978"/>
      <c r="M36" s="234">
        <v>74</v>
      </c>
      <c r="N36" s="228">
        <v>1.1100000000000001</v>
      </c>
      <c r="O36" s="235">
        <v>116.1</v>
      </c>
      <c r="P36" s="236">
        <f>+IF(O36=0, n, IF(O36&lt;=50, 760000, IF(O36&lt;=1000, 1015000, IF(O36&gt;1000,1015000+(O36-1000)*800))))</f>
        <v>1015000</v>
      </c>
      <c r="Q36" s="236">
        <f t="shared" si="0"/>
        <v>1015000</v>
      </c>
      <c r="R36" s="183"/>
      <c r="S36" s="184">
        <f t="shared" si="1"/>
        <v>0</v>
      </c>
      <c r="T36" s="185">
        <f t="shared" si="2"/>
        <v>0</v>
      </c>
      <c r="U36" s="979"/>
      <c r="V36" s="244"/>
      <c r="W36" s="173"/>
      <c r="X36" s="186" t="s">
        <v>2668</v>
      </c>
    </row>
    <row r="37" spans="1:24" s="186" customFormat="1" ht="70.5" hidden="1" customHeight="1">
      <c r="A37" s="227">
        <v>33</v>
      </c>
      <c r="B37" s="228">
        <v>25120610</v>
      </c>
      <c r="C37" s="229" t="s">
        <v>2628</v>
      </c>
      <c r="D37" s="230">
        <v>308046509430</v>
      </c>
      <c r="E37" s="230">
        <v>1</v>
      </c>
      <c r="F37" s="231">
        <v>46002</v>
      </c>
      <c r="G37" s="232" t="s">
        <v>2694</v>
      </c>
      <c r="H37" s="228" t="s">
        <v>2678</v>
      </c>
      <c r="I37" s="233"/>
      <c r="J37" s="233"/>
      <c r="K37" s="237" t="s">
        <v>2684</v>
      </c>
      <c r="L37" s="238" t="s">
        <v>1272</v>
      </c>
      <c r="M37" s="234">
        <v>270</v>
      </c>
      <c r="N37" s="228">
        <v>3.97</v>
      </c>
      <c r="O37" s="235">
        <v>407.7</v>
      </c>
      <c r="P37" s="236">
        <f>+IF(O37=0, n, IF(O37&lt;=50, 760000, IF(O37&lt;=1000, 1015000, IF(O37&gt;1000,1015000+(O37-1000)*800))))</f>
        <v>1015000</v>
      </c>
      <c r="Q37" s="236">
        <f t="shared" si="0"/>
        <v>1015000</v>
      </c>
      <c r="R37" s="183">
        <v>1680000</v>
      </c>
      <c r="S37" s="184">
        <f t="shared" si="1"/>
        <v>1680000</v>
      </c>
      <c r="T37" s="185"/>
      <c r="U37" s="248" t="s">
        <v>2683</v>
      </c>
      <c r="V37" s="244" t="s">
        <v>1275</v>
      </c>
      <c r="W37" s="246" t="s">
        <v>2694</v>
      </c>
      <c r="X37" s="186" t="s">
        <v>2669</v>
      </c>
    </row>
    <row r="38" spans="1:24" s="281" customFormat="1" ht="70.5" customHeight="1">
      <c r="A38" s="266">
        <v>34</v>
      </c>
      <c r="B38" s="267">
        <v>25120539</v>
      </c>
      <c r="C38" s="268" t="s">
        <v>2629</v>
      </c>
      <c r="D38" s="269">
        <v>308040801300</v>
      </c>
      <c r="E38" s="269">
        <v>1</v>
      </c>
      <c r="F38" s="270">
        <v>46000</v>
      </c>
      <c r="G38" s="271" t="s">
        <v>2694</v>
      </c>
      <c r="H38" s="267" t="s">
        <v>2678</v>
      </c>
      <c r="I38" s="272"/>
      <c r="J38" s="272"/>
      <c r="K38" s="283" t="s">
        <v>3249</v>
      </c>
      <c r="L38" s="265" t="s">
        <v>704</v>
      </c>
      <c r="M38" s="272">
        <v>932</v>
      </c>
      <c r="N38" s="267">
        <v>11.56</v>
      </c>
      <c r="O38" s="273">
        <v>1232.4000000000001</v>
      </c>
      <c r="P38" s="274">
        <f>+IF(O38=0, n, IF(O38&lt;=50, 760000, IF(O38&lt;=1000, 1015000, IF(O38&gt;1000,1015000+(O38-1000)*800))))</f>
        <v>1200920</v>
      </c>
      <c r="Q38" s="274">
        <f t="shared" si="0"/>
        <v>1200920</v>
      </c>
      <c r="R38" s="275">
        <v>1800000</v>
      </c>
      <c r="S38" s="276">
        <f t="shared" si="1"/>
        <v>1800000</v>
      </c>
      <c r="T38" s="277">
        <f t="shared" si="2"/>
        <v>900000</v>
      </c>
      <c r="U38" s="278" t="s">
        <v>2682</v>
      </c>
      <c r="V38" s="279" t="s">
        <v>1275</v>
      </c>
      <c r="W38" s="280">
        <v>46003</v>
      </c>
      <c r="X38" s="281" t="s">
        <v>2670</v>
      </c>
    </row>
    <row r="39" spans="1:24" s="186" customFormat="1" ht="70.5" hidden="1" customHeight="1">
      <c r="A39" s="227">
        <v>35</v>
      </c>
      <c r="B39" s="228">
        <v>25120540</v>
      </c>
      <c r="C39" s="229" t="s">
        <v>2630</v>
      </c>
      <c r="D39" s="230">
        <v>308040812020</v>
      </c>
      <c r="E39" s="230">
        <v>1</v>
      </c>
      <c r="F39" s="231">
        <v>46000</v>
      </c>
      <c r="G39" s="232" t="s">
        <v>2694</v>
      </c>
      <c r="H39" s="228" t="s">
        <v>2678</v>
      </c>
      <c r="I39" s="233"/>
      <c r="J39" s="233"/>
      <c r="K39" s="237" t="s">
        <v>2686</v>
      </c>
      <c r="L39" s="238" t="s">
        <v>2334</v>
      </c>
      <c r="M39" s="234">
        <v>910</v>
      </c>
      <c r="N39" s="228">
        <v>13.25</v>
      </c>
      <c r="O39" s="235">
        <v>1406.9</v>
      </c>
      <c r="P39" s="236">
        <f>+IF(O39=0, n, IF(O39&lt;=50, 760000, IF(O39&lt;=1000, 1015000, IF(O39&gt;1000,1015000+(O39-1000)*800))))</f>
        <v>1340520</v>
      </c>
      <c r="Q39" s="236">
        <f t="shared" si="0"/>
        <v>1340520</v>
      </c>
      <c r="R39" s="183">
        <v>3480000</v>
      </c>
      <c r="S39" s="184">
        <f t="shared" si="1"/>
        <v>3480000</v>
      </c>
      <c r="T39" s="185">
        <f t="shared" si="2"/>
        <v>1740000</v>
      </c>
      <c r="U39" s="247" t="s">
        <v>2682</v>
      </c>
      <c r="V39" s="244" t="s">
        <v>1275</v>
      </c>
      <c r="W39" s="246">
        <v>46003</v>
      </c>
      <c r="X39" s="186" t="s">
        <v>2671</v>
      </c>
    </row>
    <row r="40" spans="1:24" s="186" customFormat="1" ht="70.5" hidden="1" customHeight="1">
      <c r="A40" s="227">
        <v>36</v>
      </c>
      <c r="B40" s="228">
        <v>25120541</v>
      </c>
      <c r="C40" s="229" t="s">
        <v>2631</v>
      </c>
      <c r="D40" s="230">
        <v>308040832210</v>
      </c>
      <c r="E40" s="230">
        <v>1</v>
      </c>
      <c r="F40" s="231">
        <v>46000</v>
      </c>
      <c r="G40" s="232" t="s">
        <v>2694</v>
      </c>
      <c r="H40" s="228" t="s">
        <v>2678</v>
      </c>
      <c r="I40" s="233"/>
      <c r="J40" s="233"/>
      <c r="K40" s="973" t="s">
        <v>2686</v>
      </c>
      <c r="L40" s="976" t="s">
        <v>692</v>
      </c>
      <c r="M40" s="234">
        <v>124</v>
      </c>
      <c r="N40" s="228">
        <v>1.57</v>
      </c>
      <c r="O40" s="235">
        <v>176.9</v>
      </c>
      <c r="P40" s="236">
        <f>+IF(O40=0, n, IF(O40&lt;=50, 760000, IF(O40&lt;=1000, 1015000, IF(O40&gt;1000,1015000+(O40-1000)*800))))</f>
        <v>1015000</v>
      </c>
      <c r="Q40" s="236">
        <f t="shared" si="0"/>
        <v>1015000</v>
      </c>
      <c r="R40" s="183">
        <v>3480000</v>
      </c>
      <c r="S40" s="184">
        <f t="shared" si="1"/>
        <v>3480000</v>
      </c>
      <c r="T40" s="185">
        <f t="shared" si="2"/>
        <v>1740000</v>
      </c>
      <c r="U40" s="979" t="s">
        <v>2682</v>
      </c>
      <c r="V40" s="244" t="s">
        <v>1275</v>
      </c>
      <c r="W40" s="246">
        <v>46003</v>
      </c>
      <c r="X40" s="186" t="s">
        <v>2672</v>
      </c>
    </row>
    <row r="41" spans="1:24" s="186" customFormat="1" ht="70.5" hidden="1" customHeight="1">
      <c r="A41" s="227">
        <v>37</v>
      </c>
      <c r="B41" s="228">
        <v>25120543</v>
      </c>
      <c r="C41" s="229" t="s">
        <v>2632</v>
      </c>
      <c r="D41" s="230">
        <v>308040840460</v>
      </c>
      <c r="E41" s="230">
        <v>1</v>
      </c>
      <c r="F41" s="231">
        <v>46000</v>
      </c>
      <c r="G41" s="232" t="s">
        <v>2694</v>
      </c>
      <c r="H41" s="228" t="s">
        <v>2678</v>
      </c>
      <c r="I41" s="233"/>
      <c r="J41" s="233"/>
      <c r="K41" s="975"/>
      <c r="L41" s="978"/>
      <c r="M41" s="234">
        <v>904</v>
      </c>
      <c r="N41" s="228">
        <v>11.26</v>
      </c>
      <c r="O41" s="235">
        <v>1323</v>
      </c>
      <c r="P41" s="236">
        <f>+IF(O41=0, n, IF(O41&lt;=50, 760000, IF(O41&lt;=1000, 1015000, IF(O41&gt;1000,1015000+(O41-1000)*800))))</f>
        <v>1273400</v>
      </c>
      <c r="Q41" s="236">
        <f t="shared" si="0"/>
        <v>1273400</v>
      </c>
      <c r="R41" s="183"/>
      <c r="S41" s="184">
        <f t="shared" si="1"/>
        <v>0</v>
      </c>
      <c r="T41" s="185">
        <f t="shared" si="2"/>
        <v>0</v>
      </c>
      <c r="U41" s="979"/>
      <c r="V41" s="244"/>
      <c r="W41" s="173"/>
      <c r="X41" s="186" t="s">
        <v>2673</v>
      </c>
    </row>
    <row r="42" spans="1:24" s="186" customFormat="1" ht="70.5" hidden="1" customHeight="1">
      <c r="A42" s="227">
        <v>38</v>
      </c>
      <c r="B42" s="228">
        <v>25120542</v>
      </c>
      <c r="C42" s="229" t="s">
        <v>2633</v>
      </c>
      <c r="D42" s="230">
        <v>308035496810</v>
      </c>
      <c r="E42" s="230">
        <v>1</v>
      </c>
      <c r="F42" s="231">
        <v>45999</v>
      </c>
      <c r="G42" s="232" t="s">
        <v>2694</v>
      </c>
      <c r="H42" s="228" t="s">
        <v>2679</v>
      </c>
      <c r="I42" s="233"/>
      <c r="J42" s="233"/>
      <c r="K42" s="237" t="s">
        <v>2684</v>
      </c>
      <c r="L42" s="238" t="s">
        <v>2333</v>
      </c>
      <c r="M42" s="234">
        <v>60</v>
      </c>
      <c r="N42" s="228">
        <v>0.53</v>
      </c>
      <c r="O42" s="235">
        <v>55.1</v>
      </c>
      <c r="P42" s="236">
        <f>+IF(O42=0, n, IF(O42&lt;=50, 760000, IF(O42&lt;=1000, 1015000, IF(O42&gt;1000,1015000+(O42-1000)*800))))</f>
        <v>1015000</v>
      </c>
      <c r="Q42" s="236">
        <f t="shared" si="0"/>
        <v>1015000</v>
      </c>
      <c r="R42" s="183">
        <v>1680000</v>
      </c>
      <c r="S42" s="184">
        <f t="shared" si="1"/>
        <v>1680000</v>
      </c>
      <c r="T42" s="185">
        <f t="shared" si="2"/>
        <v>840000</v>
      </c>
      <c r="U42" s="247" t="s">
        <v>2682</v>
      </c>
      <c r="V42" s="244" t="s">
        <v>2698</v>
      </c>
      <c r="W42" s="246">
        <v>46003</v>
      </c>
      <c r="X42" s="186" t="s">
        <v>2674</v>
      </c>
    </row>
    <row r="43" spans="1:24" s="281" customFormat="1" ht="70.5" customHeight="1">
      <c r="A43" s="266">
        <v>39</v>
      </c>
      <c r="B43" s="267">
        <v>25120611</v>
      </c>
      <c r="C43" s="268" t="s">
        <v>2634</v>
      </c>
      <c r="D43" s="269">
        <v>308045600720</v>
      </c>
      <c r="E43" s="269">
        <v>1</v>
      </c>
      <c r="F43" s="270">
        <v>46002</v>
      </c>
      <c r="G43" s="271" t="s">
        <v>2694</v>
      </c>
      <c r="H43" s="267" t="s">
        <v>2679</v>
      </c>
      <c r="I43" s="272"/>
      <c r="J43" s="272"/>
      <c r="K43" s="283" t="s">
        <v>3250</v>
      </c>
      <c r="L43" s="284" t="s">
        <v>2336</v>
      </c>
      <c r="M43" s="272">
        <v>450</v>
      </c>
      <c r="N43" s="267">
        <v>5.9</v>
      </c>
      <c r="O43" s="273">
        <v>657</v>
      </c>
      <c r="P43" s="274">
        <f>+IF(O43=0, n, IF(O43&lt;=50, 760000, IF(O43&lt;=1000, 1015000, IF(O43&gt;1000,1015000+(O43-1000)*800))))</f>
        <v>1015000</v>
      </c>
      <c r="Q43" s="274">
        <f t="shared" si="0"/>
        <v>1015000</v>
      </c>
      <c r="R43" s="275">
        <v>1680000</v>
      </c>
      <c r="S43" s="276">
        <f t="shared" si="1"/>
        <v>1680000</v>
      </c>
      <c r="T43" s="277">
        <f t="shared" si="2"/>
        <v>840000</v>
      </c>
      <c r="U43" s="278" t="s">
        <v>2682</v>
      </c>
      <c r="V43" s="279" t="s">
        <v>2698</v>
      </c>
      <c r="W43" s="280">
        <v>46003</v>
      </c>
      <c r="X43" s="281" t="s">
        <v>2675</v>
      </c>
    </row>
    <row r="44" spans="1:24" s="186" customFormat="1" ht="70.5" hidden="1" customHeight="1">
      <c r="A44" s="227">
        <v>40</v>
      </c>
      <c r="B44" s="228">
        <v>25120544</v>
      </c>
      <c r="C44" s="229" t="s">
        <v>2635</v>
      </c>
      <c r="D44" s="230">
        <v>308044629010</v>
      </c>
      <c r="E44" s="230">
        <v>1</v>
      </c>
      <c r="F44" s="231">
        <v>46001</v>
      </c>
      <c r="G44" s="232">
        <v>46003</v>
      </c>
      <c r="H44" s="228" t="s">
        <v>2679</v>
      </c>
      <c r="I44" s="233"/>
      <c r="J44" s="233"/>
      <c r="K44" s="237" t="s">
        <v>2687</v>
      </c>
      <c r="L44" s="239" t="s">
        <v>2680</v>
      </c>
      <c r="M44" s="234">
        <v>1687</v>
      </c>
      <c r="N44" s="228">
        <v>19.2</v>
      </c>
      <c r="O44" s="235">
        <v>2317.4</v>
      </c>
      <c r="P44" s="236">
        <f>+IF(O44=0, n, IF(O44&lt;=50, 760000, IF(O44&lt;=1000, 1015000, IF(O44&gt;1000,1015000+(O44-1000)*800))))</f>
        <v>2068920</v>
      </c>
      <c r="Q44" s="236">
        <f t="shared" si="0"/>
        <v>2068920</v>
      </c>
      <c r="R44" s="183">
        <f>3480000+1680000</f>
        <v>5160000</v>
      </c>
      <c r="S44" s="184">
        <f t="shared" si="1"/>
        <v>5160000</v>
      </c>
      <c r="T44" s="185">
        <f t="shared" si="2"/>
        <v>2580000</v>
      </c>
      <c r="U44" s="247" t="s">
        <v>2682</v>
      </c>
      <c r="V44" s="244" t="s">
        <v>2698</v>
      </c>
      <c r="W44" s="246" t="s">
        <v>2697</v>
      </c>
      <c r="X44" s="186" t="s">
        <v>2676</v>
      </c>
    </row>
    <row r="45" spans="1:24" s="186" customFormat="1" ht="70.5" hidden="1" customHeight="1">
      <c r="A45" s="227">
        <v>41</v>
      </c>
      <c r="B45" s="228">
        <v>25120545</v>
      </c>
      <c r="C45" s="229" t="s">
        <v>2636</v>
      </c>
      <c r="D45" s="230">
        <v>308044631920</v>
      </c>
      <c r="E45" s="230">
        <v>1</v>
      </c>
      <c r="F45" s="231">
        <v>46001</v>
      </c>
      <c r="G45" s="232">
        <v>46003</v>
      </c>
      <c r="H45" s="228" t="s">
        <v>2679</v>
      </c>
      <c r="I45" s="233"/>
      <c r="J45" s="233"/>
      <c r="K45" s="237" t="s">
        <v>2687</v>
      </c>
      <c r="L45" s="240" t="s">
        <v>2681</v>
      </c>
      <c r="M45" s="234">
        <v>1601</v>
      </c>
      <c r="N45" s="228">
        <v>20.82</v>
      </c>
      <c r="O45" s="235">
        <v>2462.1999999999998</v>
      </c>
      <c r="P45" s="236">
        <f>+IF(O45=0, n, IF(O45&lt;=50, 760000, IF(O45&lt;=1000, 1015000, IF(O45&gt;1000,1015000+(O45-1000)*800))))</f>
        <v>2184760</v>
      </c>
      <c r="Q45" s="236">
        <f t="shared" si="0"/>
        <v>2184760</v>
      </c>
      <c r="R45" s="183">
        <f>3480000+1680000</f>
        <v>5160000</v>
      </c>
      <c r="S45" s="184">
        <f t="shared" si="1"/>
        <v>5160000</v>
      </c>
      <c r="T45" s="185">
        <f t="shared" si="2"/>
        <v>2580000</v>
      </c>
      <c r="U45" s="247" t="s">
        <v>2682</v>
      </c>
      <c r="V45" s="244" t="s">
        <v>2698</v>
      </c>
      <c r="W45" s="246" t="s">
        <v>2697</v>
      </c>
      <c r="X45" s="186" t="s">
        <v>2677</v>
      </c>
    </row>
    <row r="46" spans="1:24" s="167" customFormat="1" ht="42.75" hidden="1" customHeight="1">
      <c r="A46" s="980" t="s">
        <v>66</v>
      </c>
      <c r="B46" s="981"/>
      <c r="C46" s="981"/>
      <c r="D46" s="981"/>
      <c r="E46" s="981"/>
      <c r="F46" s="981"/>
      <c r="G46" s="981"/>
      <c r="H46" s="981"/>
      <c r="I46" s="981"/>
      <c r="J46" s="981"/>
      <c r="K46" s="982"/>
      <c r="L46" s="187"/>
      <c r="M46" s="188">
        <f t="shared" ref="M46:T46" si="3">SUM(M5:M45)</f>
        <v>16283</v>
      </c>
      <c r="N46" s="188">
        <f t="shared" si="3"/>
        <v>200.94999999999996</v>
      </c>
      <c r="O46" s="188">
        <f t="shared" si="3"/>
        <v>21900.7</v>
      </c>
      <c r="P46" s="189">
        <f t="shared" si="3"/>
        <v>44916160</v>
      </c>
      <c r="Q46" s="189">
        <f t="shared" si="3"/>
        <v>44916160</v>
      </c>
      <c r="R46" s="189">
        <f t="shared" si="3"/>
        <v>60360000</v>
      </c>
      <c r="S46" s="189">
        <f t="shared" si="3"/>
        <v>60360000</v>
      </c>
      <c r="T46" s="189">
        <f t="shared" si="3"/>
        <v>28500000</v>
      </c>
      <c r="U46" s="190"/>
      <c r="W46" s="242"/>
    </row>
    <row r="47" spans="1:24" ht="36" hidden="1" customHeight="1">
      <c r="Q47" s="196">
        <f>Q46</f>
        <v>44916160</v>
      </c>
      <c r="S47" s="196">
        <f>S46+T46</f>
        <v>88860000</v>
      </c>
      <c r="T47" s="196">
        <f>S47*1.08</f>
        <v>95968800</v>
      </c>
    </row>
    <row r="48" spans="1:24" ht="36" hidden="1" customHeight="1">
      <c r="P48" s="198" t="s">
        <v>67</v>
      </c>
      <c r="Q48" s="198">
        <f>+Q46+S46+T46</f>
        <v>133776160</v>
      </c>
    </row>
    <row r="49" spans="1:23" ht="36" hidden="1" customHeight="1">
      <c r="P49" s="196" t="s">
        <v>69</v>
      </c>
      <c r="Q49" s="198">
        <f>Q48*1.08</f>
        <v>144478252.80000001</v>
      </c>
      <c r="S49" s="196">
        <f>S48+T48</f>
        <v>0</v>
      </c>
    </row>
    <row r="50" spans="1:23" ht="36" customHeight="1">
      <c r="P50" s="199"/>
      <c r="R50" s="200"/>
      <c r="S50" s="201"/>
    </row>
    <row r="51" spans="1:23" s="196" customFormat="1" ht="36" customHeight="1">
      <c r="A51" s="186"/>
      <c r="B51" s="191"/>
      <c r="C51" s="191"/>
      <c r="D51" s="192"/>
      <c r="E51" s="192"/>
      <c r="F51" s="192"/>
      <c r="G51" s="193"/>
      <c r="H51" s="194"/>
      <c r="I51" s="194"/>
      <c r="J51" s="194"/>
      <c r="K51" s="186"/>
      <c r="L51" s="186"/>
      <c r="M51" s="194"/>
      <c r="N51" s="194"/>
      <c r="O51" s="195"/>
      <c r="T51" s="194"/>
      <c r="U51" s="191"/>
      <c r="V51" s="197"/>
      <c r="W51" s="243"/>
    </row>
    <row r="52" spans="1:23" s="196" customFormat="1" ht="36" customHeight="1">
      <c r="A52" s="186"/>
      <c r="B52" s="191"/>
      <c r="C52" s="191"/>
      <c r="D52" s="192"/>
      <c r="E52" s="192"/>
      <c r="F52" s="192"/>
      <c r="G52" s="193"/>
      <c r="H52" s="194"/>
      <c r="I52" s="194"/>
      <c r="J52" s="194"/>
      <c r="K52" s="186"/>
      <c r="L52" s="186"/>
      <c r="M52" s="194"/>
      <c r="N52" s="202"/>
      <c r="O52" s="43"/>
      <c r="P52" s="44">
        <f>SUBTOTAL(9,P23:P45)</f>
        <v>2215920</v>
      </c>
      <c r="T52" s="194"/>
      <c r="U52" s="191"/>
      <c r="V52" s="197"/>
      <c r="W52" s="243"/>
    </row>
    <row r="53" spans="1:23" s="196" customFormat="1" ht="36" customHeight="1">
      <c r="A53" s="186"/>
      <c r="B53" s="191"/>
      <c r="C53" s="191"/>
      <c r="D53" s="192"/>
      <c r="E53" s="192"/>
      <c r="F53" s="192"/>
      <c r="G53" s="193"/>
      <c r="H53" s="194"/>
      <c r="I53" s="194"/>
      <c r="J53" s="194"/>
      <c r="K53" s="186"/>
      <c r="L53" s="186"/>
      <c r="M53" s="194"/>
      <c r="N53" s="202"/>
      <c r="O53" s="43"/>
      <c r="P53" s="44"/>
      <c r="R53" s="196">
        <f>R11+R19+R21+R38+R43</f>
        <v>8640000</v>
      </c>
      <c r="T53" s="196">
        <f>T11+T19+T21+T38+T43</f>
        <v>4320000</v>
      </c>
      <c r="U53" s="191"/>
      <c r="V53" s="197"/>
      <c r="W53" s="243"/>
    </row>
    <row r="54" spans="1:23" s="196" customFormat="1" ht="36" customHeight="1">
      <c r="A54" s="186"/>
      <c r="B54" s="191"/>
      <c r="C54" s="191"/>
      <c r="D54" s="192"/>
      <c r="E54" s="192"/>
      <c r="F54" s="192"/>
      <c r="G54" s="193"/>
      <c r="H54" s="194"/>
      <c r="I54" s="194"/>
      <c r="J54" s="194"/>
      <c r="K54" s="186"/>
      <c r="L54" s="186"/>
      <c r="M54" s="194"/>
      <c r="N54" s="202"/>
      <c r="O54" s="43"/>
      <c r="P54" s="44"/>
      <c r="T54" s="194"/>
      <c r="U54" s="191"/>
      <c r="V54" s="197"/>
      <c r="W54" s="243"/>
    </row>
    <row r="55" spans="1:23" s="196" customFormat="1" ht="70.5" customHeight="1">
      <c r="A55" s="186"/>
      <c r="B55" s="191"/>
      <c r="C55" s="191"/>
      <c r="D55" s="192"/>
      <c r="E55" s="192"/>
      <c r="F55" s="192"/>
      <c r="G55" s="193"/>
      <c r="H55" s="194"/>
      <c r="I55" s="194"/>
      <c r="J55" s="194"/>
      <c r="K55" s="186"/>
      <c r="L55" s="186"/>
      <c r="M55" s="194"/>
      <c r="N55" s="194"/>
      <c r="O55" s="195"/>
      <c r="P55" s="972" t="s">
        <v>3252</v>
      </c>
      <c r="Q55" s="972"/>
      <c r="R55" s="196">
        <f>R53+T53</f>
        <v>12960000</v>
      </c>
      <c r="T55" s="194"/>
      <c r="U55" s="191"/>
      <c r="V55" s="197"/>
      <c r="W55" s="243"/>
    </row>
    <row r="56" spans="1:23" s="196" customFormat="1" ht="36" customHeight="1">
      <c r="A56" s="186"/>
      <c r="B56" s="191"/>
      <c r="C56" s="191"/>
      <c r="D56" s="192"/>
      <c r="E56" s="192"/>
      <c r="F56" s="192"/>
      <c r="G56" s="193"/>
      <c r="H56" s="194"/>
      <c r="I56" s="194"/>
      <c r="J56" s="194"/>
      <c r="K56" s="186"/>
      <c r="L56" s="186"/>
      <c r="M56" s="194"/>
      <c r="N56" s="194"/>
      <c r="O56" s="195"/>
      <c r="T56" s="194"/>
      <c r="U56" s="191"/>
      <c r="V56" s="197"/>
      <c r="W56" s="243"/>
    </row>
    <row r="57" spans="1:23" s="196" customFormat="1" ht="67.5" customHeight="1">
      <c r="A57" s="186"/>
      <c r="B57" s="191"/>
      <c r="C57" s="191"/>
      <c r="D57" s="192"/>
      <c r="E57" s="192"/>
      <c r="F57" s="192"/>
      <c r="G57" s="193"/>
      <c r="H57" s="194"/>
      <c r="I57" s="194"/>
      <c r="J57" s="194"/>
      <c r="K57" s="186"/>
      <c r="L57" s="186"/>
      <c r="M57" s="194"/>
      <c r="N57" s="194"/>
      <c r="O57" s="195"/>
      <c r="P57" s="972" t="s">
        <v>3253</v>
      </c>
      <c r="Q57" s="972"/>
      <c r="R57" s="196">
        <v>23760000</v>
      </c>
      <c r="T57" s="194"/>
      <c r="U57" s="191"/>
      <c r="V57" s="197"/>
      <c r="W57" s="243"/>
    </row>
    <row r="61" spans="1:23">
      <c r="P61" s="196" t="s">
        <v>3254</v>
      </c>
      <c r="R61" s="196">
        <f>R55-R57</f>
        <v>-10800000</v>
      </c>
    </row>
    <row r="188" spans="11:12">
      <c r="K188" s="203" t="s">
        <v>68</v>
      </c>
      <c r="L188" s="203"/>
    </row>
  </sheetData>
  <autoFilter ref="A4:U49" xr:uid="{00000000-0009-0000-0000-00000C000000}">
    <filterColumn colId="13">
      <colorFilter dxfId="112"/>
    </filterColumn>
  </autoFilter>
  <mergeCells count="52">
    <mergeCell ref="B2:U2"/>
    <mergeCell ref="A3:A4"/>
    <mergeCell ref="B3:B4"/>
    <mergeCell ref="C3:C4"/>
    <mergeCell ref="D3:D4"/>
    <mergeCell ref="E3:E4"/>
    <mergeCell ref="F3:F4"/>
    <mergeCell ref="G3:G4"/>
    <mergeCell ref="H3:H4"/>
    <mergeCell ref="I3:K3"/>
    <mergeCell ref="T3:T4"/>
    <mergeCell ref="U3:U4"/>
    <mergeCell ref="X3:X4"/>
    <mergeCell ref="K6:K7"/>
    <mergeCell ref="L6:L7"/>
    <mergeCell ref="U6:U7"/>
    <mergeCell ref="L3:L4"/>
    <mergeCell ref="M3:M4"/>
    <mergeCell ref="N3:N4"/>
    <mergeCell ref="O3:O4"/>
    <mergeCell ref="P3:Q3"/>
    <mergeCell ref="R3:S3"/>
    <mergeCell ref="K8:K10"/>
    <mergeCell ref="L8:L10"/>
    <mergeCell ref="U8:U10"/>
    <mergeCell ref="K11:K12"/>
    <mergeCell ref="L11:L12"/>
    <mergeCell ref="U11:U12"/>
    <mergeCell ref="K14:K16"/>
    <mergeCell ref="L14:L16"/>
    <mergeCell ref="U14:U16"/>
    <mergeCell ref="K19:K20"/>
    <mergeCell ref="L19:L20"/>
    <mergeCell ref="U19:U20"/>
    <mergeCell ref="K21:K22"/>
    <mergeCell ref="L21:L22"/>
    <mergeCell ref="U21:U22"/>
    <mergeCell ref="K26:K30"/>
    <mergeCell ref="L26:L30"/>
    <mergeCell ref="U26:U30"/>
    <mergeCell ref="P57:Q57"/>
    <mergeCell ref="K31:K33"/>
    <mergeCell ref="L31:L33"/>
    <mergeCell ref="U31:U33"/>
    <mergeCell ref="K34:K36"/>
    <mergeCell ref="L34:L36"/>
    <mergeCell ref="U34:U36"/>
    <mergeCell ref="K40:K41"/>
    <mergeCell ref="L40:L41"/>
    <mergeCell ref="U40:U41"/>
    <mergeCell ref="A46:K46"/>
    <mergeCell ref="P55:Q55"/>
  </mergeCells>
  <phoneticPr fontId="125" type="noConversion"/>
  <conditionalFormatting sqref="B5:B45">
    <cfRule type="duplicateValues" dxfId="37" priority="10"/>
  </conditionalFormatting>
  <conditionalFormatting sqref="D5:D45">
    <cfRule type="duplicateValues" dxfId="36" priority="11"/>
    <cfRule type="duplicateValues" dxfId="35" priority="12"/>
    <cfRule type="duplicateValues" dxfId="34" priority="13" stopIfTrue="1"/>
    <cfRule type="duplicateValues" dxfId="33" priority="14" stopIfTrue="1"/>
    <cfRule type="duplicateValues" dxfId="32" priority="15" stopIfTrue="1"/>
    <cfRule type="duplicateValues" dxfId="31" priority="16" stopIfTrue="1"/>
    <cfRule type="duplicateValues" dxfId="30" priority="17"/>
  </conditionalFormatting>
  <conditionalFormatting sqref="D46:F65549 D1:F1 D3:F3 D4">
    <cfRule type="duplicateValues" dxfId="29" priority="2" stopIfTrue="1"/>
    <cfRule type="duplicateValues" dxfId="28" priority="3" stopIfTrue="1"/>
    <cfRule type="duplicateValues" dxfId="27" priority="4" stopIfTrue="1"/>
  </conditionalFormatting>
  <conditionalFormatting sqref="D46:F1048576 D1:F1 D3:F3 D4">
    <cfRule type="duplicateValues" dxfId="26" priority="5" stopIfTrue="1"/>
    <cfRule type="duplicateValues" dxfId="25" priority="6"/>
  </conditionalFormatting>
  <conditionalFormatting sqref="D46:F1048576 D1:F3 D4">
    <cfRule type="duplicateValues" dxfId="24" priority="7"/>
  </conditionalFormatting>
  <conditionalFormatting sqref="D46:F1048576 D1:F3 D4:D45">
    <cfRule type="duplicateValues" dxfId="23" priority="1"/>
    <cfRule type="duplicateValues" dxfId="22" priority="8"/>
  </conditionalFormatting>
  <conditionalFormatting sqref="D46:F1048576">
    <cfRule type="duplicateValues" dxfId="21" priority="9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M5"/>
  <sheetViews>
    <sheetView tabSelected="1" zoomScale="50" zoomScaleNormal="50" workbookViewId="0">
      <pane xSplit="3" ySplit="2" topLeftCell="V3" activePane="bottomRight" state="frozenSplit"/>
      <selection pane="topRight" activeCell="C1" sqref="C1"/>
      <selection pane="bottomLeft" activeCell="A3" sqref="A3"/>
      <selection pane="bottomRight" activeCell="AA20" sqref="AA20"/>
    </sheetView>
  </sheetViews>
  <sheetFormatPr defaultColWidth="9.140625" defaultRowHeight="19.5"/>
  <cols>
    <col min="1" max="1" width="17.7109375" style="717" customWidth="1"/>
    <col min="2" max="2" width="36.42578125" style="717" bestFit="1" customWidth="1"/>
    <col min="3" max="3" width="37.140625" style="769" customWidth="1"/>
    <col min="4" max="4" width="18.85546875" style="717" customWidth="1"/>
    <col min="5" max="5" width="21.5703125" style="717" customWidth="1"/>
    <col min="6" max="6" width="18" style="717" customWidth="1"/>
    <col min="7" max="7" width="23.140625" style="675" customWidth="1"/>
    <col min="8" max="8" width="11.28515625" style="675" customWidth="1"/>
    <col min="9" max="9" width="15.5703125" style="675" customWidth="1"/>
    <col min="10" max="10" width="20.140625" style="717" customWidth="1"/>
    <col min="11" max="11" width="27" style="717" customWidth="1"/>
    <col min="12" max="12" width="24.85546875" style="717" customWidth="1"/>
    <col min="13" max="13" width="21.7109375" style="675" customWidth="1"/>
    <col min="14" max="14" width="17.42578125" style="675" customWidth="1"/>
    <col min="15" max="15" width="21.7109375" style="717" customWidth="1"/>
    <col min="16" max="16" width="21.140625" style="675" customWidth="1"/>
    <col min="17" max="17" width="12.140625" style="717" customWidth="1"/>
    <col min="18" max="18" width="15.28515625" style="717" customWidth="1"/>
    <col min="19" max="19" width="22.85546875" style="717" customWidth="1"/>
    <col min="20" max="20" width="17" style="717" customWidth="1"/>
    <col min="21" max="21" width="22" style="717" customWidth="1"/>
    <col min="22" max="22" width="10.5703125" style="675" customWidth="1"/>
    <col min="23" max="23" width="11.42578125" style="675" customWidth="1"/>
    <col min="24" max="24" width="23.5703125" style="725" customWidth="1"/>
    <col min="25" max="25" width="9" style="717" customWidth="1"/>
    <col min="26" max="26" width="27.7109375" style="770" customWidth="1"/>
    <col min="27" max="27" width="44.85546875" style="769" customWidth="1"/>
    <col min="28" max="28" width="22.7109375" style="717" customWidth="1"/>
    <col min="29" max="31" width="23.5703125" style="675" customWidth="1"/>
    <col min="32" max="32" width="25.28515625" style="717" customWidth="1"/>
    <col min="33" max="33" width="28" style="717" customWidth="1"/>
    <col min="34" max="34" width="18.85546875" style="675" customWidth="1"/>
    <col min="35" max="35" width="25.42578125" style="675" customWidth="1"/>
    <col min="36" max="36" width="22.140625" style="717" customWidth="1"/>
    <col min="37" max="37" width="26.7109375" style="717" customWidth="1"/>
    <col min="38" max="38" width="30.28515625" style="717" customWidth="1"/>
    <col min="39" max="39" width="26.85546875" style="717" customWidth="1"/>
    <col min="40" max="16384" width="9.140625" style="682"/>
  </cols>
  <sheetData>
    <row r="1" spans="1:39" s="739" customFormat="1" ht="32.25" customHeight="1">
      <c r="A1" s="1012" t="s">
        <v>35</v>
      </c>
      <c r="B1" s="1012"/>
      <c r="C1" s="1012"/>
      <c r="D1" s="1012"/>
      <c r="E1" s="1012"/>
      <c r="F1" s="1012"/>
      <c r="G1" s="1012"/>
      <c r="H1" s="1012"/>
      <c r="I1" s="1012"/>
      <c r="J1" s="1012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  <c r="AL1" s="1012"/>
      <c r="AM1" s="1013"/>
    </row>
    <row r="2" spans="1:39" ht="72" customHeight="1">
      <c r="A2" s="746" t="s">
        <v>36</v>
      </c>
      <c r="B2" s="746" t="s">
        <v>7218</v>
      </c>
      <c r="C2" s="747" t="s">
        <v>3</v>
      </c>
      <c r="D2" s="746" t="s">
        <v>5</v>
      </c>
      <c r="E2" s="746" t="s">
        <v>6</v>
      </c>
      <c r="F2" s="746" t="s">
        <v>7222</v>
      </c>
      <c r="G2" s="748" t="s">
        <v>7223</v>
      </c>
      <c r="H2" s="749" t="s">
        <v>4827</v>
      </c>
      <c r="I2" s="749" t="s">
        <v>37</v>
      </c>
      <c r="J2" s="750" t="s">
        <v>10</v>
      </c>
      <c r="K2" s="750" t="s">
        <v>38</v>
      </c>
      <c r="L2" s="750" t="s">
        <v>6911</v>
      </c>
      <c r="M2" s="749" t="s">
        <v>39</v>
      </c>
      <c r="N2" s="749" t="s">
        <v>18</v>
      </c>
      <c r="O2" s="750" t="s">
        <v>40</v>
      </c>
      <c r="P2" s="749" t="s">
        <v>41</v>
      </c>
      <c r="Q2" s="750" t="s">
        <v>20</v>
      </c>
      <c r="R2" s="750" t="s">
        <v>21</v>
      </c>
      <c r="S2" s="750" t="s">
        <v>7236</v>
      </c>
      <c r="T2" s="746" t="s">
        <v>7224</v>
      </c>
      <c r="U2" s="751" t="s">
        <v>1278</v>
      </c>
      <c r="V2" s="705" t="s">
        <v>7237</v>
      </c>
      <c r="W2" s="705" t="s">
        <v>43</v>
      </c>
      <c r="X2" s="752" t="s">
        <v>7235</v>
      </c>
      <c r="Y2" s="746" t="s">
        <v>1</v>
      </c>
      <c r="Z2" s="753" t="s">
        <v>2</v>
      </c>
      <c r="AA2" s="747" t="s">
        <v>7219</v>
      </c>
      <c r="AB2" s="750" t="s">
        <v>45</v>
      </c>
      <c r="AC2" s="749" t="s">
        <v>7227</v>
      </c>
      <c r="AD2" s="748" t="s">
        <v>7226</v>
      </c>
      <c r="AE2" s="750" t="s">
        <v>7228</v>
      </c>
      <c r="AF2" s="746" t="s">
        <v>7229</v>
      </c>
      <c r="AG2" s="750" t="s">
        <v>7230</v>
      </c>
      <c r="AH2" s="749" t="s">
        <v>18</v>
      </c>
      <c r="AI2" s="749" t="s">
        <v>7231</v>
      </c>
      <c r="AJ2" s="746" t="s">
        <v>41</v>
      </c>
      <c r="AK2" s="750" t="s">
        <v>20</v>
      </c>
      <c r="AL2" s="750" t="s">
        <v>21</v>
      </c>
      <c r="AM2" s="746" t="s">
        <v>22</v>
      </c>
    </row>
    <row r="3" spans="1:39" s="715" customFormat="1" ht="49.5" customHeight="1">
      <c r="A3" s="754"/>
      <c r="B3" s="755" t="s">
        <v>7232</v>
      </c>
      <c r="C3" s="756" t="s">
        <v>7233</v>
      </c>
      <c r="D3" s="716">
        <v>14691</v>
      </c>
      <c r="E3" s="716">
        <v>14691</v>
      </c>
      <c r="F3" s="743">
        <v>46269</v>
      </c>
      <c r="G3" s="757">
        <v>108586619630</v>
      </c>
      <c r="H3" s="758">
        <v>1</v>
      </c>
      <c r="I3" s="705"/>
      <c r="J3" s="677">
        <f>V3*3960000+W3*4190000</f>
        <v>3960000</v>
      </c>
      <c r="K3" s="677">
        <f>+(V3*1244500+W3*1339500)</f>
        <v>1244500</v>
      </c>
      <c r="L3" s="705">
        <f>J3*15%</f>
        <v>594000</v>
      </c>
      <c r="M3" s="759">
        <v>1673148</v>
      </c>
      <c r="N3" s="759"/>
      <c r="O3" s="759">
        <v>6406750</v>
      </c>
      <c r="P3" s="759"/>
      <c r="Q3" s="760"/>
      <c r="R3" s="705"/>
      <c r="S3" s="761">
        <v>46272</v>
      </c>
      <c r="T3" s="756" t="s">
        <v>4826</v>
      </c>
      <c r="U3" s="757" t="s">
        <v>136</v>
      </c>
      <c r="V3" s="757">
        <v>1</v>
      </c>
      <c r="W3" s="757"/>
      <c r="X3" s="744" t="s">
        <v>7234</v>
      </c>
      <c r="Y3" s="714">
        <f t="shared" ref="Y3:Y4" si="0">A3</f>
        <v>0</v>
      </c>
      <c r="Z3" s="762" t="str">
        <f t="shared" ref="Z3:Z4" si="1">B3</f>
        <v>0880606853</v>
      </c>
      <c r="AA3" s="762" t="str">
        <f t="shared" ref="AA3:AA4" si="2">C3</f>
        <v>2HCC8SN111B3017</v>
      </c>
      <c r="AB3" s="705">
        <f t="shared" ref="AB3:AB4" si="3">I3</f>
        <v>0</v>
      </c>
      <c r="AC3" s="705">
        <f t="shared" ref="AC3:AC4" si="4">(D3/E3)*J3</f>
        <v>3960000</v>
      </c>
      <c r="AD3" s="704">
        <f t="shared" ref="AD3:AD4" si="5">(D3/E3)*K3</f>
        <v>1244500</v>
      </c>
      <c r="AE3" s="705">
        <f t="shared" ref="AE3:AE4" si="6">(D3/E3)*L3</f>
        <v>594000</v>
      </c>
      <c r="AF3" s="705">
        <f>AD3+AB3</f>
        <v>1244500</v>
      </c>
      <c r="AG3" s="705">
        <f t="shared" ref="AG3:AG4" si="7">D3/E3*M3</f>
        <v>1673148</v>
      </c>
      <c r="AH3" s="705">
        <f t="shared" ref="AH3:AH4" si="8">D3/E3*N3</f>
        <v>0</v>
      </c>
      <c r="AI3" s="705">
        <f t="shared" ref="AI3:AI4" si="9">D3/E3*O3</f>
        <v>6406750</v>
      </c>
      <c r="AJ3" s="705">
        <f t="shared" ref="AJ3:AJ4" si="10">D3/E3*P3</f>
        <v>0</v>
      </c>
      <c r="AK3" s="705">
        <f t="shared" ref="AK3:AK4" si="11">D3/E3*Q3</f>
        <v>0</v>
      </c>
      <c r="AL3" s="705">
        <f>SUM(AE3:AK3)+AC3</f>
        <v>13878398</v>
      </c>
      <c r="AM3" s="705">
        <f>AL3</f>
        <v>13878398</v>
      </c>
    </row>
    <row r="4" spans="1:39" s="715" customFormat="1" ht="49.5" customHeight="1">
      <c r="A4" s="754"/>
      <c r="B4" s="755" t="s">
        <v>7213</v>
      </c>
      <c r="C4" s="756" t="s">
        <v>7214</v>
      </c>
      <c r="D4" s="716">
        <v>199.8</v>
      </c>
      <c r="E4" s="716">
        <v>10453.34</v>
      </c>
      <c r="F4" s="743">
        <v>46273</v>
      </c>
      <c r="G4" s="757">
        <v>108600965320</v>
      </c>
      <c r="H4" s="763"/>
      <c r="I4" s="705">
        <v>70000</v>
      </c>
      <c r="J4" s="677">
        <v>4190000</v>
      </c>
      <c r="K4" s="677">
        <v>1339500</v>
      </c>
      <c r="L4" s="705">
        <v>628500</v>
      </c>
      <c r="M4" s="759">
        <v>2531481</v>
      </c>
      <c r="N4" s="759"/>
      <c r="O4" s="759">
        <v>12774300</v>
      </c>
      <c r="P4" s="759"/>
      <c r="Q4" s="760"/>
      <c r="R4" s="705"/>
      <c r="S4" s="764"/>
      <c r="T4" s="765"/>
      <c r="U4" s="766"/>
      <c r="V4" s="766"/>
      <c r="W4" s="766"/>
      <c r="X4" s="745"/>
      <c r="Y4" s="714">
        <f t="shared" si="0"/>
        <v>0</v>
      </c>
      <c r="Z4" s="762" t="str">
        <f t="shared" si="1"/>
        <v>0880641101</v>
      </c>
      <c r="AA4" s="762" t="str">
        <f t="shared" si="2"/>
        <v>2HCC8W2861133342-02</v>
      </c>
      <c r="AB4" s="705">
        <f t="shared" si="3"/>
        <v>70000</v>
      </c>
      <c r="AC4" s="705">
        <f t="shared" si="4"/>
        <v>80085.599435204451</v>
      </c>
      <c r="AD4" s="704">
        <f t="shared" si="5"/>
        <v>25602.544258581471</v>
      </c>
      <c r="AE4" s="705">
        <f t="shared" si="6"/>
        <v>12012.839915280667</v>
      </c>
      <c r="AF4" s="705">
        <f t="shared" ref="AF4" si="12">AD4+AB4</f>
        <v>95602.544258581474</v>
      </c>
      <c r="AG4" s="705">
        <f t="shared" si="7"/>
        <v>48385.482898288974</v>
      </c>
      <c r="AH4" s="705">
        <f t="shared" si="8"/>
        <v>0</v>
      </c>
      <c r="AI4" s="705">
        <f t="shared" si="9"/>
        <v>244161.68803463774</v>
      </c>
      <c r="AJ4" s="705">
        <f t="shared" si="10"/>
        <v>0</v>
      </c>
      <c r="AK4" s="705">
        <f t="shared" si="11"/>
        <v>0</v>
      </c>
      <c r="AL4" s="705">
        <f>SUM(AE4:AK4)+AC4</f>
        <v>480248.15454199334</v>
      </c>
      <c r="AM4" s="705">
        <f t="shared" ref="AM4" si="13">AL4</f>
        <v>480248.15454199334</v>
      </c>
    </row>
    <row r="5" spans="1:39" ht="30" customHeight="1">
      <c r="A5" s="746"/>
      <c r="B5" s="746"/>
      <c r="C5" s="746"/>
      <c r="D5" s="746"/>
      <c r="E5" s="746"/>
      <c r="F5" s="746"/>
      <c r="G5" s="748"/>
      <c r="H5" s="748">
        <f>SUM(H3:H4)</f>
        <v>1</v>
      </c>
      <c r="I5" s="746"/>
      <c r="J5" s="746"/>
      <c r="K5" s="746"/>
      <c r="L5" s="746"/>
      <c r="M5" s="746"/>
      <c r="N5" s="746"/>
      <c r="O5" s="746"/>
      <c r="P5" s="746"/>
      <c r="Q5" s="746"/>
      <c r="R5" s="746"/>
      <c r="S5" s="746"/>
      <c r="T5" s="746"/>
      <c r="U5" s="751"/>
      <c r="V5" s="705">
        <f>SUM(V3:V4)</f>
        <v>1</v>
      </c>
      <c r="W5" s="705">
        <f>SUM(W3:W4)</f>
        <v>0</v>
      </c>
      <c r="X5" s="752"/>
      <c r="Y5" s="746"/>
      <c r="Z5" s="767"/>
      <c r="AA5" s="746"/>
      <c r="AB5" s="768">
        <f>SUM(AB3:AB4)</f>
        <v>70000</v>
      </c>
      <c r="AC5" s="768">
        <f>SUM(AC3:AC4)</f>
        <v>4040085.5994352046</v>
      </c>
      <c r="AD5" s="768">
        <f>SUM(AD3:AD4)</f>
        <v>1270102.5442585815</v>
      </c>
      <c r="AE5" s="768">
        <f>SUM(AE3:AE4)</f>
        <v>606012.8399152807</v>
      </c>
      <c r="AF5" s="768">
        <f>SUM(AF3:AF4)</f>
        <v>1340102.5442585815</v>
      </c>
      <c r="AG5" s="768">
        <f>SUM(AG3:AG4)</f>
        <v>1721533.4828982889</v>
      </c>
      <c r="AH5" s="768">
        <f>SUM(AH3:AH4)</f>
        <v>0</v>
      </c>
      <c r="AI5" s="768">
        <f>SUM(AI3:AI4)</f>
        <v>6650911.6880346378</v>
      </c>
      <c r="AJ5" s="768">
        <f>SUM(AJ3:AJ4)</f>
        <v>0</v>
      </c>
      <c r="AK5" s="768">
        <f>SUM(AK3:AK4)</f>
        <v>0</v>
      </c>
      <c r="AL5" s="768">
        <f>SUM(AL3:AL4)</f>
        <v>14358646.154541994</v>
      </c>
      <c r="AM5" s="768">
        <f>SUM(AM3:AM4)</f>
        <v>14358646.154541994</v>
      </c>
    </row>
  </sheetData>
  <mergeCells count="1">
    <mergeCell ref="A1:AM1"/>
  </mergeCells>
  <phoneticPr fontId="125" type="noConversion"/>
  <pageMargins left="0.69861111111111107" right="0.69861111111111107" top="0.75" bottom="0.75" header="0.3" footer="0.3"/>
  <pageSetup paperSize="9" firstPageNumber="4294963191" orientation="portrait" r:id="rId1"/>
  <headerFooter alignWithMargins="0">
    <oddFooter>&amp;L&amp;1#&amp;"Calibri"&amp;10&amp;K000000Classification: Public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X188"/>
  <sheetViews>
    <sheetView zoomScale="50" zoomScaleNormal="50" workbookViewId="0">
      <pane xSplit="8" ySplit="4" topLeftCell="M5" activePane="bottomRight" state="frozenSplit"/>
      <selection pane="topRight" activeCell="G1" sqref="G1"/>
      <selection pane="bottomLeft" activeCell="A5" sqref="A5"/>
      <selection pane="bottomRight" activeCell="P6" sqref="P6"/>
    </sheetView>
  </sheetViews>
  <sheetFormatPr defaultColWidth="9.140625" defaultRowHeight="20.25"/>
  <cols>
    <col min="1" max="1" width="10.7109375" style="186" customWidth="1"/>
    <col min="2" max="2" width="20.140625" style="191" customWidth="1"/>
    <col min="3" max="3" width="30.42578125" style="191" customWidth="1"/>
    <col min="4" max="4" width="24.7109375" style="192" customWidth="1"/>
    <col min="5" max="5" width="18.140625" style="192" customWidth="1"/>
    <col min="6" max="6" width="23.5703125" style="192" customWidth="1"/>
    <col min="7" max="7" width="26" style="193" customWidth="1"/>
    <col min="8" max="8" width="22.85546875" style="194" customWidth="1"/>
    <col min="9" max="10" width="8.42578125" style="194" hidden="1" customWidth="1"/>
    <col min="11" max="11" width="24.7109375" style="186" customWidth="1"/>
    <col min="12" max="12" width="20.7109375" style="186" customWidth="1"/>
    <col min="13" max="14" width="21.85546875" style="194" customWidth="1"/>
    <col min="15" max="15" width="21.85546875" style="195" customWidth="1"/>
    <col min="16" max="16" width="25" style="196" customWidth="1"/>
    <col min="17" max="17" width="29" style="196" customWidth="1"/>
    <col min="18" max="19" width="25" style="196" customWidth="1"/>
    <col min="20" max="20" width="25" style="194" customWidth="1"/>
    <col min="21" max="21" width="52.140625" style="191" customWidth="1"/>
    <col min="22" max="22" width="47.42578125" style="197" customWidth="1"/>
    <col min="23" max="23" width="31.5703125" style="243" customWidth="1"/>
    <col min="24" max="24" width="40.42578125" style="194" customWidth="1"/>
    <col min="25" max="16384" width="9.140625" style="194"/>
  </cols>
  <sheetData>
    <row r="1" spans="1:24" s="174" customFormat="1">
      <c r="A1" s="170"/>
      <c r="B1" s="171"/>
      <c r="C1" s="171"/>
      <c r="D1" s="172"/>
      <c r="E1" s="172"/>
      <c r="F1" s="172"/>
      <c r="G1" s="173"/>
      <c r="K1" s="170"/>
      <c r="L1" s="170"/>
      <c r="O1" s="175"/>
      <c r="P1" s="176"/>
      <c r="Q1" s="176"/>
      <c r="R1" s="176"/>
      <c r="S1" s="176"/>
      <c r="U1" s="171"/>
      <c r="V1" s="177"/>
      <c r="W1" s="241"/>
    </row>
    <row r="2" spans="1:24" s="174" customFormat="1" ht="42" customHeight="1">
      <c r="A2" s="170"/>
      <c r="B2" s="1002" t="s">
        <v>47</v>
      </c>
      <c r="C2" s="1002"/>
      <c r="D2" s="1002"/>
      <c r="E2" s="1002"/>
      <c r="F2" s="1002"/>
      <c r="G2" s="1002"/>
      <c r="H2" s="1002"/>
      <c r="I2" s="1002"/>
      <c r="J2" s="1002"/>
      <c r="K2" s="1002"/>
      <c r="L2" s="1002"/>
      <c r="M2" s="1002"/>
      <c r="N2" s="1002"/>
      <c r="O2" s="1002"/>
      <c r="P2" s="1002"/>
      <c r="Q2" s="1002"/>
      <c r="R2" s="1002"/>
      <c r="S2" s="1002"/>
      <c r="T2" s="1002"/>
      <c r="U2" s="1002"/>
      <c r="V2" s="178"/>
      <c r="W2" s="241"/>
    </row>
    <row r="3" spans="1:24" s="179" customFormat="1" ht="44.45" customHeight="1">
      <c r="A3" s="994" t="s">
        <v>48</v>
      </c>
      <c r="B3" s="994" t="s">
        <v>49</v>
      </c>
      <c r="C3" s="994" t="s">
        <v>50</v>
      </c>
      <c r="D3" s="994" t="s">
        <v>51</v>
      </c>
      <c r="E3" s="992" t="s">
        <v>1283</v>
      </c>
      <c r="F3" s="992" t="s">
        <v>1284</v>
      </c>
      <c r="G3" s="1003" t="s">
        <v>52</v>
      </c>
      <c r="H3" s="1005" t="s">
        <v>53</v>
      </c>
      <c r="I3" s="1006" t="s">
        <v>54</v>
      </c>
      <c r="J3" s="1007"/>
      <c r="K3" s="1008"/>
      <c r="L3" s="992" t="s">
        <v>717</v>
      </c>
      <c r="M3" s="992" t="s">
        <v>55</v>
      </c>
      <c r="N3" s="994" t="s">
        <v>7</v>
      </c>
      <c r="O3" s="996" t="s">
        <v>56</v>
      </c>
      <c r="P3" s="998" t="s">
        <v>57</v>
      </c>
      <c r="Q3" s="999"/>
      <c r="R3" s="1000" t="s">
        <v>58</v>
      </c>
      <c r="S3" s="1001"/>
      <c r="T3" s="1009" t="s">
        <v>59</v>
      </c>
      <c r="U3" s="1010" t="s">
        <v>60</v>
      </c>
      <c r="V3" s="249"/>
      <c r="W3" s="250"/>
      <c r="X3" s="991" t="s">
        <v>1277</v>
      </c>
    </row>
    <row r="4" spans="1:24" s="179" customFormat="1" ht="36.950000000000003" customHeight="1">
      <c r="A4" s="995"/>
      <c r="B4" s="995"/>
      <c r="C4" s="995"/>
      <c r="D4" s="995"/>
      <c r="E4" s="993"/>
      <c r="F4" s="993"/>
      <c r="G4" s="1004"/>
      <c r="H4" s="1005"/>
      <c r="I4" s="180" t="s">
        <v>61</v>
      </c>
      <c r="J4" s="180" t="s">
        <v>62</v>
      </c>
      <c r="K4" s="181" t="s">
        <v>63</v>
      </c>
      <c r="L4" s="993"/>
      <c r="M4" s="993"/>
      <c r="N4" s="995"/>
      <c r="O4" s="997"/>
      <c r="P4" s="182" t="s">
        <v>64</v>
      </c>
      <c r="Q4" s="182" t="s">
        <v>65</v>
      </c>
      <c r="R4" s="182" t="s">
        <v>64</v>
      </c>
      <c r="S4" s="182" t="s">
        <v>65</v>
      </c>
      <c r="T4" s="1009"/>
      <c r="U4" s="1011"/>
      <c r="V4" s="249" t="s">
        <v>687</v>
      </c>
      <c r="W4" s="251" t="s">
        <v>2699</v>
      </c>
      <c r="X4" s="991"/>
    </row>
    <row r="5" spans="1:24" s="186" customFormat="1" ht="70.5" customHeight="1">
      <c r="A5" s="227">
        <v>1</v>
      </c>
      <c r="B5" s="228"/>
      <c r="C5" s="229"/>
      <c r="D5" s="230"/>
      <c r="E5" s="230"/>
      <c r="F5" s="231"/>
      <c r="G5" s="232"/>
      <c r="H5" s="228"/>
      <c r="I5" s="234"/>
      <c r="J5" s="234"/>
      <c r="K5" s="303"/>
      <c r="L5" s="238"/>
      <c r="M5" s="234"/>
      <c r="N5" s="228"/>
      <c r="O5" s="304"/>
      <c r="P5" s="236" t="e">
        <f>+IF(O5=0, n, IF(O5&lt;=50, 760000, IF(O5&lt;=1000, 1015000, IF(O5&gt;1000,1015000+(O5-1000)*800))))</f>
        <v>#NAME?</v>
      </c>
      <c r="Q5" s="236" t="e">
        <f>+P5</f>
        <v>#NAME?</v>
      </c>
      <c r="R5" s="183"/>
      <c r="S5" s="184">
        <f>R5</f>
        <v>0</v>
      </c>
      <c r="T5" s="185">
        <f>S5*50%</f>
        <v>0</v>
      </c>
      <c r="U5" s="305"/>
      <c r="V5" s="244"/>
      <c r="W5" s="245"/>
    </row>
    <row r="6" spans="1:24" s="186" customFormat="1" ht="70.5" customHeight="1">
      <c r="A6" s="227">
        <v>2</v>
      </c>
      <c r="B6" s="228"/>
      <c r="C6" s="229"/>
      <c r="D6" s="230"/>
      <c r="E6" s="230"/>
      <c r="F6" s="231"/>
      <c r="G6" s="232"/>
      <c r="H6" s="228"/>
      <c r="I6" s="234"/>
      <c r="J6" s="234"/>
      <c r="K6" s="308"/>
      <c r="L6" s="309"/>
      <c r="M6" s="234"/>
      <c r="N6" s="228"/>
      <c r="O6" s="304"/>
      <c r="P6" s="236" t="e">
        <f>+IF(O6=0, n, IF(O6&lt;=50, 760000, IF(O6&lt;=1000, 1015000, IF(O6&gt;1000,1015000+(O6-1000)*800))))</f>
        <v>#NAME?</v>
      </c>
      <c r="Q6" s="236" t="e">
        <f t="shared" ref="Q6" si="0">+P6</f>
        <v>#NAME?</v>
      </c>
      <c r="R6" s="183"/>
      <c r="S6" s="184">
        <f t="shared" ref="S6" si="1">R6</f>
        <v>0</v>
      </c>
      <c r="T6" s="185">
        <f t="shared" ref="T6:T45" si="2">S6*50%</f>
        <v>0</v>
      </c>
      <c r="U6" s="313"/>
      <c r="V6" s="244"/>
      <c r="W6" s="245"/>
    </row>
    <row r="7" spans="1:24" s="186" customFormat="1" ht="70.5" customHeight="1">
      <c r="A7" s="227">
        <v>3</v>
      </c>
      <c r="B7" s="228"/>
      <c r="C7" s="229"/>
      <c r="D7" s="230"/>
      <c r="E7" s="230"/>
      <c r="F7" s="231"/>
      <c r="G7" s="232"/>
      <c r="H7" s="228"/>
      <c r="I7" s="234"/>
      <c r="J7" s="234"/>
      <c r="K7" s="308"/>
      <c r="L7" s="309"/>
      <c r="M7" s="234"/>
      <c r="N7" s="228"/>
      <c r="O7" s="304"/>
      <c r="P7" s="236" t="e">
        <f>+IF(O7=0, n, IF(O7&lt;=50, 760000, IF(O7&lt;=1000, 1015000, IF(O7&gt;1000,1015000+(O7-1000)*800))))</f>
        <v>#NAME?</v>
      </c>
      <c r="Q7" s="236" t="e">
        <f t="shared" ref="Q7:Q45" si="3">+P7</f>
        <v>#NAME?</v>
      </c>
      <c r="R7" s="183"/>
      <c r="S7" s="184">
        <f t="shared" ref="S7:S45" si="4">R7</f>
        <v>0</v>
      </c>
      <c r="T7" s="185">
        <f t="shared" si="2"/>
        <v>0</v>
      </c>
      <c r="U7" s="313"/>
      <c r="V7" s="244"/>
      <c r="W7" s="245"/>
    </row>
    <row r="8" spans="1:24" s="186" customFormat="1" ht="70.5" customHeight="1">
      <c r="A8" s="227">
        <v>4</v>
      </c>
      <c r="B8" s="228"/>
      <c r="C8" s="229"/>
      <c r="D8" s="230"/>
      <c r="E8" s="230"/>
      <c r="F8" s="231"/>
      <c r="G8" s="232"/>
      <c r="H8" s="228"/>
      <c r="I8" s="234"/>
      <c r="J8" s="234"/>
      <c r="K8" s="308"/>
      <c r="L8" s="309"/>
      <c r="M8" s="234"/>
      <c r="N8" s="228"/>
      <c r="O8" s="304"/>
      <c r="P8" s="236" t="e">
        <f>+IF(O8=0, n, IF(O8&lt;=50, 760000, IF(O8&lt;=1000, 1015000, IF(O8&gt;1000,1015000+(O8-1000)*800))))</f>
        <v>#NAME?</v>
      </c>
      <c r="Q8" s="236" t="e">
        <f t="shared" si="3"/>
        <v>#NAME?</v>
      </c>
      <c r="R8" s="183"/>
      <c r="S8" s="184">
        <f t="shared" si="4"/>
        <v>0</v>
      </c>
      <c r="T8" s="185">
        <f t="shared" si="2"/>
        <v>0</v>
      </c>
      <c r="U8" s="313"/>
      <c r="V8" s="244"/>
      <c r="W8" s="246"/>
    </row>
    <row r="9" spans="1:24" s="186" customFormat="1" ht="70.5" customHeight="1">
      <c r="A9" s="227">
        <v>5</v>
      </c>
      <c r="B9" s="228"/>
      <c r="C9" s="229"/>
      <c r="D9" s="230"/>
      <c r="E9" s="230"/>
      <c r="F9" s="231"/>
      <c r="G9" s="232"/>
      <c r="H9" s="228"/>
      <c r="I9" s="234"/>
      <c r="J9" s="234"/>
      <c r="K9" s="308"/>
      <c r="L9" s="309"/>
      <c r="M9" s="234"/>
      <c r="N9" s="228"/>
      <c r="O9" s="304"/>
      <c r="P9" s="236" t="e">
        <f>+IF(O9=0, n, IF(O9&lt;=50, 760000, IF(O9&lt;=1000, 1015000, IF(O9&gt;1000,1015000+(O9-1000)*800))))</f>
        <v>#NAME?</v>
      </c>
      <c r="Q9" s="236" t="e">
        <f t="shared" si="3"/>
        <v>#NAME?</v>
      </c>
      <c r="R9" s="183"/>
      <c r="S9" s="184">
        <f t="shared" si="4"/>
        <v>0</v>
      </c>
      <c r="T9" s="185">
        <f t="shared" si="2"/>
        <v>0</v>
      </c>
      <c r="U9" s="313"/>
      <c r="V9" s="244"/>
      <c r="W9" s="173"/>
    </row>
    <row r="10" spans="1:24" s="186" customFormat="1" ht="70.5" customHeight="1">
      <c r="A10" s="227">
        <v>6</v>
      </c>
      <c r="B10" s="228"/>
      <c r="C10" s="229"/>
      <c r="D10" s="230"/>
      <c r="E10" s="230"/>
      <c r="F10" s="231"/>
      <c r="G10" s="232"/>
      <c r="H10" s="228"/>
      <c r="I10" s="234"/>
      <c r="J10" s="234"/>
      <c r="K10" s="308"/>
      <c r="L10" s="309"/>
      <c r="M10" s="234"/>
      <c r="N10" s="228"/>
      <c r="O10" s="304"/>
      <c r="P10" s="236" t="e">
        <f>+IF(O10=0, n, IF(O10&lt;=50, 760000, IF(O10&lt;=1000, 1015000, IF(O10&gt;1000,1015000+(O10-1000)*800))))</f>
        <v>#NAME?</v>
      </c>
      <c r="Q10" s="236" t="e">
        <f t="shared" si="3"/>
        <v>#NAME?</v>
      </c>
      <c r="R10" s="183"/>
      <c r="S10" s="184">
        <f t="shared" si="4"/>
        <v>0</v>
      </c>
      <c r="T10" s="185">
        <f t="shared" si="2"/>
        <v>0</v>
      </c>
      <c r="U10" s="313"/>
      <c r="V10" s="244"/>
      <c r="W10" s="173"/>
    </row>
    <row r="11" spans="1:24" s="186" customFormat="1" ht="70.5" customHeight="1">
      <c r="A11" s="227">
        <v>7</v>
      </c>
      <c r="B11" s="228"/>
      <c r="C11" s="229"/>
      <c r="D11" s="230"/>
      <c r="E11" s="230"/>
      <c r="F11" s="231"/>
      <c r="G11" s="232"/>
      <c r="H11" s="228"/>
      <c r="I11" s="234"/>
      <c r="J11" s="234"/>
      <c r="K11" s="308"/>
      <c r="L11" s="310"/>
      <c r="M11" s="234"/>
      <c r="N11" s="228"/>
      <c r="O11" s="304"/>
      <c r="P11" s="236" t="e">
        <f>+IF(O11=0, n, IF(O11&lt;=50, 760000, IF(O11&lt;=1000, 1015000, IF(O11&gt;1000,1015000+(O11-1000)*800))))</f>
        <v>#NAME?</v>
      </c>
      <c r="Q11" s="236" t="e">
        <f t="shared" si="3"/>
        <v>#NAME?</v>
      </c>
      <c r="R11" s="183"/>
      <c r="S11" s="184">
        <f t="shared" si="4"/>
        <v>0</v>
      </c>
      <c r="T11" s="185">
        <f t="shared" si="2"/>
        <v>0</v>
      </c>
      <c r="U11" s="313"/>
      <c r="V11" s="244"/>
      <c r="W11" s="246"/>
    </row>
    <row r="12" spans="1:24" s="186" customFormat="1" ht="70.5" customHeight="1">
      <c r="A12" s="227">
        <v>8</v>
      </c>
      <c r="B12" s="228"/>
      <c r="C12" s="229"/>
      <c r="D12" s="230"/>
      <c r="E12" s="230"/>
      <c r="F12" s="231"/>
      <c r="G12" s="232"/>
      <c r="H12" s="228"/>
      <c r="I12" s="234"/>
      <c r="J12" s="234"/>
      <c r="K12" s="308"/>
      <c r="L12" s="310"/>
      <c r="M12" s="234"/>
      <c r="N12" s="228"/>
      <c r="O12" s="304"/>
      <c r="P12" s="236" t="e">
        <f>+IF(O12=0, n, IF(O12&lt;=50, 760000, IF(O12&lt;=1000, 1015000, IF(O12&gt;1000,1015000+(O12-1000)*800))))</f>
        <v>#NAME?</v>
      </c>
      <c r="Q12" s="236" t="e">
        <f t="shared" si="3"/>
        <v>#NAME?</v>
      </c>
      <c r="R12" s="183"/>
      <c r="S12" s="184">
        <f t="shared" si="4"/>
        <v>0</v>
      </c>
      <c r="T12" s="185">
        <f t="shared" si="2"/>
        <v>0</v>
      </c>
      <c r="U12" s="313"/>
      <c r="V12" s="244"/>
      <c r="W12" s="173"/>
    </row>
    <row r="13" spans="1:24" s="186" customFormat="1" ht="70.5" customHeight="1">
      <c r="A13" s="227">
        <v>9</v>
      </c>
      <c r="B13" s="228"/>
      <c r="C13" s="229"/>
      <c r="D13" s="230"/>
      <c r="E13" s="230"/>
      <c r="F13" s="231"/>
      <c r="G13" s="232"/>
      <c r="H13" s="228"/>
      <c r="I13" s="234"/>
      <c r="J13" s="234"/>
      <c r="K13" s="303"/>
      <c r="L13" s="238"/>
      <c r="M13" s="234"/>
      <c r="N13" s="228"/>
      <c r="O13" s="304"/>
      <c r="P13" s="236" t="e">
        <f>+IF(O13=0, n, IF(O13&lt;=50, 760000, IF(O13&lt;=1000, 1015000, IF(O13&gt;1000,1015000+(O13-1000)*800))))</f>
        <v>#NAME?</v>
      </c>
      <c r="Q13" s="236" t="e">
        <f t="shared" si="3"/>
        <v>#NAME?</v>
      </c>
      <c r="R13" s="183"/>
      <c r="S13" s="184">
        <f t="shared" si="4"/>
        <v>0</v>
      </c>
      <c r="T13" s="185">
        <f t="shared" si="2"/>
        <v>0</v>
      </c>
      <c r="U13" s="305"/>
      <c r="V13" s="244"/>
      <c r="W13" s="246"/>
    </row>
    <row r="14" spans="1:24" s="186" customFormat="1" ht="70.5" customHeight="1">
      <c r="A14" s="227">
        <v>10</v>
      </c>
      <c r="B14" s="228"/>
      <c r="C14" s="229"/>
      <c r="D14" s="230"/>
      <c r="E14" s="230"/>
      <c r="F14" s="231"/>
      <c r="G14" s="232"/>
      <c r="H14" s="228"/>
      <c r="I14" s="234"/>
      <c r="J14" s="234"/>
      <c r="K14" s="308"/>
      <c r="L14" s="309"/>
      <c r="M14" s="234"/>
      <c r="N14" s="228"/>
      <c r="O14" s="304"/>
      <c r="P14" s="236" t="e">
        <f>+IF(O14=0, n, IF(O14&lt;=50, 760000, IF(O14&lt;=1000, 1015000, IF(O14&gt;1000,1015000+(O14-1000)*800))))</f>
        <v>#NAME?</v>
      </c>
      <c r="Q14" s="236" t="e">
        <f t="shared" si="3"/>
        <v>#NAME?</v>
      </c>
      <c r="R14" s="183"/>
      <c r="S14" s="184">
        <f t="shared" si="4"/>
        <v>0</v>
      </c>
      <c r="T14" s="185">
        <f t="shared" si="2"/>
        <v>0</v>
      </c>
      <c r="U14" s="313"/>
      <c r="V14" s="244"/>
      <c r="W14" s="246"/>
    </row>
    <row r="15" spans="1:24" s="186" customFormat="1" ht="70.5" customHeight="1">
      <c r="A15" s="227">
        <v>11</v>
      </c>
      <c r="B15" s="228"/>
      <c r="C15" s="229"/>
      <c r="D15" s="230"/>
      <c r="E15" s="230"/>
      <c r="F15" s="231"/>
      <c r="G15" s="232"/>
      <c r="H15" s="228"/>
      <c r="I15" s="234"/>
      <c r="J15" s="234"/>
      <c r="K15" s="308"/>
      <c r="L15" s="309"/>
      <c r="M15" s="234"/>
      <c r="N15" s="228"/>
      <c r="O15" s="304"/>
      <c r="P15" s="236" t="e">
        <f>+IF(O15=0, n, IF(O15&lt;=50, 760000, IF(O15&lt;=1000, 1015000, IF(O15&gt;1000,1015000+(O15-1000)*800))))</f>
        <v>#NAME?</v>
      </c>
      <c r="Q15" s="236" t="e">
        <f t="shared" si="3"/>
        <v>#NAME?</v>
      </c>
      <c r="R15" s="183"/>
      <c r="S15" s="184">
        <f t="shared" si="4"/>
        <v>0</v>
      </c>
      <c r="T15" s="185">
        <f t="shared" si="2"/>
        <v>0</v>
      </c>
      <c r="U15" s="313"/>
      <c r="V15" s="244"/>
      <c r="W15" s="173"/>
    </row>
    <row r="16" spans="1:24" s="186" customFormat="1" ht="70.5" customHeight="1">
      <c r="A16" s="227">
        <v>12</v>
      </c>
      <c r="B16" s="228"/>
      <c r="C16" s="229"/>
      <c r="D16" s="230"/>
      <c r="E16" s="230"/>
      <c r="F16" s="231"/>
      <c r="G16" s="232"/>
      <c r="H16" s="228"/>
      <c r="I16" s="234"/>
      <c r="J16" s="234"/>
      <c r="K16" s="308"/>
      <c r="L16" s="309"/>
      <c r="M16" s="234"/>
      <c r="N16" s="228"/>
      <c r="O16" s="304"/>
      <c r="P16" s="236" t="e">
        <f>+IF(O16=0, n, IF(O16&lt;=50, 760000, IF(O16&lt;=1000, 1015000, IF(O16&gt;1000,1015000+(O16-1000)*800))))</f>
        <v>#NAME?</v>
      </c>
      <c r="Q16" s="236" t="e">
        <f t="shared" si="3"/>
        <v>#NAME?</v>
      </c>
      <c r="R16" s="183"/>
      <c r="S16" s="184">
        <f t="shared" si="4"/>
        <v>0</v>
      </c>
      <c r="T16" s="185">
        <f t="shared" si="2"/>
        <v>0</v>
      </c>
      <c r="U16" s="313"/>
      <c r="V16" s="244"/>
      <c r="W16" s="173"/>
    </row>
    <row r="17" spans="1:23" s="186" customFormat="1" ht="70.5" customHeight="1">
      <c r="A17" s="227">
        <v>13</v>
      </c>
      <c r="B17" s="228"/>
      <c r="C17" s="229"/>
      <c r="D17" s="230"/>
      <c r="E17" s="230"/>
      <c r="F17" s="231"/>
      <c r="G17" s="232"/>
      <c r="H17" s="228"/>
      <c r="I17" s="234"/>
      <c r="J17" s="234"/>
      <c r="K17" s="303"/>
      <c r="L17" s="238"/>
      <c r="M17" s="234"/>
      <c r="N17" s="228"/>
      <c r="O17" s="304"/>
      <c r="P17" s="236" t="e">
        <f>+IF(O17=0, n, IF(O17&lt;=50, 760000, IF(O17&lt;=1000, 1015000, IF(O17&gt;1000,1015000+(O17-1000)*800))))</f>
        <v>#NAME?</v>
      </c>
      <c r="Q17" s="236" t="e">
        <f t="shared" si="3"/>
        <v>#NAME?</v>
      </c>
      <c r="R17" s="183"/>
      <c r="S17" s="184">
        <f t="shared" si="4"/>
        <v>0</v>
      </c>
      <c r="T17" s="185">
        <f t="shared" si="2"/>
        <v>0</v>
      </c>
      <c r="U17" s="305"/>
      <c r="V17" s="244"/>
      <c r="W17" s="246"/>
    </row>
    <row r="18" spans="1:23" s="186" customFormat="1" ht="70.5" customHeight="1">
      <c r="A18" s="227">
        <v>14</v>
      </c>
      <c r="B18" s="228"/>
      <c r="C18" s="229"/>
      <c r="D18" s="230"/>
      <c r="E18" s="230"/>
      <c r="F18" s="231"/>
      <c r="G18" s="232"/>
      <c r="H18" s="228"/>
      <c r="I18" s="234"/>
      <c r="J18" s="234"/>
      <c r="K18" s="303"/>
      <c r="L18" s="238"/>
      <c r="M18" s="234"/>
      <c r="N18" s="228"/>
      <c r="O18" s="304"/>
      <c r="P18" s="236" t="e">
        <f>+IF(O18=0, n, IF(O18&lt;=50, 760000, IF(O18&lt;=1000, 1015000, IF(O18&gt;1000,1015000+(O18-1000)*800))))</f>
        <v>#NAME?</v>
      </c>
      <c r="Q18" s="236" t="e">
        <f t="shared" si="3"/>
        <v>#NAME?</v>
      </c>
      <c r="R18" s="183"/>
      <c r="S18" s="184">
        <f t="shared" si="4"/>
        <v>0</v>
      </c>
      <c r="T18" s="185"/>
      <c r="U18" s="305"/>
      <c r="V18" s="244"/>
      <c r="W18" s="246"/>
    </row>
    <row r="19" spans="1:23" s="186" customFormat="1" ht="70.5" customHeight="1">
      <c r="A19" s="227">
        <v>15</v>
      </c>
      <c r="B19" s="228"/>
      <c r="C19" s="229"/>
      <c r="D19" s="230"/>
      <c r="E19" s="230"/>
      <c r="F19" s="231"/>
      <c r="G19" s="232"/>
      <c r="H19" s="228"/>
      <c r="I19" s="234"/>
      <c r="J19" s="234"/>
      <c r="K19" s="308"/>
      <c r="L19" s="311"/>
      <c r="M19" s="234"/>
      <c r="N19" s="228"/>
      <c r="O19" s="304"/>
      <c r="P19" s="236" t="e">
        <f>+IF(O19=0, n, IF(O19&lt;=50, 760000, IF(O19&lt;=1000, 1015000, IF(O19&gt;1000,1015000+(O19-1000)*800))))</f>
        <v>#NAME?</v>
      </c>
      <c r="Q19" s="236" t="e">
        <f t="shared" si="3"/>
        <v>#NAME?</v>
      </c>
      <c r="R19" s="183"/>
      <c r="S19" s="184">
        <f t="shared" si="4"/>
        <v>0</v>
      </c>
      <c r="T19" s="185">
        <f t="shared" si="2"/>
        <v>0</v>
      </c>
      <c r="U19" s="313"/>
      <c r="V19" s="244"/>
      <c r="W19" s="246"/>
    </row>
    <row r="20" spans="1:23" s="186" customFormat="1" ht="70.5" customHeight="1">
      <c r="A20" s="227">
        <v>16</v>
      </c>
      <c r="B20" s="228"/>
      <c r="C20" s="229"/>
      <c r="D20" s="230"/>
      <c r="E20" s="230"/>
      <c r="F20" s="231"/>
      <c r="G20" s="232"/>
      <c r="H20" s="228"/>
      <c r="I20" s="234"/>
      <c r="J20" s="234"/>
      <c r="K20" s="308"/>
      <c r="L20" s="310"/>
      <c r="M20" s="234"/>
      <c r="N20" s="228"/>
      <c r="O20" s="304"/>
      <c r="P20" s="236" t="e">
        <f>+IF(O20=0, n, IF(O20&lt;=50, 760000, IF(O20&lt;=1000, 1015000, IF(O20&gt;1000,1015000+(O20-1000)*800))))</f>
        <v>#NAME?</v>
      </c>
      <c r="Q20" s="236" t="e">
        <f t="shared" si="3"/>
        <v>#NAME?</v>
      </c>
      <c r="R20" s="183"/>
      <c r="S20" s="184">
        <f t="shared" si="4"/>
        <v>0</v>
      </c>
      <c r="T20" s="185">
        <f t="shared" si="2"/>
        <v>0</v>
      </c>
      <c r="U20" s="313"/>
      <c r="V20" s="244"/>
      <c r="W20" s="173"/>
    </row>
    <row r="21" spans="1:23" s="186" customFormat="1" ht="70.5" customHeight="1">
      <c r="A21" s="227">
        <v>17</v>
      </c>
      <c r="B21" s="228"/>
      <c r="C21" s="229"/>
      <c r="D21" s="230"/>
      <c r="E21" s="230"/>
      <c r="F21" s="231"/>
      <c r="G21" s="232"/>
      <c r="H21" s="228"/>
      <c r="I21" s="234"/>
      <c r="J21" s="234"/>
      <c r="K21" s="308"/>
      <c r="L21" s="312"/>
      <c r="M21" s="234"/>
      <c r="N21" s="228"/>
      <c r="O21" s="304"/>
      <c r="P21" s="236" t="e">
        <f>+IF(O21=0, n, IF(O21&lt;=50, 760000, IF(O21&lt;=1000, 1015000, IF(O21&gt;1000,1015000+(O21-1000)*800))))</f>
        <v>#NAME?</v>
      </c>
      <c r="Q21" s="236" t="e">
        <f t="shared" si="3"/>
        <v>#NAME?</v>
      </c>
      <c r="R21" s="183"/>
      <c r="S21" s="184">
        <f t="shared" si="4"/>
        <v>0</v>
      </c>
      <c r="T21" s="185">
        <f t="shared" si="2"/>
        <v>0</v>
      </c>
      <c r="U21" s="313"/>
      <c r="V21" s="244"/>
      <c r="W21" s="246"/>
    </row>
    <row r="22" spans="1:23" s="186" customFormat="1" ht="70.5" customHeight="1">
      <c r="A22" s="227">
        <v>18</v>
      </c>
      <c r="B22" s="228"/>
      <c r="C22" s="229"/>
      <c r="D22" s="230"/>
      <c r="E22" s="230"/>
      <c r="F22" s="231"/>
      <c r="G22" s="232"/>
      <c r="H22" s="228"/>
      <c r="I22" s="234"/>
      <c r="J22" s="234"/>
      <c r="K22" s="308"/>
      <c r="L22" s="309"/>
      <c r="M22" s="234"/>
      <c r="N22" s="228"/>
      <c r="O22" s="304"/>
      <c r="P22" s="236" t="e">
        <f>+IF(O22=0, n, IF(O22&lt;=50, 760000, IF(O22&lt;=1000, 1015000, IF(O22&gt;1000,1015000+(O22-1000)*800))))</f>
        <v>#NAME?</v>
      </c>
      <c r="Q22" s="236" t="e">
        <f t="shared" si="3"/>
        <v>#NAME?</v>
      </c>
      <c r="R22" s="183"/>
      <c r="S22" s="184">
        <f t="shared" si="4"/>
        <v>0</v>
      </c>
      <c r="T22" s="185">
        <f t="shared" si="2"/>
        <v>0</v>
      </c>
      <c r="U22" s="313"/>
      <c r="V22" s="244"/>
      <c r="W22" s="173"/>
    </row>
    <row r="23" spans="1:23" s="186" customFormat="1" ht="70.5" customHeight="1">
      <c r="A23" s="227">
        <v>19</v>
      </c>
      <c r="B23" s="228"/>
      <c r="C23" s="229"/>
      <c r="D23" s="230"/>
      <c r="E23" s="230"/>
      <c r="F23" s="231"/>
      <c r="G23" s="232"/>
      <c r="H23" s="228"/>
      <c r="I23" s="234"/>
      <c r="J23" s="234"/>
      <c r="K23" s="303"/>
      <c r="L23" s="238"/>
      <c r="M23" s="234"/>
      <c r="N23" s="228"/>
      <c r="O23" s="304"/>
      <c r="P23" s="236" t="e">
        <f>+IF(O23=0, n, IF(O23&lt;=50, 760000, IF(O23&lt;=1000, 1015000, IF(O23&gt;1000,1015000+(O23-1000)*800))))</f>
        <v>#NAME?</v>
      </c>
      <c r="Q23" s="236" t="e">
        <f t="shared" si="3"/>
        <v>#NAME?</v>
      </c>
      <c r="R23" s="183"/>
      <c r="S23" s="184">
        <f t="shared" si="4"/>
        <v>0</v>
      </c>
      <c r="T23" s="185">
        <f t="shared" si="2"/>
        <v>0</v>
      </c>
      <c r="U23" s="305"/>
      <c r="V23" s="244"/>
      <c r="W23" s="246"/>
    </row>
    <row r="24" spans="1:23" s="186" customFormat="1" ht="70.5" customHeight="1">
      <c r="A24" s="227">
        <v>20</v>
      </c>
      <c r="B24" s="228"/>
      <c r="C24" s="229"/>
      <c r="D24" s="230"/>
      <c r="E24" s="230"/>
      <c r="F24" s="231"/>
      <c r="G24" s="232"/>
      <c r="H24" s="228"/>
      <c r="I24" s="234"/>
      <c r="J24" s="234"/>
      <c r="K24" s="303"/>
      <c r="L24" s="238"/>
      <c r="M24" s="234"/>
      <c r="N24" s="228"/>
      <c r="O24" s="304"/>
      <c r="P24" s="236" t="e">
        <f>+IF(O24=0, n, IF(O24&lt;=50, 760000, IF(O24&lt;=1000, 1015000, IF(O24&gt;1000,1015000+(O24-1000)*800))))</f>
        <v>#NAME?</v>
      </c>
      <c r="Q24" s="236" t="e">
        <f t="shared" si="3"/>
        <v>#NAME?</v>
      </c>
      <c r="R24" s="183"/>
      <c r="S24" s="184">
        <f t="shared" si="4"/>
        <v>0</v>
      </c>
      <c r="T24" s="185">
        <f t="shared" si="2"/>
        <v>0</v>
      </c>
      <c r="U24" s="305"/>
      <c r="V24" s="244"/>
      <c r="W24" s="246"/>
    </row>
    <row r="25" spans="1:23" s="186" customFormat="1" ht="70.5" customHeight="1">
      <c r="A25" s="227">
        <v>21</v>
      </c>
      <c r="B25" s="228"/>
      <c r="C25" s="229"/>
      <c r="D25" s="230"/>
      <c r="E25" s="230"/>
      <c r="F25" s="231"/>
      <c r="G25" s="232"/>
      <c r="H25" s="228"/>
      <c r="I25" s="234"/>
      <c r="J25" s="234"/>
      <c r="K25" s="303"/>
      <c r="L25" s="306"/>
      <c r="M25" s="234"/>
      <c r="N25" s="228"/>
      <c r="O25" s="304"/>
      <c r="P25" s="236" t="e">
        <f>+IF(O25=0, n, IF(O25&lt;=50, 760000, IF(O25&lt;=1000, 1015000, IF(O25&gt;1000,1015000+(O25-1000)*800))))</f>
        <v>#NAME?</v>
      </c>
      <c r="Q25" s="236" t="e">
        <f t="shared" si="3"/>
        <v>#NAME?</v>
      </c>
      <c r="R25" s="183"/>
      <c r="S25" s="184">
        <f t="shared" si="4"/>
        <v>0</v>
      </c>
      <c r="T25" s="185">
        <f t="shared" si="2"/>
        <v>0</v>
      </c>
      <c r="U25" s="305"/>
      <c r="V25" s="244"/>
      <c r="W25" s="246"/>
    </row>
    <row r="26" spans="1:23" s="186" customFormat="1" ht="70.5" customHeight="1">
      <c r="A26" s="227">
        <v>22</v>
      </c>
      <c r="B26" s="228"/>
      <c r="C26" s="229"/>
      <c r="D26" s="230"/>
      <c r="E26" s="230"/>
      <c r="F26" s="231"/>
      <c r="G26" s="232"/>
      <c r="H26" s="228"/>
      <c r="I26" s="234"/>
      <c r="J26" s="234"/>
      <c r="K26" s="308"/>
      <c r="L26" s="309"/>
      <c r="M26" s="234"/>
      <c r="N26" s="228"/>
      <c r="O26" s="304"/>
      <c r="P26" s="236" t="e">
        <f>+IF(O26=0, n, IF(O26&lt;=50, 760000, IF(O26&lt;=1000, 1015000, IF(O26&gt;1000,1015000+(O26-1000)*800))))</f>
        <v>#NAME?</v>
      </c>
      <c r="Q26" s="236" t="e">
        <f t="shared" si="3"/>
        <v>#NAME?</v>
      </c>
      <c r="R26" s="183"/>
      <c r="S26" s="184">
        <f t="shared" si="4"/>
        <v>0</v>
      </c>
      <c r="T26" s="185">
        <f t="shared" si="2"/>
        <v>0</v>
      </c>
      <c r="U26" s="313"/>
      <c r="V26" s="244"/>
      <c r="W26" s="246"/>
    </row>
    <row r="27" spans="1:23" s="186" customFormat="1" ht="70.5" customHeight="1">
      <c r="A27" s="227">
        <v>23</v>
      </c>
      <c r="B27" s="228"/>
      <c r="C27" s="229"/>
      <c r="D27" s="230"/>
      <c r="E27" s="230"/>
      <c r="F27" s="231"/>
      <c r="G27" s="232"/>
      <c r="H27" s="228"/>
      <c r="I27" s="234"/>
      <c r="J27" s="234"/>
      <c r="K27" s="308"/>
      <c r="L27" s="309"/>
      <c r="M27" s="234"/>
      <c r="N27" s="228"/>
      <c r="O27" s="304"/>
      <c r="P27" s="236" t="e">
        <f>+IF(O27=0, n, IF(O27&lt;=50, 760000, IF(O27&lt;=1000, 1015000, IF(O27&gt;1000,1015000+(O27-1000)*800))))</f>
        <v>#NAME?</v>
      </c>
      <c r="Q27" s="236" t="e">
        <f t="shared" si="3"/>
        <v>#NAME?</v>
      </c>
      <c r="R27" s="183"/>
      <c r="S27" s="184">
        <f t="shared" si="4"/>
        <v>0</v>
      </c>
      <c r="T27" s="185">
        <f t="shared" si="2"/>
        <v>0</v>
      </c>
      <c r="U27" s="313"/>
      <c r="V27" s="244"/>
      <c r="W27" s="173"/>
    </row>
    <row r="28" spans="1:23" s="186" customFormat="1" ht="70.5" customHeight="1">
      <c r="A28" s="227">
        <v>24</v>
      </c>
      <c r="B28" s="228"/>
      <c r="C28" s="229"/>
      <c r="D28" s="230"/>
      <c r="E28" s="230"/>
      <c r="F28" s="231"/>
      <c r="G28" s="232"/>
      <c r="H28" s="228"/>
      <c r="I28" s="234"/>
      <c r="J28" s="234"/>
      <c r="K28" s="308"/>
      <c r="L28" s="309"/>
      <c r="M28" s="234"/>
      <c r="N28" s="228"/>
      <c r="O28" s="304"/>
      <c r="P28" s="236" t="e">
        <f>+IF(O28=0, n, IF(O28&lt;=50, 760000, IF(O28&lt;=1000, 1015000, IF(O28&gt;1000,1015000+(O28-1000)*800))))</f>
        <v>#NAME?</v>
      </c>
      <c r="Q28" s="236" t="e">
        <f t="shared" si="3"/>
        <v>#NAME?</v>
      </c>
      <c r="R28" s="183"/>
      <c r="S28" s="184">
        <f t="shared" si="4"/>
        <v>0</v>
      </c>
      <c r="T28" s="185">
        <f t="shared" si="2"/>
        <v>0</v>
      </c>
      <c r="U28" s="313"/>
      <c r="V28" s="244"/>
      <c r="W28" s="173"/>
    </row>
    <row r="29" spans="1:23" s="186" customFormat="1" ht="70.5" customHeight="1">
      <c r="A29" s="227">
        <v>25</v>
      </c>
      <c r="B29" s="228"/>
      <c r="C29" s="229"/>
      <c r="D29" s="230"/>
      <c r="E29" s="230"/>
      <c r="F29" s="231"/>
      <c r="G29" s="232"/>
      <c r="H29" s="228"/>
      <c r="I29" s="234"/>
      <c r="J29" s="234"/>
      <c r="K29" s="308"/>
      <c r="L29" s="309"/>
      <c r="M29" s="234"/>
      <c r="N29" s="228"/>
      <c r="O29" s="304"/>
      <c r="P29" s="236" t="e">
        <f>+IF(O29=0, n, IF(O29&lt;=50, 760000, IF(O29&lt;=1000, 1015000, IF(O29&gt;1000,1015000+(O29-1000)*800))))</f>
        <v>#NAME?</v>
      </c>
      <c r="Q29" s="236" t="e">
        <f t="shared" si="3"/>
        <v>#NAME?</v>
      </c>
      <c r="R29" s="183"/>
      <c r="S29" s="184">
        <f t="shared" si="4"/>
        <v>0</v>
      </c>
      <c r="T29" s="185">
        <f t="shared" si="2"/>
        <v>0</v>
      </c>
      <c r="U29" s="313"/>
      <c r="V29" s="244"/>
      <c r="W29" s="173"/>
    </row>
    <row r="30" spans="1:23" s="186" customFormat="1" ht="70.5" customHeight="1">
      <c r="A30" s="227">
        <v>26</v>
      </c>
      <c r="B30" s="228"/>
      <c r="C30" s="229"/>
      <c r="D30" s="230"/>
      <c r="E30" s="230"/>
      <c r="F30" s="231"/>
      <c r="G30" s="232"/>
      <c r="H30" s="228"/>
      <c r="I30" s="234"/>
      <c r="J30" s="234"/>
      <c r="K30" s="308"/>
      <c r="L30" s="309"/>
      <c r="M30" s="234"/>
      <c r="N30" s="228"/>
      <c r="O30" s="304"/>
      <c r="P30" s="236" t="e">
        <f>+IF(O30=0, n, IF(O30&lt;=50, 760000, IF(O30&lt;=1000, 1015000, IF(O30&gt;1000,1015000+(O30-1000)*800))))</f>
        <v>#NAME?</v>
      </c>
      <c r="Q30" s="236" t="e">
        <f t="shared" si="3"/>
        <v>#NAME?</v>
      </c>
      <c r="R30" s="183"/>
      <c r="S30" s="184">
        <f t="shared" si="4"/>
        <v>0</v>
      </c>
      <c r="T30" s="185">
        <f t="shared" si="2"/>
        <v>0</v>
      </c>
      <c r="U30" s="313"/>
      <c r="V30" s="244"/>
      <c r="W30" s="173"/>
    </row>
    <row r="31" spans="1:23" s="186" customFormat="1" ht="70.5" customHeight="1">
      <c r="A31" s="227">
        <v>27</v>
      </c>
      <c r="B31" s="228"/>
      <c r="C31" s="229"/>
      <c r="D31" s="230"/>
      <c r="E31" s="230"/>
      <c r="F31" s="231"/>
      <c r="G31" s="232"/>
      <c r="H31" s="228"/>
      <c r="I31" s="234"/>
      <c r="J31" s="234"/>
      <c r="K31" s="308"/>
      <c r="L31" s="309"/>
      <c r="M31" s="234"/>
      <c r="N31" s="228"/>
      <c r="O31" s="304"/>
      <c r="P31" s="236" t="e">
        <f>+IF(O31=0, n, IF(O31&lt;=50, 760000, IF(O31&lt;=1000, 1015000, IF(O31&gt;1000,1015000+(O31-1000)*800))))</f>
        <v>#NAME?</v>
      </c>
      <c r="Q31" s="236" t="e">
        <f t="shared" si="3"/>
        <v>#NAME?</v>
      </c>
      <c r="R31" s="183"/>
      <c r="S31" s="184">
        <f t="shared" si="4"/>
        <v>0</v>
      </c>
      <c r="T31" s="185">
        <f t="shared" si="2"/>
        <v>0</v>
      </c>
      <c r="U31" s="313"/>
      <c r="V31" s="244"/>
      <c r="W31" s="246"/>
    </row>
    <row r="32" spans="1:23" s="186" customFormat="1" ht="70.5" customHeight="1">
      <c r="A32" s="227">
        <v>28</v>
      </c>
      <c r="B32" s="228"/>
      <c r="C32" s="229"/>
      <c r="D32" s="230"/>
      <c r="E32" s="230"/>
      <c r="F32" s="231"/>
      <c r="G32" s="232"/>
      <c r="H32" s="228"/>
      <c r="I32" s="234"/>
      <c r="J32" s="234"/>
      <c r="K32" s="308"/>
      <c r="L32" s="309"/>
      <c r="M32" s="234"/>
      <c r="N32" s="228"/>
      <c r="O32" s="304"/>
      <c r="P32" s="236" t="e">
        <f>+IF(O32=0, n, IF(O32&lt;=50, 760000, IF(O32&lt;=1000, 1015000, IF(O32&gt;1000,1015000+(O32-1000)*800))))</f>
        <v>#NAME?</v>
      </c>
      <c r="Q32" s="236" t="e">
        <f t="shared" si="3"/>
        <v>#NAME?</v>
      </c>
      <c r="R32" s="183"/>
      <c r="S32" s="184">
        <f t="shared" si="4"/>
        <v>0</v>
      </c>
      <c r="T32" s="185">
        <f t="shared" si="2"/>
        <v>0</v>
      </c>
      <c r="U32" s="313"/>
      <c r="V32" s="244"/>
      <c r="W32" s="173"/>
    </row>
    <row r="33" spans="1:23" s="186" customFormat="1" ht="70.5" customHeight="1">
      <c r="A33" s="227">
        <v>29</v>
      </c>
      <c r="B33" s="228"/>
      <c r="C33" s="229"/>
      <c r="D33" s="230"/>
      <c r="E33" s="230"/>
      <c r="F33" s="231"/>
      <c r="G33" s="232"/>
      <c r="H33" s="228"/>
      <c r="I33" s="234"/>
      <c r="J33" s="234"/>
      <c r="K33" s="308"/>
      <c r="L33" s="309"/>
      <c r="M33" s="234"/>
      <c r="N33" s="228"/>
      <c r="O33" s="304"/>
      <c r="P33" s="236" t="e">
        <f>+IF(O33=0, n, IF(O33&lt;=50, 760000, IF(O33&lt;=1000, 1015000, IF(O33&gt;1000,1015000+(O33-1000)*800))))</f>
        <v>#NAME?</v>
      </c>
      <c r="Q33" s="236" t="e">
        <f t="shared" si="3"/>
        <v>#NAME?</v>
      </c>
      <c r="R33" s="183"/>
      <c r="S33" s="184">
        <f t="shared" si="4"/>
        <v>0</v>
      </c>
      <c r="T33" s="185">
        <f t="shared" si="2"/>
        <v>0</v>
      </c>
      <c r="U33" s="313"/>
      <c r="V33" s="244"/>
      <c r="W33" s="173"/>
    </row>
    <row r="34" spans="1:23" s="186" customFormat="1" ht="70.5" customHeight="1">
      <c r="A34" s="227">
        <v>30</v>
      </c>
      <c r="B34" s="228"/>
      <c r="C34" s="229"/>
      <c r="D34" s="230"/>
      <c r="E34" s="230"/>
      <c r="F34" s="231"/>
      <c r="G34" s="232"/>
      <c r="H34" s="228"/>
      <c r="I34" s="234"/>
      <c r="J34" s="234"/>
      <c r="K34" s="308"/>
      <c r="L34" s="309"/>
      <c r="M34" s="234"/>
      <c r="N34" s="228"/>
      <c r="O34" s="304"/>
      <c r="P34" s="236" t="e">
        <f>+IF(O34=0, n, IF(O34&lt;=50, 760000, IF(O34&lt;=1000, 1015000, IF(O34&gt;1000,1015000+(O34-1000)*800))))</f>
        <v>#NAME?</v>
      </c>
      <c r="Q34" s="236" t="e">
        <f t="shared" si="3"/>
        <v>#NAME?</v>
      </c>
      <c r="R34" s="183"/>
      <c r="S34" s="184">
        <f t="shared" si="4"/>
        <v>0</v>
      </c>
      <c r="T34" s="185">
        <f t="shared" si="2"/>
        <v>0</v>
      </c>
      <c r="U34" s="313"/>
      <c r="V34" s="244"/>
      <c r="W34" s="246"/>
    </row>
    <row r="35" spans="1:23" s="186" customFormat="1" ht="70.5" customHeight="1">
      <c r="A35" s="227">
        <v>31</v>
      </c>
      <c r="B35" s="228"/>
      <c r="C35" s="229"/>
      <c r="D35" s="230"/>
      <c r="E35" s="230"/>
      <c r="F35" s="231"/>
      <c r="G35" s="232"/>
      <c r="H35" s="228"/>
      <c r="I35" s="234"/>
      <c r="J35" s="234"/>
      <c r="K35" s="308"/>
      <c r="L35" s="309"/>
      <c r="M35" s="234"/>
      <c r="N35" s="228"/>
      <c r="O35" s="304"/>
      <c r="P35" s="236" t="e">
        <f>+IF(O35=0, n, IF(O35&lt;=50, 760000, IF(O35&lt;=1000, 1015000, IF(O35&gt;1000,1015000+(O35-1000)*800))))</f>
        <v>#NAME?</v>
      </c>
      <c r="Q35" s="236" t="e">
        <f t="shared" si="3"/>
        <v>#NAME?</v>
      </c>
      <c r="R35" s="183"/>
      <c r="S35" s="184">
        <f t="shared" si="4"/>
        <v>0</v>
      </c>
      <c r="T35" s="185">
        <f t="shared" si="2"/>
        <v>0</v>
      </c>
      <c r="U35" s="313"/>
      <c r="V35" s="244"/>
      <c r="W35" s="173"/>
    </row>
    <row r="36" spans="1:23" s="186" customFormat="1" ht="70.5" customHeight="1">
      <c r="A36" s="227">
        <v>32</v>
      </c>
      <c r="B36" s="228"/>
      <c r="C36" s="229"/>
      <c r="D36" s="230"/>
      <c r="E36" s="230"/>
      <c r="F36" s="231"/>
      <c r="G36" s="232"/>
      <c r="H36" s="228"/>
      <c r="I36" s="234"/>
      <c r="J36" s="234"/>
      <c r="K36" s="308"/>
      <c r="L36" s="309"/>
      <c r="M36" s="234"/>
      <c r="N36" s="228"/>
      <c r="O36" s="304"/>
      <c r="P36" s="236" t="e">
        <f>+IF(O36=0, n, IF(O36&lt;=50, 760000, IF(O36&lt;=1000, 1015000, IF(O36&gt;1000,1015000+(O36-1000)*800))))</f>
        <v>#NAME?</v>
      </c>
      <c r="Q36" s="236" t="e">
        <f t="shared" si="3"/>
        <v>#NAME?</v>
      </c>
      <c r="R36" s="183"/>
      <c r="S36" s="184">
        <f t="shared" si="4"/>
        <v>0</v>
      </c>
      <c r="T36" s="185">
        <f t="shared" si="2"/>
        <v>0</v>
      </c>
      <c r="U36" s="313"/>
      <c r="V36" s="244"/>
      <c r="W36" s="173"/>
    </row>
    <row r="37" spans="1:23" s="186" customFormat="1" ht="70.5" customHeight="1">
      <c r="A37" s="227">
        <v>33</v>
      </c>
      <c r="B37" s="228"/>
      <c r="C37" s="229"/>
      <c r="D37" s="230"/>
      <c r="E37" s="230"/>
      <c r="F37" s="231"/>
      <c r="G37" s="232"/>
      <c r="H37" s="228"/>
      <c r="I37" s="234"/>
      <c r="J37" s="234"/>
      <c r="K37" s="303"/>
      <c r="L37" s="238"/>
      <c r="M37" s="234"/>
      <c r="N37" s="228"/>
      <c r="O37" s="304"/>
      <c r="P37" s="236" t="e">
        <f>+IF(O37=0, n, IF(O37&lt;=50, 760000, IF(O37&lt;=1000, 1015000, IF(O37&gt;1000,1015000+(O37-1000)*800))))</f>
        <v>#NAME?</v>
      </c>
      <c r="Q37" s="236" t="e">
        <f t="shared" si="3"/>
        <v>#NAME?</v>
      </c>
      <c r="R37" s="183"/>
      <c r="S37" s="184">
        <f t="shared" si="4"/>
        <v>0</v>
      </c>
      <c r="T37" s="185"/>
      <c r="U37" s="305"/>
      <c r="V37" s="244"/>
      <c r="W37" s="246"/>
    </row>
    <row r="38" spans="1:23" s="186" customFormat="1" ht="70.5" customHeight="1">
      <c r="A38" s="227">
        <v>34</v>
      </c>
      <c r="B38" s="228"/>
      <c r="C38" s="229"/>
      <c r="D38" s="230"/>
      <c r="E38" s="230"/>
      <c r="F38" s="231"/>
      <c r="G38" s="232"/>
      <c r="H38" s="228"/>
      <c r="I38" s="234"/>
      <c r="J38" s="234"/>
      <c r="K38" s="303"/>
      <c r="L38" s="306"/>
      <c r="M38" s="234"/>
      <c r="N38" s="228"/>
      <c r="O38" s="304"/>
      <c r="P38" s="236" t="e">
        <f>+IF(O38=0, n, IF(O38&lt;=50, 760000, IF(O38&lt;=1000, 1015000, IF(O38&gt;1000,1015000+(O38-1000)*800))))</f>
        <v>#NAME?</v>
      </c>
      <c r="Q38" s="236" t="e">
        <f t="shared" si="3"/>
        <v>#NAME?</v>
      </c>
      <c r="R38" s="183"/>
      <c r="S38" s="184">
        <f t="shared" si="4"/>
        <v>0</v>
      </c>
      <c r="T38" s="185">
        <f t="shared" si="2"/>
        <v>0</v>
      </c>
      <c r="U38" s="305"/>
      <c r="V38" s="244"/>
      <c r="W38" s="246"/>
    </row>
    <row r="39" spans="1:23" s="186" customFormat="1" ht="70.5" customHeight="1">
      <c r="A39" s="227">
        <v>35</v>
      </c>
      <c r="B39" s="228"/>
      <c r="C39" s="229"/>
      <c r="D39" s="230"/>
      <c r="E39" s="230"/>
      <c r="F39" s="231"/>
      <c r="G39" s="232"/>
      <c r="H39" s="228"/>
      <c r="I39" s="234"/>
      <c r="J39" s="234"/>
      <c r="K39" s="303"/>
      <c r="L39" s="238"/>
      <c r="M39" s="234"/>
      <c r="N39" s="228"/>
      <c r="O39" s="304"/>
      <c r="P39" s="236" t="e">
        <f>+IF(O39=0, n, IF(O39&lt;=50, 760000, IF(O39&lt;=1000, 1015000, IF(O39&gt;1000,1015000+(O39-1000)*800))))</f>
        <v>#NAME?</v>
      </c>
      <c r="Q39" s="236" t="e">
        <f t="shared" si="3"/>
        <v>#NAME?</v>
      </c>
      <c r="R39" s="183"/>
      <c r="S39" s="184">
        <f t="shared" si="4"/>
        <v>0</v>
      </c>
      <c r="T39" s="185">
        <f t="shared" si="2"/>
        <v>0</v>
      </c>
      <c r="U39" s="305"/>
      <c r="V39" s="244"/>
      <c r="W39" s="246"/>
    </row>
    <row r="40" spans="1:23" s="186" customFormat="1" ht="70.5" customHeight="1">
      <c r="A40" s="227">
        <v>36</v>
      </c>
      <c r="B40" s="228"/>
      <c r="C40" s="229"/>
      <c r="D40" s="230"/>
      <c r="E40" s="230"/>
      <c r="F40" s="231"/>
      <c r="G40" s="232"/>
      <c r="H40" s="228"/>
      <c r="I40" s="234"/>
      <c r="J40" s="234"/>
      <c r="K40" s="308"/>
      <c r="L40" s="309"/>
      <c r="M40" s="234"/>
      <c r="N40" s="228"/>
      <c r="O40" s="304"/>
      <c r="P40" s="236" t="e">
        <f>+IF(O40=0, n, IF(O40&lt;=50, 760000, IF(O40&lt;=1000, 1015000, IF(O40&gt;1000,1015000+(O40-1000)*800))))</f>
        <v>#NAME?</v>
      </c>
      <c r="Q40" s="236" t="e">
        <f t="shared" si="3"/>
        <v>#NAME?</v>
      </c>
      <c r="R40" s="183"/>
      <c r="S40" s="184">
        <f t="shared" si="4"/>
        <v>0</v>
      </c>
      <c r="T40" s="185">
        <f t="shared" si="2"/>
        <v>0</v>
      </c>
      <c r="U40" s="313"/>
      <c r="V40" s="244"/>
      <c r="W40" s="246"/>
    </row>
    <row r="41" spans="1:23" s="186" customFormat="1" ht="70.5" customHeight="1">
      <c r="A41" s="227">
        <v>37</v>
      </c>
      <c r="B41" s="228"/>
      <c r="C41" s="229"/>
      <c r="D41" s="230"/>
      <c r="E41" s="230"/>
      <c r="F41" s="231"/>
      <c r="G41" s="232"/>
      <c r="H41" s="228"/>
      <c r="I41" s="234"/>
      <c r="J41" s="234"/>
      <c r="K41" s="308"/>
      <c r="L41" s="309"/>
      <c r="M41" s="234"/>
      <c r="N41" s="228"/>
      <c r="O41" s="304"/>
      <c r="P41" s="236" t="e">
        <f>+IF(O41=0, n, IF(O41&lt;=50, 760000, IF(O41&lt;=1000, 1015000, IF(O41&gt;1000,1015000+(O41-1000)*800))))</f>
        <v>#NAME?</v>
      </c>
      <c r="Q41" s="236" t="e">
        <f t="shared" si="3"/>
        <v>#NAME?</v>
      </c>
      <c r="R41" s="183"/>
      <c r="S41" s="184">
        <f t="shared" si="4"/>
        <v>0</v>
      </c>
      <c r="T41" s="185">
        <f t="shared" si="2"/>
        <v>0</v>
      </c>
      <c r="U41" s="313"/>
      <c r="V41" s="244"/>
      <c r="W41" s="173"/>
    </row>
    <row r="42" spans="1:23" s="186" customFormat="1" ht="70.5" customHeight="1">
      <c r="A42" s="227">
        <v>38</v>
      </c>
      <c r="B42" s="228"/>
      <c r="C42" s="229"/>
      <c r="D42" s="230"/>
      <c r="E42" s="230"/>
      <c r="F42" s="231"/>
      <c r="G42" s="232"/>
      <c r="H42" s="228"/>
      <c r="I42" s="234"/>
      <c r="J42" s="234"/>
      <c r="K42" s="303"/>
      <c r="L42" s="238"/>
      <c r="M42" s="234"/>
      <c r="N42" s="228"/>
      <c r="O42" s="304"/>
      <c r="P42" s="236" t="e">
        <f>+IF(O42=0, n, IF(O42&lt;=50, 760000, IF(O42&lt;=1000, 1015000, IF(O42&gt;1000,1015000+(O42-1000)*800))))</f>
        <v>#NAME?</v>
      </c>
      <c r="Q42" s="236" t="e">
        <f t="shared" si="3"/>
        <v>#NAME?</v>
      </c>
      <c r="R42" s="183"/>
      <c r="S42" s="184">
        <f t="shared" si="4"/>
        <v>0</v>
      </c>
      <c r="T42" s="185">
        <f t="shared" si="2"/>
        <v>0</v>
      </c>
      <c r="U42" s="305"/>
      <c r="V42" s="244"/>
      <c r="W42" s="246"/>
    </row>
    <row r="43" spans="1:23" s="186" customFormat="1" ht="70.5" customHeight="1">
      <c r="A43" s="227">
        <v>39</v>
      </c>
      <c r="B43" s="228"/>
      <c r="C43" s="229"/>
      <c r="D43" s="230"/>
      <c r="E43" s="230"/>
      <c r="F43" s="231"/>
      <c r="G43" s="232"/>
      <c r="H43" s="228"/>
      <c r="I43" s="234"/>
      <c r="J43" s="234"/>
      <c r="K43" s="303"/>
      <c r="L43" s="307"/>
      <c r="M43" s="234"/>
      <c r="N43" s="228"/>
      <c r="O43" s="304"/>
      <c r="P43" s="236" t="e">
        <f>+IF(O43=0, n, IF(O43&lt;=50, 760000, IF(O43&lt;=1000, 1015000, IF(O43&gt;1000,1015000+(O43-1000)*800))))</f>
        <v>#NAME?</v>
      </c>
      <c r="Q43" s="236" t="e">
        <f t="shared" si="3"/>
        <v>#NAME?</v>
      </c>
      <c r="R43" s="183"/>
      <c r="S43" s="184">
        <f t="shared" si="4"/>
        <v>0</v>
      </c>
      <c r="T43" s="185">
        <f t="shared" si="2"/>
        <v>0</v>
      </c>
      <c r="U43" s="305"/>
      <c r="V43" s="244"/>
      <c r="W43" s="246"/>
    </row>
    <row r="44" spans="1:23" s="186" customFormat="1" ht="70.5" customHeight="1">
      <c r="A44" s="227">
        <v>40</v>
      </c>
      <c r="B44" s="228"/>
      <c r="C44" s="229"/>
      <c r="D44" s="230"/>
      <c r="E44" s="230"/>
      <c r="F44" s="231"/>
      <c r="G44" s="232"/>
      <c r="H44" s="228"/>
      <c r="I44" s="234"/>
      <c r="J44" s="234"/>
      <c r="K44" s="303"/>
      <c r="L44" s="239"/>
      <c r="M44" s="234"/>
      <c r="N44" s="228"/>
      <c r="O44" s="304"/>
      <c r="P44" s="236" t="e">
        <f>+IF(O44=0, n, IF(O44&lt;=50, 760000, IF(O44&lt;=1000, 1015000, IF(O44&gt;1000,1015000+(O44-1000)*800))))</f>
        <v>#NAME?</v>
      </c>
      <c r="Q44" s="236" t="e">
        <f t="shared" si="3"/>
        <v>#NAME?</v>
      </c>
      <c r="R44" s="183"/>
      <c r="S44" s="184">
        <f t="shared" si="4"/>
        <v>0</v>
      </c>
      <c r="T44" s="185">
        <f t="shared" si="2"/>
        <v>0</v>
      </c>
      <c r="U44" s="305"/>
      <c r="V44" s="244"/>
      <c r="W44" s="246"/>
    </row>
    <row r="45" spans="1:23" s="186" customFormat="1" ht="70.5" customHeight="1">
      <c r="A45" s="227">
        <v>41</v>
      </c>
      <c r="B45" s="228"/>
      <c r="C45" s="229"/>
      <c r="D45" s="230"/>
      <c r="E45" s="230"/>
      <c r="F45" s="231"/>
      <c r="G45" s="232"/>
      <c r="H45" s="228"/>
      <c r="I45" s="234"/>
      <c r="J45" s="234"/>
      <c r="K45" s="303"/>
      <c r="L45" s="240"/>
      <c r="M45" s="234"/>
      <c r="N45" s="228"/>
      <c r="O45" s="304"/>
      <c r="P45" s="236" t="e">
        <f>+IF(O45=0, n, IF(O45&lt;=50, 760000, IF(O45&lt;=1000, 1015000, IF(O45&gt;1000,1015000+(O45-1000)*800))))</f>
        <v>#NAME?</v>
      </c>
      <c r="Q45" s="236" t="e">
        <f t="shared" si="3"/>
        <v>#NAME?</v>
      </c>
      <c r="R45" s="183"/>
      <c r="S45" s="184">
        <f t="shared" si="4"/>
        <v>0</v>
      </c>
      <c r="T45" s="185">
        <f t="shared" si="2"/>
        <v>0</v>
      </c>
      <c r="U45" s="305"/>
      <c r="V45" s="244"/>
      <c r="W45" s="246"/>
    </row>
    <row r="46" spans="1:23" s="167" customFormat="1" ht="42.75" customHeight="1">
      <c r="A46" s="980" t="s">
        <v>66</v>
      </c>
      <c r="B46" s="981"/>
      <c r="C46" s="981"/>
      <c r="D46" s="981"/>
      <c r="E46" s="981"/>
      <c r="F46" s="981"/>
      <c r="G46" s="981"/>
      <c r="H46" s="981"/>
      <c r="I46" s="981"/>
      <c r="J46" s="981"/>
      <c r="K46" s="982"/>
      <c r="L46" s="187"/>
      <c r="M46" s="188">
        <f t="shared" ref="M46:T46" si="5">SUM(M5:M45)</f>
        <v>0</v>
      </c>
      <c r="N46" s="188">
        <f t="shared" si="5"/>
        <v>0</v>
      </c>
      <c r="O46" s="188">
        <f t="shared" si="5"/>
        <v>0</v>
      </c>
      <c r="P46" s="189" t="e">
        <f t="shared" si="5"/>
        <v>#NAME?</v>
      </c>
      <c r="Q46" s="189" t="e">
        <f t="shared" si="5"/>
        <v>#NAME?</v>
      </c>
      <c r="R46" s="189">
        <f t="shared" si="5"/>
        <v>0</v>
      </c>
      <c r="S46" s="189">
        <f t="shared" si="5"/>
        <v>0</v>
      </c>
      <c r="T46" s="189">
        <f t="shared" si="5"/>
        <v>0</v>
      </c>
      <c r="U46" s="190"/>
      <c r="W46" s="242"/>
    </row>
    <row r="47" spans="1:23" ht="36" customHeight="1">
      <c r="Q47" s="196" t="e">
        <f>Q46</f>
        <v>#NAME?</v>
      </c>
      <c r="S47" s="196">
        <f>S46+T46</f>
        <v>0</v>
      </c>
      <c r="T47" s="196">
        <f>S47*1.08</f>
        <v>0</v>
      </c>
    </row>
    <row r="48" spans="1:23" ht="36" customHeight="1">
      <c r="P48" s="198" t="s">
        <v>67</v>
      </c>
      <c r="Q48" s="198" t="e">
        <f>+Q46+S46+T46</f>
        <v>#NAME?</v>
      </c>
    </row>
    <row r="49" spans="1:23" ht="36" customHeight="1">
      <c r="P49" s="196" t="s">
        <v>69</v>
      </c>
      <c r="Q49" s="198" t="e">
        <f>Q48*1.08</f>
        <v>#NAME?</v>
      </c>
      <c r="S49" s="196">
        <f>S48+T48</f>
        <v>0</v>
      </c>
    </row>
    <row r="50" spans="1:23" ht="36" customHeight="1">
      <c r="P50" s="199"/>
      <c r="R50" s="200"/>
      <c r="S50" s="201"/>
    </row>
    <row r="51" spans="1:23" s="196" customFormat="1" ht="36" customHeight="1">
      <c r="A51" s="186"/>
      <c r="B51" s="191"/>
      <c r="C51" s="191"/>
      <c r="D51" s="192"/>
      <c r="E51" s="192"/>
      <c r="F51" s="192"/>
      <c r="G51" s="193"/>
      <c r="H51" s="194"/>
      <c r="I51" s="194"/>
      <c r="J51" s="194"/>
      <c r="K51" s="186"/>
      <c r="L51" s="186"/>
      <c r="M51" s="194"/>
      <c r="N51" s="194"/>
      <c r="O51" s="195"/>
      <c r="T51" s="194"/>
      <c r="U51" s="191"/>
      <c r="V51" s="197"/>
      <c r="W51" s="243"/>
    </row>
    <row r="52" spans="1:23" s="196" customFormat="1" ht="36" customHeight="1">
      <c r="A52" s="186"/>
      <c r="B52" s="191"/>
      <c r="C52" s="191"/>
      <c r="D52" s="192"/>
      <c r="E52" s="192"/>
      <c r="F52" s="192"/>
      <c r="G52" s="193"/>
      <c r="H52" s="194"/>
      <c r="I52" s="194"/>
      <c r="J52" s="194"/>
      <c r="K52" s="186"/>
      <c r="L52" s="186"/>
      <c r="M52" s="194"/>
      <c r="N52" s="202"/>
      <c r="O52" s="43"/>
      <c r="P52" s="44" t="e">
        <f>SUBTOTAL(9,P23:P45)</f>
        <v>#NAME?</v>
      </c>
      <c r="R52" s="196">
        <f>R11+R19+R21+R25+R38+R43</f>
        <v>0</v>
      </c>
      <c r="T52" s="196">
        <f>T11+T19+T21+T25+T38+T43</f>
        <v>0</v>
      </c>
      <c r="U52" s="191"/>
      <c r="V52" s="197"/>
      <c r="W52" s="243"/>
    </row>
    <row r="53" spans="1:23" s="196" customFormat="1" ht="36" customHeight="1">
      <c r="A53" s="186"/>
      <c r="B53" s="191"/>
      <c r="C53" s="191"/>
      <c r="D53" s="192"/>
      <c r="E53" s="192"/>
      <c r="F53" s="192"/>
      <c r="G53" s="193"/>
      <c r="H53" s="194"/>
      <c r="I53" s="194"/>
      <c r="J53" s="194"/>
      <c r="K53" s="186"/>
      <c r="L53" s="186"/>
      <c r="M53" s="194"/>
      <c r="N53" s="202"/>
      <c r="O53" s="43"/>
      <c r="P53" s="44"/>
      <c r="T53" s="194"/>
      <c r="U53" s="191"/>
      <c r="V53" s="197"/>
      <c r="W53" s="243"/>
    </row>
    <row r="54" spans="1:23" s="196" customFormat="1" ht="36" customHeight="1">
      <c r="A54" s="186"/>
      <c r="B54" s="191"/>
      <c r="C54" s="191"/>
      <c r="D54" s="192"/>
      <c r="E54" s="192"/>
      <c r="F54" s="192"/>
      <c r="G54" s="193"/>
      <c r="H54" s="194"/>
      <c r="I54" s="194"/>
      <c r="J54" s="194"/>
      <c r="K54" s="186"/>
      <c r="L54" s="186"/>
      <c r="M54" s="194"/>
      <c r="N54" s="202"/>
      <c r="O54" s="43"/>
      <c r="P54" s="44"/>
      <c r="R54" s="196">
        <f>R52+T52</f>
        <v>0</v>
      </c>
      <c r="T54" s="194"/>
      <c r="U54" s="191"/>
      <c r="V54" s="197"/>
      <c r="W54" s="243"/>
    </row>
    <row r="55" spans="1:23" s="196" customFormat="1" ht="36" customHeight="1">
      <c r="A55" s="186"/>
      <c r="B55" s="191"/>
      <c r="C55" s="191"/>
      <c r="D55" s="192"/>
      <c r="E55" s="192"/>
      <c r="F55" s="192"/>
      <c r="G55" s="193"/>
      <c r="H55" s="194"/>
      <c r="I55" s="194"/>
      <c r="J55" s="194"/>
      <c r="K55" s="186"/>
      <c r="L55" s="186"/>
      <c r="M55" s="194"/>
      <c r="N55" s="194"/>
      <c r="O55" s="195"/>
      <c r="R55" s="196">
        <v>12960000</v>
      </c>
      <c r="S55" s="196" t="s">
        <v>3251</v>
      </c>
      <c r="T55" s="194"/>
      <c r="U55" s="191"/>
      <c r="V55" s="197"/>
      <c r="W55" s="243"/>
    </row>
    <row r="56" spans="1:23" s="196" customFormat="1" ht="36" customHeight="1">
      <c r="A56" s="186"/>
      <c r="B56" s="191"/>
      <c r="C56" s="191"/>
      <c r="D56" s="192"/>
      <c r="E56" s="192"/>
      <c r="F56" s="192"/>
      <c r="G56" s="193"/>
      <c r="H56" s="194"/>
      <c r="I56" s="194"/>
      <c r="J56" s="194"/>
      <c r="K56" s="186"/>
      <c r="L56" s="186"/>
      <c r="M56" s="194"/>
      <c r="N56" s="194"/>
      <c r="O56" s="195"/>
      <c r="R56" s="196">
        <f>R54-R55</f>
        <v>-12960000</v>
      </c>
      <c r="T56" s="194"/>
      <c r="U56" s="191"/>
      <c r="V56" s="197"/>
      <c r="W56" s="243"/>
    </row>
    <row r="57" spans="1:23" s="196" customFormat="1" ht="36" customHeight="1">
      <c r="A57" s="186"/>
      <c r="B57" s="191"/>
      <c r="C57" s="191"/>
      <c r="D57" s="192"/>
      <c r="E57" s="192"/>
      <c r="F57" s="192"/>
      <c r="G57" s="193"/>
      <c r="H57" s="194"/>
      <c r="I57" s="194"/>
      <c r="J57" s="194"/>
      <c r="K57" s="186"/>
      <c r="L57" s="186"/>
      <c r="M57" s="194"/>
      <c r="N57" s="194"/>
      <c r="O57" s="195"/>
      <c r="T57" s="194"/>
      <c r="U57" s="191"/>
      <c r="V57" s="197"/>
      <c r="W57" s="243"/>
    </row>
    <row r="188" spans="11:12">
      <c r="K188" s="203" t="s">
        <v>68</v>
      </c>
      <c r="L188" s="203"/>
    </row>
  </sheetData>
  <autoFilter ref="A4:U49" xr:uid="{00000000-0009-0000-0000-00000E000000}"/>
  <mergeCells count="20">
    <mergeCell ref="X3:X4"/>
    <mergeCell ref="P3:Q3"/>
    <mergeCell ref="R3:S3"/>
    <mergeCell ref="E3:E4"/>
    <mergeCell ref="F3:F4"/>
    <mergeCell ref="T3:T4"/>
    <mergeCell ref="A46:K46"/>
    <mergeCell ref="B2:U2"/>
    <mergeCell ref="A3:A4"/>
    <mergeCell ref="B3:B4"/>
    <mergeCell ref="C3:C4"/>
    <mergeCell ref="D3:D4"/>
    <mergeCell ref="G3:G4"/>
    <mergeCell ref="H3:H4"/>
    <mergeCell ref="I3:K3"/>
    <mergeCell ref="M3:M4"/>
    <mergeCell ref="N3:N4"/>
    <mergeCell ref="L3:L4"/>
    <mergeCell ref="O3:O4"/>
    <mergeCell ref="U3:U4"/>
  </mergeCells>
  <phoneticPr fontId="125" type="noConversion"/>
  <conditionalFormatting sqref="B5:B45">
    <cfRule type="duplicateValues" dxfId="20" priority="64"/>
  </conditionalFormatting>
  <conditionalFormatting sqref="D5:D45">
    <cfRule type="duplicateValues" dxfId="19" priority="65"/>
    <cfRule type="duplicateValues" dxfId="18" priority="66"/>
    <cfRule type="duplicateValues" dxfId="17" priority="67" stopIfTrue="1"/>
    <cfRule type="duplicateValues" dxfId="16" priority="68" stopIfTrue="1"/>
    <cfRule type="duplicateValues" dxfId="15" priority="69" stopIfTrue="1"/>
    <cfRule type="duplicateValues" dxfId="14" priority="70" stopIfTrue="1"/>
    <cfRule type="duplicateValues" dxfId="13" priority="71"/>
  </conditionalFormatting>
  <conditionalFormatting sqref="D46:F65549 D1:F1 D3:F3 D4">
    <cfRule type="duplicateValues" dxfId="12" priority="2" stopIfTrue="1"/>
    <cfRule type="duplicateValues" dxfId="11" priority="3" stopIfTrue="1"/>
    <cfRule type="duplicateValues" dxfId="10" priority="4" stopIfTrue="1"/>
  </conditionalFormatting>
  <conditionalFormatting sqref="D46:F1048576 D1:F1 D3:F3 D4">
    <cfRule type="duplicateValues" dxfId="9" priority="5" stopIfTrue="1"/>
    <cfRule type="duplicateValues" dxfId="8" priority="6"/>
  </conditionalFormatting>
  <conditionalFormatting sqref="D46:F1048576 D1:F3 D4">
    <cfRule type="duplicateValues" dxfId="7" priority="7"/>
  </conditionalFormatting>
  <conditionalFormatting sqref="D46:F1048576 D1:F3 D4:D45">
    <cfRule type="duplicateValues" dxfId="6" priority="1"/>
    <cfRule type="duplicateValues" dxfId="5" priority="8"/>
  </conditionalFormatting>
  <conditionalFormatting sqref="D46:F1048576">
    <cfRule type="duplicateValues" dxfId="4" priority="9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J110"/>
  <sheetViews>
    <sheetView workbookViewId="0">
      <selection activeCell="I3" sqref="I3:I6"/>
    </sheetView>
  </sheetViews>
  <sheetFormatPr defaultColWidth="9.140625" defaultRowHeight="12"/>
  <cols>
    <col min="1" max="1" width="35.42578125" style="122" customWidth="1"/>
    <col min="2" max="2" width="11.85546875" style="122" customWidth="1"/>
    <col min="3" max="3" width="19" style="123" customWidth="1"/>
    <col min="4" max="4" width="16.7109375" style="124" customWidth="1"/>
    <col min="5" max="5" width="9.7109375" style="124" customWidth="1"/>
    <col min="6" max="7" width="21.5703125" style="124" customWidth="1"/>
    <col min="8" max="8" width="70.7109375" style="122" customWidth="1"/>
    <col min="9" max="9" width="21.140625" style="122" customWidth="1"/>
    <col min="10" max="10" width="15.28515625" style="122" customWidth="1"/>
    <col min="11" max="256" width="9.140625" style="122"/>
    <col min="257" max="257" width="35.42578125" style="122" customWidth="1"/>
    <col min="258" max="258" width="11.85546875" style="122" customWidth="1"/>
    <col min="259" max="259" width="19" style="122" customWidth="1"/>
    <col min="260" max="260" width="21.5703125" style="122" customWidth="1"/>
    <col min="261" max="261" width="57" style="122" customWidth="1"/>
    <col min="262" max="262" width="9" style="122" customWidth="1"/>
    <col min="263" max="263" width="16.42578125" style="122" customWidth="1"/>
    <col min="264" max="264" width="19.5703125" style="122" customWidth="1"/>
    <col min="265" max="265" width="21.140625" style="122" customWidth="1"/>
    <col min="266" max="266" width="15.28515625" style="122" customWidth="1"/>
    <col min="267" max="512" width="9.140625" style="122"/>
    <col min="513" max="513" width="35.42578125" style="122" customWidth="1"/>
    <col min="514" max="514" width="11.85546875" style="122" customWidth="1"/>
    <col min="515" max="515" width="19" style="122" customWidth="1"/>
    <col min="516" max="516" width="21.5703125" style="122" customWidth="1"/>
    <col min="517" max="517" width="57" style="122" customWidth="1"/>
    <col min="518" max="518" width="9" style="122" customWidth="1"/>
    <col min="519" max="519" width="16.42578125" style="122" customWidth="1"/>
    <col min="520" max="520" width="19.5703125" style="122" customWidth="1"/>
    <col min="521" max="521" width="21.140625" style="122" customWidth="1"/>
    <col min="522" max="522" width="15.28515625" style="122" customWidth="1"/>
    <col min="523" max="768" width="9.140625" style="122"/>
    <col min="769" max="769" width="35.42578125" style="122" customWidth="1"/>
    <col min="770" max="770" width="11.85546875" style="122" customWidth="1"/>
    <col min="771" max="771" width="19" style="122" customWidth="1"/>
    <col min="772" max="772" width="21.5703125" style="122" customWidth="1"/>
    <col min="773" max="773" width="57" style="122" customWidth="1"/>
    <col min="774" max="774" width="9" style="122" customWidth="1"/>
    <col min="775" max="775" width="16.42578125" style="122" customWidth="1"/>
    <col min="776" max="776" width="19.5703125" style="122" customWidth="1"/>
    <col min="777" max="777" width="21.140625" style="122" customWidth="1"/>
    <col min="778" max="778" width="15.28515625" style="122" customWidth="1"/>
    <col min="779" max="1024" width="9.140625" style="122"/>
    <col min="1025" max="1025" width="35.42578125" style="122" customWidth="1"/>
    <col min="1026" max="1026" width="11.85546875" style="122" customWidth="1"/>
    <col min="1027" max="1027" width="19" style="122" customWidth="1"/>
    <col min="1028" max="1028" width="21.5703125" style="122" customWidth="1"/>
    <col min="1029" max="1029" width="57" style="122" customWidth="1"/>
    <col min="1030" max="1030" width="9" style="122" customWidth="1"/>
    <col min="1031" max="1031" width="16.42578125" style="122" customWidth="1"/>
    <col min="1032" max="1032" width="19.5703125" style="122" customWidth="1"/>
    <col min="1033" max="1033" width="21.140625" style="122" customWidth="1"/>
    <col min="1034" max="1034" width="15.28515625" style="122" customWidth="1"/>
    <col min="1035" max="1280" width="9.140625" style="122"/>
    <col min="1281" max="1281" width="35.42578125" style="122" customWidth="1"/>
    <col min="1282" max="1282" width="11.85546875" style="122" customWidth="1"/>
    <col min="1283" max="1283" width="19" style="122" customWidth="1"/>
    <col min="1284" max="1284" width="21.5703125" style="122" customWidth="1"/>
    <col min="1285" max="1285" width="57" style="122" customWidth="1"/>
    <col min="1286" max="1286" width="9" style="122" customWidth="1"/>
    <col min="1287" max="1287" width="16.42578125" style="122" customWidth="1"/>
    <col min="1288" max="1288" width="19.5703125" style="122" customWidth="1"/>
    <col min="1289" max="1289" width="21.140625" style="122" customWidth="1"/>
    <col min="1290" max="1290" width="15.28515625" style="122" customWidth="1"/>
    <col min="1291" max="1536" width="9.140625" style="122"/>
    <col min="1537" max="1537" width="35.42578125" style="122" customWidth="1"/>
    <col min="1538" max="1538" width="11.85546875" style="122" customWidth="1"/>
    <col min="1539" max="1539" width="19" style="122" customWidth="1"/>
    <col min="1540" max="1540" width="21.5703125" style="122" customWidth="1"/>
    <col min="1541" max="1541" width="57" style="122" customWidth="1"/>
    <col min="1542" max="1542" width="9" style="122" customWidth="1"/>
    <col min="1543" max="1543" width="16.42578125" style="122" customWidth="1"/>
    <col min="1544" max="1544" width="19.5703125" style="122" customWidth="1"/>
    <col min="1545" max="1545" width="21.140625" style="122" customWidth="1"/>
    <col min="1546" max="1546" width="15.28515625" style="122" customWidth="1"/>
    <col min="1547" max="1792" width="9.140625" style="122"/>
    <col min="1793" max="1793" width="35.42578125" style="122" customWidth="1"/>
    <col min="1794" max="1794" width="11.85546875" style="122" customWidth="1"/>
    <col min="1795" max="1795" width="19" style="122" customWidth="1"/>
    <col min="1796" max="1796" width="21.5703125" style="122" customWidth="1"/>
    <col min="1797" max="1797" width="57" style="122" customWidth="1"/>
    <col min="1798" max="1798" width="9" style="122" customWidth="1"/>
    <col min="1799" max="1799" width="16.42578125" style="122" customWidth="1"/>
    <col min="1800" max="1800" width="19.5703125" style="122" customWidth="1"/>
    <col min="1801" max="1801" width="21.140625" style="122" customWidth="1"/>
    <col min="1802" max="1802" width="15.28515625" style="122" customWidth="1"/>
    <col min="1803" max="2048" width="9.140625" style="122"/>
    <col min="2049" max="2049" width="35.42578125" style="122" customWidth="1"/>
    <col min="2050" max="2050" width="11.85546875" style="122" customWidth="1"/>
    <col min="2051" max="2051" width="19" style="122" customWidth="1"/>
    <col min="2052" max="2052" width="21.5703125" style="122" customWidth="1"/>
    <col min="2053" max="2053" width="57" style="122" customWidth="1"/>
    <col min="2054" max="2054" width="9" style="122" customWidth="1"/>
    <col min="2055" max="2055" width="16.42578125" style="122" customWidth="1"/>
    <col min="2056" max="2056" width="19.5703125" style="122" customWidth="1"/>
    <col min="2057" max="2057" width="21.140625" style="122" customWidth="1"/>
    <col min="2058" max="2058" width="15.28515625" style="122" customWidth="1"/>
    <col min="2059" max="2304" width="9.140625" style="122"/>
    <col min="2305" max="2305" width="35.42578125" style="122" customWidth="1"/>
    <col min="2306" max="2306" width="11.85546875" style="122" customWidth="1"/>
    <col min="2307" max="2307" width="19" style="122" customWidth="1"/>
    <col min="2308" max="2308" width="21.5703125" style="122" customWidth="1"/>
    <col min="2309" max="2309" width="57" style="122" customWidth="1"/>
    <col min="2310" max="2310" width="9" style="122" customWidth="1"/>
    <col min="2311" max="2311" width="16.42578125" style="122" customWidth="1"/>
    <col min="2312" max="2312" width="19.5703125" style="122" customWidth="1"/>
    <col min="2313" max="2313" width="21.140625" style="122" customWidth="1"/>
    <col min="2314" max="2314" width="15.28515625" style="122" customWidth="1"/>
    <col min="2315" max="2560" width="9.140625" style="122"/>
    <col min="2561" max="2561" width="35.42578125" style="122" customWidth="1"/>
    <col min="2562" max="2562" width="11.85546875" style="122" customWidth="1"/>
    <col min="2563" max="2563" width="19" style="122" customWidth="1"/>
    <col min="2564" max="2564" width="21.5703125" style="122" customWidth="1"/>
    <col min="2565" max="2565" width="57" style="122" customWidth="1"/>
    <col min="2566" max="2566" width="9" style="122" customWidth="1"/>
    <col min="2567" max="2567" width="16.42578125" style="122" customWidth="1"/>
    <col min="2568" max="2568" width="19.5703125" style="122" customWidth="1"/>
    <col min="2569" max="2569" width="21.140625" style="122" customWidth="1"/>
    <col min="2570" max="2570" width="15.28515625" style="122" customWidth="1"/>
    <col min="2571" max="2816" width="9.140625" style="122"/>
    <col min="2817" max="2817" width="35.42578125" style="122" customWidth="1"/>
    <col min="2818" max="2818" width="11.85546875" style="122" customWidth="1"/>
    <col min="2819" max="2819" width="19" style="122" customWidth="1"/>
    <col min="2820" max="2820" width="21.5703125" style="122" customWidth="1"/>
    <col min="2821" max="2821" width="57" style="122" customWidth="1"/>
    <col min="2822" max="2822" width="9" style="122" customWidth="1"/>
    <col min="2823" max="2823" width="16.42578125" style="122" customWidth="1"/>
    <col min="2824" max="2824" width="19.5703125" style="122" customWidth="1"/>
    <col min="2825" max="2825" width="21.140625" style="122" customWidth="1"/>
    <col min="2826" max="2826" width="15.28515625" style="122" customWidth="1"/>
    <col min="2827" max="3072" width="9.140625" style="122"/>
    <col min="3073" max="3073" width="35.42578125" style="122" customWidth="1"/>
    <col min="3074" max="3074" width="11.85546875" style="122" customWidth="1"/>
    <col min="3075" max="3075" width="19" style="122" customWidth="1"/>
    <col min="3076" max="3076" width="21.5703125" style="122" customWidth="1"/>
    <col min="3077" max="3077" width="57" style="122" customWidth="1"/>
    <col min="3078" max="3078" width="9" style="122" customWidth="1"/>
    <col min="3079" max="3079" width="16.42578125" style="122" customWidth="1"/>
    <col min="3080" max="3080" width="19.5703125" style="122" customWidth="1"/>
    <col min="3081" max="3081" width="21.140625" style="122" customWidth="1"/>
    <col min="3082" max="3082" width="15.28515625" style="122" customWidth="1"/>
    <col min="3083" max="3328" width="9.140625" style="122"/>
    <col min="3329" max="3329" width="35.42578125" style="122" customWidth="1"/>
    <col min="3330" max="3330" width="11.85546875" style="122" customWidth="1"/>
    <col min="3331" max="3331" width="19" style="122" customWidth="1"/>
    <col min="3332" max="3332" width="21.5703125" style="122" customWidth="1"/>
    <col min="3333" max="3333" width="57" style="122" customWidth="1"/>
    <col min="3334" max="3334" width="9" style="122" customWidth="1"/>
    <col min="3335" max="3335" width="16.42578125" style="122" customWidth="1"/>
    <col min="3336" max="3336" width="19.5703125" style="122" customWidth="1"/>
    <col min="3337" max="3337" width="21.140625" style="122" customWidth="1"/>
    <col min="3338" max="3338" width="15.28515625" style="122" customWidth="1"/>
    <col min="3339" max="3584" width="9.140625" style="122"/>
    <col min="3585" max="3585" width="35.42578125" style="122" customWidth="1"/>
    <col min="3586" max="3586" width="11.85546875" style="122" customWidth="1"/>
    <col min="3587" max="3587" width="19" style="122" customWidth="1"/>
    <col min="3588" max="3588" width="21.5703125" style="122" customWidth="1"/>
    <col min="3589" max="3589" width="57" style="122" customWidth="1"/>
    <col min="3590" max="3590" width="9" style="122" customWidth="1"/>
    <col min="3591" max="3591" width="16.42578125" style="122" customWidth="1"/>
    <col min="3592" max="3592" width="19.5703125" style="122" customWidth="1"/>
    <col min="3593" max="3593" width="21.140625" style="122" customWidth="1"/>
    <col min="3594" max="3594" width="15.28515625" style="122" customWidth="1"/>
    <col min="3595" max="3840" width="9.140625" style="122"/>
    <col min="3841" max="3841" width="35.42578125" style="122" customWidth="1"/>
    <col min="3842" max="3842" width="11.85546875" style="122" customWidth="1"/>
    <col min="3843" max="3843" width="19" style="122" customWidth="1"/>
    <col min="3844" max="3844" width="21.5703125" style="122" customWidth="1"/>
    <col min="3845" max="3845" width="57" style="122" customWidth="1"/>
    <col min="3846" max="3846" width="9" style="122" customWidth="1"/>
    <col min="3847" max="3847" width="16.42578125" style="122" customWidth="1"/>
    <col min="3848" max="3848" width="19.5703125" style="122" customWidth="1"/>
    <col min="3849" max="3849" width="21.140625" style="122" customWidth="1"/>
    <col min="3850" max="3850" width="15.28515625" style="122" customWidth="1"/>
    <col min="3851" max="4096" width="9.140625" style="122"/>
    <col min="4097" max="4097" width="35.42578125" style="122" customWidth="1"/>
    <col min="4098" max="4098" width="11.85546875" style="122" customWidth="1"/>
    <col min="4099" max="4099" width="19" style="122" customWidth="1"/>
    <col min="4100" max="4100" width="21.5703125" style="122" customWidth="1"/>
    <col min="4101" max="4101" width="57" style="122" customWidth="1"/>
    <col min="4102" max="4102" width="9" style="122" customWidth="1"/>
    <col min="4103" max="4103" width="16.42578125" style="122" customWidth="1"/>
    <col min="4104" max="4104" width="19.5703125" style="122" customWidth="1"/>
    <col min="4105" max="4105" width="21.140625" style="122" customWidth="1"/>
    <col min="4106" max="4106" width="15.28515625" style="122" customWidth="1"/>
    <col min="4107" max="4352" width="9.140625" style="122"/>
    <col min="4353" max="4353" width="35.42578125" style="122" customWidth="1"/>
    <col min="4354" max="4354" width="11.85546875" style="122" customWidth="1"/>
    <col min="4355" max="4355" width="19" style="122" customWidth="1"/>
    <col min="4356" max="4356" width="21.5703125" style="122" customWidth="1"/>
    <col min="4357" max="4357" width="57" style="122" customWidth="1"/>
    <col min="4358" max="4358" width="9" style="122" customWidth="1"/>
    <col min="4359" max="4359" width="16.42578125" style="122" customWidth="1"/>
    <col min="4360" max="4360" width="19.5703125" style="122" customWidth="1"/>
    <col min="4361" max="4361" width="21.140625" style="122" customWidth="1"/>
    <col min="4362" max="4362" width="15.28515625" style="122" customWidth="1"/>
    <col min="4363" max="4608" width="9.140625" style="122"/>
    <col min="4609" max="4609" width="35.42578125" style="122" customWidth="1"/>
    <col min="4610" max="4610" width="11.85546875" style="122" customWidth="1"/>
    <col min="4611" max="4611" width="19" style="122" customWidth="1"/>
    <col min="4612" max="4612" width="21.5703125" style="122" customWidth="1"/>
    <col min="4613" max="4613" width="57" style="122" customWidth="1"/>
    <col min="4614" max="4614" width="9" style="122" customWidth="1"/>
    <col min="4615" max="4615" width="16.42578125" style="122" customWidth="1"/>
    <col min="4616" max="4616" width="19.5703125" style="122" customWidth="1"/>
    <col min="4617" max="4617" width="21.140625" style="122" customWidth="1"/>
    <col min="4618" max="4618" width="15.28515625" style="122" customWidth="1"/>
    <col min="4619" max="4864" width="9.140625" style="122"/>
    <col min="4865" max="4865" width="35.42578125" style="122" customWidth="1"/>
    <col min="4866" max="4866" width="11.85546875" style="122" customWidth="1"/>
    <col min="4867" max="4867" width="19" style="122" customWidth="1"/>
    <col min="4868" max="4868" width="21.5703125" style="122" customWidth="1"/>
    <col min="4869" max="4869" width="57" style="122" customWidth="1"/>
    <col min="4870" max="4870" width="9" style="122" customWidth="1"/>
    <col min="4871" max="4871" width="16.42578125" style="122" customWidth="1"/>
    <col min="4872" max="4872" width="19.5703125" style="122" customWidth="1"/>
    <col min="4873" max="4873" width="21.140625" style="122" customWidth="1"/>
    <col min="4874" max="4874" width="15.28515625" style="122" customWidth="1"/>
    <col min="4875" max="5120" width="9.140625" style="122"/>
    <col min="5121" max="5121" width="35.42578125" style="122" customWidth="1"/>
    <col min="5122" max="5122" width="11.85546875" style="122" customWidth="1"/>
    <col min="5123" max="5123" width="19" style="122" customWidth="1"/>
    <col min="5124" max="5124" width="21.5703125" style="122" customWidth="1"/>
    <col min="5125" max="5125" width="57" style="122" customWidth="1"/>
    <col min="5126" max="5126" width="9" style="122" customWidth="1"/>
    <col min="5127" max="5127" width="16.42578125" style="122" customWidth="1"/>
    <col min="5128" max="5128" width="19.5703125" style="122" customWidth="1"/>
    <col min="5129" max="5129" width="21.140625" style="122" customWidth="1"/>
    <col min="5130" max="5130" width="15.28515625" style="122" customWidth="1"/>
    <col min="5131" max="5376" width="9.140625" style="122"/>
    <col min="5377" max="5377" width="35.42578125" style="122" customWidth="1"/>
    <col min="5378" max="5378" width="11.85546875" style="122" customWidth="1"/>
    <col min="5379" max="5379" width="19" style="122" customWidth="1"/>
    <col min="5380" max="5380" width="21.5703125" style="122" customWidth="1"/>
    <col min="5381" max="5381" width="57" style="122" customWidth="1"/>
    <col min="5382" max="5382" width="9" style="122" customWidth="1"/>
    <col min="5383" max="5383" width="16.42578125" style="122" customWidth="1"/>
    <col min="5384" max="5384" width="19.5703125" style="122" customWidth="1"/>
    <col min="5385" max="5385" width="21.140625" style="122" customWidth="1"/>
    <col min="5386" max="5386" width="15.28515625" style="122" customWidth="1"/>
    <col min="5387" max="5632" width="9.140625" style="122"/>
    <col min="5633" max="5633" width="35.42578125" style="122" customWidth="1"/>
    <col min="5634" max="5634" width="11.85546875" style="122" customWidth="1"/>
    <col min="5635" max="5635" width="19" style="122" customWidth="1"/>
    <col min="5636" max="5636" width="21.5703125" style="122" customWidth="1"/>
    <col min="5637" max="5637" width="57" style="122" customWidth="1"/>
    <col min="5638" max="5638" width="9" style="122" customWidth="1"/>
    <col min="5639" max="5639" width="16.42578125" style="122" customWidth="1"/>
    <col min="5640" max="5640" width="19.5703125" style="122" customWidth="1"/>
    <col min="5641" max="5641" width="21.140625" style="122" customWidth="1"/>
    <col min="5642" max="5642" width="15.28515625" style="122" customWidth="1"/>
    <col min="5643" max="5888" width="9.140625" style="122"/>
    <col min="5889" max="5889" width="35.42578125" style="122" customWidth="1"/>
    <col min="5890" max="5890" width="11.85546875" style="122" customWidth="1"/>
    <col min="5891" max="5891" width="19" style="122" customWidth="1"/>
    <col min="5892" max="5892" width="21.5703125" style="122" customWidth="1"/>
    <col min="5893" max="5893" width="57" style="122" customWidth="1"/>
    <col min="5894" max="5894" width="9" style="122" customWidth="1"/>
    <col min="5895" max="5895" width="16.42578125" style="122" customWidth="1"/>
    <col min="5896" max="5896" width="19.5703125" style="122" customWidth="1"/>
    <col min="5897" max="5897" width="21.140625" style="122" customWidth="1"/>
    <col min="5898" max="5898" width="15.28515625" style="122" customWidth="1"/>
    <col min="5899" max="6144" width="9.140625" style="122"/>
    <col min="6145" max="6145" width="35.42578125" style="122" customWidth="1"/>
    <col min="6146" max="6146" width="11.85546875" style="122" customWidth="1"/>
    <col min="6147" max="6147" width="19" style="122" customWidth="1"/>
    <col min="6148" max="6148" width="21.5703125" style="122" customWidth="1"/>
    <col min="6149" max="6149" width="57" style="122" customWidth="1"/>
    <col min="6150" max="6150" width="9" style="122" customWidth="1"/>
    <col min="6151" max="6151" width="16.42578125" style="122" customWidth="1"/>
    <col min="6152" max="6152" width="19.5703125" style="122" customWidth="1"/>
    <col min="6153" max="6153" width="21.140625" style="122" customWidth="1"/>
    <col min="6154" max="6154" width="15.28515625" style="122" customWidth="1"/>
    <col min="6155" max="6400" width="9.140625" style="122"/>
    <col min="6401" max="6401" width="35.42578125" style="122" customWidth="1"/>
    <col min="6402" max="6402" width="11.85546875" style="122" customWidth="1"/>
    <col min="6403" max="6403" width="19" style="122" customWidth="1"/>
    <col min="6404" max="6404" width="21.5703125" style="122" customWidth="1"/>
    <col min="6405" max="6405" width="57" style="122" customWidth="1"/>
    <col min="6406" max="6406" width="9" style="122" customWidth="1"/>
    <col min="6407" max="6407" width="16.42578125" style="122" customWidth="1"/>
    <col min="6408" max="6408" width="19.5703125" style="122" customWidth="1"/>
    <col min="6409" max="6409" width="21.140625" style="122" customWidth="1"/>
    <col min="6410" max="6410" width="15.28515625" style="122" customWidth="1"/>
    <col min="6411" max="6656" width="9.140625" style="122"/>
    <col min="6657" max="6657" width="35.42578125" style="122" customWidth="1"/>
    <col min="6658" max="6658" width="11.85546875" style="122" customWidth="1"/>
    <col min="6659" max="6659" width="19" style="122" customWidth="1"/>
    <col min="6660" max="6660" width="21.5703125" style="122" customWidth="1"/>
    <col min="6661" max="6661" width="57" style="122" customWidth="1"/>
    <col min="6662" max="6662" width="9" style="122" customWidth="1"/>
    <col min="6663" max="6663" width="16.42578125" style="122" customWidth="1"/>
    <col min="6664" max="6664" width="19.5703125" style="122" customWidth="1"/>
    <col min="6665" max="6665" width="21.140625" style="122" customWidth="1"/>
    <col min="6666" max="6666" width="15.28515625" style="122" customWidth="1"/>
    <col min="6667" max="6912" width="9.140625" style="122"/>
    <col min="6913" max="6913" width="35.42578125" style="122" customWidth="1"/>
    <col min="6914" max="6914" width="11.85546875" style="122" customWidth="1"/>
    <col min="6915" max="6915" width="19" style="122" customWidth="1"/>
    <col min="6916" max="6916" width="21.5703125" style="122" customWidth="1"/>
    <col min="6917" max="6917" width="57" style="122" customWidth="1"/>
    <col min="6918" max="6918" width="9" style="122" customWidth="1"/>
    <col min="6919" max="6919" width="16.42578125" style="122" customWidth="1"/>
    <col min="6920" max="6920" width="19.5703125" style="122" customWidth="1"/>
    <col min="6921" max="6921" width="21.140625" style="122" customWidth="1"/>
    <col min="6922" max="6922" width="15.28515625" style="122" customWidth="1"/>
    <col min="6923" max="7168" width="9.140625" style="122"/>
    <col min="7169" max="7169" width="35.42578125" style="122" customWidth="1"/>
    <col min="7170" max="7170" width="11.85546875" style="122" customWidth="1"/>
    <col min="7171" max="7171" width="19" style="122" customWidth="1"/>
    <col min="7172" max="7172" width="21.5703125" style="122" customWidth="1"/>
    <col min="7173" max="7173" width="57" style="122" customWidth="1"/>
    <col min="7174" max="7174" width="9" style="122" customWidth="1"/>
    <col min="7175" max="7175" width="16.42578125" style="122" customWidth="1"/>
    <col min="7176" max="7176" width="19.5703125" style="122" customWidth="1"/>
    <col min="7177" max="7177" width="21.140625" style="122" customWidth="1"/>
    <col min="7178" max="7178" width="15.28515625" style="122" customWidth="1"/>
    <col min="7179" max="7424" width="9.140625" style="122"/>
    <col min="7425" max="7425" width="35.42578125" style="122" customWidth="1"/>
    <col min="7426" max="7426" width="11.85546875" style="122" customWidth="1"/>
    <col min="7427" max="7427" width="19" style="122" customWidth="1"/>
    <col min="7428" max="7428" width="21.5703125" style="122" customWidth="1"/>
    <col min="7429" max="7429" width="57" style="122" customWidth="1"/>
    <col min="7430" max="7430" width="9" style="122" customWidth="1"/>
    <col min="7431" max="7431" width="16.42578125" style="122" customWidth="1"/>
    <col min="7432" max="7432" width="19.5703125" style="122" customWidth="1"/>
    <col min="7433" max="7433" width="21.140625" style="122" customWidth="1"/>
    <col min="7434" max="7434" width="15.28515625" style="122" customWidth="1"/>
    <col min="7435" max="7680" width="9.140625" style="122"/>
    <col min="7681" max="7681" width="35.42578125" style="122" customWidth="1"/>
    <col min="7682" max="7682" width="11.85546875" style="122" customWidth="1"/>
    <col min="7683" max="7683" width="19" style="122" customWidth="1"/>
    <col min="7684" max="7684" width="21.5703125" style="122" customWidth="1"/>
    <col min="7685" max="7685" width="57" style="122" customWidth="1"/>
    <col min="7686" max="7686" width="9" style="122" customWidth="1"/>
    <col min="7687" max="7687" width="16.42578125" style="122" customWidth="1"/>
    <col min="7688" max="7688" width="19.5703125" style="122" customWidth="1"/>
    <col min="7689" max="7689" width="21.140625" style="122" customWidth="1"/>
    <col min="7690" max="7690" width="15.28515625" style="122" customWidth="1"/>
    <col min="7691" max="7936" width="9.140625" style="122"/>
    <col min="7937" max="7937" width="35.42578125" style="122" customWidth="1"/>
    <col min="7938" max="7938" width="11.85546875" style="122" customWidth="1"/>
    <col min="7939" max="7939" width="19" style="122" customWidth="1"/>
    <col min="7940" max="7940" width="21.5703125" style="122" customWidth="1"/>
    <col min="7941" max="7941" width="57" style="122" customWidth="1"/>
    <col min="7942" max="7942" width="9" style="122" customWidth="1"/>
    <col min="7943" max="7943" width="16.42578125" style="122" customWidth="1"/>
    <col min="7944" max="7944" width="19.5703125" style="122" customWidth="1"/>
    <col min="7945" max="7945" width="21.140625" style="122" customWidth="1"/>
    <col min="7946" max="7946" width="15.28515625" style="122" customWidth="1"/>
    <col min="7947" max="8192" width="9.140625" style="122"/>
    <col min="8193" max="8193" width="35.42578125" style="122" customWidth="1"/>
    <col min="8194" max="8194" width="11.85546875" style="122" customWidth="1"/>
    <col min="8195" max="8195" width="19" style="122" customWidth="1"/>
    <col min="8196" max="8196" width="21.5703125" style="122" customWidth="1"/>
    <col min="8197" max="8197" width="57" style="122" customWidth="1"/>
    <col min="8198" max="8198" width="9" style="122" customWidth="1"/>
    <col min="8199" max="8199" width="16.42578125" style="122" customWidth="1"/>
    <col min="8200" max="8200" width="19.5703125" style="122" customWidth="1"/>
    <col min="8201" max="8201" width="21.140625" style="122" customWidth="1"/>
    <col min="8202" max="8202" width="15.28515625" style="122" customWidth="1"/>
    <col min="8203" max="8448" width="9.140625" style="122"/>
    <col min="8449" max="8449" width="35.42578125" style="122" customWidth="1"/>
    <col min="8450" max="8450" width="11.85546875" style="122" customWidth="1"/>
    <col min="8451" max="8451" width="19" style="122" customWidth="1"/>
    <col min="8452" max="8452" width="21.5703125" style="122" customWidth="1"/>
    <col min="8453" max="8453" width="57" style="122" customWidth="1"/>
    <col min="8454" max="8454" width="9" style="122" customWidth="1"/>
    <col min="8455" max="8455" width="16.42578125" style="122" customWidth="1"/>
    <col min="8456" max="8456" width="19.5703125" style="122" customWidth="1"/>
    <col min="8457" max="8457" width="21.140625" style="122" customWidth="1"/>
    <col min="8458" max="8458" width="15.28515625" style="122" customWidth="1"/>
    <col min="8459" max="8704" width="9.140625" style="122"/>
    <col min="8705" max="8705" width="35.42578125" style="122" customWidth="1"/>
    <col min="8706" max="8706" width="11.85546875" style="122" customWidth="1"/>
    <col min="8707" max="8707" width="19" style="122" customWidth="1"/>
    <col min="8708" max="8708" width="21.5703125" style="122" customWidth="1"/>
    <col min="8709" max="8709" width="57" style="122" customWidth="1"/>
    <col min="8710" max="8710" width="9" style="122" customWidth="1"/>
    <col min="8711" max="8711" width="16.42578125" style="122" customWidth="1"/>
    <col min="8712" max="8712" width="19.5703125" style="122" customWidth="1"/>
    <col min="8713" max="8713" width="21.140625" style="122" customWidth="1"/>
    <col min="8714" max="8714" width="15.28515625" style="122" customWidth="1"/>
    <col min="8715" max="8960" width="9.140625" style="122"/>
    <col min="8961" max="8961" width="35.42578125" style="122" customWidth="1"/>
    <col min="8962" max="8962" width="11.85546875" style="122" customWidth="1"/>
    <col min="8963" max="8963" width="19" style="122" customWidth="1"/>
    <col min="8964" max="8964" width="21.5703125" style="122" customWidth="1"/>
    <col min="8965" max="8965" width="57" style="122" customWidth="1"/>
    <col min="8966" max="8966" width="9" style="122" customWidth="1"/>
    <col min="8967" max="8967" width="16.42578125" style="122" customWidth="1"/>
    <col min="8968" max="8968" width="19.5703125" style="122" customWidth="1"/>
    <col min="8969" max="8969" width="21.140625" style="122" customWidth="1"/>
    <col min="8970" max="8970" width="15.28515625" style="122" customWidth="1"/>
    <col min="8971" max="9216" width="9.140625" style="122"/>
    <col min="9217" max="9217" width="35.42578125" style="122" customWidth="1"/>
    <col min="9218" max="9218" width="11.85546875" style="122" customWidth="1"/>
    <col min="9219" max="9219" width="19" style="122" customWidth="1"/>
    <col min="9220" max="9220" width="21.5703125" style="122" customWidth="1"/>
    <col min="9221" max="9221" width="57" style="122" customWidth="1"/>
    <col min="9222" max="9222" width="9" style="122" customWidth="1"/>
    <col min="9223" max="9223" width="16.42578125" style="122" customWidth="1"/>
    <col min="9224" max="9224" width="19.5703125" style="122" customWidth="1"/>
    <col min="9225" max="9225" width="21.140625" style="122" customWidth="1"/>
    <col min="9226" max="9226" width="15.28515625" style="122" customWidth="1"/>
    <col min="9227" max="9472" width="9.140625" style="122"/>
    <col min="9473" max="9473" width="35.42578125" style="122" customWidth="1"/>
    <col min="9474" max="9474" width="11.85546875" style="122" customWidth="1"/>
    <col min="9475" max="9475" width="19" style="122" customWidth="1"/>
    <col min="9476" max="9476" width="21.5703125" style="122" customWidth="1"/>
    <col min="9477" max="9477" width="57" style="122" customWidth="1"/>
    <col min="9478" max="9478" width="9" style="122" customWidth="1"/>
    <col min="9479" max="9479" width="16.42578125" style="122" customWidth="1"/>
    <col min="9480" max="9480" width="19.5703125" style="122" customWidth="1"/>
    <col min="9481" max="9481" width="21.140625" style="122" customWidth="1"/>
    <col min="9482" max="9482" width="15.28515625" style="122" customWidth="1"/>
    <col min="9483" max="9728" width="9.140625" style="122"/>
    <col min="9729" max="9729" width="35.42578125" style="122" customWidth="1"/>
    <col min="9730" max="9730" width="11.85546875" style="122" customWidth="1"/>
    <col min="9731" max="9731" width="19" style="122" customWidth="1"/>
    <col min="9732" max="9732" width="21.5703125" style="122" customWidth="1"/>
    <col min="9733" max="9733" width="57" style="122" customWidth="1"/>
    <col min="9734" max="9734" width="9" style="122" customWidth="1"/>
    <col min="9735" max="9735" width="16.42578125" style="122" customWidth="1"/>
    <col min="9736" max="9736" width="19.5703125" style="122" customWidth="1"/>
    <col min="9737" max="9737" width="21.140625" style="122" customWidth="1"/>
    <col min="9738" max="9738" width="15.28515625" style="122" customWidth="1"/>
    <col min="9739" max="9984" width="9.140625" style="122"/>
    <col min="9985" max="9985" width="35.42578125" style="122" customWidth="1"/>
    <col min="9986" max="9986" width="11.85546875" style="122" customWidth="1"/>
    <col min="9987" max="9987" width="19" style="122" customWidth="1"/>
    <col min="9988" max="9988" width="21.5703125" style="122" customWidth="1"/>
    <col min="9989" max="9989" width="57" style="122" customWidth="1"/>
    <col min="9990" max="9990" width="9" style="122" customWidth="1"/>
    <col min="9991" max="9991" width="16.42578125" style="122" customWidth="1"/>
    <col min="9992" max="9992" width="19.5703125" style="122" customWidth="1"/>
    <col min="9993" max="9993" width="21.140625" style="122" customWidth="1"/>
    <col min="9994" max="9994" width="15.28515625" style="122" customWidth="1"/>
    <col min="9995" max="10240" width="9.140625" style="122"/>
    <col min="10241" max="10241" width="35.42578125" style="122" customWidth="1"/>
    <col min="10242" max="10242" width="11.85546875" style="122" customWidth="1"/>
    <col min="10243" max="10243" width="19" style="122" customWidth="1"/>
    <col min="10244" max="10244" width="21.5703125" style="122" customWidth="1"/>
    <col min="10245" max="10245" width="57" style="122" customWidth="1"/>
    <col min="10246" max="10246" width="9" style="122" customWidth="1"/>
    <col min="10247" max="10247" width="16.42578125" style="122" customWidth="1"/>
    <col min="10248" max="10248" width="19.5703125" style="122" customWidth="1"/>
    <col min="10249" max="10249" width="21.140625" style="122" customWidth="1"/>
    <col min="10250" max="10250" width="15.28515625" style="122" customWidth="1"/>
    <col min="10251" max="10496" width="9.140625" style="122"/>
    <col min="10497" max="10497" width="35.42578125" style="122" customWidth="1"/>
    <col min="10498" max="10498" width="11.85546875" style="122" customWidth="1"/>
    <col min="10499" max="10499" width="19" style="122" customWidth="1"/>
    <col min="10500" max="10500" width="21.5703125" style="122" customWidth="1"/>
    <col min="10501" max="10501" width="57" style="122" customWidth="1"/>
    <col min="10502" max="10502" width="9" style="122" customWidth="1"/>
    <col min="10503" max="10503" width="16.42578125" style="122" customWidth="1"/>
    <col min="10504" max="10504" width="19.5703125" style="122" customWidth="1"/>
    <col min="10505" max="10505" width="21.140625" style="122" customWidth="1"/>
    <col min="10506" max="10506" width="15.28515625" style="122" customWidth="1"/>
    <col min="10507" max="10752" width="9.140625" style="122"/>
    <col min="10753" max="10753" width="35.42578125" style="122" customWidth="1"/>
    <col min="10754" max="10754" width="11.85546875" style="122" customWidth="1"/>
    <col min="10755" max="10755" width="19" style="122" customWidth="1"/>
    <col min="10756" max="10756" width="21.5703125" style="122" customWidth="1"/>
    <col min="10757" max="10757" width="57" style="122" customWidth="1"/>
    <col min="10758" max="10758" width="9" style="122" customWidth="1"/>
    <col min="10759" max="10759" width="16.42578125" style="122" customWidth="1"/>
    <col min="10760" max="10760" width="19.5703125" style="122" customWidth="1"/>
    <col min="10761" max="10761" width="21.140625" style="122" customWidth="1"/>
    <col min="10762" max="10762" width="15.28515625" style="122" customWidth="1"/>
    <col min="10763" max="11008" width="9.140625" style="122"/>
    <col min="11009" max="11009" width="35.42578125" style="122" customWidth="1"/>
    <col min="11010" max="11010" width="11.85546875" style="122" customWidth="1"/>
    <col min="11011" max="11011" width="19" style="122" customWidth="1"/>
    <col min="11012" max="11012" width="21.5703125" style="122" customWidth="1"/>
    <col min="11013" max="11013" width="57" style="122" customWidth="1"/>
    <col min="11014" max="11014" width="9" style="122" customWidth="1"/>
    <col min="11015" max="11015" width="16.42578125" style="122" customWidth="1"/>
    <col min="11016" max="11016" width="19.5703125" style="122" customWidth="1"/>
    <col min="11017" max="11017" width="21.140625" style="122" customWidth="1"/>
    <col min="11018" max="11018" width="15.28515625" style="122" customWidth="1"/>
    <col min="11019" max="11264" width="9.140625" style="122"/>
    <col min="11265" max="11265" width="35.42578125" style="122" customWidth="1"/>
    <col min="11266" max="11266" width="11.85546875" style="122" customWidth="1"/>
    <col min="11267" max="11267" width="19" style="122" customWidth="1"/>
    <col min="11268" max="11268" width="21.5703125" style="122" customWidth="1"/>
    <col min="11269" max="11269" width="57" style="122" customWidth="1"/>
    <col min="11270" max="11270" width="9" style="122" customWidth="1"/>
    <col min="11271" max="11271" width="16.42578125" style="122" customWidth="1"/>
    <col min="11272" max="11272" width="19.5703125" style="122" customWidth="1"/>
    <col min="11273" max="11273" width="21.140625" style="122" customWidth="1"/>
    <col min="11274" max="11274" width="15.28515625" style="122" customWidth="1"/>
    <col min="11275" max="11520" width="9.140625" style="122"/>
    <col min="11521" max="11521" width="35.42578125" style="122" customWidth="1"/>
    <col min="11522" max="11522" width="11.85546875" style="122" customWidth="1"/>
    <col min="11523" max="11523" width="19" style="122" customWidth="1"/>
    <col min="11524" max="11524" width="21.5703125" style="122" customWidth="1"/>
    <col min="11525" max="11525" width="57" style="122" customWidth="1"/>
    <col min="11526" max="11526" width="9" style="122" customWidth="1"/>
    <col min="11527" max="11527" width="16.42578125" style="122" customWidth="1"/>
    <col min="11528" max="11528" width="19.5703125" style="122" customWidth="1"/>
    <col min="11529" max="11529" width="21.140625" style="122" customWidth="1"/>
    <col min="11530" max="11530" width="15.28515625" style="122" customWidth="1"/>
    <col min="11531" max="11776" width="9.140625" style="122"/>
    <col min="11777" max="11777" width="35.42578125" style="122" customWidth="1"/>
    <col min="11778" max="11778" width="11.85546875" style="122" customWidth="1"/>
    <col min="11779" max="11779" width="19" style="122" customWidth="1"/>
    <col min="11780" max="11780" width="21.5703125" style="122" customWidth="1"/>
    <col min="11781" max="11781" width="57" style="122" customWidth="1"/>
    <col min="11782" max="11782" width="9" style="122" customWidth="1"/>
    <col min="11783" max="11783" width="16.42578125" style="122" customWidth="1"/>
    <col min="11784" max="11784" width="19.5703125" style="122" customWidth="1"/>
    <col min="11785" max="11785" width="21.140625" style="122" customWidth="1"/>
    <col min="11786" max="11786" width="15.28515625" style="122" customWidth="1"/>
    <col min="11787" max="12032" width="9.140625" style="122"/>
    <col min="12033" max="12033" width="35.42578125" style="122" customWidth="1"/>
    <col min="12034" max="12034" width="11.85546875" style="122" customWidth="1"/>
    <col min="12035" max="12035" width="19" style="122" customWidth="1"/>
    <col min="12036" max="12036" width="21.5703125" style="122" customWidth="1"/>
    <col min="12037" max="12037" width="57" style="122" customWidth="1"/>
    <col min="12038" max="12038" width="9" style="122" customWidth="1"/>
    <col min="12039" max="12039" width="16.42578125" style="122" customWidth="1"/>
    <col min="12040" max="12040" width="19.5703125" style="122" customWidth="1"/>
    <col min="12041" max="12041" width="21.140625" style="122" customWidth="1"/>
    <col min="12042" max="12042" width="15.28515625" style="122" customWidth="1"/>
    <col min="12043" max="12288" width="9.140625" style="122"/>
    <col min="12289" max="12289" width="35.42578125" style="122" customWidth="1"/>
    <col min="12290" max="12290" width="11.85546875" style="122" customWidth="1"/>
    <col min="12291" max="12291" width="19" style="122" customWidth="1"/>
    <col min="12292" max="12292" width="21.5703125" style="122" customWidth="1"/>
    <col min="12293" max="12293" width="57" style="122" customWidth="1"/>
    <col min="12294" max="12294" width="9" style="122" customWidth="1"/>
    <col min="12295" max="12295" width="16.42578125" style="122" customWidth="1"/>
    <col min="12296" max="12296" width="19.5703125" style="122" customWidth="1"/>
    <col min="12297" max="12297" width="21.140625" style="122" customWidth="1"/>
    <col min="12298" max="12298" width="15.28515625" style="122" customWidth="1"/>
    <col min="12299" max="12544" width="9.140625" style="122"/>
    <col min="12545" max="12545" width="35.42578125" style="122" customWidth="1"/>
    <col min="12546" max="12546" width="11.85546875" style="122" customWidth="1"/>
    <col min="12547" max="12547" width="19" style="122" customWidth="1"/>
    <col min="12548" max="12548" width="21.5703125" style="122" customWidth="1"/>
    <col min="12549" max="12549" width="57" style="122" customWidth="1"/>
    <col min="12550" max="12550" width="9" style="122" customWidth="1"/>
    <col min="12551" max="12551" width="16.42578125" style="122" customWidth="1"/>
    <col min="12552" max="12552" width="19.5703125" style="122" customWidth="1"/>
    <col min="12553" max="12553" width="21.140625" style="122" customWidth="1"/>
    <col min="12554" max="12554" width="15.28515625" style="122" customWidth="1"/>
    <col min="12555" max="12800" width="9.140625" style="122"/>
    <col min="12801" max="12801" width="35.42578125" style="122" customWidth="1"/>
    <col min="12802" max="12802" width="11.85546875" style="122" customWidth="1"/>
    <col min="12803" max="12803" width="19" style="122" customWidth="1"/>
    <col min="12804" max="12804" width="21.5703125" style="122" customWidth="1"/>
    <col min="12805" max="12805" width="57" style="122" customWidth="1"/>
    <col min="12806" max="12806" width="9" style="122" customWidth="1"/>
    <col min="12807" max="12807" width="16.42578125" style="122" customWidth="1"/>
    <col min="12808" max="12808" width="19.5703125" style="122" customWidth="1"/>
    <col min="12809" max="12809" width="21.140625" style="122" customWidth="1"/>
    <col min="12810" max="12810" width="15.28515625" style="122" customWidth="1"/>
    <col min="12811" max="13056" width="9.140625" style="122"/>
    <col min="13057" max="13057" width="35.42578125" style="122" customWidth="1"/>
    <col min="13058" max="13058" width="11.85546875" style="122" customWidth="1"/>
    <col min="13059" max="13059" width="19" style="122" customWidth="1"/>
    <col min="13060" max="13060" width="21.5703125" style="122" customWidth="1"/>
    <col min="13061" max="13061" width="57" style="122" customWidth="1"/>
    <col min="13062" max="13062" width="9" style="122" customWidth="1"/>
    <col min="13063" max="13063" width="16.42578125" style="122" customWidth="1"/>
    <col min="13064" max="13064" width="19.5703125" style="122" customWidth="1"/>
    <col min="13065" max="13065" width="21.140625" style="122" customWidth="1"/>
    <col min="13066" max="13066" width="15.28515625" style="122" customWidth="1"/>
    <col min="13067" max="13312" width="9.140625" style="122"/>
    <col min="13313" max="13313" width="35.42578125" style="122" customWidth="1"/>
    <col min="13314" max="13314" width="11.85546875" style="122" customWidth="1"/>
    <col min="13315" max="13315" width="19" style="122" customWidth="1"/>
    <col min="13316" max="13316" width="21.5703125" style="122" customWidth="1"/>
    <col min="13317" max="13317" width="57" style="122" customWidth="1"/>
    <col min="13318" max="13318" width="9" style="122" customWidth="1"/>
    <col min="13319" max="13319" width="16.42578125" style="122" customWidth="1"/>
    <col min="13320" max="13320" width="19.5703125" style="122" customWidth="1"/>
    <col min="13321" max="13321" width="21.140625" style="122" customWidth="1"/>
    <col min="13322" max="13322" width="15.28515625" style="122" customWidth="1"/>
    <col min="13323" max="13568" width="9.140625" style="122"/>
    <col min="13569" max="13569" width="35.42578125" style="122" customWidth="1"/>
    <col min="13570" max="13570" width="11.85546875" style="122" customWidth="1"/>
    <col min="13571" max="13571" width="19" style="122" customWidth="1"/>
    <col min="13572" max="13572" width="21.5703125" style="122" customWidth="1"/>
    <col min="13573" max="13573" width="57" style="122" customWidth="1"/>
    <col min="13574" max="13574" width="9" style="122" customWidth="1"/>
    <col min="13575" max="13575" width="16.42578125" style="122" customWidth="1"/>
    <col min="13576" max="13576" width="19.5703125" style="122" customWidth="1"/>
    <col min="13577" max="13577" width="21.140625" style="122" customWidth="1"/>
    <col min="13578" max="13578" width="15.28515625" style="122" customWidth="1"/>
    <col min="13579" max="13824" width="9.140625" style="122"/>
    <col min="13825" max="13825" width="35.42578125" style="122" customWidth="1"/>
    <col min="13826" max="13826" width="11.85546875" style="122" customWidth="1"/>
    <col min="13827" max="13827" width="19" style="122" customWidth="1"/>
    <col min="13828" max="13828" width="21.5703125" style="122" customWidth="1"/>
    <col min="13829" max="13829" width="57" style="122" customWidth="1"/>
    <col min="13830" max="13830" width="9" style="122" customWidth="1"/>
    <col min="13831" max="13831" width="16.42578125" style="122" customWidth="1"/>
    <col min="13832" max="13832" width="19.5703125" style="122" customWidth="1"/>
    <col min="13833" max="13833" width="21.140625" style="122" customWidth="1"/>
    <col min="13834" max="13834" width="15.28515625" style="122" customWidth="1"/>
    <col min="13835" max="14080" width="9.140625" style="122"/>
    <col min="14081" max="14081" width="35.42578125" style="122" customWidth="1"/>
    <col min="14082" max="14082" width="11.85546875" style="122" customWidth="1"/>
    <col min="14083" max="14083" width="19" style="122" customWidth="1"/>
    <col min="14084" max="14084" width="21.5703125" style="122" customWidth="1"/>
    <col min="14085" max="14085" width="57" style="122" customWidth="1"/>
    <col min="14086" max="14086" width="9" style="122" customWidth="1"/>
    <col min="14087" max="14087" width="16.42578125" style="122" customWidth="1"/>
    <col min="14088" max="14088" width="19.5703125" style="122" customWidth="1"/>
    <col min="14089" max="14089" width="21.140625" style="122" customWidth="1"/>
    <col min="14090" max="14090" width="15.28515625" style="122" customWidth="1"/>
    <col min="14091" max="14336" width="9.140625" style="122"/>
    <col min="14337" max="14337" width="35.42578125" style="122" customWidth="1"/>
    <col min="14338" max="14338" width="11.85546875" style="122" customWidth="1"/>
    <col min="14339" max="14339" width="19" style="122" customWidth="1"/>
    <col min="14340" max="14340" width="21.5703125" style="122" customWidth="1"/>
    <col min="14341" max="14341" width="57" style="122" customWidth="1"/>
    <col min="14342" max="14342" width="9" style="122" customWidth="1"/>
    <col min="14343" max="14343" width="16.42578125" style="122" customWidth="1"/>
    <col min="14344" max="14344" width="19.5703125" style="122" customWidth="1"/>
    <col min="14345" max="14345" width="21.140625" style="122" customWidth="1"/>
    <col min="14346" max="14346" width="15.28515625" style="122" customWidth="1"/>
    <col min="14347" max="14592" width="9.140625" style="122"/>
    <col min="14593" max="14593" width="35.42578125" style="122" customWidth="1"/>
    <col min="14594" max="14594" width="11.85546875" style="122" customWidth="1"/>
    <col min="14595" max="14595" width="19" style="122" customWidth="1"/>
    <col min="14596" max="14596" width="21.5703125" style="122" customWidth="1"/>
    <col min="14597" max="14597" width="57" style="122" customWidth="1"/>
    <col min="14598" max="14598" width="9" style="122" customWidth="1"/>
    <col min="14599" max="14599" width="16.42578125" style="122" customWidth="1"/>
    <col min="14600" max="14600" width="19.5703125" style="122" customWidth="1"/>
    <col min="14601" max="14601" width="21.140625" style="122" customWidth="1"/>
    <col min="14602" max="14602" width="15.28515625" style="122" customWidth="1"/>
    <col min="14603" max="14848" width="9.140625" style="122"/>
    <col min="14849" max="14849" width="35.42578125" style="122" customWidth="1"/>
    <col min="14850" max="14850" width="11.85546875" style="122" customWidth="1"/>
    <col min="14851" max="14851" width="19" style="122" customWidth="1"/>
    <col min="14852" max="14852" width="21.5703125" style="122" customWidth="1"/>
    <col min="14853" max="14853" width="57" style="122" customWidth="1"/>
    <col min="14854" max="14854" width="9" style="122" customWidth="1"/>
    <col min="14855" max="14855" width="16.42578125" style="122" customWidth="1"/>
    <col min="14856" max="14856" width="19.5703125" style="122" customWidth="1"/>
    <col min="14857" max="14857" width="21.140625" style="122" customWidth="1"/>
    <col min="14858" max="14858" width="15.28515625" style="122" customWidth="1"/>
    <col min="14859" max="15104" width="9.140625" style="122"/>
    <col min="15105" max="15105" width="35.42578125" style="122" customWidth="1"/>
    <col min="15106" max="15106" width="11.85546875" style="122" customWidth="1"/>
    <col min="15107" max="15107" width="19" style="122" customWidth="1"/>
    <col min="15108" max="15108" width="21.5703125" style="122" customWidth="1"/>
    <col min="15109" max="15109" width="57" style="122" customWidth="1"/>
    <col min="15110" max="15110" width="9" style="122" customWidth="1"/>
    <col min="15111" max="15111" width="16.42578125" style="122" customWidth="1"/>
    <col min="15112" max="15112" width="19.5703125" style="122" customWidth="1"/>
    <col min="15113" max="15113" width="21.140625" style="122" customWidth="1"/>
    <col min="15114" max="15114" width="15.28515625" style="122" customWidth="1"/>
    <col min="15115" max="15360" width="9.140625" style="122"/>
    <col min="15361" max="15361" width="35.42578125" style="122" customWidth="1"/>
    <col min="15362" max="15362" width="11.85546875" style="122" customWidth="1"/>
    <col min="15363" max="15363" width="19" style="122" customWidth="1"/>
    <col min="15364" max="15364" width="21.5703125" style="122" customWidth="1"/>
    <col min="15365" max="15365" width="57" style="122" customWidth="1"/>
    <col min="15366" max="15366" width="9" style="122" customWidth="1"/>
    <col min="15367" max="15367" width="16.42578125" style="122" customWidth="1"/>
    <col min="15368" max="15368" width="19.5703125" style="122" customWidth="1"/>
    <col min="15369" max="15369" width="21.140625" style="122" customWidth="1"/>
    <col min="15370" max="15370" width="15.28515625" style="122" customWidth="1"/>
    <col min="15371" max="15616" width="9.140625" style="122"/>
    <col min="15617" max="15617" width="35.42578125" style="122" customWidth="1"/>
    <col min="15618" max="15618" width="11.85546875" style="122" customWidth="1"/>
    <col min="15619" max="15619" width="19" style="122" customWidth="1"/>
    <col min="15620" max="15620" width="21.5703125" style="122" customWidth="1"/>
    <col min="15621" max="15621" width="57" style="122" customWidth="1"/>
    <col min="15622" max="15622" width="9" style="122" customWidth="1"/>
    <col min="15623" max="15623" width="16.42578125" style="122" customWidth="1"/>
    <col min="15624" max="15624" width="19.5703125" style="122" customWidth="1"/>
    <col min="15625" max="15625" width="21.140625" style="122" customWidth="1"/>
    <col min="15626" max="15626" width="15.28515625" style="122" customWidth="1"/>
    <col min="15627" max="15872" width="9.140625" style="122"/>
    <col min="15873" max="15873" width="35.42578125" style="122" customWidth="1"/>
    <col min="15874" max="15874" width="11.85546875" style="122" customWidth="1"/>
    <col min="15875" max="15875" width="19" style="122" customWidth="1"/>
    <col min="15876" max="15876" width="21.5703125" style="122" customWidth="1"/>
    <col min="15877" max="15877" width="57" style="122" customWidth="1"/>
    <col min="15878" max="15878" width="9" style="122" customWidth="1"/>
    <col min="15879" max="15879" width="16.42578125" style="122" customWidth="1"/>
    <col min="15880" max="15880" width="19.5703125" style="122" customWidth="1"/>
    <col min="15881" max="15881" width="21.140625" style="122" customWidth="1"/>
    <col min="15882" max="15882" width="15.28515625" style="122" customWidth="1"/>
    <col min="15883" max="16128" width="9.140625" style="122"/>
    <col min="16129" max="16129" width="35.42578125" style="122" customWidth="1"/>
    <col min="16130" max="16130" width="11.85546875" style="122" customWidth="1"/>
    <col min="16131" max="16131" width="19" style="122" customWidth="1"/>
    <col min="16132" max="16132" width="21.5703125" style="122" customWidth="1"/>
    <col min="16133" max="16133" width="57" style="122" customWidth="1"/>
    <col min="16134" max="16134" width="9" style="122" customWidth="1"/>
    <col min="16135" max="16135" width="16.42578125" style="122" customWidth="1"/>
    <col min="16136" max="16136" width="19.5703125" style="122" customWidth="1"/>
    <col min="16137" max="16137" width="21.140625" style="122" customWidth="1"/>
    <col min="16138" max="16138" width="15.28515625" style="122" customWidth="1"/>
    <col min="16139" max="16384" width="9.140625" style="122"/>
  </cols>
  <sheetData>
    <row r="1" spans="1:9">
      <c r="E1" s="1014" t="s">
        <v>83</v>
      </c>
    </row>
    <row r="2" spans="1:9" ht="24" customHeight="1">
      <c r="C2" s="123" t="s">
        <v>84</v>
      </c>
      <c r="D2" s="124" t="s">
        <v>85</v>
      </c>
      <c r="E2" s="1014"/>
      <c r="I2" s="125" t="s">
        <v>86</v>
      </c>
    </row>
    <row r="3" spans="1:9" s="126" customFormat="1" ht="30.75" customHeight="1">
      <c r="A3" s="126" t="s">
        <v>87</v>
      </c>
      <c r="B3" s="124" t="s">
        <v>138</v>
      </c>
      <c r="C3" s="125" t="s">
        <v>88</v>
      </c>
      <c r="D3" s="124" t="s">
        <v>70</v>
      </c>
      <c r="E3" s="124" t="s">
        <v>89</v>
      </c>
      <c r="F3" s="124" t="s">
        <v>140</v>
      </c>
      <c r="G3" s="124" t="s">
        <v>90</v>
      </c>
      <c r="H3" s="127" t="str">
        <f>A3&amp;" "&amp;C3&amp;" "&amp;D3&amp;" "&amp;B3&amp;" "&amp;E3&amp;" "&amp;F3&amp;G3&amp;" "</f>
        <v xml:space="preserve">Cước vận chuyển hàng nhập T06/2025,  số invocie PSV0810544169 1 xe tải 5 tấn và 1 xe tải 2 tấn , số xe 50H70505 và 51D17709, từ Bầu Xéo đến Kho TCS </v>
      </c>
      <c r="I3" s="128">
        <v>5280000</v>
      </c>
    </row>
    <row r="4" spans="1:9" s="126" customFormat="1" ht="58.5" customHeight="1">
      <c r="A4" s="126" t="s">
        <v>87</v>
      </c>
      <c r="B4" s="124" t="s">
        <v>138</v>
      </c>
      <c r="C4" s="125" t="s">
        <v>88</v>
      </c>
      <c r="D4" s="124" t="s">
        <v>71</v>
      </c>
      <c r="E4" s="124" t="s">
        <v>89</v>
      </c>
      <c r="F4" s="124" t="s">
        <v>141</v>
      </c>
      <c r="G4" s="124" t="s">
        <v>90</v>
      </c>
      <c r="H4" s="127" t="str">
        <f t="shared" ref="H4:H35" si="0">A4&amp;" "&amp;C4&amp;" "&amp;D4&amp;" "&amp;B4&amp;" "&amp;E4&amp;" "&amp;F4&amp;G4&amp;" "</f>
        <v xml:space="preserve">Cước vận chuyển hàng nhập T06/2025,  số invocie PSV0810544170 1 xe tải 5 tấn và 1 xe tải 2 tấn , số xe 50H69559 và 51D17284, từ Bầu Xéo đến Kho TCS </v>
      </c>
      <c r="I4" s="128">
        <v>5280000</v>
      </c>
    </row>
    <row r="5" spans="1:9" s="126" customFormat="1" ht="58.5" customHeight="1">
      <c r="A5" s="126" t="s">
        <v>139</v>
      </c>
      <c r="B5" s="124" t="s">
        <v>138</v>
      </c>
      <c r="C5" s="125" t="s">
        <v>88</v>
      </c>
      <c r="D5" s="124" t="s">
        <v>70</v>
      </c>
      <c r="E5" s="124"/>
      <c r="F5" s="124"/>
      <c r="G5" s="124"/>
      <c r="H5" s="127" t="str">
        <f t="shared" si="0"/>
        <v xml:space="preserve">Phí neo xe  hàng nhập T06/2025 số invocie PSV0810544169 1 xe tải 5 tấn và 1 xe tải 2 tấn   </v>
      </c>
      <c r="I5" s="128">
        <v>2640000</v>
      </c>
    </row>
    <row r="6" spans="1:9" s="126" customFormat="1" ht="58.5" customHeight="1">
      <c r="A6" s="126" t="s">
        <v>139</v>
      </c>
      <c r="B6" s="124" t="s">
        <v>138</v>
      </c>
      <c r="C6" s="125" t="s">
        <v>88</v>
      </c>
      <c r="D6" s="124" t="s">
        <v>71</v>
      </c>
      <c r="E6" s="124"/>
      <c r="F6" s="124"/>
      <c r="G6" s="124"/>
      <c r="H6" s="127" t="str">
        <f t="shared" si="0"/>
        <v xml:space="preserve">Phí neo xe  hàng nhập T06/2025 số invocie PSV0810544170 1 xe tải 5 tấn và 1 xe tải 2 tấn   </v>
      </c>
      <c r="I6" s="128">
        <v>2640000</v>
      </c>
    </row>
    <row r="7" spans="1:9" s="126" customFormat="1" ht="58.5" customHeight="1">
      <c r="A7" s="126" t="s">
        <v>91</v>
      </c>
      <c r="B7" s="125"/>
      <c r="C7" s="124" t="s">
        <v>94</v>
      </c>
      <c r="D7" s="124"/>
      <c r="E7" s="124" t="s">
        <v>89</v>
      </c>
      <c r="F7" s="124" t="s">
        <v>95</v>
      </c>
      <c r="G7" s="124" t="s">
        <v>92</v>
      </c>
      <c r="H7" s="127" t="str">
        <f t="shared" si="0"/>
        <v xml:space="preserve">Cước vận chuyển hàng nhập T06/2025, cont UETU5204755   , số xe 50H52737, từ Bầu xéo đến SOWATCO Long Bình </v>
      </c>
      <c r="I7" s="128">
        <v>3930000</v>
      </c>
    </row>
    <row r="8" spans="1:9" s="126" customFormat="1" ht="58.5" customHeight="1">
      <c r="A8" s="126" t="s">
        <v>91</v>
      </c>
      <c r="B8" s="125"/>
      <c r="C8" s="129" t="s">
        <v>96</v>
      </c>
      <c r="D8" s="130"/>
      <c r="E8" s="124" t="s">
        <v>89</v>
      </c>
      <c r="F8" s="130" t="s">
        <v>97</v>
      </c>
      <c r="G8" s="124" t="s">
        <v>92</v>
      </c>
      <c r="H8" s="127" t="str">
        <f t="shared" si="0"/>
        <v xml:space="preserve">Cước vận chuyển hàng nhập T06/2025, cont RFCU4072257   , số xe 50H53437 , từ Bầu xéo đến SOWATCO Long Bình </v>
      </c>
      <c r="I8" s="128">
        <v>3930000</v>
      </c>
    </row>
    <row r="9" spans="1:9" s="126" customFormat="1" ht="58.5" customHeight="1">
      <c r="A9" s="126" t="s">
        <v>91</v>
      </c>
      <c r="B9" s="125"/>
      <c r="C9" s="129" t="s">
        <v>98</v>
      </c>
      <c r="D9" s="130"/>
      <c r="E9" s="124" t="s">
        <v>89</v>
      </c>
      <c r="F9" s="130" t="s">
        <v>99</v>
      </c>
      <c r="G9" s="124" t="s">
        <v>92</v>
      </c>
      <c r="H9" s="127" t="str">
        <f t="shared" si="0"/>
        <v xml:space="preserve">Cước vận chuyển hàng nhập T06/2025, cont OOLU9240458   , số xe 51D32842 , từ Bầu xéo đến SOWATCO Long Bình </v>
      </c>
      <c r="I9" s="128">
        <v>3930000</v>
      </c>
    </row>
    <row r="10" spans="1:9" s="126" customFormat="1" ht="58.5" customHeight="1">
      <c r="A10" s="126" t="s">
        <v>91</v>
      </c>
      <c r="B10" s="125"/>
      <c r="C10" s="129" t="s">
        <v>100</v>
      </c>
      <c r="D10" s="130"/>
      <c r="E10" s="124" t="s">
        <v>89</v>
      </c>
      <c r="F10" s="130" t="s">
        <v>101</v>
      </c>
      <c r="G10" s="124" t="s">
        <v>92</v>
      </c>
      <c r="H10" s="127" t="str">
        <f t="shared" si="0"/>
        <v xml:space="preserve">Cước vận chuyển hàng nhập T06/2025, cont DFSU7169059   , số xe 51D49294, từ Bầu xéo đến SOWATCO Long Bình </v>
      </c>
      <c r="I10" s="128">
        <v>3930000</v>
      </c>
    </row>
    <row r="11" spans="1:9" s="126" customFormat="1" ht="58.5" customHeight="1">
      <c r="A11" s="126" t="s">
        <v>91</v>
      </c>
      <c r="B11" s="125"/>
      <c r="C11" s="124" t="s">
        <v>102</v>
      </c>
      <c r="D11" s="124"/>
      <c r="E11" s="124" t="s">
        <v>89</v>
      </c>
      <c r="F11" s="124" t="s">
        <v>103</v>
      </c>
      <c r="G11" s="124" t="s">
        <v>92</v>
      </c>
      <c r="H11" s="127" t="str">
        <f t="shared" si="0"/>
        <v xml:space="preserve">Cước vận chuyển hàng nhập T06/2025, cont TIIU6432705   , số xe 51D47861 , từ Bầu xéo đến SOWATCO Long Bình </v>
      </c>
      <c r="I11" s="128">
        <v>3930000</v>
      </c>
    </row>
    <row r="12" spans="1:9" s="126" customFormat="1" ht="58.5" customHeight="1">
      <c r="A12" s="126" t="s">
        <v>91</v>
      </c>
      <c r="B12" s="125"/>
      <c r="C12" s="124" t="s">
        <v>104</v>
      </c>
      <c r="D12" s="124"/>
      <c r="E12" s="124" t="s">
        <v>89</v>
      </c>
      <c r="F12" s="124" t="s">
        <v>105</v>
      </c>
      <c r="G12" s="124" t="s">
        <v>92</v>
      </c>
      <c r="H12" s="127" t="str">
        <f t="shared" si="0"/>
        <v xml:space="preserve">Cước vận chuyển hàng nhập T06/2025, cont CSNU7885975   , số xe 51D32945 , từ Bầu xéo đến SOWATCO Long Bình </v>
      </c>
      <c r="I12" s="128">
        <v>3930000</v>
      </c>
    </row>
    <row r="13" spans="1:9" s="126" customFormat="1" ht="58.5" customHeight="1">
      <c r="A13" s="126" t="s">
        <v>91</v>
      </c>
      <c r="B13" s="125"/>
      <c r="C13" s="124" t="s">
        <v>106</v>
      </c>
      <c r="D13" s="124"/>
      <c r="E13" s="124" t="s">
        <v>89</v>
      </c>
      <c r="F13" s="124" t="s">
        <v>107</v>
      </c>
      <c r="G13" s="124" t="s">
        <v>92</v>
      </c>
      <c r="H13" s="127" t="str">
        <f t="shared" si="0"/>
        <v xml:space="preserve">Cước vận chuyển hàng nhập T06/2025, cont BEAU6050496   , số xe 51D32806 , từ Bầu xéo đến SOWATCO Long Bình </v>
      </c>
      <c r="I13" s="128">
        <v>3930000</v>
      </c>
    </row>
    <row r="14" spans="1:9" s="126" customFormat="1" ht="58.5" customHeight="1">
      <c r="A14" s="126" t="s">
        <v>91</v>
      </c>
      <c r="B14" s="125"/>
      <c r="C14" s="124" t="s">
        <v>108</v>
      </c>
      <c r="D14" s="124"/>
      <c r="E14" s="124" t="s">
        <v>89</v>
      </c>
      <c r="F14" s="124" t="s">
        <v>109</v>
      </c>
      <c r="G14" s="124" t="s">
        <v>92</v>
      </c>
      <c r="H14" s="127" t="str">
        <f t="shared" si="0"/>
        <v xml:space="preserve">Cước vận chuyển hàng nhập T06/2025, cont CSNU8022583   , số xe 50H-53492, từ Bầu xéo đến SOWATCO Long Bình </v>
      </c>
      <c r="I14" s="128">
        <v>3930000</v>
      </c>
    </row>
    <row r="15" spans="1:9" s="126" customFormat="1" ht="58.5" customHeight="1">
      <c r="A15" s="126" t="s">
        <v>91</v>
      </c>
      <c r="B15" s="125"/>
      <c r="C15" s="124" t="s">
        <v>110</v>
      </c>
      <c r="D15" s="124"/>
      <c r="E15" s="124" t="s">
        <v>89</v>
      </c>
      <c r="F15" s="124" t="s">
        <v>111</v>
      </c>
      <c r="G15" s="124" t="s">
        <v>92</v>
      </c>
      <c r="H15" s="127" t="str">
        <f t="shared" si="0"/>
        <v xml:space="preserve">Cước vận chuyển hàng nhập T06/2025, cont CSNU6849145   , số xe 50H51639 , từ Bầu xéo đến SOWATCO Long Bình </v>
      </c>
      <c r="I15" s="131">
        <v>3930000</v>
      </c>
    </row>
    <row r="16" spans="1:9" s="126" customFormat="1" ht="58.5" customHeight="1">
      <c r="A16" s="126" t="s">
        <v>91</v>
      </c>
      <c r="B16" s="125"/>
      <c r="C16" s="124" t="s">
        <v>112</v>
      </c>
      <c r="D16" s="124"/>
      <c r="E16" s="124" t="s">
        <v>89</v>
      </c>
      <c r="F16" s="124" t="s">
        <v>109</v>
      </c>
      <c r="G16" s="124" t="s">
        <v>92</v>
      </c>
      <c r="H16" s="127" t="str">
        <f t="shared" si="0"/>
        <v xml:space="preserve">Cước vận chuyển hàng nhập T06/2025, cont TGBU7774771   , số xe 50H-53492, từ Bầu xéo đến SOWATCO Long Bình </v>
      </c>
      <c r="I16" s="128">
        <v>3930000</v>
      </c>
    </row>
    <row r="17" spans="1:9" s="126" customFormat="1" ht="58.5" customHeight="1">
      <c r="A17" s="126" t="s">
        <v>91</v>
      </c>
      <c r="B17" s="125"/>
      <c r="C17" s="124" t="s">
        <v>113</v>
      </c>
      <c r="D17" s="124"/>
      <c r="E17" s="124" t="s">
        <v>89</v>
      </c>
      <c r="F17" s="124" t="s">
        <v>103</v>
      </c>
      <c r="G17" s="124" t="s">
        <v>92</v>
      </c>
      <c r="H17" s="127" t="str">
        <f t="shared" si="0"/>
        <v xml:space="preserve">Cước vận chuyển hàng nhập T06/2025, cont TGBU5870903   , số xe 51D47861 , từ Bầu xéo đến SOWATCO Long Bình </v>
      </c>
      <c r="I17" s="128">
        <v>3930000</v>
      </c>
    </row>
    <row r="18" spans="1:9" s="126" customFormat="1" ht="58.5" customHeight="1">
      <c r="A18" s="126" t="s">
        <v>91</v>
      </c>
      <c r="B18" s="125"/>
      <c r="C18" s="124" t="s">
        <v>114</v>
      </c>
      <c r="D18" s="124"/>
      <c r="E18" s="124" t="s">
        <v>89</v>
      </c>
      <c r="F18" s="124" t="s">
        <v>107</v>
      </c>
      <c r="G18" s="124" t="s">
        <v>92</v>
      </c>
      <c r="H18" s="127" t="str">
        <f t="shared" si="0"/>
        <v xml:space="preserve">Cước vận chuyển hàng nhập T06/2025, cont CCLU7602974   , số xe 51D32806 , từ Bầu xéo đến SOWATCO Long Bình </v>
      </c>
      <c r="I18" s="128">
        <v>3930000</v>
      </c>
    </row>
    <row r="19" spans="1:9" s="126" customFormat="1" ht="58.5" customHeight="1">
      <c r="A19" s="126" t="s">
        <v>91</v>
      </c>
      <c r="B19" s="125"/>
      <c r="C19" s="132" t="s">
        <v>115</v>
      </c>
      <c r="D19" s="130"/>
      <c r="E19" s="124" t="s">
        <v>89</v>
      </c>
      <c r="F19" s="130" t="s">
        <v>103</v>
      </c>
      <c r="G19" s="124" t="s">
        <v>92</v>
      </c>
      <c r="H19" s="127" t="str">
        <f t="shared" si="0"/>
        <v xml:space="preserve">Cước vận chuyển hàng nhập T06/2025, cont OOLU8979952   , số xe 51D47861 , từ Bầu xéo đến SOWATCO Long Bình </v>
      </c>
      <c r="I19" s="128">
        <v>3930000</v>
      </c>
    </row>
    <row r="20" spans="1:9" s="126" customFormat="1" ht="58.5" customHeight="1">
      <c r="A20" s="126" t="s">
        <v>91</v>
      </c>
      <c r="B20" s="125"/>
      <c r="C20" s="132" t="s">
        <v>116</v>
      </c>
      <c r="D20" s="130"/>
      <c r="E20" s="124" t="s">
        <v>89</v>
      </c>
      <c r="F20" s="130" t="s">
        <v>117</v>
      </c>
      <c r="G20" s="124" t="s">
        <v>93</v>
      </c>
      <c r="H20" s="127" t="str">
        <f t="shared" si="0"/>
        <v xml:space="preserve">Cước vận chuyển hàng nhập T06/2025, cont SUDU5974080   , số xe 50H51848 , từ Bầu xéo đến cảng Đồng Nai </v>
      </c>
      <c r="I20" s="128">
        <v>3450000</v>
      </c>
    </row>
    <row r="21" spans="1:9" s="126" customFormat="1" ht="58.5" customHeight="1">
      <c r="A21" s="126" t="s">
        <v>91</v>
      </c>
      <c r="B21" s="125"/>
      <c r="C21" s="124" t="s">
        <v>118</v>
      </c>
      <c r="D21" s="124"/>
      <c r="E21" s="124" t="s">
        <v>89</v>
      </c>
      <c r="F21" s="124" t="s">
        <v>119</v>
      </c>
      <c r="G21" s="124" t="s">
        <v>93</v>
      </c>
      <c r="H21" s="127" t="str">
        <f t="shared" si="0"/>
        <v xml:space="preserve">Cước vận chuyển hàng nhập T06/2025, cont MRKU6081868   , số xe 50H51823 , từ Bầu xéo đến cảng Đồng Nai </v>
      </c>
      <c r="I21" s="128">
        <v>3450000</v>
      </c>
    </row>
    <row r="22" spans="1:9" s="126" customFormat="1" ht="58.5" customHeight="1">
      <c r="A22" s="126" t="s">
        <v>91</v>
      </c>
      <c r="B22" s="125"/>
      <c r="C22" s="124" t="s">
        <v>120</v>
      </c>
      <c r="D22" s="124"/>
      <c r="E22" s="124" t="s">
        <v>89</v>
      </c>
      <c r="F22" s="124" t="s">
        <v>111</v>
      </c>
      <c r="G22" s="124" t="s">
        <v>92</v>
      </c>
      <c r="H22" s="127" t="str">
        <f t="shared" si="0"/>
        <v xml:space="preserve">Cước vận chuyển hàng nhập T06/2025, cont TCLU8478904   , số xe 50H51639 , từ Bầu xéo đến SOWATCO Long Bình </v>
      </c>
      <c r="I22" s="128">
        <v>3930000</v>
      </c>
    </row>
    <row r="23" spans="1:9" s="126" customFormat="1" ht="58.5" customHeight="1">
      <c r="A23" s="126" t="s">
        <v>91</v>
      </c>
      <c r="B23" s="125"/>
      <c r="C23" s="132" t="s">
        <v>121</v>
      </c>
      <c r="D23" s="124"/>
      <c r="E23" s="124" t="s">
        <v>89</v>
      </c>
      <c r="F23" s="124" t="s">
        <v>119</v>
      </c>
      <c r="G23" s="124" t="s">
        <v>92</v>
      </c>
      <c r="H23" s="127" t="str">
        <f t="shared" si="0"/>
        <v xml:space="preserve">Cước vận chuyển hàng nhập T06/2025, cont CSLU6045284   , số xe 50H51823 , từ Bầu xéo đến SOWATCO Long Bình </v>
      </c>
      <c r="I23" s="128">
        <v>3930000</v>
      </c>
    </row>
    <row r="24" spans="1:9" s="126" customFormat="1" ht="58.5" customHeight="1">
      <c r="A24" s="126" t="s">
        <v>91</v>
      </c>
      <c r="B24" s="125"/>
      <c r="C24" s="124" t="s">
        <v>122</v>
      </c>
      <c r="D24" s="124"/>
      <c r="E24" s="124" t="s">
        <v>89</v>
      </c>
      <c r="F24" s="124" t="s">
        <v>123</v>
      </c>
      <c r="G24" s="124" t="s">
        <v>92</v>
      </c>
      <c r="H24" s="127" t="str">
        <f t="shared" si="0"/>
        <v xml:space="preserve">Cước vận chuyển hàng nhập T06/2025, cont SEKU4543566   , số xe 50H-52737, từ Bầu xéo đến SOWATCO Long Bình </v>
      </c>
      <c r="I24" s="128">
        <v>3930000</v>
      </c>
    </row>
    <row r="25" spans="1:9" s="126" customFormat="1" ht="58.5" customHeight="1">
      <c r="A25" s="126" t="s">
        <v>91</v>
      </c>
      <c r="B25" s="125"/>
      <c r="C25" s="124" t="s">
        <v>124</v>
      </c>
      <c r="D25" s="124"/>
      <c r="E25" s="124" t="s">
        <v>89</v>
      </c>
      <c r="F25" s="124" t="s">
        <v>125</v>
      </c>
      <c r="G25" s="124" t="s">
        <v>92</v>
      </c>
      <c r="H25" s="127" t="str">
        <f t="shared" si="0"/>
        <v xml:space="preserve">Cước vận chuyển hàng nhập T06/2025, cont OOCU6544511   , số xe 51D49294 , từ Bầu xéo đến SOWATCO Long Bình </v>
      </c>
      <c r="I25" s="128">
        <v>3930000</v>
      </c>
    </row>
    <row r="26" spans="1:9" s="126" customFormat="1" ht="58.5" customHeight="1">
      <c r="A26" s="126" t="s">
        <v>91</v>
      </c>
      <c r="B26" s="125"/>
      <c r="C26" s="124" t="s">
        <v>126</v>
      </c>
      <c r="D26" s="124"/>
      <c r="E26" s="124" t="s">
        <v>89</v>
      </c>
      <c r="F26" s="124" t="s">
        <v>105</v>
      </c>
      <c r="G26" s="124" t="s">
        <v>92</v>
      </c>
      <c r="H26" s="127" t="str">
        <f t="shared" si="0"/>
        <v xml:space="preserve">Cước vận chuyển hàng nhập T06/2025, cont TIIU5799300   , số xe 51D32945 , từ Bầu xéo đến SOWATCO Long Bình </v>
      </c>
      <c r="I26" s="128">
        <v>3930000</v>
      </c>
    </row>
    <row r="27" spans="1:9" s="126" customFormat="1" ht="58.5" customHeight="1">
      <c r="A27" s="126" t="s">
        <v>91</v>
      </c>
      <c r="B27" s="125"/>
      <c r="C27" s="124" t="s">
        <v>127</v>
      </c>
      <c r="D27" s="124"/>
      <c r="E27" s="124" t="s">
        <v>89</v>
      </c>
      <c r="F27" s="124" t="s">
        <v>97</v>
      </c>
      <c r="G27" s="124" t="s">
        <v>92</v>
      </c>
      <c r="H27" s="127" t="str">
        <f t="shared" si="0"/>
        <v xml:space="preserve">Cước vận chuyển hàng nhập T06/2025, cont OOCU6808825   , số xe 50H53437 , từ Bầu xéo đến SOWATCO Long Bình </v>
      </c>
      <c r="I27" s="128">
        <v>3930000</v>
      </c>
    </row>
    <row r="28" spans="1:9" s="126" customFormat="1" ht="58.5" customHeight="1">
      <c r="A28" s="126" t="s">
        <v>91</v>
      </c>
      <c r="B28" s="125"/>
      <c r="C28" s="124" t="s">
        <v>128</v>
      </c>
      <c r="D28" s="124"/>
      <c r="E28" s="124" t="s">
        <v>89</v>
      </c>
      <c r="F28" s="124" t="s">
        <v>103</v>
      </c>
      <c r="G28" s="124" t="s">
        <v>92</v>
      </c>
      <c r="H28" s="127" t="str">
        <f t="shared" si="0"/>
        <v xml:space="preserve">Cước vận chuyển hàng nhập T06/2025, cont TGBU9265562   , số xe 51D47861 , từ Bầu xéo đến SOWATCO Long Bình </v>
      </c>
      <c r="I28" s="128">
        <v>3930000</v>
      </c>
    </row>
    <row r="29" spans="1:9" s="126" customFormat="1" ht="58.5" customHeight="1">
      <c r="A29" s="126" t="s">
        <v>91</v>
      </c>
      <c r="B29" s="125"/>
      <c r="C29" s="124" t="s">
        <v>129</v>
      </c>
      <c r="D29" s="124"/>
      <c r="E29" s="124" t="s">
        <v>89</v>
      </c>
      <c r="F29" s="124" t="s">
        <v>99</v>
      </c>
      <c r="G29" s="124" t="s">
        <v>92</v>
      </c>
      <c r="H29" s="127" t="str">
        <f t="shared" si="0"/>
        <v xml:space="preserve">Cước vận chuyển hàng nhập T06/2025, cont CSNU8860307   , số xe 51D32842 , từ Bầu xéo đến SOWATCO Long Bình </v>
      </c>
      <c r="I29" s="128">
        <v>3930000</v>
      </c>
    </row>
    <row r="30" spans="1:9" s="126" customFormat="1" ht="58.5" customHeight="1">
      <c r="A30" s="126" t="s">
        <v>91</v>
      </c>
      <c r="B30" s="125"/>
      <c r="C30" s="124" t="s">
        <v>130</v>
      </c>
      <c r="D30" s="124"/>
      <c r="E30" s="124" t="s">
        <v>89</v>
      </c>
      <c r="F30" s="124" t="s">
        <v>131</v>
      </c>
      <c r="G30" s="124" t="s">
        <v>92</v>
      </c>
      <c r="H30" s="127" t="str">
        <f t="shared" si="0"/>
        <v xml:space="preserve">Cước vận chuyển hàng nhập T06/2025, cont TRHU6000183   , số xe 51D32887 , từ Bầu xéo đến SOWATCO Long Bình </v>
      </c>
      <c r="I30" s="128">
        <v>3930000</v>
      </c>
    </row>
    <row r="31" spans="1:9" s="126" customFormat="1" ht="58.5" customHeight="1">
      <c r="A31" s="126" t="s">
        <v>91</v>
      </c>
      <c r="B31" s="125"/>
      <c r="C31" s="124" t="s">
        <v>132</v>
      </c>
      <c r="D31" s="124"/>
      <c r="E31" s="124" t="s">
        <v>89</v>
      </c>
      <c r="F31" s="124" t="s">
        <v>111</v>
      </c>
      <c r="G31" s="124" t="s">
        <v>92</v>
      </c>
      <c r="H31" s="127" t="str">
        <f t="shared" si="0"/>
        <v xml:space="preserve">Cước vận chuyển hàng nhập T06/2025, cont CSNU8803565   , số xe 50H51639 , từ Bầu xéo đến SOWATCO Long Bình </v>
      </c>
      <c r="I31" s="128">
        <v>3930000</v>
      </c>
    </row>
    <row r="32" spans="1:9" s="126" customFormat="1" ht="58.5" customHeight="1">
      <c r="A32" s="126" t="s">
        <v>91</v>
      </c>
      <c r="B32" s="125"/>
      <c r="C32" s="124" t="s">
        <v>133</v>
      </c>
      <c r="D32" s="124"/>
      <c r="E32" s="124" t="s">
        <v>89</v>
      </c>
      <c r="F32" s="124" t="s">
        <v>109</v>
      </c>
      <c r="G32" s="124" t="s">
        <v>92</v>
      </c>
      <c r="H32" s="127" t="str">
        <f t="shared" si="0"/>
        <v xml:space="preserve">Cước vận chuyển hàng nhập T06/2025, cont BMOU5066785   , số xe 50H-53492, từ Bầu xéo đến SOWATCO Long Bình </v>
      </c>
      <c r="I32" s="128">
        <v>3930000</v>
      </c>
    </row>
    <row r="33" spans="1:9" s="126" customFormat="1" ht="58.5" customHeight="1">
      <c r="A33" s="126" t="s">
        <v>91</v>
      </c>
      <c r="B33" s="125"/>
      <c r="C33" s="124" t="s">
        <v>134</v>
      </c>
      <c r="D33" s="124"/>
      <c r="E33" s="124" t="s">
        <v>89</v>
      </c>
      <c r="F33" s="124" t="s">
        <v>111</v>
      </c>
      <c r="G33" s="124" t="s">
        <v>92</v>
      </c>
      <c r="H33" s="127" t="str">
        <f t="shared" si="0"/>
        <v xml:space="preserve">Cước vận chuyển hàng nhập T06/2025, cont DFSU7047750   , số xe 50H51639 , từ Bầu xéo đến SOWATCO Long Bình </v>
      </c>
      <c r="I33" s="128">
        <v>3930000</v>
      </c>
    </row>
    <row r="34" spans="1:9" s="126" customFormat="1" ht="58.5" customHeight="1">
      <c r="A34" s="126" t="s">
        <v>91</v>
      </c>
      <c r="B34" s="125"/>
      <c r="C34" s="124" t="s">
        <v>135</v>
      </c>
      <c r="D34" s="124"/>
      <c r="E34" s="124" t="s">
        <v>89</v>
      </c>
      <c r="F34" s="124" t="s">
        <v>136</v>
      </c>
      <c r="G34" s="124" t="s">
        <v>92</v>
      </c>
      <c r="H34" s="127" t="str">
        <f t="shared" si="0"/>
        <v xml:space="preserve">Cước vận chuyển hàng nhập T06/2025, cont CSNU8359044   , số xe 50H51823, từ Bầu xéo đến SOWATCO Long Bình </v>
      </c>
      <c r="I34" s="131">
        <v>3930000</v>
      </c>
    </row>
    <row r="35" spans="1:9" s="126" customFormat="1" ht="58.5" customHeight="1">
      <c r="A35" s="126" t="s">
        <v>91</v>
      </c>
      <c r="B35" s="125"/>
      <c r="C35" s="132" t="s">
        <v>137</v>
      </c>
      <c r="D35" s="124"/>
      <c r="E35" s="124" t="s">
        <v>89</v>
      </c>
      <c r="F35" s="124" t="s">
        <v>131</v>
      </c>
      <c r="G35" s="124" t="s">
        <v>92</v>
      </c>
      <c r="H35" s="127" t="str">
        <f t="shared" si="0"/>
        <v xml:space="preserve">Cước vận chuyển hàng nhập T06/2025, cont FFAU1793663   , số xe 51D32887 , từ Bầu xéo đến SOWATCO Long Bình </v>
      </c>
      <c r="I35" s="131">
        <v>3930000</v>
      </c>
    </row>
    <row r="36" spans="1:9" s="126" customFormat="1" ht="41.25" customHeight="1">
      <c r="B36" s="125"/>
      <c r="C36" s="124"/>
      <c r="D36" s="124"/>
      <c r="E36" s="124"/>
      <c r="F36" s="124"/>
      <c r="G36" s="124"/>
      <c r="H36" s="127"/>
      <c r="I36" s="128"/>
    </row>
    <row r="37" spans="1:9" s="126" customFormat="1" ht="41.25" customHeight="1">
      <c r="B37" s="125"/>
      <c r="C37" s="124"/>
      <c r="D37" s="124"/>
      <c r="E37" s="124"/>
      <c r="F37" s="124"/>
      <c r="G37" s="124"/>
      <c r="H37" s="127"/>
      <c r="I37" s="128">
        <f>SUM(I3:I36)</f>
        <v>128850000</v>
      </c>
    </row>
    <row r="38" spans="1:9" s="126" customFormat="1" ht="27.75" customHeight="1">
      <c r="B38" s="125"/>
      <c r="C38" s="129"/>
      <c r="D38" s="124"/>
      <c r="E38" s="124"/>
      <c r="F38" s="124"/>
      <c r="G38" s="124"/>
      <c r="H38" s="127"/>
      <c r="I38" s="128">
        <f>I37*1.08</f>
        <v>139158000</v>
      </c>
    </row>
    <row r="39" spans="1:9" s="126" customFormat="1" ht="21" customHeight="1">
      <c r="B39" s="125"/>
      <c r="C39" s="129"/>
      <c r="D39" s="124"/>
      <c r="E39" s="124"/>
      <c r="F39" s="124"/>
      <c r="G39" s="124"/>
      <c r="H39" s="127"/>
      <c r="I39" s="128"/>
    </row>
    <row r="40" spans="1:9" s="126" customFormat="1" ht="21" customHeight="1">
      <c r="B40" s="125"/>
      <c r="C40" s="129"/>
      <c r="D40" s="124"/>
      <c r="E40" s="124"/>
      <c r="F40" s="124"/>
      <c r="G40" s="124"/>
      <c r="H40" s="127"/>
      <c r="I40" s="128"/>
    </row>
    <row r="41" spans="1:9" s="126" customFormat="1" ht="21" customHeight="1">
      <c r="B41" s="125"/>
      <c r="C41" s="124"/>
      <c r="D41" s="124"/>
      <c r="E41" s="124"/>
      <c r="F41" s="124"/>
      <c r="G41" s="124"/>
      <c r="H41" s="127"/>
      <c r="I41" s="128"/>
    </row>
    <row r="42" spans="1:9" s="126" customFormat="1" ht="21" customHeight="1">
      <c r="B42" s="125"/>
      <c r="C42" s="124"/>
      <c r="D42" s="124"/>
      <c r="E42" s="124"/>
      <c r="F42" s="124"/>
      <c r="G42" s="124"/>
      <c r="H42" s="127"/>
      <c r="I42" s="128"/>
    </row>
    <row r="43" spans="1:9" s="126" customFormat="1" ht="39" customHeight="1">
      <c r="B43" s="125"/>
      <c r="C43" s="124"/>
      <c r="D43" s="124"/>
      <c r="E43" s="124"/>
      <c r="F43" s="124"/>
      <c r="G43" s="124"/>
      <c r="H43" s="127"/>
      <c r="I43" s="128"/>
    </row>
    <row r="44" spans="1:9" s="126" customFormat="1" ht="21" customHeight="1">
      <c r="B44" s="125"/>
      <c r="C44" s="124"/>
      <c r="D44" s="124"/>
      <c r="E44" s="124"/>
      <c r="F44" s="124"/>
      <c r="G44" s="124"/>
      <c r="H44" s="127"/>
      <c r="I44" s="128"/>
    </row>
    <row r="45" spans="1:9" s="126" customFormat="1" ht="21" customHeight="1">
      <c r="B45" s="125"/>
      <c r="C45" s="124"/>
      <c r="D45" s="124"/>
      <c r="E45" s="124"/>
      <c r="F45" s="124"/>
      <c r="G45" s="124"/>
      <c r="H45" s="127"/>
      <c r="I45" s="128"/>
    </row>
    <row r="46" spans="1:9" s="126" customFormat="1" ht="41.25" customHeight="1">
      <c r="B46" s="125"/>
      <c r="C46" s="124"/>
      <c r="D46" s="124"/>
      <c r="E46" s="124"/>
      <c r="F46" s="124"/>
      <c r="G46" s="124"/>
      <c r="H46" s="127"/>
      <c r="I46" s="128"/>
    </row>
    <row r="47" spans="1:9" s="126" customFormat="1" ht="19.5" customHeight="1">
      <c r="B47" s="125"/>
      <c r="C47" s="124"/>
      <c r="D47" s="124"/>
      <c r="E47" s="124"/>
      <c r="F47" s="124"/>
      <c r="G47" s="124"/>
      <c r="H47" s="127"/>
      <c r="I47" s="128"/>
    </row>
    <row r="48" spans="1:9" s="126" customFormat="1" ht="19.5" customHeight="1">
      <c r="B48" s="125"/>
      <c r="C48" s="132"/>
      <c r="D48" s="124"/>
      <c r="E48" s="124"/>
      <c r="F48" s="124"/>
      <c r="G48" s="124"/>
      <c r="H48" s="127"/>
      <c r="I48" s="128"/>
    </row>
    <row r="49" spans="2:10" s="126" customFormat="1" ht="19.5" customHeight="1">
      <c r="B49" s="125"/>
      <c r="C49" s="132"/>
      <c r="D49" s="124"/>
      <c r="E49" s="124"/>
      <c r="F49" s="124"/>
      <c r="G49" s="124"/>
      <c r="H49" s="127"/>
      <c r="I49" s="128"/>
    </row>
    <row r="50" spans="2:10" s="126" customFormat="1" ht="41.25" customHeight="1">
      <c r="B50" s="125"/>
      <c r="C50" s="124"/>
      <c r="D50" s="124"/>
      <c r="E50" s="124"/>
      <c r="F50" s="124"/>
      <c r="G50" s="124"/>
      <c r="H50" s="127"/>
      <c r="I50" s="128"/>
    </row>
    <row r="51" spans="2:10" s="126" customFormat="1" ht="41.25" customHeight="1">
      <c r="B51" s="125"/>
      <c r="C51" s="124"/>
      <c r="D51" s="124"/>
      <c r="E51" s="124"/>
      <c r="F51" s="124"/>
      <c r="G51" s="124"/>
      <c r="H51" s="127"/>
      <c r="I51" s="128"/>
    </row>
    <row r="52" spans="2:10" s="126" customFormat="1" ht="30.75" customHeight="1">
      <c r="B52" s="125"/>
      <c r="C52" s="124"/>
      <c r="D52" s="124"/>
      <c r="E52" s="124"/>
      <c r="F52" s="124"/>
      <c r="G52" s="124"/>
      <c r="H52" s="127"/>
      <c r="I52" s="128"/>
    </row>
    <row r="53" spans="2:10" s="126" customFormat="1" ht="30.75" customHeight="1">
      <c r="B53" s="125"/>
      <c r="C53" s="124"/>
      <c r="D53" s="124"/>
      <c r="E53" s="124"/>
      <c r="F53" s="124"/>
      <c r="G53" s="124"/>
      <c r="H53" s="127"/>
      <c r="I53" s="128"/>
    </row>
    <row r="54" spans="2:10" s="126" customFormat="1" ht="30.75" customHeight="1">
      <c r="B54" s="125"/>
      <c r="C54" s="132"/>
      <c r="D54" s="124"/>
      <c r="E54" s="124"/>
      <c r="F54" s="124"/>
      <c r="G54" s="124"/>
      <c r="H54" s="127"/>
      <c r="I54" s="128"/>
      <c r="J54" s="128"/>
    </row>
    <row r="55" spans="2:10" s="126" customFormat="1" ht="30.75" customHeight="1">
      <c r="B55" s="125"/>
      <c r="C55" s="132"/>
      <c r="D55" s="124"/>
      <c r="E55" s="124"/>
      <c r="F55" s="124"/>
      <c r="G55" s="124"/>
      <c r="H55" s="127"/>
      <c r="I55" s="128"/>
    </row>
    <row r="56" spans="2:10" s="126" customFormat="1" ht="30.75" customHeight="1">
      <c r="B56" s="125"/>
      <c r="C56" s="132"/>
      <c r="D56" s="124"/>
      <c r="E56" s="124"/>
      <c r="F56" s="124"/>
      <c r="G56" s="124"/>
      <c r="H56" s="127"/>
      <c r="I56" s="128"/>
    </row>
    <row r="57" spans="2:10" s="126" customFormat="1" ht="30.75" customHeight="1">
      <c r="B57" s="125"/>
      <c r="C57" s="132"/>
      <c r="D57" s="124"/>
      <c r="E57" s="124"/>
      <c r="F57" s="124"/>
      <c r="G57" s="124"/>
      <c r="H57" s="127"/>
      <c r="I57" s="128"/>
    </row>
    <row r="58" spans="2:10" s="126" customFormat="1" ht="30.75" customHeight="1">
      <c r="B58" s="125"/>
      <c r="C58" s="132"/>
      <c r="D58" s="124"/>
      <c r="E58" s="124"/>
      <c r="F58" s="124"/>
      <c r="G58" s="124"/>
      <c r="H58" s="127"/>
      <c r="I58" s="128"/>
    </row>
    <row r="59" spans="2:10" s="126" customFormat="1" ht="30.75" customHeight="1">
      <c r="B59" s="125"/>
      <c r="C59" s="132"/>
      <c r="D59" s="124"/>
      <c r="E59" s="124"/>
      <c r="F59" s="124"/>
      <c r="G59" s="124"/>
      <c r="H59" s="127"/>
      <c r="I59" s="128"/>
    </row>
    <row r="60" spans="2:10" s="126" customFormat="1" ht="30.75" customHeight="1">
      <c r="B60" s="125"/>
      <c r="C60" s="132"/>
      <c r="D60" s="124"/>
      <c r="E60" s="124"/>
      <c r="F60" s="124"/>
      <c r="G60" s="124"/>
      <c r="H60" s="127"/>
      <c r="I60" s="128"/>
    </row>
    <row r="61" spans="2:10" s="126" customFormat="1" ht="30.75" customHeight="1">
      <c r="B61" s="125"/>
      <c r="C61" s="132"/>
      <c r="D61" s="124"/>
      <c r="E61" s="124"/>
      <c r="F61" s="124"/>
      <c r="G61" s="124"/>
      <c r="H61" s="127"/>
      <c r="I61" s="128"/>
    </row>
    <row r="62" spans="2:10" s="126" customFormat="1" ht="30.75" customHeight="1">
      <c r="B62" s="125"/>
      <c r="C62" s="132"/>
      <c r="D62" s="124"/>
      <c r="E62" s="124"/>
      <c r="F62" s="124"/>
      <c r="G62" s="124"/>
      <c r="H62" s="127"/>
      <c r="I62" s="128"/>
      <c r="J62" s="128"/>
    </row>
    <row r="63" spans="2:10" s="126" customFormat="1" ht="30.75" customHeight="1">
      <c r="B63" s="125"/>
      <c r="C63" s="132"/>
      <c r="D63" s="124"/>
      <c r="E63" s="124"/>
      <c r="F63" s="124"/>
      <c r="G63" s="124"/>
      <c r="H63" s="127"/>
      <c r="I63" s="128"/>
    </row>
    <row r="64" spans="2:10" s="126" customFormat="1" ht="30.75" customHeight="1">
      <c r="B64" s="125"/>
      <c r="C64" s="132"/>
      <c r="D64" s="124"/>
      <c r="E64" s="124"/>
      <c r="F64" s="124"/>
      <c r="G64" s="124"/>
      <c r="H64" s="127"/>
      <c r="I64" s="128"/>
    </row>
    <row r="65" spans="2:9" s="126" customFormat="1" ht="30.75" customHeight="1">
      <c r="B65" s="125"/>
      <c r="C65" s="132"/>
      <c r="D65" s="124"/>
      <c r="E65" s="124"/>
      <c r="F65" s="124"/>
      <c r="G65" s="124"/>
      <c r="H65" s="127"/>
      <c r="I65" s="128"/>
    </row>
    <row r="66" spans="2:9" s="126" customFormat="1" ht="30.75" customHeight="1">
      <c r="B66" s="125"/>
      <c r="C66" s="124"/>
      <c r="D66" s="124"/>
      <c r="E66" s="124"/>
      <c r="F66" s="124"/>
      <c r="G66" s="124"/>
      <c r="H66" s="127"/>
      <c r="I66" s="128"/>
    </row>
    <row r="67" spans="2:9" s="126" customFormat="1" ht="23.25" customHeight="1">
      <c r="B67" s="125"/>
      <c r="C67" s="132"/>
      <c r="D67" s="124"/>
      <c r="E67" s="124"/>
      <c r="F67" s="124"/>
      <c r="G67" s="124"/>
      <c r="H67" s="127"/>
      <c r="I67" s="128"/>
    </row>
    <row r="68" spans="2:9" s="126" customFormat="1" ht="23.25" customHeight="1">
      <c r="B68" s="125"/>
      <c r="C68" s="132"/>
      <c r="D68" s="124"/>
      <c r="E68" s="124"/>
      <c r="F68" s="124"/>
      <c r="G68" s="124"/>
      <c r="H68" s="127"/>
      <c r="I68" s="128"/>
    </row>
    <row r="69" spans="2:9" s="126" customFormat="1" ht="41.25" customHeight="1">
      <c r="B69" s="125"/>
      <c r="C69" s="124"/>
      <c r="D69" s="124"/>
      <c r="E69" s="124"/>
      <c r="F69" s="124"/>
      <c r="G69" s="124"/>
      <c r="H69" s="127"/>
      <c r="I69" s="128"/>
    </row>
    <row r="70" spans="2:9" s="126" customFormat="1" ht="41.25" customHeight="1">
      <c r="B70" s="125"/>
      <c r="C70" s="124"/>
      <c r="D70" s="124"/>
      <c r="E70" s="124"/>
      <c r="F70" s="124"/>
      <c r="G70" s="124"/>
      <c r="H70" s="127"/>
      <c r="I70" s="128"/>
    </row>
    <row r="71" spans="2:9" s="126" customFormat="1" ht="24.75" customHeight="1">
      <c r="B71" s="125"/>
      <c r="C71" s="124"/>
      <c r="D71" s="124"/>
      <c r="E71" s="124"/>
      <c r="F71" s="124"/>
      <c r="G71" s="124"/>
      <c r="H71" s="127"/>
      <c r="I71" s="128"/>
    </row>
    <row r="72" spans="2:9" s="126" customFormat="1" ht="24.75" customHeight="1">
      <c r="B72" s="125"/>
      <c r="C72" s="133"/>
      <c r="D72" s="124"/>
      <c r="E72" s="124"/>
      <c r="F72" s="124"/>
      <c r="G72" s="124"/>
      <c r="H72" s="127"/>
      <c r="I72" s="128"/>
    </row>
    <row r="73" spans="2:9" s="126" customFormat="1" ht="24.75" customHeight="1">
      <c r="B73" s="125"/>
      <c r="C73" s="124"/>
      <c r="D73" s="124"/>
      <c r="E73" s="124"/>
      <c r="F73" s="124"/>
      <c r="G73" s="124"/>
      <c r="H73" s="127"/>
      <c r="I73" s="128"/>
    </row>
    <row r="74" spans="2:9" s="126" customFormat="1" ht="24.75" customHeight="1">
      <c r="B74" s="125"/>
      <c r="C74" s="124"/>
      <c r="D74" s="124"/>
      <c r="E74" s="124"/>
      <c r="F74" s="124"/>
      <c r="G74" s="124"/>
      <c r="H74" s="127"/>
      <c r="I74" s="128"/>
    </row>
    <row r="75" spans="2:9" s="126" customFormat="1" ht="24.75" customHeight="1">
      <c r="B75" s="125"/>
      <c r="C75" s="124"/>
      <c r="D75" s="124"/>
      <c r="E75" s="124"/>
      <c r="F75" s="124"/>
      <c r="G75" s="124"/>
      <c r="H75" s="127"/>
      <c r="I75" s="128"/>
    </row>
    <row r="76" spans="2:9" s="126" customFormat="1" ht="24.75" customHeight="1">
      <c r="B76" s="125"/>
      <c r="C76" s="124"/>
      <c r="D76" s="124"/>
      <c r="E76" s="124"/>
      <c r="F76" s="124"/>
      <c r="G76" s="124"/>
      <c r="H76" s="127"/>
      <c r="I76" s="128"/>
    </row>
    <row r="77" spans="2:9" s="126" customFormat="1" ht="24.75" customHeight="1">
      <c r="B77" s="125"/>
      <c r="C77" s="124"/>
      <c r="D77" s="124"/>
      <c r="E77" s="124"/>
      <c r="F77" s="124"/>
      <c r="G77" s="124"/>
      <c r="H77" s="127"/>
      <c r="I77" s="128"/>
    </row>
    <row r="78" spans="2:9" s="126" customFormat="1" ht="24.75" customHeight="1">
      <c r="B78" s="125"/>
      <c r="C78" s="124"/>
      <c r="D78" s="124"/>
      <c r="E78" s="124"/>
      <c r="F78" s="124"/>
      <c r="G78" s="124"/>
      <c r="H78" s="127"/>
      <c r="I78" s="128"/>
    </row>
    <row r="79" spans="2:9" s="126" customFormat="1" ht="24.75" customHeight="1">
      <c r="B79" s="125"/>
      <c r="C79" s="124"/>
      <c r="D79" s="124"/>
      <c r="E79" s="124"/>
      <c r="F79" s="124"/>
      <c r="G79" s="124"/>
      <c r="H79" s="127"/>
      <c r="I79" s="128"/>
    </row>
    <row r="80" spans="2:9" s="126" customFormat="1" ht="24.75" customHeight="1">
      <c r="B80" s="134"/>
      <c r="C80" s="132"/>
      <c r="D80" s="124"/>
      <c r="E80" s="124"/>
      <c r="F80" s="124"/>
      <c r="G80" s="124"/>
      <c r="H80" s="127" t="str">
        <f t="shared" ref="H80:H83" si="1">A80&amp;" "&amp;C80&amp;" "&amp;D80&amp;" "&amp;B80&amp;" "&amp;E80&amp;" "&amp;F80&amp;G80&amp;" "</f>
        <v xml:space="preserve">      </v>
      </c>
    </row>
    <row r="81" spans="1:9" ht="24.75" customHeight="1">
      <c r="A81" s="126"/>
      <c r="B81" s="125"/>
      <c r="C81" s="132"/>
      <c r="D81" s="123"/>
      <c r="E81" s="123"/>
      <c r="F81" s="123"/>
      <c r="G81" s="123"/>
      <c r="H81" s="127" t="str">
        <f t="shared" si="1"/>
        <v xml:space="preserve">      </v>
      </c>
    </row>
    <row r="82" spans="1:9" ht="24.75" customHeight="1">
      <c r="B82" s="134"/>
      <c r="C82" s="132"/>
      <c r="D82" s="123"/>
      <c r="E82" s="123"/>
      <c r="F82" s="123"/>
      <c r="G82" s="123"/>
      <c r="H82" s="127" t="str">
        <f t="shared" si="1"/>
        <v xml:space="preserve">      </v>
      </c>
    </row>
    <row r="83" spans="1:9" ht="24.75" customHeight="1">
      <c r="C83" s="132"/>
      <c r="D83" s="123"/>
      <c r="E83" s="123"/>
      <c r="F83" s="123"/>
      <c r="G83" s="123"/>
      <c r="H83" s="127" t="str">
        <f t="shared" si="1"/>
        <v xml:space="preserve">      </v>
      </c>
    </row>
    <row r="84" spans="1:9">
      <c r="D84" s="123"/>
      <c r="E84" s="123"/>
      <c r="F84" s="123"/>
      <c r="G84" s="123"/>
    </row>
    <row r="85" spans="1:9">
      <c r="D85" s="123"/>
      <c r="E85" s="123"/>
      <c r="F85" s="123"/>
      <c r="G85" s="123"/>
    </row>
    <row r="86" spans="1:9" ht="20.25">
      <c r="D86" s="123"/>
      <c r="E86" s="123"/>
      <c r="F86" s="123"/>
      <c r="G86" s="123"/>
      <c r="I86" s="135">
        <f>SUM(I3:I85)</f>
        <v>396858000</v>
      </c>
    </row>
    <row r="87" spans="1:9">
      <c r="D87" s="123"/>
      <c r="E87" s="123"/>
      <c r="F87" s="123"/>
      <c r="G87" s="123"/>
    </row>
    <row r="88" spans="1:9">
      <c r="D88" s="123"/>
      <c r="E88" s="123"/>
      <c r="F88" s="123"/>
      <c r="G88" s="123"/>
    </row>
    <row r="89" spans="1:9">
      <c r="D89" s="123"/>
      <c r="E89" s="123"/>
      <c r="F89" s="123"/>
      <c r="G89" s="123"/>
    </row>
    <row r="90" spans="1:9">
      <c r="I90" s="136">
        <f>I86*1.08</f>
        <v>428606640</v>
      </c>
    </row>
    <row r="110" spans="2:8">
      <c r="B110" s="134"/>
      <c r="C110" s="137"/>
      <c r="H110" s="138" t="str">
        <f t="shared" ref="H110" si="2">A110&amp;" "&amp;B110&amp;" "&amp;C110&amp;" "&amp;D110</f>
        <v xml:space="preserve">   </v>
      </c>
    </row>
  </sheetData>
  <autoFilter ref="A2:J35" xr:uid="{00000000-0009-0000-0000-00000F000000}"/>
  <mergeCells count="1">
    <mergeCell ref="E1:E2"/>
  </mergeCells>
  <phoneticPr fontId="125" type="noConversion"/>
  <conditionalFormatting sqref="C11:C18 C21:C22 C24:C34 C36:C37 C41:C47 C50:C53 C66 C69:C71 C73:C79 C7 B3:B6">
    <cfRule type="duplicateValues" dxfId="3" priority="1"/>
  </conditionalFormatting>
  <conditionalFormatting sqref="C80:C65536 C54:C65 C1:C2 C19:C20 C35 C48:C49 C23 C67:C68">
    <cfRule type="duplicateValues" dxfId="2" priority="2"/>
  </conditionalFormatting>
  <conditionalFormatting sqref="D110:G110">
    <cfRule type="duplicateValues" dxfId="1" priority="3"/>
  </conditionalFormatting>
  <conditionalFormatting sqref="D111:G65536 D1:G1 D2 F2:G2 D3:G10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LCL+LOCAL - IMPORT (2)</vt:lpstr>
      <vt:lpstr>LCL+LOCAL - IMPORT   (2)</vt:lpstr>
      <vt:lpstr>LCL+LOCAL - IMPORT   (CHECK XE)</vt:lpstr>
      <vt:lpstr>LCL+LOCAL - IMPORT   (V)</vt:lpstr>
      <vt:lpstr>LCL+LOCAL - IMPORT   THEO BG</vt:lpstr>
      <vt:lpstr>LCL+LOCAL - IMPORT   (ĐÃ GHÉP)</vt:lpstr>
      <vt:lpstr>LCL+LOCAL - IMPORT   (3)</vt:lpstr>
      <vt:lpstr>LCL+LOCAL - IMPORT   (Đ4)</vt:lpstr>
      <vt:lpstr>gốc</vt:lpstr>
      <vt:lpstr>LCL+LOCAL - IMPORT  </vt:lpstr>
      <vt:lpstr>LCL+LOCAL - IMPORT </vt:lpstr>
      <vt:lpstr>FCL - IMPORT</vt:lpstr>
      <vt:lpstr>AIR - EXPORT   THEO BÁO GIÁ</vt:lpstr>
      <vt:lpstr>FCL - IMPORT </vt:lpstr>
      <vt:lpstr>AIR - EXPORT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Nhu Trang</dc:creator>
  <cp:keywords/>
  <dc:description/>
  <cp:lastModifiedBy>Jeffrey Hu 胡資誠</cp:lastModifiedBy>
  <cp:revision/>
  <dcterms:created xsi:type="dcterms:W3CDTF">2017-09-15T08:07:22Z</dcterms:created>
  <dcterms:modified xsi:type="dcterms:W3CDTF">2026-10-21T19:47:48Z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iteId">
    <vt:lpwstr>05d75c05-fa1a-42e7-9cf1-eb416c396f2d</vt:lpwstr>
  </property>
  <property fmtid="{D5CDD505-2E9C-101B-9397-08002B2CF9AE}" pid="4" name="MSIP_Label_455b24b8-e69b-4583-bfd0-d64b5cee0119_Owner">
    <vt:lpwstr>nhutrang.nguyen@maersk.com</vt:lpwstr>
  </property>
  <property fmtid="{D5CDD505-2E9C-101B-9397-08002B2CF9AE}" pid="5" name="MSIP_Label_455b24b8-e69b-4583-bfd0-d64b5cee0119_SetDate">
    <vt:lpwstr>2019-05-15T10:00:08.0563089Z</vt:lpwstr>
  </property>
  <property fmtid="{D5CDD505-2E9C-101B-9397-08002B2CF9AE}" pid="6" name="MSIP_Label_455b24b8-e69b-4583-bfd0-d64b5cee0119_Name">
    <vt:lpwstr>Public</vt:lpwstr>
  </property>
  <property fmtid="{D5CDD505-2E9C-101B-9397-08002B2CF9AE}" pid="7" name="MSIP_Label_455b24b8-e69b-4583-bfd0-d64b5cee0119_Application">
    <vt:lpwstr>Microsoft Azure Information Protection</vt:lpwstr>
  </property>
  <property fmtid="{D5CDD505-2E9C-101B-9397-08002B2CF9AE}" pid="8" name="MSIP_Label_455b24b8-e69b-4583-bfd0-d64b5cee0119_Extended_MSFT_Method">
    <vt:lpwstr>Manual</vt:lpwstr>
  </property>
  <property fmtid="{D5CDD505-2E9C-101B-9397-08002B2CF9AE}" pid="9" name="Sensitivity">
    <vt:lpwstr>Public</vt:lpwstr>
  </property>
</Properties>
</file>