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D:\Conestoga\SEM 2\Analysis\"/>
    </mc:Choice>
  </mc:AlternateContent>
  <xr:revisionPtr revIDLastSave="0" documentId="13_ncr:1_{03A38D67-EFC2-43BF-9DAA-8C2B66B49A42}" xr6:coauthVersionLast="47" xr6:coauthVersionMax="47" xr10:uidLastSave="{00000000-0000-0000-0000-000000000000}"/>
  <bookViews>
    <workbookView xWindow="-109" yWindow="-109" windowWidth="26301" windowHeight="14169" xr2:uid="{35CDC169-565F-452A-A7D6-112BC2373D03}"/>
  </bookViews>
  <sheets>
    <sheet name="Instructions" sheetId="1" r:id="rId1"/>
    <sheet name="Data Tables" sheetId="2" r:id="rId2"/>
    <sheet name="Goal Seek" sheetId="3" r:id="rId3"/>
    <sheet name="Scenario Manager" sheetId="4" r:id="rId4"/>
    <sheet name="Sensitivity Report 1" sheetId="9" r:id="rId5"/>
    <sheet name="Solver" sheetId="5" r:id="rId6"/>
    <sheet name="Financial Model Formatting" sheetId="6" r:id="rId7"/>
  </sheets>
  <definedNames>
    <definedName name="solver_adj" localSheetId="5" hidden="1">Solver!$Q$5:$Q$7</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lhs1" localSheetId="5" hidden="1">Solver!$P$8</definedName>
    <definedName name="solver_lhs2" localSheetId="5" hidden="1">Solver!$Q$8</definedName>
    <definedName name="solver_lhs3" localSheetId="5" hidden="1">Solver!$R$8</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3</definedName>
    <definedName name="solver_nwt" localSheetId="5" hidden="1">1</definedName>
    <definedName name="solver_opt" localSheetId="5" hidden="1">Solver!$R$8</definedName>
    <definedName name="solver_pre" localSheetId="5" hidden="1">0.000001</definedName>
    <definedName name="solver_rbv" localSheetId="5" hidden="1">1</definedName>
    <definedName name="solver_rel1" localSheetId="5" hidden="1">2</definedName>
    <definedName name="solver_rel2" localSheetId="5" hidden="1">2</definedName>
    <definedName name="solver_rel3" localSheetId="5" hidden="1">3</definedName>
    <definedName name="solver_rhs1" localSheetId="5" hidden="1">18%</definedName>
    <definedName name="solver_rhs2" localSheetId="5" hidden="1">100%</definedName>
    <definedName name="solver_rhs3" localSheetId="5" hidden="1">0.1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1</definedName>
    <definedName name="solver_val" localSheetId="5" hidden="1">0</definedName>
    <definedName name="solver_ver" localSheetId="5"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8" i="5" l="1"/>
  <c r="R5" i="5"/>
  <c r="R6" i="5"/>
  <c r="R7" i="5"/>
  <c r="P8" i="5"/>
  <c r="R8" i="5" l="1"/>
  <c r="D13" i="3" l="1"/>
  <c r="D12" i="3"/>
  <c r="C26" i="2"/>
  <c r="G23" i="2" s="1"/>
  <c r="C7" i="2"/>
  <c r="F5" i="2" s="1"/>
  <c r="C19" i="6"/>
  <c r="D9" i="6"/>
  <c r="E9" i="6" s="1"/>
  <c r="F9" i="6" s="1"/>
  <c r="G9" i="6" s="1"/>
  <c r="H9" i="6" s="1"/>
  <c r="I9" i="6" s="1"/>
  <c r="J9" i="6" s="1"/>
  <c r="K9" i="6" s="1"/>
  <c r="L9" i="6" s="1"/>
  <c r="M9" i="6" s="1"/>
  <c r="C18" i="6"/>
  <c r="C22" i="6" s="1"/>
  <c r="D13" i="6"/>
  <c r="E13" i="6" s="1"/>
  <c r="F13" i="6" s="1"/>
  <c r="G13" i="6" s="1"/>
  <c r="H13" i="6" s="1"/>
  <c r="I13" i="6" s="1"/>
  <c r="J13" i="6" s="1"/>
  <c r="K13" i="6" s="1"/>
  <c r="L13" i="6" s="1"/>
  <c r="M13" i="6" s="1"/>
  <c r="D15" i="6"/>
  <c r="E15" i="6" s="1"/>
  <c r="F15" i="6" s="1"/>
  <c r="G15" i="6" s="1"/>
  <c r="H15" i="6" s="1"/>
  <c r="I15" i="6" s="1"/>
  <c r="J15" i="6" s="1"/>
  <c r="K15" i="6" s="1"/>
  <c r="L15" i="6" s="1"/>
  <c r="M15" i="6" s="1"/>
  <c r="D7" i="6"/>
  <c r="E7" i="6" s="1"/>
  <c r="F7" i="6" s="1"/>
  <c r="G7" i="6" s="1"/>
  <c r="H7" i="6" s="1"/>
  <c r="I7" i="6" s="1"/>
  <c r="J7" i="6" s="1"/>
  <c r="K7" i="6" s="1"/>
  <c r="L7" i="6" s="1"/>
  <c r="M7" i="6" s="1"/>
  <c r="D5" i="6"/>
  <c r="D11" i="6" s="1"/>
  <c r="D19" i="6" l="1"/>
  <c r="D18" i="6"/>
  <c r="D22" i="6" s="1"/>
  <c r="D23" i="6" s="1"/>
  <c r="E5" i="6"/>
  <c r="F5" i="6" s="1"/>
  <c r="G5" i="6" s="1"/>
  <c r="H5" i="6" s="1"/>
  <c r="I5" i="6" s="1"/>
  <c r="J5" i="6" s="1"/>
  <c r="K5" i="6" s="1"/>
  <c r="L5" i="6" s="1"/>
  <c r="M5" i="6" s="1"/>
  <c r="E11" i="6" l="1"/>
  <c r="E19" i="6" s="1"/>
  <c r="E18" i="6" l="1"/>
  <c r="E22" i="6" s="1"/>
  <c r="E23" i="6" s="1"/>
  <c r="F11" i="6"/>
  <c r="F19" i="6" s="1"/>
  <c r="B19" i="1" a="1"/>
  <c r="B19" i="1" s="1"/>
  <c r="B15" i="1" a="1"/>
  <c r="B15" i="1" s="1"/>
  <c r="B26" i="1" a="1"/>
  <c r="B26" i="1" s="1"/>
  <c r="S1" i="5"/>
  <c r="I1" i="4"/>
  <c r="M1" i="3"/>
  <c r="L1" i="2"/>
  <c r="P1" i="1"/>
  <c r="I10" i="4"/>
  <c r="I12" i="4" s="1"/>
  <c r="I13" i="4" l="1"/>
  <c r="B33" i="1" s="1" a="1"/>
  <c r="B33" i="1" s="1"/>
  <c r="G11" i="6"/>
  <c r="G19" i="6" s="1"/>
  <c r="F18" i="6"/>
  <c r="F22" i="6" s="1"/>
  <c r="F23" i="6" s="1"/>
  <c r="B40" i="1" a="1"/>
  <c r="B40" i="1" s="1"/>
  <c r="H11" i="6" l="1"/>
  <c r="H19" i="6" s="1"/>
  <c r="G18" i="6"/>
  <c r="G22" i="6" s="1"/>
  <c r="G23" i="6" s="1"/>
  <c r="H18" i="6" l="1"/>
  <c r="H22" i="6" s="1"/>
  <c r="H23" i="6" s="1"/>
  <c r="I11" i="6"/>
  <c r="I19" i="6" s="1"/>
  <c r="I18" i="6" l="1"/>
  <c r="I22" i="6" s="1"/>
  <c r="I23" i="6" s="1"/>
  <c r="J11" i="6"/>
  <c r="J19" i="6" s="1"/>
  <c r="J18" i="6" l="1"/>
  <c r="J22" i="6" s="1"/>
  <c r="J23" i="6" s="1"/>
  <c r="K11" i="6"/>
  <c r="K19" i="6" s="1"/>
  <c r="L11" i="6" l="1"/>
  <c r="L19" i="6" s="1"/>
  <c r="K18" i="6"/>
  <c r="K22" i="6" s="1"/>
  <c r="K23" i="6" s="1"/>
  <c r="M11" i="6" l="1"/>
  <c r="L18" i="6"/>
  <c r="L22" i="6" s="1"/>
  <c r="L23" i="6" s="1"/>
  <c r="M18" i="6" l="1"/>
  <c r="M22" i="6" s="1"/>
  <c r="M23" i="6" s="1"/>
  <c r="M19"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<sst xmlns="http://schemas.openxmlformats.org/spreadsheetml/2006/main" count="149" uniqueCount="114">
  <si>
    <t>One Way Data Table</t>
  </si>
  <si>
    <t>Unit Price</t>
  </si>
  <si>
    <t>Volume</t>
  </si>
  <si>
    <t>Profit</t>
  </si>
  <si>
    <t>Calculate profit by multiplying unit price by volume</t>
  </si>
  <si>
    <t>Step 1</t>
  </si>
  <si>
    <t>Step 2</t>
  </si>
  <si>
    <t>Step 3</t>
  </si>
  <si>
    <t>Version A sensitize price by increments of 1, Version B sensitize  price by increments of 2, version C sensitize by increments of 3</t>
  </si>
  <si>
    <t>Create a one way data table sensitizing profit per instructions by assignment version</t>
  </si>
  <si>
    <t>Question 1</t>
  </si>
  <si>
    <t>Unit Price Changes</t>
  </si>
  <si>
    <t>Question 2</t>
  </si>
  <si>
    <t>Two Way Data Table</t>
  </si>
  <si>
    <t>Valuation</t>
  </si>
  <si>
    <t>FCF A</t>
  </si>
  <si>
    <t>FCF B</t>
  </si>
  <si>
    <t>FCF C</t>
  </si>
  <si>
    <t>WACC</t>
  </si>
  <si>
    <t>Growth Rate</t>
  </si>
  <si>
    <t>Step 4</t>
  </si>
  <si>
    <t>Format your two way valuation data table following best practices</t>
  </si>
  <si>
    <t>Data Tables</t>
  </si>
  <si>
    <t>Goal Seek</t>
  </si>
  <si>
    <t>Calculate average total average quarterly sales dynamically, this requires adding up the four sales periods and dividing by 4</t>
  </si>
  <si>
    <t>Use goal seek to determine the sales amount required in the fourth quarter to reach the average total goal mentioned in step 3</t>
  </si>
  <si>
    <t>Quarter 1</t>
  </si>
  <si>
    <t>Quarter 2</t>
  </si>
  <si>
    <t>Quarter 3</t>
  </si>
  <si>
    <t>Quarter 4</t>
  </si>
  <si>
    <t>Total</t>
  </si>
  <si>
    <t>Average Per Quarter</t>
  </si>
  <si>
    <t>Hint use sum or autosum function</t>
  </si>
  <si>
    <t>Hint use average function or divide by the number of quarters</t>
  </si>
  <si>
    <t>Scenario Manager</t>
  </si>
  <si>
    <t>Use Scenario Manager to create "Best Case," "Base Case," and "Worst Case" scenario events</t>
  </si>
  <si>
    <t>Calculate the valuation of JoeCo by selecting the value of your assignment version i.e. FCF A B or C</t>
  </si>
  <si>
    <t>Keep current scenario as is and name is "Base Case"</t>
  </si>
  <si>
    <t>Create other scenarios with the information listed below per assignment type</t>
  </si>
  <si>
    <t>Sales</t>
  </si>
  <si>
    <t>Costs</t>
  </si>
  <si>
    <t>Tax</t>
  </si>
  <si>
    <t>Increase 20%</t>
  </si>
  <si>
    <t>A</t>
  </si>
  <si>
    <t>B</t>
  </si>
  <si>
    <t>C</t>
  </si>
  <si>
    <t>Best Case</t>
  </si>
  <si>
    <t>Decrease 10%</t>
  </si>
  <si>
    <t>Increase 5%</t>
  </si>
  <si>
    <t>Decrease 5%</t>
  </si>
  <si>
    <t>Increase 30%</t>
  </si>
  <si>
    <t>Worst Case</t>
  </si>
  <si>
    <t xml:space="preserve">Costs </t>
  </si>
  <si>
    <t>Decrease 20%</t>
  </si>
  <si>
    <t>Increase 10%</t>
  </si>
  <si>
    <t>Decrease 15%</t>
  </si>
  <si>
    <t>Gross Profit</t>
  </si>
  <si>
    <t>Leave final assignment in Best case scenario when done</t>
  </si>
  <si>
    <t>Taxes Paid</t>
  </si>
  <si>
    <t>Profit After Taxes</t>
  </si>
  <si>
    <t xml:space="preserve">Create a two way data table of the valuation by adjusting the WACC and growth rate, usually increments of 0.5% </t>
  </si>
  <si>
    <t>Stock</t>
  </si>
  <si>
    <t>Expected Return</t>
  </si>
  <si>
    <t>Standard Deviation</t>
  </si>
  <si>
    <t>Allocation (%)</t>
  </si>
  <si>
    <t>Weighted Return</t>
  </si>
  <si>
    <t>Solver (GRG Non Linear)</t>
  </si>
  <si>
    <t>Instructions</t>
  </si>
  <si>
    <t>Responses</t>
  </si>
  <si>
    <t xml:space="preserve">Do not answer questions here, your responses will carry over automatically </t>
  </si>
  <si>
    <t>Hint: you may need to calculate the values of these changes seperately before entering scenario manager</t>
  </si>
  <si>
    <t>New App Downloads</t>
  </si>
  <si>
    <t>Total Downloads</t>
  </si>
  <si>
    <t>Premium Use Rate</t>
  </si>
  <si>
    <t>Use Rate Across Downloads</t>
  </si>
  <si>
    <t>Annual Use Revenue</t>
  </si>
  <si>
    <t>Premium User Revenue</t>
  </si>
  <si>
    <t>Other Revenue</t>
  </si>
  <si>
    <t>Total Revenue</t>
  </si>
  <si>
    <t>Growth Rate YoY</t>
  </si>
  <si>
    <t>Growth in Downloads</t>
  </si>
  <si>
    <t>Prince Increase Percentages</t>
  </si>
  <si>
    <t>Change in Conversion Rate</t>
  </si>
  <si>
    <t>Annual User Rate</t>
  </si>
  <si>
    <t>Premium User Surcharge</t>
  </si>
  <si>
    <t>Year</t>
  </si>
  <si>
    <t>MS Model Formatting Best Practices</t>
  </si>
  <si>
    <t xml:space="preserve">Hint: Ensure that the portfolio weights equal to 100% of the portfolio by using autosum as a condition. </t>
  </si>
  <si>
    <t>Tax Rate</t>
  </si>
  <si>
    <t>For scenario A, average total is 1333, Scenario B is 912, Scenario C is 1051</t>
  </si>
  <si>
    <t>Valuation equals free cash flow divided by WACC minus the growth rate -&gt; FCF*(1+G) / (WACC - G)</t>
  </si>
  <si>
    <t>Microsoft Excel 16.0 Sensitivity Report</t>
  </si>
  <si>
    <t>Worksheet: [INFO8495 Final Exam Assignment 2 (1).xlsx]Solver</t>
  </si>
  <si>
    <t>Variable Cells</t>
  </si>
  <si>
    <t>Cell</t>
  </si>
  <si>
    <t>Name</t>
  </si>
  <si>
    <t>Final</t>
  </si>
  <si>
    <t>Value</t>
  </si>
  <si>
    <t>Reduced</t>
  </si>
  <si>
    <t>Gradient</t>
  </si>
  <si>
    <t>Constraints</t>
  </si>
  <si>
    <t>Lagrange</t>
  </si>
  <si>
    <t>Multiplier</t>
  </si>
  <si>
    <t>$Q$5</t>
  </si>
  <si>
    <t>A Allocation (%)</t>
  </si>
  <si>
    <t>$Q$6</t>
  </si>
  <si>
    <t>B Allocation (%)</t>
  </si>
  <si>
    <t>$Q$7</t>
  </si>
  <si>
    <t>C Allocation (%)</t>
  </si>
  <si>
    <t>$R$8</t>
  </si>
  <si>
    <t>$P$8</t>
  </si>
  <si>
    <t>$Q$8</t>
  </si>
  <si>
    <t>Report Created: 12/16/2023 11:02:44 AM</t>
  </si>
  <si>
    <t>Before continuing, write down your letter in the blue box to the right, ensure it matches with the top black 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</si>
</sst>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00_-;\-&quot;$&quot;* #,##0.00_-;_-&quot;$&quot;* &quot;-&quot;??_-;_-@_-"/>
    <numFmt numFmtId="165" formatCode="0.0%"/>
  </numFmts>
  <fonts count="11"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
      <sz val="11"/>
      <name val="Calibri"/>
      <family val="2"/>
      <scheme val="minor"/>
    </font>
    <font>
      <b/>
      <sz val="11"/>
      <name val="Calibri"/>
      <family val="2"/>
      <scheme val="minor"/>
    </font>
    <font>
      <sz val="11"/>
      <color rgb="FF7030A0"/>
      <name val="Calibri"/>
      <family val="2"/>
      <scheme val="minor"/>
    </font>
    <font>
      <b/>
      <sz val="11"/>
      <color indexed="18"/>
      <name val="Calibri"/>
      <family val="2"/>
      <scheme val="minor"/>
    </font>
  </fonts>
  <fills count="8">
    <fill>
      <patternFill patternType="none"/>
    </fill>
    <fill>
      <patternFill patternType="gray125"/>
    </fill>
    <fill>
      <patternFill patternType="solid">
        <fgColor theme="1"/>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2" tint="-9.9978637043366805E-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right/>
      <top/>
      <bottom style="medium">
        <color theme="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style="double">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theme="4"/>
      </right>
      <top style="medium">
        <color indexed="64"/>
      </top>
      <bottom style="medium">
        <color indexed="64"/>
      </bottom>
      <diagonal/>
    </border>
    <border>
      <left/>
      <right/>
      <top style="medium">
        <color indexed="23"/>
      </top>
      <bottom/>
      <diagonal/>
    </border>
    <border>
      <left/>
      <right/>
      <top/>
      <bottom style="medium">
        <color indexed="23"/>
      </bottom>
      <diagonal/>
    </border>
    <border>
      <left/>
      <right/>
      <top style="thin">
        <color indexed="23"/>
      </top>
      <bottom/>
      <diagonal/>
    </border>
    <border>
      <left/>
      <right/>
      <top style="thin">
        <color indexed="23"/>
      </top>
      <bottom style="medium">
        <color indexed="23"/>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99">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3" fillId="0" borderId="0" xfId="0" applyFont="1"/>
    <xf numFmtId="0" fontId="0" fillId="2" borderId="0" xfId="0" applyFill="1"/>
    <xf numFmtId="0" fontId="4" fillId="2" borderId="0" xfId="0" applyFont="1" applyFill="1"/>
    <xf numFmtId="9" fontId="0" fillId="0" borderId="0" xfId="0" applyNumberFormat="1"/>
    <xf numFmtId="0" fontId="0" fillId="0" borderId="8" xfId="0" applyBorder="1"/>
    <xf numFmtId="0" fontId="0" fillId="0" borderId="12" xfId="0" applyBorder="1"/>
    <xf numFmtId="0" fontId="0" fillId="0" borderId="14" xfId="0" applyBorder="1"/>
    <xf numFmtId="0" fontId="0" fillId="0" borderId="15" xfId="0" applyBorder="1"/>
    <xf numFmtId="0" fontId="0" fillId="0" borderId="0" xfId="0" applyAlignment="1">
      <alignment horizontal="right"/>
    </xf>
    <xf numFmtId="0" fontId="0" fillId="0" borderId="16" xfId="0" applyBorder="1"/>
    <xf numFmtId="0" fontId="0" fillId="0" borderId="17" xfId="0" applyBorder="1"/>
    <xf numFmtId="0" fontId="3" fillId="0" borderId="0" xfId="0" applyFont="1" applyAlignment="1">
      <alignment horizontal="right"/>
    </xf>
    <xf numFmtId="0" fontId="6" fillId="0" borderId="0" xfId="0" applyFont="1"/>
    <xf numFmtId="0" fontId="0" fillId="0" borderId="9" xfId="0" applyBorder="1"/>
    <xf numFmtId="0" fontId="0" fillId="0" borderId="10" xfId="0" applyBorder="1"/>
    <xf numFmtId="0" fontId="0" fillId="0" borderId="11" xfId="0" applyBorder="1"/>
    <xf numFmtId="9" fontId="0" fillId="0" borderId="12" xfId="0" applyNumberFormat="1" applyBorder="1"/>
    <xf numFmtId="0" fontId="0" fillId="0" borderId="13" xfId="0" applyBorder="1"/>
    <xf numFmtId="0" fontId="3" fillId="0" borderId="8" xfId="0" applyFont="1" applyBorder="1"/>
    <xf numFmtId="0" fontId="3" fillId="0" borderId="11" xfId="0" applyFont="1" applyBorder="1"/>
    <xf numFmtId="0" fontId="3" fillId="0" borderId="13" xfId="0" applyFont="1" applyBorder="1"/>
    <xf numFmtId="0" fontId="2" fillId="2" borderId="9" xfId="0" applyFont="1" applyFill="1" applyBorder="1" applyAlignment="1">
      <alignment horizontal="center"/>
    </xf>
    <xf numFmtId="0" fontId="2" fillId="2" borderId="10" xfId="0" applyFont="1" applyFill="1" applyBorder="1" applyAlignment="1">
      <alignment horizontal="center"/>
    </xf>
    <xf numFmtId="9" fontId="0" fillId="0" borderId="14" xfId="0" applyNumberFormat="1" applyBorder="1"/>
    <xf numFmtId="9" fontId="0" fillId="0" borderId="15" xfId="0" applyNumberFormat="1" applyBorder="1"/>
    <xf numFmtId="0" fontId="8" fillId="0" borderId="8" xfId="0" applyFont="1" applyBorder="1" applyAlignment="1">
      <alignment horizontal="left"/>
    </xf>
    <xf numFmtId="0" fontId="0" fillId="0" borderId="18" xfId="0" applyBorder="1"/>
    <xf numFmtId="0" fontId="0" fillId="3" borderId="19" xfId="0" applyFill="1" applyBorder="1"/>
    <xf numFmtId="0" fontId="4" fillId="0" borderId="0" xfId="0" applyFont="1"/>
    <xf numFmtId="10" fontId="0" fillId="0" borderId="0" xfId="0" applyNumberFormat="1"/>
    <xf numFmtId="9" fontId="0" fillId="0" borderId="0" xfId="2" applyFont="1"/>
    <xf numFmtId="10" fontId="3" fillId="0" borderId="1" xfId="0" applyNumberFormat="1" applyFont="1" applyBorder="1"/>
    <xf numFmtId="10" fontId="0" fillId="4" borderId="20" xfId="0" applyNumberFormat="1" applyFill="1" applyBorder="1"/>
    <xf numFmtId="10" fontId="0" fillId="4" borderId="21" xfId="0" applyNumberFormat="1" applyFill="1" applyBorder="1"/>
    <xf numFmtId="10" fontId="0" fillId="4" borderId="22" xfId="0" applyNumberFormat="1" applyFill="1" applyBorder="1"/>
    <xf numFmtId="0" fontId="0" fillId="4" borderId="1" xfId="0" applyFill="1" applyBorder="1"/>
    <xf numFmtId="0" fontId="4" fillId="2" borderId="0" xfId="0" applyFont="1" applyFill="1" applyAlignment="1">
      <alignment horizontal="center"/>
    </xf>
    <xf numFmtId="0" fontId="4" fillId="0" borderId="8" xfId="0" applyFont="1" applyBorder="1"/>
    <xf numFmtId="0" fontId="4" fillId="0" borderId="9" xfId="0" applyFont="1" applyBorder="1"/>
    <xf numFmtId="0" fontId="4" fillId="0" borderId="10" xfId="0" applyFont="1" applyBorder="1"/>
    <xf numFmtId="0" fontId="4" fillId="0" borderId="11" xfId="0" applyFont="1" applyBorder="1"/>
    <xf numFmtId="0" fontId="4" fillId="0" borderId="13" xfId="0" applyFont="1" applyBorder="1"/>
    <xf numFmtId="10" fontId="0" fillId="0" borderId="0" xfId="2" applyNumberFormat="1" applyFont="1" applyBorder="1"/>
    <xf numFmtId="10" fontId="0" fillId="4" borderId="0" xfId="2" applyNumberFormat="1" applyFont="1" applyFill="1" applyBorder="1"/>
    <xf numFmtId="10" fontId="0" fillId="0" borderId="12" xfId="2" applyNumberFormat="1" applyFont="1" applyBorder="1"/>
    <xf numFmtId="10" fontId="0" fillId="0" borderId="14" xfId="2" applyNumberFormat="1" applyFont="1" applyBorder="1"/>
    <xf numFmtId="10" fontId="0" fillId="0" borderId="15" xfId="2" applyNumberFormat="1" applyFont="1" applyBorder="1"/>
    <xf numFmtId="10" fontId="4" fillId="0" borderId="14" xfId="2" applyNumberFormat="1" applyFont="1" applyBorder="1"/>
    <xf numFmtId="0" fontId="0" fillId="4" borderId="12" xfId="0" applyFill="1" applyBorder="1"/>
    <xf numFmtId="0" fontId="0" fillId="4" borderId="15" xfId="0" applyFill="1" applyBorder="1"/>
    <xf numFmtId="0" fontId="2" fillId="2" borderId="0" xfId="0" applyFont="1" applyFill="1" applyAlignment="1">
      <alignment horizontal="right"/>
    </xf>
    <xf numFmtId="0" fontId="2" fillId="2" borderId="0" xfId="0" applyFont="1" applyFill="1" applyAlignment="1">
      <alignment horizontal="left"/>
    </xf>
    <xf numFmtId="0" fontId="7" fillId="0" borderId="0" xfId="0" applyFont="1"/>
    <xf numFmtId="0" fontId="7" fillId="0" borderId="9" xfId="0" applyFont="1" applyBorder="1"/>
    <xf numFmtId="0" fontId="7" fillId="0" borderId="12" xfId="0" applyFont="1" applyBorder="1"/>
    <xf numFmtId="0" fontId="7" fillId="0" borderId="13" xfId="0" applyFont="1" applyBorder="1"/>
    <xf numFmtId="0" fontId="7" fillId="0" borderId="14" xfId="0" applyFont="1" applyBorder="1"/>
    <xf numFmtId="0" fontId="7" fillId="0" borderId="15" xfId="0" applyFont="1" applyBorder="1"/>
    <xf numFmtId="0" fontId="0" fillId="0" borderId="10" xfId="0" applyBorder="1" applyAlignment="1">
      <alignment horizontal="center"/>
    </xf>
    <xf numFmtId="10" fontId="3" fillId="0" borderId="1" xfId="0" applyNumberFormat="1" applyFont="1" applyBorder="1" applyAlignment="1">
      <alignment horizontal="right"/>
    </xf>
    <xf numFmtId="0" fontId="9" fillId="0" borderId="0" xfId="0" applyFont="1"/>
    <xf numFmtId="0" fontId="0" fillId="5" borderId="23" xfId="0" applyFill="1" applyBorder="1"/>
    <xf numFmtId="9" fontId="9" fillId="0" borderId="0" xfId="0" applyNumberFormat="1" applyFont="1"/>
    <xf numFmtId="0" fontId="0" fillId="6" borderId="1" xfId="0" applyFill="1" applyBorder="1"/>
    <xf numFmtId="0" fontId="9" fillId="0" borderId="10" xfId="0" applyFont="1" applyBorder="1"/>
    <xf numFmtId="0" fontId="9" fillId="0" borderId="12" xfId="0" applyFont="1" applyBorder="1"/>
    <xf numFmtId="9" fontId="9" fillId="0" borderId="12" xfId="0" applyNumberFormat="1" applyFont="1" applyBorder="1"/>
    <xf numFmtId="0" fontId="0" fillId="0" borderId="26" xfId="0" applyBorder="1"/>
    <xf numFmtId="0" fontId="0" fillId="0" borderId="27" xfId="0" applyBorder="1"/>
    <xf numFmtId="0" fontId="10" fillId="0" borderId="24" xfId="0" applyFont="1" applyBorder="1" applyAlignment="1">
      <alignment horizontal="center"/>
    </xf>
    <xf numFmtId="0" fontId="10" fillId="0" borderId="25" xfId="0" applyFont="1" applyBorder="1" applyAlignment="1">
      <alignment horizontal="center"/>
    </xf>
    <xf numFmtId="1" fontId="0" fillId="0" borderId="0" xfId="0" applyNumberFormat="1"/>
    <xf numFmtId="9" fontId="0" fillId="0" borderId="0" xfId="2" applyFont="1" applyBorder="1"/>
    <xf numFmtId="165" fontId="0" fillId="0" borderId="0" xfId="0" applyNumberFormat="1"/>
    <xf numFmtId="0" fontId="0" fillId="0" borderId="28" xfId="0" applyBorder="1"/>
    <xf numFmtId="0" fontId="3" fillId="7" borderId="29" xfId="0" applyFont="1" applyFill="1" applyBorder="1"/>
    <xf numFmtId="0" fontId="3" fillId="7" borderId="29" xfId="0" applyFont="1" applyFill="1" applyBorder="1" applyAlignment="1">
      <alignment horizontal="left"/>
    </xf>
    <xf numFmtId="0" fontId="0" fillId="0" borderId="30" xfId="0" applyBorder="1"/>
    <xf numFmtId="165" fontId="0" fillId="0" borderId="30" xfId="2" applyNumberFormat="1" applyFont="1" applyBorder="1"/>
    <xf numFmtId="164" fontId="9" fillId="0" borderId="0" xfId="1" applyFont="1" applyBorder="1"/>
    <xf numFmtId="164" fontId="9" fillId="0" borderId="28" xfId="1" applyFont="1" applyBorder="1"/>
    <xf numFmtId="164" fontId="3" fillId="0" borderId="0" xfId="0" applyNumberFormat="1" applyFont="1"/>
    <xf numFmtId="9" fontId="3" fillId="0" borderId="28" xfId="0" applyNumberFormat="1" applyFont="1" applyBorder="1"/>
    <xf numFmtId="0" fontId="3" fillId="0" borderId="28" xfId="0" applyFont="1" applyBorder="1"/>
    <xf numFmtId="1" fontId="3" fillId="0" borderId="28" xfId="0" applyNumberFormat="1" applyFont="1" applyBorder="1"/>
    <xf numFmtId="0" fontId="0" fillId="7" borderId="0" xfId="0" applyFill="1"/>
    <xf numFmtId="0" fontId="0" fillId="0" borderId="7" xfId="0" applyBorder="1" applyAlignment="1">
      <alignment horizontal="center"/>
    </xf>
    <xf numFmtId="0" fontId="0" fillId="0" borderId="9" xfId="0" applyBorder="1" applyAlignment="1">
      <alignment horizontal="center"/>
    </xf>
    <xf numFmtId="0" fontId="0" fillId="0" borderId="11" xfId="0" applyBorder="1" applyAlignment="1">
      <alignment horizontal="center" vertical="center" wrapText="1"/>
    </xf>
    <xf numFmtId="0" fontId="0" fillId="0" borderId="13" xfId="0" applyBorder="1" applyAlignment="1">
      <alignment horizontal="center" vertical="center" wrapText="1"/>
    </xf>
    <xf numFmtId="0" fontId="3" fillId="0" borderId="11" xfId="0" applyFont="1" applyBorder="1" applyAlignment="1">
      <alignment horizontal="center"/>
    </xf>
    <xf numFmtId="0" fontId="3" fillId="0" borderId="0" xfId="0" applyFont="1" applyAlignment="1">
      <alignment horizontal="center"/>
    </xf>
    <xf numFmtId="0" fontId="3" fillId="0" borderId="12" xfId="0" applyFont="1" applyBorder="1" applyAlignment="1">
      <alignment horizontal="center"/>
    </xf>
  </cellXfs>
  <cellStyles count="3">
    <cellStyle name="Currency" xfId="1" builtinId="4"/>
    <cellStyle name="Normal" xfId="0" builtinId="0"/>
    <cellStyle name="Percent" xfId="2" builtinId="5"/>
  </cellStyles>
  <dxfs count="0"/>
  <tableStyles count="1" defaultTableStyle="TableStyleMedium2" defaultPivotStyle="PivotStyleLight16">
    <tableStyle name="Invisible" pivot="0" table="0" count="0" xr9:uid="{4E9DF879-0421-4E22-AC4A-9FFFB337049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a:t>
            </a:r>
            <a:r>
              <a:rPr lang="en-US" baseline="0"/>
              <a:t> YoY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'Financial Model Formatting'!$D$23:$M$23</c:f>
              <c:numCache>
                <c:formatCode>0.0%</c:formatCode>
                <c:ptCount val="10"/>
                <c:pt idx="0">
                  <c:v>0.15224841382145929</c:v>
                </c:pt>
                <c:pt idx="1">
                  <c:v>0.12683999350181391</c:v>
                </c:pt>
                <c:pt idx="2">
                  <c:v>0.17021660082115514</c:v>
                </c:pt>
                <c:pt idx="3">
                  <c:v>0.19367046718508296</c:v>
                </c:pt>
                <c:pt idx="4">
                  <c:v>0.21679375090303685</c:v>
                </c:pt>
                <c:pt idx="5">
                  <c:v>0.20919324449169838</c:v>
                </c:pt>
                <c:pt idx="6">
                  <c:v>0.23936577696414493</c:v>
                </c:pt>
                <c:pt idx="7">
                  <c:v>0.23062211466072843</c:v>
                </c:pt>
                <c:pt idx="8">
                  <c:v>0.2219186076098249</c:v>
                </c:pt>
                <c:pt idx="9">
                  <c:v>0.21322657287999702</c:v>
                </c:pt>
              </c:numCache>
            </c:numRef>
          </c:val>
          <c:smooth val="0"/>
          <c:extLst>
            <c:ext xmlns:c16="http://schemas.microsoft.com/office/drawing/2014/chart" uri="{C3380CC4-5D6E-409C-BE32-E72D297353CC}">
              <c16:uniqueId val="{00000000-F742-47F3-A7D6-0132EB5D301F}"/>
            </c:ext>
          </c:extLst>
        </c:ser>
        <c:dLbls>
          <c:dLblPos val="t"/>
          <c:showLegendKey val="0"/>
          <c:showVal val="1"/>
          <c:showCatName val="0"/>
          <c:showSerName val="0"/>
          <c:showPercent val="0"/>
          <c:showBubbleSize val="0"/>
        </c:dLbls>
        <c:smooth val="0"/>
        <c:axId val="388231215"/>
        <c:axId val="1577659248"/>
      </c:lineChart>
      <c:catAx>
        <c:axId val="3882312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59248"/>
        <c:crosses val="autoZero"/>
        <c:auto val="1"/>
        <c:lblAlgn val="ctr"/>
        <c:lblOffset val="100"/>
        <c:noMultiLvlLbl val="0"/>
      </c:catAx>
      <c:valAx>
        <c:axId val="15776592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3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2.gi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38101</xdr:colOff>
      <xdr:row>44</xdr:row>
      <xdr:rowOff>173566</xdr:rowOff>
    </xdr:from>
    <xdr:to>
      <xdr:col>3</xdr:col>
      <xdr:colOff>630767</xdr:colOff>
      <xdr:row>61</xdr:row>
      <xdr:rowOff>50800</xdr:rowOff>
    </xdr:to>
    <xdr:pic>
      <xdr:nvPicPr>
        <xdr:cNvPr id="3" name="Picture 2" descr="Iiso-good-luck-skaters GIFs - Get the best GIF on GIPHY">
          <a:extLst>
            <a:ext uri="{FF2B5EF4-FFF2-40B4-BE49-F238E27FC236}">
              <a16:creationId xmlns:a16="http://schemas.microsoft.com/office/drawing/2014/main" id="{62F19AAB-7794-3450-C417-7E46F3C2F8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0901" y="8233833"/>
          <a:ext cx="2971799"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313267</xdr:colOff>
      <xdr:row>2</xdr:row>
      <xdr:rowOff>67733</xdr:rowOff>
    </xdr:from>
    <xdr:to>
      <xdr:col>15</xdr:col>
      <xdr:colOff>478367</xdr:colOff>
      <xdr:row>9</xdr:row>
      <xdr:rowOff>139699</xdr:rowOff>
    </xdr:to>
    <xdr:sp macro="" textlink="">
      <xdr:nvSpPr>
        <xdr:cNvPr id="4" name="TextBox 3">
          <a:extLst>
            <a:ext uri="{FF2B5EF4-FFF2-40B4-BE49-F238E27FC236}">
              <a16:creationId xmlns:a16="http://schemas.microsoft.com/office/drawing/2014/main" id="{6961D63B-AECC-E476-9CC9-61BE9CF88DA7}"/>
            </a:ext>
          </a:extLst>
        </xdr:cNvPr>
        <xdr:cNvSpPr txBox="1"/>
      </xdr:nvSpPr>
      <xdr:spPr>
        <a:xfrm>
          <a:off x="11019367" y="431800"/>
          <a:ext cx="1452033" cy="1354666"/>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b="1">
              <a:solidFill>
                <a:schemeClr val="bg1"/>
              </a:solidFill>
            </a:rPr>
            <a:t>Grading Weights </a:t>
          </a:r>
        </a:p>
        <a:p>
          <a:pPr algn="ctr"/>
          <a:endParaRPr lang="en-CA" sz="1100">
            <a:solidFill>
              <a:schemeClr val="bg1"/>
            </a:solidFill>
          </a:endParaRPr>
        </a:p>
        <a:p>
          <a:pPr algn="l"/>
          <a:r>
            <a:rPr lang="en-CA" sz="1100">
              <a:solidFill>
                <a:schemeClr val="bg1"/>
              </a:solidFill>
            </a:rPr>
            <a:t>Data Tables (2)</a:t>
          </a:r>
        </a:p>
        <a:p>
          <a:pPr algn="l"/>
          <a:r>
            <a:rPr lang="en-CA" sz="1100">
              <a:solidFill>
                <a:schemeClr val="bg1"/>
              </a:solidFill>
            </a:rPr>
            <a:t>Goal Seek (1.5)</a:t>
          </a:r>
        </a:p>
        <a:p>
          <a:pPr algn="l"/>
          <a:r>
            <a:rPr lang="en-CA" sz="1100">
              <a:solidFill>
                <a:schemeClr val="bg1"/>
              </a:solidFill>
            </a:rPr>
            <a:t>Scenario Manager (1)</a:t>
          </a:r>
        </a:p>
        <a:p>
          <a:pPr algn="l"/>
          <a:r>
            <a:rPr lang="en-CA" sz="1100">
              <a:solidFill>
                <a:schemeClr val="bg1"/>
              </a:solidFill>
            </a:rPr>
            <a:t>MS Solver (3.5)</a:t>
          </a:r>
        </a:p>
        <a:p>
          <a:pPr algn="l"/>
          <a:r>
            <a:rPr lang="en-CA" sz="1100">
              <a:solidFill>
                <a:schemeClr val="bg1"/>
              </a:solidFill>
            </a:rPr>
            <a:t>Model Formatting (2)</a:t>
          </a:r>
        </a:p>
        <a:p>
          <a:pPr algn="ctr"/>
          <a:endParaRPr lang="en-CA" sz="11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135466</xdr:colOff>
      <xdr:row>2</xdr:row>
      <xdr:rowOff>71967</xdr:rowOff>
    </xdr:from>
    <xdr:to>
      <xdr:col>12</xdr:col>
      <xdr:colOff>50799</xdr:colOff>
      <xdr:row>28</xdr:row>
      <xdr:rowOff>55034</xdr:rowOff>
    </xdr:to>
    <xdr:sp macro="" textlink="">
      <xdr:nvSpPr>
        <xdr:cNvPr id="2" name="TextBox 1">
          <a:extLst>
            <a:ext uri="{FF2B5EF4-FFF2-40B4-BE49-F238E27FC236}">
              <a16:creationId xmlns:a16="http://schemas.microsoft.com/office/drawing/2014/main" id="{9FE85DE6-86FA-782C-1809-DFCF1969663D}"/>
            </a:ext>
          </a:extLst>
        </xdr:cNvPr>
        <xdr:cNvSpPr txBox="1"/>
      </xdr:nvSpPr>
      <xdr:spPr>
        <a:xfrm>
          <a:off x="135466" y="436034"/>
          <a:ext cx="7636933" cy="47286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0" i="0">
              <a:solidFill>
                <a:schemeClr val="dk1"/>
              </a:solidFill>
              <a:effectLst/>
              <a:latin typeface="+mn-lt"/>
              <a:ea typeface="+mn-ea"/>
              <a:cs typeface="+mn-cs"/>
            </a:rPr>
            <a:t>You are working as a financial analyst at a fintech company that offers investment advisory services. One of your clients has a existing portfolio of three different stocks: Stock A, Stock B, and Stock C at 25%, 50%, and 25% weights respectively. Now,</a:t>
          </a:r>
          <a:r>
            <a:rPr lang="en-CA" sz="1100" b="0" i="0" baseline="0">
              <a:solidFill>
                <a:schemeClr val="dk1"/>
              </a:solidFill>
              <a:effectLst/>
              <a:latin typeface="+mn-lt"/>
              <a:ea typeface="+mn-ea"/>
              <a:cs typeface="+mn-cs"/>
            </a:rPr>
            <a:t> y</a:t>
          </a:r>
          <a:r>
            <a:rPr lang="en-CA" sz="1100" b="0" i="0">
              <a:solidFill>
                <a:schemeClr val="dk1"/>
              </a:solidFill>
              <a:effectLst/>
              <a:latin typeface="+mn-lt"/>
              <a:ea typeface="+mn-ea"/>
              <a:cs typeface="+mn-cs"/>
            </a:rPr>
            <a:t>our client wants to optimize their portfolio to maximize their expected returns while keeping the overall risk within a certain threshold.</a:t>
          </a:r>
        </a:p>
        <a:p>
          <a:r>
            <a:rPr lang="en-CA" sz="1100" b="0" i="0">
              <a:solidFill>
                <a:schemeClr val="dk1"/>
              </a:solidFill>
              <a:effectLst/>
              <a:latin typeface="+mn-lt"/>
              <a:ea typeface="+mn-ea"/>
              <a:cs typeface="+mn-cs"/>
            </a:rPr>
            <a:t>You have historical data on the expected returns and standard deviations of each stock, as well as the correlations between the stocks. </a:t>
          </a:r>
        </a:p>
        <a:p>
          <a:endParaRPr lang="en-CA" sz="1100" b="0" i="0">
            <a:solidFill>
              <a:schemeClr val="dk1"/>
            </a:solidFill>
            <a:effectLst/>
            <a:latin typeface="+mn-lt"/>
            <a:ea typeface="+mn-ea"/>
            <a:cs typeface="+mn-cs"/>
          </a:endParaRPr>
        </a:p>
        <a:p>
          <a:r>
            <a:rPr lang="en-CA" sz="1100" b="0" i="0">
              <a:solidFill>
                <a:schemeClr val="dk1"/>
              </a:solidFill>
              <a:effectLst/>
              <a:latin typeface="+mn-lt"/>
              <a:ea typeface="+mn-ea"/>
              <a:cs typeface="+mn-cs"/>
            </a:rPr>
            <a:t>Expected Returns:</a:t>
          </a:r>
        </a:p>
        <a:p>
          <a:pPr lvl="1"/>
          <a:r>
            <a:rPr lang="en-CA" sz="1100" b="0" i="0">
              <a:solidFill>
                <a:schemeClr val="dk1"/>
              </a:solidFill>
              <a:effectLst/>
              <a:latin typeface="+mn-lt"/>
              <a:ea typeface="+mn-ea"/>
              <a:cs typeface="+mn-cs"/>
            </a:rPr>
            <a:t>Stock A: 12%</a:t>
          </a:r>
        </a:p>
        <a:p>
          <a:pPr lvl="1"/>
          <a:r>
            <a:rPr lang="en-CA" sz="1100" b="0" i="0">
              <a:solidFill>
                <a:schemeClr val="dk1"/>
              </a:solidFill>
              <a:effectLst/>
              <a:latin typeface="+mn-lt"/>
              <a:ea typeface="+mn-ea"/>
              <a:cs typeface="+mn-cs"/>
            </a:rPr>
            <a:t>Stock B: 8%</a:t>
          </a:r>
        </a:p>
        <a:p>
          <a:pPr lvl="1"/>
          <a:r>
            <a:rPr lang="en-CA" sz="1100" b="0" i="0">
              <a:solidFill>
                <a:schemeClr val="dk1"/>
              </a:solidFill>
              <a:effectLst/>
              <a:latin typeface="+mn-lt"/>
              <a:ea typeface="+mn-ea"/>
              <a:cs typeface="+mn-cs"/>
            </a:rPr>
            <a:t>Stock C: 15%</a:t>
          </a:r>
        </a:p>
        <a:p>
          <a:r>
            <a:rPr lang="en-CA" sz="1100" b="0" i="0">
              <a:solidFill>
                <a:schemeClr val="dk1"/>
              </a:solidFill>
              <a:effectLst/>
              <a:latin typeface="+mn-lt"/>
              <a:ea typeface="+mn-ea"/>
              <a:cs typeface="+mn-cs"/>
            </a:rPr>
            <a:t>Standard Deviations:</a:t>
          </a:r>
        </a:p>
        <a:p>
          <a:pPr lvl="1"/>
          <a:r>
            <a:rPr lang="en-CA" sz="1100" b="0" i="0">
              <a:solidFill>
                <a:schemeClr val="dk1"/>
              </a:solidFill>
              <a:effectLst/>
              <a:latin typeface="+mn-lt"/>
              <a:ea typeface="+mn-ea"/>
              <a:cs typeface="+mn-cs"/>
            </a:rPr>
            <a:t>Stock A: 20%</a:t>
          </a:r>
        </a:p>
        <a:p>
          <a:pPr lvl="1"/>
          <a:r>
            <a:rPr lang="en-CA" sz="1100" b="0" i="0">
              <a:solidFill>
                <a:schemeClr val="dk1"/>
              </a:solidFill>
              <a:effectLst/>
              <a:latin typeface="+mn-lt"/>
              <a:ea typeface="+mn-ea"/>
              <a:cs typeface="+mn-cs"/>
            </a:rPr>
            <a:t>Stock B: 10%</a:t>
          </a:r>
        </a:p>
        <a:p>
          <a:pPr lvl="1"/>
          <a:r>
            <a:rPr lang="en-CA" sz="1100" b="0" i="0">
              <a:solidFill>
                <a:schemeClr val="dk1"/>
              </a:solidFill>
              <a:effectLst/>
              <a:latin typeface="+mn-lt"/>
              <a:ea typeface="+mn-ea"/>
              <a:cs typeface="+mn-cs"/>
            </a:rPr>
            <a:t>Stock C: 25%</a:t>
          </a:r>
        </a:p>
        <a:p>
          <a:r>
            <a:rPr lang="en-CA" sz="1100" b="0" i="0">
              <a:solidFill>
                <a:schemeClr val="dk1"/>
              </a:solidFill>
              <a:effectLst/>
              <a:latin typeface="+mn-lt"/>
              <a:ea typeface="+mn-ea"/>
              <a:cs typeface="+mn-cs"/>
            </a:rPr>
            <a:t>Correlations:</a:t>
          </a:r>
        </a:p>
        <a:p>
          <a:pPr lvl="1"/>
          <a:r>
            <a:rPr lang="en-CA" sz="1100" b="0" i="0">
              <a:solidFill>
                <a:schemeClr val="dk1"/>
              </a:solidFill>
              <a:effectLst/>
              <a:latin typeface="+mn-lt"/>
              <a:ea typeface="+mn-ea"/>
              <a:cs typeface="+mn-cs"/>
            </a:rPr>
            <a:t>Correlation between Stock A and Stock B: 0.6</a:t>
          </a:r>
        </a:p>
        <a:p>
          <a:pPr lvl="1"/>
          <a:r>
            <a:rPr lang="en-CA" sz="1100" b="0" i="0">
              <a:solidFill>
                <a:schemeClr val="dk1"/>
              </a:solidFill>
              <a:effectLst/>
              <a:latin typeface="+mn-lt"/>
              <a:ea typeface="+mn-ea"/>
              <a:cs typeface="+mn-cs"/>
            </a:rPr>
            <a:t>Correlation between Stock A and Stock C: 0.3</a:t>
          </a:r>
        </a:p>
        <a:p>
          <a:pPr lvl="1"/>
          <a:r>
            <a:rPr lang="en-CA" sz="1100" b="0" i="0">
              <a:solidFill>
                <a:schemeClr val="dk1"/>
              </a:solidFill>
              <a:effectLst/>
              <a:latin typeface="+mn-lt"/>
              <a:ea typeface="+mn-ea"/>
              <a:cs typeface="+mn-cs"/>
            </a:rPr>
            <a:t>Correlation between Stock B and Stock C: 0.5</a:t>
          </a:r>
        </a:p>
        <a:p>
          <a:r>
            <a:rPr lang="en-CA" sz="1100" b="0" i="0">
              <a:solidFill>
                <a:schemeClr val="dk1"/>
              </a:solidFill>
              <a:effectLst/>
              <a:latin typeface="+mn-lt"/>
              <a:ea typeface="+mn-ea"/>
              <a:cs typeface="+mn-cs"/>
            </a:rPr>
            <a:t>Your client wants to achieve an expected portfolio return of at least 10%. However, the client wants to limit the overall portfolio risk, which is measured as the standard deviation. </a:t>
          </a:r>
          <a:r>
            <a:rPr lang="en-CA" sz="1100" b="1" i="0">
              <a:solidFill>
                <a:schemeClr val="dk1"/>
              </a:solidFill>
              <a:effectLst/>
              <a:latin typeface="+mn-lt"/>
              <a:ea typeface="+mn-ea"/>
              <a:cs typeface="+mn-cs"/>
            </a:rPr>
            <a:t>In assignment</a:t>
          </a:r>
          <a:r>
            <a:rPr lang="en-CA" sz="1100" b="1" i="0" baseline="0">
              <a:solidFill>
                <a:schemeClr val="dk1"/>
              </a:solidFill>
              <a:effectLst/>
              <a:latin typeface="+mn-lt"/>
              <a:ea typeface="+mn-ea"/>
              <a:cs typeface="+mn-cs"/>
            </a:rPr>
            <a:t> A the accepted standard deviation risk is 18%, in B 15%, in C 17%. </a:t>
          </a:r>
        </a:p>
        <a:p>
          <a:endParaRPr lang="en-CA" sz="1100" b="1" i="0" baseline="0">
            <a:solidFill>
              <a:schemeClr val="dk1"/>
            </a:solidFill>
            <a:effectLst/>
            <a:latin typeface="+mn-lt"/>
            <a:ea typeface="+mn-ea"/>
            <a:cs typeface="+mn-cs"/>
          </a:endParaRPr>
        </a:p>
        <a:p>
          <a:r>
            <a:rPr lang="en-CA" sz="1100" b="0" i="0">
              <a:solidFill>
                <a:schemeClr val="dk1"/>
              </a:solidFill>
              <a:effectLst/>
              <a:latin typeface="+mn-lt"/>
              <a:ea typeface="+mn-ea"/>
              <a:cs typeface="+mn-cs"/>
            </a:rPr>
            <a:t>Using MS Excel Solver, help the client determine the optimal allocation of funds across the three stocks to achieve their investment goals. You need to find the proportion of funds to allocate to each stock that maximizes the expected portfolio return while satisfying the constraints on return, risk, and weights.</a:t>
          </a:r>
        </a:p>
        <a:p>
          <a:r>
            <a:rPr lang="en-CA" sz="1100" b="0" i="0">
              <a:solidFill>
                <a:schemeClr val="dk1"/>
              </a:solidFill>
              <a:effectLst/>
              <a:latin typeface="+mn-lt"/>
              <a:ea typeface="+mn-ea"/>
              <a:cs typeface="+mn-cs"/>
            </a:rPr>
            <a:t>Provide the allocation percentages for each stock along with the calculated maximum expected portfolio return. </a:t>
          </a:r>
          <a:r>
            <a:rPr lang="en-CA" sz="1100" b="1" i="0">
              <a:solidFill>
                <a:schemeClr val="dk1"/>
              </a:solidFill>
              <a:effectLst/>
              <a:latin typeface="+mn-lt"/>
              <a:ea typeface="+mn-ea"/>
              <a:cs typeface="+mn-cs"/>
            </a:rPr>
            <a:t>Remember to include a Solver Sensativity Report.</a:t>
          </a:r>
        </a:p>
        <a:p>
          <a:endParaRPr lang="en-CA" sz="1100"/>
        </a:p>
      </xdr:txBody>
    </xdr:sp>
    <xdr:clientData/>
  </xdr:twoCellAnchor>
  <xdr:twoCellAnchor editAs="oneCell">
    <xdr:from>
      <xdr:col>0</xdr:col>
      <xdr:colOff>164080</xdr:colOff>
      <xdr:row>36</xdr:row>
      <xdr:rowOff>93133</xdr:rowOff>
    </xdr:from>
    <xdr:to>
      <xdr:col>7</xdr:col>
      <xdr:colOff>380998</xdr:colOff>
      <xdr:row>47</xdr:row>
      <xdr:rowOff>131232</xdr:rowOff>
    </xdr:to>
    <xdr:pic>
      <xdr:nvPicPr>
        <xdr:cNvPr id="5" name="Picture 4" descr="Wolf Of Wall Street GIFs | GIFDB.com">
          <a:extLst>
            <a:ext uri="{FF2B5EF4-FFF2-40B4-BE49-F238E27FC236}">
              <a16:creationId xmlns:a16="http://schemas.microsoft.com/office/drawing/2014/main" id="{26C3B438-F87F-C613-3DD4-E77DB043D9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4080" y="6659033"/>
          <a:ext cx="4721185" cy="2040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321734</xdr:colOff>
      <xdr:row>3</xdr:row>
      <xdr:rowOff>4233</xdr:rowOff>
    </xdr:from>
    <xdr:to>
      <xdr:col>17</xdr:col>
      <xdr:colOff>613833</xdr:colOff>
      <xdr:row>22</xdr:row>
      <xdr:rowOff>110067</xdr:rowOff>
    </xdr:to>
    <xdr:sp macro="" textlink="">
      <xdr:nvSpPr>
        <xdr:cNvPr id="2" name="TextBox 1">
          <a:extLst>
            <a:ext uri="{FF2B5EF4-FFF2-40B4-BE49-F238E27FC236}">
              <a16:creationId xmlns:a16="http://schemas.microsoft.com/office/drawing/2014/main" id="{07CB433E-6577-714E-7C8E-18DC33B8D872}"/>
            </a:ext>
          </a:extLst>
        </xdr:cNvPr>
        <xdr:cNvSpPr txBox="1"/>
      </xdr:nvSpPr>
      <xdr:spPr>
        <a:xfrm>
          <a:off x="12441767" y="550333"/>
          <a:ext cx="2865966" cy="3564467"/>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100">
              <a:solidFill>
                <a:schemeClr val="bg1"/>
              </a:solidFill>
            </a:rPr>
            <a:t>This</a:t>
          </a:r>
          <a:r>
            <a:rPr lang="en-CA" sz="1100" baseline="0">
              <a:solidFill>
                <a:schemeClr val="bg1"/>
              </a:solidFill>
            </a:rPr>
            <a:t> is a model of a high growth FinTech robo advisor company for retail investors. The company has three sources of revenue. First, users that download the app and activate their account are charged a small annual fee. Second, of these paying users, some choose to upgrade to a premium user model which has a higher annual fee. Finally, the startup company is eligble for various government grants to assist in research and development, which it records as other revenue. </a:t>
          </a:r>
        </a:p>
        <a:p>
          <a:pPr algn="l"/>
          <a:endParaRPr lang="en-CA" sz="1100" baseline="0">
            <a:solidFill>
              <a:schemeClr val="bg1"/>
            </a:solidFill>
          </a:endParaRPr>
        </a:p>
        <a:p>
          <a:pPr algn="l"/>
          <a:r>
            <a:rPr lang="en-CA" sz="1100" baseline="0">
              <a:solidFill>
                <a:schemeClr val="bg1"/>
              </a:solidFill>
            </a:rPr>
            <a:t>Your job is to format the attached financial model based on best practices discussed in the course. You do not have to change any of the numbers, but recall that formatting inputs and outputs is an important element of best practices. You also have the option to include a MS Excel Visualization to achieve full possible grades. </a:t>
          </a:r>
          <a:endParaRPr lang="en-CA" sz="1100">
            <a:solidFill>
              <a:schemeClr val="bg1"/>
            </a:solidFill>
          </a:endParaRPr>
        </a:p>
      </xdr:txBody>
    </xdr:sp>
    <xdr:clientData/>
  </xdr:twoCellAnchor>
  <xdr:twoCellAnchor>
    <xdr:from>
      <xdr:col>4</xdr:col>
      <xdr:colOff>928686</xdr:colOff>
      <xdr:row>25</xdr:row>
      <xdr:rowOff>4761</xdr:rowOff>
    </xdr:from>
    <xdr:to>
      <xdr:col>10</xdr:col>
      <xdr:colOff>771524</xdr:colOff>
      <xdr:row>44</xdr:row>
      <xdr:rowOff>28574</xdr:rowOff>
    </xdr:to>
    <xdr:graphicFrame macro="">
      <xdr:nvGraphicFramePr>
        <xdr:cNvPr id="4" name="Chart 3">
          <a:extLst>
            <a:ext uri="{FF2B5EF4-FFF2-40B4-BE49-F238E27FC236}">
              <a16:creationId xmlns:a16="http://schemas.microsoft.com/office/drawing/2014/main" id="{79409A4F-83F0-9424-8D11-5C23ACEC6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F475C-9938-4D4E-BDBA-5E1D7C235F0F}">
  <dimension ref="A1:P44"/>
  <sheetViews>
    <sheetView tabSelected="1" zoomScale="70" zoomScaleNormal="70" workbookViewId="0">
      <selection activeCell="N19" sqref="N19"/>
    </sheetView>
  </sheetViews>
  <sheetFormatPr defaultRowHeight="14.3" x14ac:dyDescent="0.25"/>
  <cols>
    <col min="1" max="1" width="11.25" customWidth="1"/>
    <col min="2" max="2" width="17.375" customWidth="1"/>
    <col min="3" max="3" width="15.625" bestFit="1" customWidth="1"/>
    <col min="4" max="4" width="15.875" bestFit="1" customWidth="1"/>
    <col min="5" max="5" width="11.75" bestFit="1" customWidth="1"/>
    <col min="6" max="6" width="14.25" bestFit="1" customWidth="1"/>
  </cols>
  <sheetData>
    <row r="1" spans="1:16" ht="14.95" x14ac:dyDescent="0.25">
      <c r="A1" s="57"/>
      <c r="B1" s="8"/>
      <c r="C1" s="8"/>
      <c r="D1" s="8"/>
      <c r="E1" s="8"/>
      <c r="F1" s="8"/>
      <c r="G1" s="8"/>
      <c r="H1" s="8"/>
      <c r="I1" s="8"/>
      <c r="J1" s="8"/>
      <c r="K1" s="8"/>
      <c r="L1" s="8"/>
      <c r="M1" s="8"/>
      <c r="N1" s="8"/>
      <c r="O1" s="8"/>
      <c r="P1" s="42" t="str">
        <f>M5</f>
        <v>A</v>
      </c>
    </row>
    <row r="3" spans="1:16" ht="14.95" x14ac:dyDescent="0.25">
      <c r="A3" s="56" t="s">
        <v>67</v>
      </c>
    </row>
    <row r="4" spans="1:16" ht="15.8" thickBot="1" x14ac:dyDescent="0.3"/>
    <row r="5" spans="1:16" ht="15.8" thickBot="1" x14ac:dyDescent="0.3">
      <c r="B5" t="s">
        <v>113</v>
      </c>
      <c r="M5" s="41" t="s">
        <v>43</v>
      </c>
    </row>
    <row r="7" spans="1:16" ht="14.95" x14ac:dyDescent="0.25"/>
    <row r="8" spans="1:16" ht="14.95" x14ac:dyDescent="0.25"/>
    <row r="9" spans="1:16" ht="14.95" x14ac:dyDescent="0.25"/>
    <row r="13" spans="1:16" ht="14.95" x14ac:dyDescent="0.25">
      <c r="A13" s="56" t="s">
        <v>68</v>
      </c>
      <c r="B13" t="s">
        <v>69</v>
      </c>
    </row>
    <row r="14" spans="1:16" ht="15.8" thickBot="1" x14ac:dyDescent="0.3"/>
    <row r="15" spans="1:16" ht="14.95" x14ac:dyDescent="0.25">
      <c r="B15" s="43" cm="1">
        <f t="array" ref="B15:H17">'Data Tables'!E3:K5</f>
        <v>0</v>
      </c>
      <c r="C15" s="44">
        <v>0</v>
      </c>
      <c r="D15" s="59" t="str">
        <v>Unit Price Changes</v>
      </c>
      <c r="E15" s="44">
        <v>0</v>
      </c>
      <c r="F15" s="44">
        <v>0</v>
      </c>
      <c r="G15" s="44">
        <v>0</v>
      </c>
      <c r="H15" s="45">
        <v>0</v>
      </c>
    </row>
    <row r="16" spans="1:16" ht="14.95" x14ac:dyDescent="0.25">
      <c r="B16" s="46">
        <v>0</v>
      </c>
      <c r="C16" s="58">
        <v>0</v>
      </c>
      <c r="D16" s="58">
        <v>11</v>
      </c>
      <c r="E16" s="58">
        <v>12</v>
      </c>
      <c r="F16" s="58">
        <v>13</v>
      </c>
      <c r="G16" s="58">
        <v>14</v>
      </c>
      <c r="H16" s="60">
        <v>15</v>
      </c>
    </row>
    <row r="17" spans="2:8" ht="15.8" thickBot="1" x14ac:dyDescent="0.3">
      <c r="B17" s="61" t="str">
        <v>Profit</v>
      </c>
      <c r="C17" s="62">
        <v>5000</v>
      </c>
      <c r="D17" s="62">
        <v>5500</v>
      </c>
      <c r="E17" s="62">
        <v>6000</v>
      </c>
      <c r="F17" s="62">
        <v>6500</v>
      </c>
      <c r="G17" s="62">
        <v>7000</v>
      </c>
      <c r="H17" s="63">
        <v>7500</v>
      </c>
    </row>
    <row r="18" spans="2:8" ht="15.8" thickBot="1" x14ac:dyDescent="0.3"/>
    <row r="19" spans="2:8" ht="14.95" x14ac:dyDescent="0.25">
      <c r="B19" s="43" cm="1">
        <f t="array" ref="B19:H24">'Data Tables'!F22:L27</f>
        <v>0</v>
      </c>
      <c r="C19" s="19" t="str">
        <v>WACC</v>
      </c>
      <c r="D19" s="44">
        <v>0</v>
      </c>
      <c r="E19" s="44">
        <v>0</v>
      </c>
      <c r="F19" s="44">
        <v>0</v>
      </c>
      <c r="G19" s="44">
        <v>0</v>
      </c>
      <c r="H19" s="45">
        <v>0</v>
      </c>
    </row>
    <row r="20" spans="2:8" ht="14.95" x14ac:dyDescent="0.25">
      <c r="B20" s="21" t="str">
        <v>Growth Rate</v>
      </c>
      <c r="C20">
        <v>2574999.9999999995</v>
      </c>
      <c r="D20">
        <v>10.5</v>
      </c>
      <c r="E20">
        <v>11</v>
      </c>
      <c r="F20">
        <v>11.5</v>
      </c>
      <c r="G20">
        <v>12</v>
      </c>
      <c r="H20" s="11">
        <v>12.5</v>
      </c>
    </row>
    <row r="21" spans="2:8" ht="14.95" x14ac:dyDescent="0.25">
      <c r="B21" s="46">
        <v>0</v>
      </c>
      <c r="C21">
        <v>3.5</v>
      </c>
      <c r="D21">
        <v>112500</v>
      </c>
      <c r="E21">
        <v>105000</v>
      </c>
      <c r="F21">
        <v>98437.5</v>
      </c>
      <c r="G21">
        <v>92647.058823529413</v>
      </c>
      <c r="H21" s="11">
        <v>87500</v>
      </c>
    </row>
    <row r="22" spans="2:8" ht="14.95" x14ac:dyDescent="0.25">
      <c r="B22" s="46">
        <v>0</v>
      </c>
      <c r="C22">
        <v>4</v>
      </c>
      <c r="D22">
        <v>134615.38461538462</v>
      </c>
      <c r="E22">
        <v>125000</v>
      </c>
      <c r="F22">
        <v>116666.66666666667</v>
      </c>
      <c r="G22">
        <v>109375</v>
      </c>
      <c r="H22" s="11">
        <v>102941.17647058824</v>
      </c>
    </row>
    <row r="23" spans="2:8" ht="14.95" x14ac:dyDescent="0.25">
      <c r="B23" s="46">
        <v>0</v>
      </c>
      <c r="C23">
        <v>4.5</v>
      </c>
      <c r="D23">
        <v>160416.66666666666</v>
      </c>
      <c r="E23">
        <v>148076.92307692306</v>
      </c>
      <c r="F23">
        <v>137500</v>
      </c>
      <c r="G23">
        <v>128333.33333333333</v>
      </c>
      <c r="H23" s="11">
        <v>120312.5</v>
      </c>
    </row>
    <row r="24" spans="2:8" ht="15.8" thickBot="1" x14ac:dyDescent="0.3">
      <c r="B24" s="47">
        <v>0</v>
      </c>
      <c r="C24" s="12">
        <v>5</v>
      </c>
      <c r="D24" s="12">
        <v>190909.09090909091</v>
      </c>
      <c r="E24" s="12">
        <v>175000</v>
      </c>
      <c r="F24" s="12">
        <v>161538.46153846153</v>
      </c>
      <c r="G24" s="12">
        <v>150000</v>
      </c>
      <c r="H24" s="13">
        <v>140000</v>
      </c>
    </row>
    <row r="25" spans="2:8" ht="15.8" thickBot="1" x14ac:dyDescent="0.3"/>
    <row r="26" spans="2:8" ht="14.95" x14ac:dyDescent="0.25">
      <c r="B26" s="10" t="str" cm="1">
        <f t="array" ref="B26:C31">'Goal Seek'!C8:D13</f>
        <v>Quarter 1</v>
      </c>
      <c r="C26" s="20">
        <v>801</v>
      </c>
    </row>
    <row r="27" spans="2:8" ht="14.95" x14ac:dyDescent="0.25">
      <c r="B27" s="21" t="str">
        <v>Quarter 2</v>
      </c>
      <c r="C27" s="11">
        <v>1250</v>
      </c>
    </row>
    <row r="28" spans="2:8" ht="14.95" x14ac:dyDescent="0.25">
      <c r="B28" s="21" t="str">
        <v>Quarter 3</v>
      </c>
      <c r="C28" s="11">
        <v>956</v>
      </c>
    </row>
    <row r="29" spans="2:8" ht="14.95" x14ac:dyDescent="0.25">
      <c r="B29" s="21" t="str">
        <v>Quarter 4</v>
      </c>
      <c r="C29" s="54">
        <v>2325.0000000000009</v>
      </c>
    </row>
    <row r="30" spans="2:8" ht="14.95" x14ac:dyDescent="0.25">
      <c r="B30" s="21" t="str">
        <v>Total</v>
      </c>
      <c r="C30" s="54">
        <v>5332.0000000000009</v>
      </c>
    </row>
    <row r="31" spans="2:8" ht="15.8" thickBot="1" x14ac:dyDescent="0.3">
      <c r="B31" s="23" t="str">
        <v>Average Per Quarter</v>
      </c>
      <c r="C31" s="55">
        <v>1333.0000000000002</v>
      </c>
    </row>
    <row r="32" spans="2:8" ht="15.8" thickBot="1" x14ac:dyDescent="0.3"/>
    <row r="33" spans="2:6" ht="14.95" x14ac:dyDescent="0.25">
      <c r="B33" s="10" t="str" cm="1">
        <f t="array" ref="B33:C38">'Scenario Manager'!H8:I13</f>
        <v>Sales</v>
      </c>
      <c r="C33" s="20">
        <v>1200000</v>
      </c>
    </row>
    <row r="34" spans="2:6" x14ac:dyDescent="0.25">
      <c r="B34" s="21" t="str">
        <v>Costs</v>
      </c>
      <c r="C34" s="11">
        <v>750000</v>
      </c>
    </row>
    <row r="35" spans="2:6" x14ac:dyDescent="0.25">
      <c r="B35" s="21" t="str">
        <v>Gross Profit</v>
      </c>
      <c r="C35" s="11">
        <v>450000</v>
      </c>
    </row>
    <row r="36" spans="2:6" x14ac:dyDescent="0.25">
      <c r="B36" s="21" t="str">
        <v>Tax Rate</v>
      </c>
      <c r="C36" s="11">
        <v>0.2</v>
      </c>
    </row>
    <row r="37" spans="2:6" x14ac:dyDescent="0.25">
      <c r="B37" s="21" t="str">
        <v>Taxes Paid</v>
      </c>
      <c r="C37" s="11">
        <v>90000</v>
      </c>
    </row>
    <row r="38" spans="2:6" ht="14.95" thickBot="1" x14ac:dyDescent="0.3">
      <c r="B38" s="23" t="str">
        <v>Profit After Taxes</v>
      </c>
      <c r="C38" s="13">
        <v>360000</v>
      </c>
    </row>
    <row r="39" spans="2:6" ht="14.95" thickBot="1" x14ac:dyDescent="0.3"/>
    <row r="40" spans="2:6" x14ac:dyDescent="0.25">
      <c r="B40" s="10" t="str" cm="1">
        <f t="array" ref="B40:F44">Solver!N4:R8</f>
        <v>Stock</v>
      </c>
      <c r="C40" s="19" t="str">
        <v>Expected Return</v>
      </c>
      <c r="D40" s="19" t="str">
        <v>Standard Deviation</v>
      </c>
      <c r="E40" s="19" t="str">
        <v>Allocation (%)</v>
      </c>
      <c r="F40" s="20" t="str">
        <v>Weighted Return</v>
      </c>
    </row>
    <row r="41" spans="2:6" x14ac:dyDescent="0.25">
      <c r="B41" s="21" t="str">
        <v>A</v>
      </c>
      <c r="C41" s="48">
        <v>0.12</v>
      </c>
      <c r="D41" s="48">
        <v>0.2</v>
      </c>
      <c r="E41" s="49">
        <v>0.26870318731532306</v>
      </c>
      <c r="F41" s="50">
        <v>3.2244382477838764E-2</v>
      </c>
    </row>
    <row r="42" spans="2:6" x14ac:dyDescent="0.25">
      <c r="B42" s="21" t="str">
        <v>B</v>
      </c>
      <c r="C42" s="48">
        <v>0.08</v>
      </c>
      <c r="D42" s="48">
        <v>0.1</v>
      </c>
      <c r="E42" s="49">
        <v>0.14449032313402788</v>
      </c>
      <c r="F42" s="50">
        <v>1.155922585072223E-2</v>
      </c>
    </row>
    <row r="43" spans="2:6" x14ac:dyDescent="0.25">
      <c r="B43" s="21" t="str">
        <v>C</v>
      </c>
      <c r="C43" s="48">
        <v>0.15</v>
      </c>
      <c r="D43" s="48">
        <v>0.25</v>
      </c>
      <c r="E43" s="49">
        <v>0.58680648954927395</v>
      </c>
      <c r="F43" s="50">
        <v>8.8020973432391084E-2</v>
      </c>
    </row>
    <row r="44" spans="2:6" ht="14.95" thickBot="1" x14ac:dyDescent="0.3">
      <c r="B44" s="47">
        <v>0</v>
      </c>
      <c r="C44" s="53">
        <v>0</v>
      </c>
      <c r="D44" s="51">
        <v>0.17999999059493546</v>
      </c>
      <c r="E44" s="51">
        <v>0.99999999999862488</v>
      </c>
      <c r="F44" s="52">
        <v>0.13182458176095208</v>
      </c>
    </row>
  </sheetData>
  <pageMargins left="0.7" right="0.7"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95843-2EE7-4A96-8FE7-414F5CF4AF3C}">
  <dimension ref="A1:L30"/>
  <sheetViews>
    <sheetView workbookViewId="0">
      <selection activeCell="S30" sqref="S30"/>
    </sheetView>
  </sheetViews>
  <sheetFormatPr defaultRowHeight="14.3" x14ac:dyDescent="0.25"/>
  <cols>
    <col min="1" max="1" width="9.25" bestFit="1" customWidth="1"/>
    <col min="2" max="2" width="13.25" customWidth="1"/>
  </cols>
  <sheetData>
    <row r="1" spans="1:12" ht="14.95" x14ac:dyDescent="0.25">
      <c r="A1" s="8" t="s">
        <v>22</v>
      </c>
      <c r="B1" s="7"/>
      <c r="C1" s="7"/>
      <c r="D1" s="7"/>
      <c r="E1" s="7"/>
      <c r="F1" s="7"/>
      <c r="G1" s="7"/>
      <c r="H1" s="7"/>
      <c r="I1" s="7"/>
      <c r="J1" s="7"/>
      <c r="K1" s="7"/>
      <c r="L1" s="42" t="str">
        <f>Instructions!M5</f>
        <v>A</v>
      </c>
    </row>
    <row r="3" spans="1:12" ht="15.8" thickBot="1" x14ac:dyDescent="0.3">
      <c r="A3" s="8" t="s">
        <v>10</v>
      </c>
      <c r="B3" s="6" t="s">
        <v>0</v>
      </c>
      <c r="G3" s="92" t="s">
        <v>11</v>
      </c>
      <c r="H3" s="92"/>
      <c r="I3" s="92"/>
      <c r="J3" s="92"/>
      <c r="K3" s="92"/>
    </row>
    <row r="4" spans="1:12" ht="15.8" thickBot="1" x14ac:dyDescent="0.3">
      <c r="G4" s="3">
        <v>11</v>
      </c>
      <c r="H4" s="4">
        <v>12</v>
      </c>
      <c r="I4" s="4">
        <v>13</v>
      </c>
      <c r="J4" s="4">
        <v>14</v>
      </c>
      <c r="K4" s="5">
        <v>15</v>
      </c>
    </row>
    <row r="5" spans="1:12" ht="15.8" thickBot="1" x14ac:dyDescent="0.3">
      <c r="B5" t="s">
        <v>1</v>
      </c>
      <c r="C5" s="66">
        <v>10</v>
      </c>
      <c r="E5" s="14" t="s">
        <v>3</v>
      </c>
      <c r="F5" s="67">
        <f>C7</f>
        <v>5000</v>
      </c>
      <c r="G5" s="1">
        <f t="dataTable" ref="G5:K5" dt2D="0" dtr="1" r1="C5"/>
        <v>5500</v>
      </c>
      <c r="H5" s="1">
        <v>6000</v>
      </c>
      <c r="I5" s="1">
        <v>6500</v>
      </c>
      <c r="J5" s="1">
        <v>7000</v>
      </c>
      <c r="K5" s="2">
        <v>7500</v>
      </c>
    </row>
    <row r="6" spans="1:12" ht="15.8" thickBot="1" x14ac:dyDescent="0.3">
      <c r="B6" t="s">
        <v>2</v>
      </c>
      <c r="C6" s="66">
        <v>500</v>
      </c>
    </row>
    <row r="7" spans="1:12" ht="15.8" thickBot="1" x14ac:dyDescent="0.3">
      <c r="B7" t="s">
        <v>3</v>
      </c>
      <c r="C7" s="69">
        <f>C5*C6</f>
        <v>5000</v>
      </c>
    </row>
    <row r="9" spans="1:12" ht="14.95" x14ac:dyDescent="0.25">
      <c r="A9" s="8" t="s">
        <v>5</v>
      </c>
      <c r="B9" t="s">
        <v>4</v>
      </c>
    </row>
    <row r="10" spans="1:12" ht="14.95" x14ac:dyDescent="0.25">
      <c r="A10" s="8" t="s">
        <v>6</v>
      </c>
      <c r="B10" t="s">
        <v>9</v>
      </c>
    </row>
    <row r="11" spans="1:12" ht="14.95" x14ac:dyDescent="0.25">
      <c r="A11" s="8" t="s">
        <v>7</v>
      </c>
      <c r="B11" t="s">
        <v>8</v>
      </c>
    </row>
    <row r="15" spans="1:12" ht="14.95" x14ac:dyDescent="0.25">
      <c r="A15" s="8" t="s">
        <v>12</v>
      </c>
      <c r="B15" s="6" t="s">
        <v>13</v>
      </c>
    </row>
    <row r="17" spans="1:12" ht="14.95" x14ac:dyDescent="0.25">
      <c r="A17" s="8" t="s">
        <v>5</v>
      </c>
      <c r="B17" t="s">
        <v>36</v>
      </c>
    </row>
    <row r="18" spans="1:12" ht="14.95" x14ac:dyDescent="0.25">
      <c r="A18" s="8" t="s">
        <v>6</v>
      </c>
      <c r="B18" t="s">
        <v>90</v>
      </c>
    </row>
    <row r="19" spans="1:12" ht="14.95" x14ac:dyDescent="0.25">
      <c r="A19" s="8" t="s">
        <v>7</v>
      </c>
      <c r="B19" t="s">
        <v>60</v>
      </c>
    </row>
    <row r="21" spans="1:12" ht="15.8" thickBot="1" x14ac:dyDescent="0.3">
      <c r="B21" s="6" t="s">
        <v>15</v>
      </c>
      <c r="C21" s="6" t="s">
        <v>16</v>
      </c>
      <c r="D21" s="6" t="s">
        <v>17</v>
      </c>
    </row>
    <row r="22" spans="1:12" ht="14.95" x14ac:dyDescent="0.25">
      <c r="B22" s="66">
        <v>175000</v>
      </c>
      <c r="C22">
        <v>47650</v>
      </c>
      <c r="D22">
        <v>1350000</v>
      </c>
      <c r="F22" s="10"/>
      <c r="G22" s="93" t="s">
        <v>18</v>
      </c>
      <c r="H22" s="93"/>
      <c r="I22" s="93"/>
      <c r="J22" s="93"/>
      <c r="K22" s="93"/>
      <c r="L22" s="64"/>
    </row>
    <row r="23" spans="1:12" x14ac:dyDescent="0.25">
      <c r="F23" s="94" t="s">
        <v>19</v>
      </c>
      <c r="G23" s="91">
        <f>C26</f>
        <v>2574999.9999999995</v>
      </c>
      <c r="H23">
        <v>10.5</v>
      </c>
      <c r="I23">
        <v>11</v>
      </c>
      <c r="J23">
        <v>11.5</v>
      </c>
      <c r="K23">
        <v>12</v>
      </c>
      <c r="L23" s="11">
        <v>12.5</v>
      </c>
    </row>
    <row r="24" spans="1:12" x14ac:dyDescent="0.25">
      <c r="B24" s="6" t="s">
        <v>18</v>
      </c>
      <c r="C24" s="68">
        <v>0.1</v>
      </c>
      <c r="F24" s="94"/>
      <c r="G24">
        <v>3.5</v>
      </c>
      <c r="H24">
        <f t="dataTable" ref="H24:L27" dt2D="1" dtr="1" r1="C24" r2="C25"/>
        <v>112500</v>
      </c>
      <c r="I24">
        <v>105000</v>
      </c>
      <c r="J24">
        <v>98437.5</v>
      </c>
      <c r="K24">
        <v>92647.058823529413</v>
      </c>
      <c r="L24" s="11">
        <v>87500</v>
      </c>
    </row>
    <row r="25" spans="1:12" ht="14.95" thickBot="1" x14ac:dyDescent="0.3">
      <c r="B25" s="6" t="s">
        <v>19</v>
      </c>
      <c r="C25" s="68">
        <v>0.03</v>
      </c>
      <c r="F25" s="94"/>
      <c r="G25">
        <v>4</v>
      </c>
      <c r="H25">
        <v>134615.38461538462</v>
      </c>
      <c r="I25">
        <v>125000</v>
      </c>
      <c r="J25">
        <v>116666.66666666667</v>
      </c>
      <c r="K25">
        <v>109375</v>
      </c>
      <c r="L25" s="11">
        <v>102941.17647058824</v>
      </c>
    </row>
    <row r="26" spans="1:12" ht="14.95" thickBot="1" x14ac:dyDescent="0.3">
      <c r="B26" s="6" t="s">
        <v>14</v>
      </c>
      <c r="C26" s="69">
        <f>B22*(1+C25)/(C24-C25)</f>
        <v>2574999.9999999995</v>
      </c>
      <c r="F26" s="94"/>
      <c r="G26">
        <v>4.5</v>
      </c>
      <c r="H26">
        <v>160416.66666666666</v>
      </c>
      <c r="I26">
        <v>148076.92307692306</v>
      </c>
      <c r="J26">
        <v>137500</v>
      </c>
      <c r="K26">
        <v>128333.33333333333</v>
      </c>
      <c r="L26" s="11">
        <v>120312.5</v>
      </c>
    </row>
    <row r="27" spans="1:12" ht="14.95" thickBot="1" x14ac:dyDescent="0.3">
      <c r="F27" s="95"/>
      <c r="G27" s="12">
        <v>5</v>
      </c>
      <c r="H27" s="12">
        <v>190909.09090909091</v>
      </c>
      <c r="I27" s="12">
        <v>175000</v>
      </c>
      <c r="J27" s="12">
        <v>161538.46153846153</v>
      </c>
      <c r="K27" s="12">
        <v>150000</v>
      </c>
      <c r="L27" s="13">
        <v>140000</v>
      </c>
    </row>
    <row r="30" spans="1:12" ht="14.95" x14ac:dyDescent="0.25">
      <c r="A30" s="8" t="s">
        <v>20</v>
      </c>
      <c r="B30" t="s">
        <v>21</v>
      </c>
    </row>
  </sheetData>
  <mergeCells count="3">
    <mergeCell ref="G3:K3"/>
    <mergeCell ref="G22:K22"/>
    <mergeCell ref="F23:F27"/>
  </mergeCells>
  <conditionalFormatting sqref="F5">
    <cfRule type="colorScale" priority="1">
      <colorScale>
        <cfvo type="min"/>
        <cfvo type="percentile" val="50"/>
        <cfvo type="max"/>
        <color rgb="FFF8696B"/>
        <color rgb="FFFCFCFF"/>
        <color rgb="FF5A8AC6"/>
      </colorScale>
    </cfRule>
  </conditionalFormatting>
  <conditionalFormatting sqref="F4:K5">
    <cfRule type="colorScale" priority="5">
      <colorScale>
        <cfvo type="min"/>
        <cfvo type="max"/>
        <color rgb="FFFCFCFF"/>
        <color rgb="FF63BE7B"/>
      </colorScale>
    </cfRule>
  </conditionalFormatting>
  <conditionalFormatting sqref="G23">
    <cfRule type="colorScale" priority="2">
      <colorScale>
        <cfvo type="min"/>
        <cfvo type="percentile" val="50"/>
        <cfvo type="max"/>
        <color rgb="FFF8696B"/>
        <color rgb="FFFCFCFF"/>
        <color rgb="FF5A8AC6"/>
      </colorScale>
    </cfRule>
  </conditionalFormatting>
  <conditionalFormatting sqref="G5:K5">
    <cfRule type="colorScale" priority="3">
      <colorScale>
        <cfvo type="min"/>
        <cfvo type="max"/>
        <color rgb="FFFFEF9C"/>
        <color rgb="FF63BE7B"/>
      </colorScale>
    </cfRule>
  </conditionalFormatting>
  <conditionalFormatting sqref="G23:L27">
    <cfRule type="colorScale" priority="4">
      <colorScale>
        <cfvo type="min"/>
        <cfvo type="percentile" val="50"/>
        <cfvo type="max"/>
        <color rgb="FF63BE7B"/>
        <color rgb="FFFFEB84"/>
        <color rgb="FFF8696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60B79-26D7-4FD1-AAB5-1EF75A679B30}">
  <dimension ref="A1:M13"/>
  <sheetViews>
    <sheetView topLeftCell="B1" workbookViewId="0">
      <selection activeCell="F22" sqref="F22"/>
    </sheetView>
  </sheetViews>
  <sheetFormatPr defaultRowHeight="14.3" x14ac:dyDescent="0.25"/>
  <sheetData>
    <row r="1" spans="1:13" s="34" customFormat="1" ht="14.95" x14ac:dyDescent="0.25">
      <c r="A1" s="8" t="s">
        <v>23</v>
      </c>
      <c r="B1" s="8" t="s">
        <v>23</v>
      </c>
      <c r="C1" s="8"/>
      <c r="D1" s="8"/>
      <c r="E1" s="8"/>
      <c r="F1" s="8"/>
      <c r="G1" s="8"/>
      <c r="H1" s="8"/>
      <c r="I1" s="8"/>
      <c r="J1" s="8"/>
      <c r="K1" s="8"/>
      <c r="L1" s="8"/>
      <c r="M1" s="42" t="str">
        <f>Instructions!M5</f>
        <v>A</v>
      </c>
    </row>
    <row r="3" spans="1:13" ht="14.95" x14ac:dyDescent="0.25">
      <c r="A3" s="8" t="s">
        <v>5</v>
      </c>
      <c r="B3" t="s">
        <v>24</v>
      </c>
    </row>
    <row r="4" spans="1:13" ht="14.95" x14ac:dyDescent="0.25">
      <c r="A4" s="8" t="s">
        <v>6</v>
      </c>
      <c r="B4" t="s">
        <v>25</v>
      </c>
    </row>
    <row r="5" spans="1:13" ht="14.95" x14ac:dyDescent="0.25">
      <c r="A5" s="8" t="s">
        <v>7</v>
      </c>
      <c r="B5" t="s">
        <v>89</v>
      </c>
    </row>
    <row r="8" spans="1:13" ht="14.95" x14ac:dyDescent="0.25">
      <c r="C8" s="17" t="s">
        <v>26</v>
      </c>
      <c r="D8" s="66">
        <v>801</v>
      </c>
    </row>
    <row r="9" spans="1:13" ht="14.95" x14ac:dyDescent="0.25">
      <c r="C9" s="17" t="s">
        <v>27</v>
      </c>
      <c r="D9" s="66">
        <v>1250</v>
      </c>
    </row>
    <row r="10" spans="1:13" ht="15.8" thickBot="1" x14ac:dyDescent="0.3">
      <c r="C10" s="17" t="s">
        <v>28</v>
      </c>
      <c r="D10" s="66">
        <v>956</v>
      </c>
    </row>
    <row r="11" spans="1:13" ht="15.8" thickBot="1" x14ac:dyDescent="0.3">
      <c r="C11" s="17" t="s">
        <v>29</v>
      </c>
      <c r="D11" s="69">
        <v>2325.0000000000009</v>
      </c>
    </row>
    <row r="12" spans="1:13" ht="14.95" x14ac:dyDescent="0.25">
      <c r="C12" s="17" t="s">
        <v>30</v>
      </c>
      <c r="D12" s="15">
        <f>SUM(D8:D11)</f>
        <v>5332.0000000000009</v>
      </c>
      <c r="F12" s="18" t="s">
        <v>32</v>
      </c>
    </row>
    <row r="13" spans="1:13" ht="14.95" x14ac:dyDescent="0.25">
      <c r="B13" s="14"/>
      <c r="C13" s="17" t="s">
        <v>31</v>
      </c>
      <c r="D13" s="16">
        <f>SUM(D8:D11)/4</f>
        <v>1333.0000000000002</v>
      </c>
      <c r="F13" s="18" t="s">
        <v>33</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1BB6B-77AF-4C15-9098-A0B2B4FBA50C}">
  <dimension ref="A1:I19"/>
  <sheetViews>
    <sheetView workbookViewId="0">
      <selection activeCell="C12" sqref="C12"/>
    </sheetView>
  </sheetViews>
  <sheetFormatPr defaultRowHeight="14.3" x14ac:dyDescent="0.25"/>
  <cols>
    <col min="3" max="3" width="11.875" bestFit="1" customWidth="1"/>
    <col min="4" max="4" width="10.875" bestFit="1" customWidth="1"/>
    <col min="5" max="5" width="11.875" bestFit="1" customWidth="1"/>
    <col min="8" max="8" width="14.375" bestFit="1" customWidth="1"/>
    <col min="9" max="9" width="11.75" customWidth="1"/>
  </cols>
  <sheetData>
    <row r="1" spans="1:9" s="34" customFormat="1" ht="14.95" x14ac:dyDescent="0.25">
      <c r="A1" s="8" t="s">
        <v>34</v>
      </c>
      <c r="B1" s="8"/>
      <c r="C1" s="8"/>
      <c r="D1" s="8"/>
      <c r="E1" s="8"/>
      <c r="F1" s="8"/>
      <c r="G1" s="8"/>
      <c r="H1" s="8"/>
      <c r="I1" s="42" t="str">
        <f>Instructions!M5</f>
        <v>A</v>
      </c>
    </row>
    <row r="3" spans="1:9" ht="14.95" x14ac:dyDescent="0.25">
      <c r="A3" s="8" t="s">
        <v>5</v>
      </c>
      <c r="B3" t="s">
        <v>35</v>
      </c>
    </row>
    <row r="4" spans="1:9" ht="14.95" x14ac:dyDescent="0.25">
      <c r="A4" s="8" t="s">
        <v>6</v>
      </c>
      <c r="B4" t="s">
        <v>37</v>
      </c>
    </row>
    <row r="5" spans="1:9" ht="14.95" x14ac:dyDescent="0.25">
      <c r="A5" s="8" t="s">
        <v>7</v>
      </c>
      <c r="B5" t="s">
        <v>38</v>
      </c>
    </row>
    <row r="6" spans="1:9" ht="14.95" x14ac:dyDescent="0.25">
      <c r="A6" s="8" t="s">
        <v>20</v>
      </c>
      <c r="B6" t="s">
        <v>57</v>
      </c>
    </row>
    <row r="7" spans="1:9" ht="15.8" thickBot="1" x14ac:dyDescent="0.3"/>
    <row r="8" spans="1:9" ht="14.95" x14ac:dyDescent="0.25">
      <c r="B8" s="24"/>
      <c r="C8" s="27" t="s">
        <v>43</v>
      </c>
      <c r="D8" s="27" t="s">
        <v>44</v>
      </c>
      <c r="E8" s="28" t="s">
        <v>45</v>
      </c>
      <c r="H8" s="31" t="s">
        <v>39</v>
      </c>
      <c r="I8" s="70">
        <v>1200000</v>
      </c>
    </row>
    <row r="9" spans="1:9" ht="14.95" x14ac:dyDescent="0.25">
      <c r="B9" s="96" t="s">
        <v>46</v>
      </c>
      <c r="C9" s="97"/>
      <c r="D9" s="97"/>
      <c r="E9" s="98"/>
      <c r="H9" s="25" t="s">
        <v>40</v>
      </c>
      <c r="I9" s="71">
        <v>750000</v>
      </c>
    </row>
    <row r="10" spans="1:9" ht="14.95" x14ac:dyDescent="0.25">
      <c r="B10" s="25" t="s">
        <v>39</v>
      </c>
      <c r="C10" t="s">
        <v>42</v>
      </c>
      <c r="D10" t="s">
        <v>48</v>
      </c>
      <c r="E10" s="11" t="s">
        <v>50</v>
      </c>
      <c r="H10" s="25" t="s">
        <v>56</v>
      </c>
      <c r="I10" s="32">
        <f>I8-I9</f>
        <v>450000</v>
      </c>
    </row>
    <row r="11" spans="1:9" ht="14.95" x14ac:dyDescent="0.25">
      <c r="B11" s="25" t="s">
        <v>40</v>
      </c>
      <c r="C11" t="s">
        <v>47</v>
      </c>
      <c r="D11" t="s">
        <v>49</v>
      </c>
      <c r="E11" s="11" t="s">
        <v>47</v>
      </c>
      <c r="H11" s="25" t="s">
        <v>88</v>
      </c>
      <c r="I11" s="72">
        <v>0.2</v>
      </c>
    </row>
    <row r="12" spans="1:9" ht="14.95" x14ac:dyDescent="0.25">
      <c r="B12" s="25" t="s">
        <v>41</v>
      </c>
      <c r="C12" s="9">
        <v>0.1</v>
      </c>
      <c r="D12" s="9">
        <v>0.15</v>
      </c>
      <c r="E12" s="22">
        <v>0.15</v>
      </c>
      <c r="H12" s="25" t="s">
        <v>58</v>
      </c>
      <c r="I12" s="32">
        <f>I10*I11</f>
        <v>90000</v>
      </c>
    </row>
    <row r="13" spans="1:9" ht="15.8" thickBot="1" x14ac:dyDescent="0.3">
      <c r="B13" s="21"/>
      <c r="E13" s="11"/>
      <c r="H13" s="26" t="s">
        <v>59</v>
      </c>
      <c r="I13" s="33">
        <f>I10-I12</f>
        <v>360000</v>
      </c>
    </row>
    <row r="14" spans="1:9" ht="14.95" x14ac:dyDescent="0.25">
      <c r="B14" s="96" t="s">
        <v>51</v>
      </c>
      <c r="C14" s="97"/>
      <c r="D14" s="97"/>
      <c r="E14" s="98"/>
    </row>
    <row r="15" spans="1:9" ht="14.95" x14ac:dyDescent="0.25">
      <c r="B15" s="25" t="s">
        <v>39</v>
      </c>
      <c r="C15" t="s">
        <v>53</v>
      </c>
      <c r="D15" t="s">
        <v>49</v>
      </c>
      <c r="E15" s="11" t="s">
        <v>55</v>
      </c>
    </row>
    <row r="16" spans="1:9" ht="14.95" x14ac:dyDescent="0.25">
      <c r="B16" s="25" t="s">
        <v>52</v>
      </c>
      <c r="C16" t="s">
        <v>54</v>
      </c>
      <c r="D16" t="s">
        <v>48</v>
      </c>
      <c r="E16" s="11" t="s">
        <v>54</v>
      </c>
    </row>
    <row r="17" spans="2:5" ht="15.8" thickBot="1" x14ac:dyDescent="0.3">
      <c r="B17" s="26" t="s">
        <v>41</v>
      </c>
      <c r="C17" s="29">
        <v>0.25</v>
      </c>
      <c r="D17" s="29">
        <v>0.3</v>
      </c>
      <c r="E17" s="30">
        <v>0.25</v>
      </c>
    </row>
    <row r="19" spans="2:5" ht="14.95" x14ac:dyDescent="0.25">
      <c r="B19" s="18" t="s">
        <v>70</v>
      </c>
    </row>
  </sheetData>
  <scenarios current="0" show="0">
    <scenario name="Base Case" locked="1" count="3" user="Asus" comment="Created by Asus on 12/16/2023">
      <inputCells r="I8" val="1200000"/>
      <inputCells r="I9" val="750000"/>
      <inputCells r="I11" val="0.2" numFmtId="9"/>
    </scenario>
    <scenario name="Best Case" locked="1" count="3" user="Asus" comment="Created by Asus on 12/16/2023">
      <inputCells r="I8" val="1440000"/>
      <inputCells r="I9" val="675000"/>
      <inputCells r="I11" val="0.1" numFmtId="9"/>
    </scenario>
    <scenario name="Worst Case" locked="1" count="3" user="Asus" comment="Created by Asus on 12/16/2023">
      <inputCells r="I8" val="960000"/>
      <inputCells r="I9" val="825000"/>
      <inputCells r="I11" val="0.25" numFmtId="9"/>
    </scenario>
  </scenarios>
  <mergeCells count="2">
    <mergeCell ref="B9:E9"/>
    <mergeCell ref="B14:E1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4DD84-DCD2-4EDD-96FC-7E358166FC02}">
  <dimension ref="A1:E18"/>
  <sheetViews>
    <sheetView showGridLines="0" workbookViewId="0"/>
  </sheetViews>
  <sheetFormatPr defaultRowHeight="14.3" x14ac:dyDescent="0.25"/>
  <cols>
    <col min="1" max="1" width="2.25" customWidth="1"/>
    <col min="2" max="2" width="5.375" bestFit="1" customWidth="1"/>
    <col min="3" max="3" width="18.125" bestFit="1" customWidth="1"/>
    <col min="4" max="5" width="12" bestFit="1" customWidth="1"/>
  </cols>
  <sheetData>
    <row r="1" spans="1:5" ht="14.95" x14ac:dyDescent="0.25">
      <c r="A1" s="6" t="s">
        <v>91</v>
      </c>
    </row>
    <row r="2" spans="1:5" ht="14.95" x14ac:dyDescent="0.25">
      <c r="A2" s="6" t="s">
        <v>92</v>
      </c>
    </row>
    <row r="3" spans="1:5" ht="14.95" x14ac:dyDescent="0.25">
      <c r="A3" s="6" t="s">
        <v>112</v>
      </c>
    </row>
    <row r="6" spans="1:5" ht="15.8" thickBot="1" x14ac:dyDescent="0.3">
      <c r="A6" t="s">
        <v>93</v>
      </c>
    </row>
    <row r="7" spans="1:5" ht="14.95" x14ac:dyDescent="0.25">
      <c r="B7" s="75"/>
      <c r="C7" s="75"/>
      <c r="D7" s="75" t="s">
        <v>96</v>
      </c>
      <c r="E7" s="75" t="s">
        <v>98</v>
      </c>
    </row>
    <row r="8" spans="1:5" ht="15.8" thickBot="1" x14ac:dyDescent="0.3">
      <c r="B8" s="76" t="s">
        <v>94</v>
      </c>
      <c r="C8" s="76" t="s">
        <v>95</v>
      </c>
      <c r="D8" s="76" t="s">
        <v>97</v>
      </c>
      <c r="E8" s="76" t="s">
        <v>99</v>
      </c>
    </row>
    <row r="9" spans="1:5" ht="14.95" x14ac:dyDescent="0.25">
      <c r="B9" s="73" t="s">
        <v>103</v>
      </c>
      <c r="C9" s="73" t="s">
        <v>104</v>
      </c>
      <c r="D9" s="73">
        <v>0.26870318731532306</v>
      </c>
      <c r="E9" s="73">
        <v>0</v>
      </c>
    </row>
    <row r="10" spans="1:5" ht="14.95" x14ac:dyDescent="0.25">
      <c r="B10" s="73" t="s">
        <v>105</v>
      </c>
      <c r="C10" s="73" t="s">
        <v>106</v>
      </c>
      <c r="D10" s="73">
        <v>0.14449032313402788</v>
      </c>
      <c r="E10" s="73">
        <v>0</v>
      </c>
    </row>
    <row r="11" spans="1:5" ht="15.8" thickBot="1" x14ac:dyDescent="0.3">
      <c r="B11" s="74" t="s">
        <v>107</v>
      </c>
      <c r="C11" s="74" t="s">
        <v>108</v>
      </c>
      <c r="D11" s="74">
        <v>0.58680648954927395</v>
      </c>
      <c r="E11" s="74">
        <v>0</v>
      </c>
    </row>
    <row r="13" spans="1:5" ht="15.8" thickBot="1" x14ac:dyDescent="0.3">
      <c r="A13" t="s">
        <v>100</v>
      </c>
    </row>
    <row r="14" spans="1:5" ht="14.95" x14ac:dyDescent="0.25">
      <c r="B14" s="75"/>
      <c r="C14" s="75"/>
      <c r="D14" s="75" t="s">
        <v>96</v>
      </c>
      <c r="E14" s="75" t="s">
        <v>101</v>
      </c>
    </row>
    <row r="15" spans="1:5" ht="15.8" thickBot="1" x14ac:dyDescent="0.3">
      <c r="B15" s="76" t="s">
        <v>94</v>
      </c>
      <c r="C15" s="76" t="s">
        <v>95</v>
      </c>
      <c r="D15" s="76" t="s">
        <v>97</v>
      </c>
      <c r="E15" s="76" t="s">
        <v>102</v>
      </c>
    </row>
    <row r="16" spans="1:5" ht="14.95" x14ac:dyDescent="0.25">
      <c r="B16" s="73" t="s">
        <v>110</v>
      </c>
      <c r="C16" s="73" t="s">
        <v>63</v>
      </c>
      <c r="D16" s="73">
        <v>0.17999999059493546</v>
      </c>
      <c r="E16" s="73">
        <v>1.232161363658744E-15</v>
      </c>
    </row>
    <row r="17" spans="2:5" ht="14.95" x14ac:dyDescent="0.25">
      <c r="B17" s="73" t="s">
        <v>111</v>
      </c>
      <c r="C17" s="73" t="s">
        <v>64</v>
      </c>
      <c r="D17" s="73">
        <v>0.99999999999862488</v>
      </c>
      <c r="E17" s="73">
        <v>1.0000000000000002</v>
      </c>
    </row>
    <row r="18" spans="2:5" ht="15.8" thickBot="1" x14ac:dyDescent="0.3">
      <c r="B18" s="74" t="s">
        <v>109</v>
      </c>
      <c r="C18" s="74" t="s">
        <v>65</v>
      </c>
      <c r="D18" s="74">
        <v>0.13182458176095208</v>
      </c>
      <c r="E18" s="7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55585-E825-4EC7-BB2D-8839799CB394}">
  <dimension ref="A1:S10"/>
  <sheetViews>
    <sheetView workbookViewId="0">
      <selection activeCell="V26" sqref="V26"/>
    </sheetView>
  </sheetViews>
  <sheetFormatPr defaultRowHeight="14.3" x14ac:dyDescent="0.25"/>
  <cols>
    <col min="15" max="15" width="14.25" bestFit="1" customWidth="1"/>
    <col min="16" max="16" width="16.375" bestFit="1" customWidth="1"/>
    <col min="17" max="17" width="12" bestFit="1" customWidth="1"/>
    <col min="18" max="18" width="14.75" bestFit="1" customWidth="1"/>
  </cols>
  <sheetData>
    <row r="1" spans="1:19" ht="14.95" x14ac:dyDescent="0.25">
      <c r="A1" s="8" t="s">
        <v>66</v>
      </c>
      <c r="B1" s="7"/>
      <c r="C1" s="7"/>
      <c r="D1" s="7"/>
      <c r="E1" s="7"/>
      <c r="F1" s="7"/>
      <c r="G1" s="7"/>
      <c r="H1" s="7"/>
      <c r="I1" s="7"/>
      <c r="J1" s="7"/>
      <c r="K1" s="7"/>
      <c r="L1" s="7"/>
      <c r="M1" s="7"/>
      <c r="N1" s="7"/>
      <c r="O1" s="7"/>
      <c r="P1" s="7"/>
      <c r="Q1" s="7"/>
      <c r="R1" s="7"/>
      <c r="S1" s="42" t="str">
        <f>Instructions!M5</f>
        <v>A</v>
      </c>
    </row>
    <row r="4" spans="1:19" ht="15.8" thickBot="1" x14ac:dyDescent="0.3">
      <c r="N4" s="6" t="s">
        <v>61</v>
      </c>
      <c r="O4" s="6" t="s">
        <v>62</v>
      </c>
      <c r="P4" s="6" t="s">
        <v>63</v>
      </c>
      <c r="Q4" s="6" t="s">
        <v>64</v>
      </c>
      <c r="R4" s="6" t="s">
        <v>65</v>
      </c>
    </row>
    <row r="5" spans="1:19" ht="14.95" x14ac:dyDescent="0.25">
      <c r="N5" t="s">
        <v>43</v>
      </c>
      <c r="O5" s="35">
        <v>0.12</v>
      </c>
      <c r="P5" s="36">
        <v>0.2</v>
      </c>
      <c r="Q5" s="38">
        <v>0.26870318731532306</v>
      </c>
      <c r="R5" s="35">
        <f>O5*Q5</f>
        <v>3.2244382477838764E-2</v>
      </c>
    </row>
    <row r="6" spans="1:19" ht="14.95" x14ac:dyDescent="0.25">
      <c r="N6" t="s">
        <v>44</v>
      </c>
      <c r="O6" s="35">
        <v>0.08</v>
      </c>
      <c r="P6" s="36">
        <v>0.1</v>
      </c>
      <c r="Q6" s="39">
        <v>0.14449032313402788</v>
      </c>
      <c r="R6" s="35">
        <f t="shared" ref="R6:R7" si="0">O6*Q6</f>
        <v>1.155922585072223E-2</v>
      </c>
    </row>
    <row r="7" spans="1:19" ht="15.8" thickBot="1" x14ac:dyDescent="0.3">
      <c r="N7" t="s">
        <v>45</v>
      </c>
      <c r="O7" s="35">
        <v>0.15</v>
      </c>
      <c r="P7" s="36">
        <v>0.25</v>
      </c>
      <c r="Q7" s="40">
        <v>0.58680648954927395</v>
      </c>
      <c r="R7" s="35">
        <f t="shared" si="0"/>
        <v>8.8020973432391084E-2</v>
      </c>
    </row>
    <row r="8" spans="1:19" ht="15.8" thickBot="1" x14ac:dyDescent="0.3">
      <c r="O8" s="17"/>
      <c r="P8" s="37">
        <f>SQRT(Q5^2*P5^2+Q6^2*P6^2+Q7^2*P7^2+2*Q5*P5*Q6*P6*0.6+2*Q5*P5*Q7*P7*0.3+2*Q6*P6*Q7*P7*0.5)</f>
        <v>0.17999999059493546</v>
      </c>
      <c r="Q8" s="65">
        <f>SUM(Q5:Q7)</f>
        <v>0.99999999999862488</v>
      </c>
      <c r="R8" s="37">
        <f>SUM(R5:R7)</f>
        <v>0.13182458176095208</v>
      </c>
    </row>
    <row r="10" spans="1:19" ht="14.95" x14ac:dyDescent="0.25">
      <c r="N10" s="18" t="s">
        <v>87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049F5-F128-4D5E-9071-56AEE3EE1ADE}">
  <dimension ref="A1:R23"/>
  <sheetViews>
    <sheetView workbookViewId="0">
      <selection activeCell="M43" sqref="M43"/>
    </sheetView>
  </sheetViews>
  <sheetFormatPr defaultRowHeight="14.3" x14ac:dyDescent="0.25"/>
  <cols>
    <col min="2" max="2" width="26" customWidth="1"/>
    <col min="3" max="3" width="14.375" customWidth="1"/>
    <col min="4" max="4" width="15" customWidth="1"/>
    <col min="5" max="5" width="14" customWidth="1"/>
    <col min="6" max="6" width="15.625" customWidth="1"/>
    <col min="7" max="7" width="13.75" customWidth="1"/>
    <col min="8" max="8" width="15.625" customWidth="1"/>
    <col min="9" max="9" width="17" customWidth="1"/>
    <col min="10" max="10" width="16.625" customWidth="1"/>
    <col min="11" max="11" width="16" customWidth="1"/>
    <col min="12" max="12" width="15.375" customWidth="1"/>
    <col min="13" max="13" width="17.25" customWidth="1"/>
  </cols>
  <sheetData>
    <row r="1" spans="1:18" ht="14.95" x14ac:dyDescent="0.25">
      <c r="A1" s="8" t="s">
        <v>86</v>
      </c>
      <c r="B1" s="8"/>
      <c r="C1" s="8"/>
      <c r="D1" s="8"/>
      <c r="E1" s="8"/>
      <c r="F1" s="8"/>
      <c r="G1" s="8"/>
      <c r="H1" s="8"/>
      <c r="I1" s="8"/>
      <c r="J1" s="8"/>
      <c r="K1" s="8"/>
      <c r="L1" s="8"/>
      <c r="M1" s="8"/>
      <c r="N1" s="8"/>
      <c r="O1" s="8"/>
      <c r="P1" s="8"/>
      <c r="Q1" s="8"/>
      <c r="R1" s="8"/>
    </row>
    <row r="4" spans="1:18" ht="14.95" x14ac:dyDescent="0.25">
      <c r="B4" s="82" t="s">
        <v>85</v>
      </c>
      <c r="C4" s="81"/>
      <c r="D4" s="81">
        <v>1</v>
      </c>
      <c r="E4" s="81">
        <v>2</v>
      </c>
      <c r="F4" s="81">
        <v>3</v>
      </c>
      <c r="G4" s="81">
        <v>4</v>
      </c>
      <c r="H4" s="81">
        <v>5</v>
      </c>
      <c r="I4" s="81">
        <v>6</v>
      </c>
      <c r="J4" s="81">
        <v>7</v>
      </c>
      <c r="K4" s="81">
        <v>8</v>
      </c>
      <c r="L4" s="81">
        <v>9</v>
      </c>
      <c r="M4" s="81">
        <v>10</v>
      </c>
    </row>
    <row r="5" spans="1:18" ht="14.95" x14ac:dyDescent="0.25">
      <c r="B5" t="s">
        <v>71</v>
      </c>
      <c r="C5">
        <v>5000</v>
      </c>
      <c r="D5" s="77">
        <f>C5*(1+D6)</f>
        <v>5500</v>
      </c>
      <c r="E5" s="77">
        <f t="shared" ref="E5:M5" si="0">D5*(1+E6)</f>
        <v>6050.0000000000009</v>
      </c>
      <c r="F5" s="77">
        <f t="shared" si="0"/>
        <v>6655.0000000000018</v>
      </c>
      <c r="G5" s="77">
        <f t="shared" si="0"/>
        <v>7986.0000000000018</v>
      </c>
      <c r="H5" s="77">
        <f t="shared" si="0"/>
        <v>9583.2000000000025</v>
      </c>
      <c r="I5" s="77">
        <f t="shared" si="0"/>
        <v>11499.840000000002</v>
      </c>
      <c r="J5" s="77">
        <f t="shared" si="0"/>
        <v>12649.824000000002</v>
      </c>
      <c r="K5" s="77">
        <f t="shared" si="0"/>
        <v>13282.315200000003</v>
      </c>
      <c r="L5" s="77">
        <f t="shared" si="0"/>
        <v>13946.430960000003</v>
      </c>
      <c r="M5" s="77">
        <f t="shared" si="0"/>
        <v>14643.752508000003</v>
      </c>
    </row>
    <row r="6" spans="1:18" ht="14.95" x14ac:dyDescent="0.25">
      <c r="B6" t="s">
        <v>80</v>
      </c>
      <c r="D6" s="9">
        <v>0.1</v>
      </c>
      <c r="E6" s="9">
        <v>0.1</v>
      </c>
      <c r="F6" s="9">
        <v>0.1</v>
      </c>
      <c r="G6" s="9">
        <v>0.2</v>
      </c>
      <c r="H6" s="9">
        <v>0.2</v>
      </c>
      <c r="I6" s="9">
        <v>0.2</v>
      </c>
      <c r="J6" s="9">
        <v>0.1</v>
      </c>
      <c r="K6" s="9">
        <v>0.05</v>
      </c>
      <c r="L6" s="9">
        <v>0.05</v>
      </c>
      <c r="M6" s="9">
        <v>0.05</v>
      </c>
    </row>
    <row r="7" spans="1:18" ht="14.95" x14ac:dyDescent="0.25">
      <c r="B7" t="s">
        <v>83</v>
      </c>
      <c r="C7" s="85">
        <v>5</v>
      </c>
      <c r="D7" s="85">
        <f>C7*(1+D8)</f>
        <v>5</v>
      </c>
      <c r="E7" s="85">
        <f t="shared" ref="E7:M7" si="1">D7*(1+E8)</f>
        <v>5</v>
      </c>
      <c r="F7" s="85">
        <f t="shared" si="1"/>
        <v>5.25</v>
      </c>
      <c r="G7" s="85">
        <f t="shared" si="1"/>
        <v>5.5125000000000002</v>
      </c>
      <c r="H7" s="85">
        <f t="shared" si="1"/>
        <v>5.7881250000000009</v>
      </c>
      <c r="I7" s="85">
        <f t="shared" si="1"/>
        <v>6.0775312500000007</v>
      </c>
      <c r="J7" s="85">
        <f t="shared" si="1"/>
        <v>6.6852843750000011</v>
      </c>
      <c r="K7" s="85">
        <f t="shared" si="1"/>
        <v>7.353812812500002</v>
      </c>
      <c r="L7" s="85">
        <f t="shared" si="1"/>
        <v>8.0891940937500024</v>
      </c>
      <c r="M7" s="85">
        <f t="shared" si="1"/>
        <v>8.8981135031250034</v>
      </c>
    </row>
    <row r="8" spans="1:18" ht="14.95" x14ac:dyDescent="0.25">
      <c r="B8" t="s">
        <v>81</v>
      </c>
      <c r="D8" s="78">
        <v>0</v>
      </c>
      <c r="E8" s="9">
        <v>0</v>
      </c>
      <c r="F8" s="9">
        <v>0.05</v>
      </c>
      <c r="G8" s="9">
        <v>0.05</v>
      </c>
      <c r="H8" s="9">
        <v>0.05</v>
      </c>
      <c r="I8" s="9">
        <v>0.05</v>
      </c>
      <c r="J8" s="9">
        <v>0.1</v>
      </c>
      <c r="K8" s="9">
        <v>0.1</v>
      </c>
      <c r="L8" s="9">
        <v>0.1</v>
      </c>
      <c r="M8" s="9">
        <v>0.1</v>
      </c>
    </row>
    <row r="9" spans="1:18" ht="14.95" x14ac:dyDescent="0.25">
      <c r="B9" t="s">
        <v>84</v>
      </c>
      <c r="C9" s="85">
        <v>100</v>
      </c>
      <c r="D9" s="85">
        <f>C9*(1+D10)</f>
        <v>100</v>
      </c>
      <c r="E9" s="85">
        <f t="shared" ref="E9" si="2">D9*(1+E10)</f>
        <v>100</v>
      </c>
      <c r="F9" s="85">
        <f t="shared" ref="F9" si="3">E9*(1+F10)</f>
        <v>105</v>
      </c>
      <c r="G9" s="85">
        <f t="shared" ref="G9" si="4">F9*(1+G10)</f>
        <v>110.25</v>
      </c>
      <c r="H9" s="85">
        <f t="shared" ref="H9" si="5">G9*(1+H10)</f>
        <v>115.7625</v>
      </c>
      <c r="I9" s="85">
        <f t="shared" ref="I9" si="6">H9*(1+I10)</f>
        <v>121.55062500000001</v>
      </c>
      <c r="J9" s="85">
        <f t="shared" ref="J9" si="7">I9*(1+J10)</f>
        <v>133.70568750000001</v>
      </c>
      <c r="K9" s="85">
        <f t="shared" ref="K9" si="8">J9*(1+K10)</f>
        <v>147.07625625000003</v>
      </c>
      <c r="L9" s="85">
        <f t="shared" ref="L9" si="9">K9*(1+L10)</f>
        <v>161.78388187500005</v>
      </c>
      <c r="M9" s="85">
        <f t="shared" ref="M9" si="10">L9*(1+M10)</f>
        <v>177.96227006250007</v>
      </c>
    </row>
    <row r="10" spans="1:18" ht="14.95" x14ac:dyDescent="0.25">
      <c r="B10" t="s">
        <v>81</v>
      </c>
      <c r="D10" s="78">
        <v>0</v>
      </c>
      <c r="E10" s="9">
        <v>0</v>
      </c>
      <c r="F10" s="9">
        <v>0.05</v>
      </c>
      <c r="G10" s="9">
        <v>0.05</v>
      </c>
      <c r="H10" s="9">
        <v>0.05</v>
      </c>
      <c r="I10" s="9">
        <v>0.05</v>
      </c>
      <c r="J10" s="9">
        <v>0.1</v>
      </c>
      <c r="K10" s="9">
        <v>0.1</v>
      </c>
      <c r="L10" s="9">
        <v>0.1</v>
      </c>
      <c r="M10" s="9">
        <v>0.1</v>
      </c>
    </row>
    <row r="11" spans="1:18" ht="14.95" x14ac:dyDescent="0.25">
      <c r="B11" s="80" t="s">
        <v>72</v>
      </c>
      <c r="C11" s="89">
        <v>100000</v>
      </c>
      <c r="D11" s="90">
        <f>C11+D5</f>
        <v>105500</v>
      </c>
      <c r="E11" s="90">
        <f t="shared" ref="E11:M11" si="11">D11+E5</f>
        <v>111550</v>
      </c>
      <c r="F11" s="90">
        <f t="shared" si="11"/>
        <v>118205</v>
      </c>
      <c r="G11" s="90">
        <f t="shared" si="11"/>
        <v>126191</v>
      </c>
      <c r="H11" s="90">
        <f t="shared" si="11"/>
        <v>135774.20000000001</v>
      </c>
      <c r="I11" s="90">
        <f t="shared" si="11"/>
        <v>147274.04</v>
      </c>
      <c r="J11" s="90">
        <f t="shared" si="11"/>
        <v>159923.864</v>
      </c>
      <c r="K11" s="90">
        <f t="shared" si="11"/>
        <v>173206.17920000001</v>
      </c>
      <c r="L11" s="90">
        <f t="shared" si="11"/>
        <v>187152.61016000001</v>
      </c>
      <c r="M11" s="90">
        <f t="shared" si="11"/>
        <v>201796.36266800002</v>
      </c>
    </row>
    <row r="13" spans="1:18" ht="14.95" x14ac:dyDescent="0.25">
      <c r="B13" t="s">
        <v>74</v>
      </c>
      <c r="C13" s="9">
        <v>0.3</v>
      </c>
      <c r="D13" s="35">
        <f>C13*(1+D14)</f>
        <v>0.318</v>
      </c>
      <c r="E13" s="35">
        <f t="shared" ref="E13:M13" si="12">D13*(1+E14)</f>
        <v>0.33708000000000005</v>
      </c>
      <c r="F13" s="35">
        <f t="shared" si="12"/>
        <v>0.35730480000000009</v>
      </c>
      <c r="G13" s="35">
        <f t="shared" si="12"/>
        <v>0.39303528000000015</v>
      </c>
      <c r="H13" s="35">
        <f t="shared" si="12"/>
        <v>0.43233880800000019</v>
      </c>
      <c r="I13" s="35">
        <f t="shared" si="12"/>
        <v>0.46692591264000022</v>
      </c>
      <c r="J13" s="35">
        <f t="shared" si="12"/>
        <v>0.49961072652480026</v>
      </c>
      <c r="K13" s="35">
        <f t="shared" si="12"/>
        <v>0.52958737011628831</v>
      </c>
      <c r="L13" s="35">
        <f t="shared" si="12"/>
        <v>0.55606673862210276</v>
      </c>
      <c r="M13" s="35">
        <f t="shared" si="12"/>
        <v>0.57830940816698684</v>
      </c>
    </row>
    <row r="14" spans="1:18" ht="14.95" x14ac:dyDescent="0.25">
      <c r="B14" t="s">
        <v>82</v>
      </c>
      <c r="D14" s="9">
        <v>0.06</v>
      </c>
      <c r="E14" s="9">
        <v>0.06</v>
      </c>
      <c r="F14" s="9">
        <v>0.06</v>
      </c>
      <c r="G14" s="9">
        <v>0.1</v>
      </c>
      <c r="H14" s="9">
        <v>0.1</v>
      </c>
      <c r="I14" s="9">
        <v>0.08</v>
      </c>
      <c r="J14" s="9">
        <v>7.0000000000000007E-2</v>
      </c>
      <c r="K14" s="9">
        <v>0.06</v>
      </c>
      <c r="L14" s="9">
        <v>0.05</v>
      </c>
      <c r="M14" s="9">
        <v>0.04</v>
      </c>
    </row>
    <row r="15" spans="1:18" ht="14.95" x14ac:dyDescent="0.25">
      <c r="B15" t="s">
        <v>73</v>
      </c>
      <c r="C15" s="9">
        <v>0.05</v>
      </c>
      <c r="D15" s="79">
        <f>C15*(1+D16)</f>
        <v>5.2500000000000005E-2</v>
      </c>
      <c r="E15" s="79">
        <f t="shared" ref="E15:M15" si="13">D15*(1+E16)</f>
        <v>5.5125000000000007E-2</v>
      </c>
      <c r="F15" s="79">
        <f t="shared" si="13"/>
        <v>5.7881250000000009E-2</v>
      </c>
      <c r="G15" s="79">
        <f t="shared" si="13"/>
        <v>6.0775312500000012E-2</v>
      </c>
      <c r="H15" s="79">
        <f t="shared" si="13"/>
        <v>6.3814078125000021E-2</v>
      </c>
      <c r="I15" s="79">
        <f t="shared" si="13"/>
        <v>6.7004782031250029E-2</v>
      </c>
      <c r="J15" s="79">
        <f t="shared" si="13"/>
        <v>7.0355021132812529E-2</v>
      </c>
      <c r="K15" s="79">
        <f t="shared" si="13"/>
        <v>7.3872772189453165E-2</v>
      </c>
      <c r="L15" s="79">
        <f t="shared" si="13"/>
        <v>7.7566410798925831E-2</v>
      </c>
      <c r="M15" s="79">
        <f t="shared" si="13"/>
        <v>8.1444731338872131E-2</v>
      </c>
    </row>
    <row r="16" spans="1:18" ht="14.95" x14ac:dyDescent="0.25">
      <c r="B16" s="80" t="s">
        <v>82</v>
      </c>
      <c r="C16" s="80"/>
      <c r="D16" s="88">
        <v>0.05</v>
      </c>
      <c r="E16" s="88">
        <v>0.05</v>
      </c>
      <c r="F16" s="88">
        <v>0.05</v>
      </c>
      <c r="G16" s="88">
        <v>0.05</v>
      </c>
      <c r="H16" s="88">
        <v>0.05</v>
      </c>
      <c r="I16" s="88">
        <v>0.05</v>
      </c>
      <c r="J16" s="88">
        <v>0.05</v>
      </c>
      <c r="K16" s="88">
        <v>0.05</v>
      </c>
      <c r="L16" s="88">
        <v>0.05</v>
      </c>
      <c r="M16" s="88">
        <v>0.05</v>
      </c>
    </row>
    <row r="18" spans="2:13" ht="14.95" x14ac:dyDescent="0.25">
      <c r="B18" t="s">
        <v>75</v>
      </c>
      <c r="C18" s="85">
        <f>C11*C13*C7</f>
        <v>150000</v>
      </c>
      <c r="D18" s="85">
        <f t="shared" ref="D18:M18" si="14">D11*D13*D7</f>
        <v>167745</v>
      </c>
      <c r="E18" s="85">
        <f t="shared" si="14"/>
        <v>188006.37000000002</v>
      </c>
      <c r="F18" s="85">
        <f t="shared" si="14"/>
        <v>221734.87289100006</v>
      </c>
      <c r="G18" s="85">
        <f t="shared" si="14"/>
        <v>273406.30153937114</v>
      </c>
      <c r="H18" s="85">
        <f t="shared" si="14"/>
        <v>339765.57564144238</v>
      </c>
      <c r="I18" s="85">
        <f t="shared" si="14"/>
        <v>417927.91222960391</v>
      </c>
      <c r="J18" s="85">
        <f t="shared" si="14"/>
        <v>534152.06811001769</v>
      </c>
      <c r="K18" s="85">
        <f t="shared" si="14"/>
        <v>674549.10715981293</v>
      </c>
      <c r="L18" s="85">
        <f t="shared" si="14"/>
        <v>841837.10305755236</v>
      </c>
      <c r="M18" s="85">
        <f t="shared" si="14"/>
        <v>1038416.3865045478</v>
      </c>
    </row>
    <row r="19" spans="2:13" ht="14.95" x14ac:dyDescent="0.25">
      <c r="B19" t="s">
        <v>76</v>
      </c>
      <c r="C19" s="85">
        <f>C11*C13*C15*C9</f>
        <v>150000</v>
      </c>
      <c r="D19" s="85">
        <f t="shared" ref="D19:M19" si="15">D11*D13*D15*D9</f>
        <v>176132.25000000003</v>
      </c>
      <c r="E19" s="85">
        <f t="shared" si="15"/>
        <v>207277.02292500008</v>
      </c>
      <c r="F19" s="85">
        <f t="shared" si="15"/>
        <v>256685.83223044401</v>
      </c>
      <c r="G19" s="85">
        <f t="shared" si="15"/>
        <v>332327.06831049029</v>
      </c>
      <c r="H19" s="85">
        <f t="shared" si="15"/>
        <v>433636.53976337216</v>
      </c>
      <c r="I19" s="85">
        <f t="shared" si="15"/>
        <v>560063.37327440002</v>
      </c>
      <c r="J19" s="85">
        <f t="shared" si="15"/>
        <v>751605.60080031632</v>
      </c>
      <c r="K19" s="85">
        <f t="shared" si="15"/>
        <v>996616.25047631783</v>
      </c>
      <c r="L19" s="85">
        <f t="shared" si="15"/>
        <v>1305965.6512307955</v>
      </c>
      <c r="M19" s="85">
        <f t="shared" si="15"/>
        <v>1691470.8723349061</v>
      </c>
    </row>
    <row r="20" spans="2:13" ht="14.95" x14ac:dyDescent="0.25">
      <c r="B20" s="80" t="s">
        <v>77</v>
      </c>
      <c r="C20" s="86"/>
      <c r="D20" s="86">
        <v>10000</v>
      </c>
      <c r="E20" s="86">
        <v>10000</v>
      </c>
      <c r="F20" s="86">
        <v>10000</v>
      </c>
      <c r="G20" s="86">
        <v>0</v>
      </c>
      <c r="H20" s="86">
        <v>0</v>
      </c>
      <c r="I20" s="86">
        <v>0</v>
      </c>
      <c r="J20" s="86">
        <v>0</v>
      </c>
      <c r="K20" s="86">
        <v>0</v>
      </c>
      <c r="L20" s="86">
        <v>0</v>
      </c>
      <c r="M20" s="86">
        <v>0</v>
      </c>
    </row>
    <row r="22" spans="2:13" ht="14.95" x14ac:dyDescent="0.25">
      <c r="B22" t="s">
        <v>78</v>
      </c>
      <c r="C22" s="87">
        <f>SUM(C18:C20)</f>
        <v>300000</v>
      </c>
      <c r="D22" s="87">
        <f t="shared" ref="D22:M22" si="16">SUM(D18:D20)</f>
        <v>353877.25</v>
      </c>
      <c r="E22" s="87">
        <f t="shared" si="16"/>
        <v>405283.39292500011</v>
      </c>
      <c r="F22" s="87">
        <f t="shared" si="16"/>
        <v>488420.70512144407</v>
      </c>
      <c r="G22" s="87">
        <f t="shared" si="16"/>
        <v>605733.36984986137</v>
      </c>
      <c r="H22" s="87">
        <f t="shared" si="16"/>
        <v>773402.11540481448</v>
      </c>
      <c r="I22" s="87">
        <f t="shared" si="16"/>
        <v>977991.28550400399</v>
      </c>
      <c r="J22" s="87">
        <f t="shared" si="16"/>
        <v>1285757.6689103339</v>
      </c>
      <c r="K22" s="87">
        <f t="shared" si="16"/>
        <v>1671165.3576361309</v>
      </c>
      <c r="L22" s="87">
        <f t="shared" si="16"/>
        <v>2147802.7542883479</v>
      </c>
      <c r="M22" s="87">
        <f t="shared" si="16"/>
        <v>2729887.258839454</v>
      </c>
    </row>
    <row r="23" spans="2:13" ht="15.8" thickBot="1" x14ac:dyDescent="0.3">
      <c r="B23" s="83" t="s">
        <v>79</v>
      </c>
      <c r="C23" s="83"/>
      <c r="D23" s="84">
        <f>(D22-C22)/D22</f>
        <v>0.15224841382145929</v>
      </c>
      <c r="E23" s="84">
        <f t="shared" ref="E23:M23" si="17">(E22-D22)/E22</f>
        <v>0.12683999350181391</v>
      </c>
      <c r="F23" s="84">
        <f t="shared" si="17"/>
        <v>0.17021660082115514</v>
      </c>
      <c r="G23" s="84">
        <f t="shared" si="17"/>
        <v>0.19367046718508296</v>
      </c>
      <c r="H23" s="84">
        <f t="shared" si="17"/>
        <v>0.21679375090303685</v>
      </c>
      <c r="I23" s="84">
        <f t="shared" si="17"/>
        <v>0.20919324449169838</v>
      </c>
      <c r="J23" s="84">
        <f t="shared" si="17"/>
        <v>0.23936577696414493</v>
      </c>
      <c r="K23" s="84">
        <f t="shared" si="17"/>
        <v>0.23062211466072843</v>
      </c>
      <c r="L23" s="84">
        <f t="shared" si="17"/>
        <v>0.2219186076098249</v>
      </c>
      <c r="M23" s="84">
        <f t="shared" si="17"/>
        <v>0.21322657287999702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Data Tables</vt:lpstr>
      <vt:lpstr>Goal Seek</vt:lpstr>
      <vt:lpstr>Scenario Manager</vt:lpstr>
      <vt:lpstr>Sensitivity Report 1</vt:lpstr>
      <vt:lpstr>Solver</vt:lpstr>
      <vt:lpstr>Financial Model Formatting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Scarfone</dc:creator>
  <cp:lastModifiedBy>Jeffrey Jose</cp:lastModifiedBy>
  <cp:lastPrinted>2023-08-16T04:04:43Z</cp:lastPrinted>
  <dcterms:created xsi:type="dcterms:W3CDTF">2023-08-15T21:12:04Z</dcterms:created>
  <dcterms:modified xsi:type="dcterms:W3CDTF">2024-01-14T19:44:09Z</dcterms:modified>
</cp:coreProperties>
</file>