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isangeln/Downloads/"/>
    </mc:Choice>
  </mc:AlternateContent>
  <xr:revisionPtr revIDLastSave="0" documentId="8_{4629DA3B-2C60-F644-8FBA-9D69065258D8}" xr6:coauthVersionLast="47" xr6:coauthVersionMax="47" xr10:uidLastSave="{00000000-0000-0000-0000-000000000000}"/>
  <bookViews>
    <workbookView xWindow="0" yWindow="500" windowWidth="28800" windowHeight="16300" activeTab="1" xr2:uid="{EEA37F67-3B5B-421E-9BE7-2D03A980103D}"/>
  </bookViews>
  <sheets>
    <sheet name="CAPM" sheetId="5" r:id="rId1"/>
    <sheet name="APT" sheetId="7" r:id="rId2"/>
    <sheet name="Sheet1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65" i="7" l="1"/>
  <c r="G65" i="7"/>
  <c r="C64" i="7"/>
  <c r="C65" i="7"/>
  <c r="K65" i="7"/>
  <c r="AB64" i="7"/>
  <c r="G65" i="5"/>
  <c r="O65" i="5"/>
  <c r="G66" i="5"/>
  <c r="G64" i="5"/>
  <c r="G3" i="5"/>
  <c r="H15" i="8"/>
  <c r="H14" i="8"/>
  <c r="G15" i="8"/>
  <c r="G14" i="8"/>
  <c r="G13" i="8"/>
  <c r="F15" i="8"/>
  <c r="F14" i="8"/>
  <c r="F13" i="8"/>
  <c r="H13" i="8"/>
  <c r="D15" i="8"/>
  <c r="D14" i="8"/>
  <c r="D13" i="8"/>
  <c r="G10" i="8"/>
  <c r="G9" i="8"/>
  <c r="F10" i="8"/>
  <c r="F9" i="8"/>
  <c r="E10" i="8"/>
  <c r="E9" i="8"/>
  <c r="D10" i="8"/>
  <c r="D9" i="8"/>
  <c r="D8" i="8"/>
  <c r="D3" i="8"/>
  <c r="O66" i="5"/>
  <c r="D4" i="8" s="1"/>
  <c r="K66" i="5"/>
  <c r="K66" i="7"/>
  <c r="E3" i="8" s="1"/>
  <c r="O66" i="7"/>
  <c r="E4" i="8" s="1"/>
  <c r="G66" i="7"/>
  <c r="C66" i="7"/>
  <c r="AB65" i="7"/>
  <c r="AB66" i="7"/>
  <c r="K64" i="7"/>
  <c r="AB63" i="7"/>
  <c r="O64" i="7"/>
  <c r="O63" i="7"/>
  <c r="AB62" i="7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2" i="7"/>
  <c r="AA2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G64" i="7"/>
  <c r="O61" i="7"/>
  <c r="K61" i="7"/>
  <c r="G61" i="7"/>
  <c r="C61" i="7"/>
  <c r="O60" i="7"/>
  <c r="K60" i="7"/>
  <c r="G60" i="7"/>
  <c r="C60" i="7"/>
  <c r="O59" i="7"/>
  <c r="K59" i="7"/>
  <c r="G59" i="7"/>
  <c r="C59" i="7"/>
  <c r="O58" i="7"/>
  <c r="K58" i="7"/>
  <c r="G58" i="7"/>
  <c r="C58" i="7"/>
  <c r="O57" i="7"/>
  <c r="K57" i="7"/>
  <c r="G57" i="7"/>
  <c r="C57" i="7"/>
  <c r="O56" i="7"/>
  <c r="K56" i="7"/>
  <c r="G56" i="7"/>
  <c r="C56" i="7"/>
  <c r="O55" i="7"/>
  <c r="K55" i="7"/>
  <c r="G55" i="7"/>
  <c r="C55" i="7"/>
  <c r="O54" i="7"/>
  <c r="K54" i="7"/>
  <c r="G54" i="7"/>
  <c r="C54" i="7"/>
  <c r="O53" i="7"/>
  <c r="K53" i="7"/>
  <c r="G53" i="7"/>
  <c r="C53" i="7"/>
  <c r="O52" i="7"/>
  <c r="K52" i="7"/>
  <c r="G52" i="7"/>
  <c r="C52" i="7"/>
  <c r="O51" i="7"/>
  <c r="K51" i="7"/>
  <c r="G51" i="7"/>
  <c r="C51" i="7"/>
  <c r="O50" i="7"/>
  <c r="K50" i="7"/>
  <c r="G50" i="7"/>
  <c r="C50" i="7"/>
  <c r="O49" i="7"/>
  <c r="K49" i="7"/>
  <c r="G49" i="7"/>
  <c r="C49" i="7"/>
  <c r="O48" i="7"/>
  <c r="K48" i="7"/>
  <c r="G48" i="7"/>
  <c r="C48" i="7"/>
  <c r="O47" i="7"/>
  <c r="K47" i="7"/>
  <c r="G47" i="7"/>
  <c r="C47" i="7"/>
  <c r="O46" i="7"/>
  <c r="K46" i="7"/>
  <c r="G46" i="7"/>
  <c r="C46" i="7"/>
  <c r="O45" i="7"/>
  <c r="K45" i="7"/>
  <c r="G45" i="7"/>
  <c r="C45" i="7"/>
  <c r="O44" i="7"/>
  <c r="K44" i="7"/>
  <c r="G44" i="7"/>
  <c r="C44" i="7"/>
  <c r="O43" i="7"/>
  <c r="K43" i="7"/>
  <c r="G43" i="7"/>
  <c r="C43" i="7"/>
  <c r="O42" i="7"/>
  <c r="K42" i="7"/>
  <c r="G42" i="7"/>
  <c r="C42" i="7"/>
  <c r="O41" i="7"/>
  <c r="K41" i="7"/>
  <c r="G41" i="7"/>
  <c r="C41" i="7"/>
  <c r="O40" i="7"/>
  <c r="K40" i="7"/>
  <c r="G40" i="7"/>
  <c r="C40" i="7"/>
  <c r="O39" i="7"/>
  <c r="K39" i="7"/>
  <c r="G39" i="7"/>
  <c r="C39" i="7"/>
  <c r="O38" i="7"/>
  <c r="K38" i="7"/>
  <c r="G38" i="7"/>
  <c r="C38" i="7"/>
  <c r="O37" i="7"/>
  <c r="K37" i="7"/>
  <c r="G37" i="7"/>
  <c r="C37" i="7"/>
  <c r="O36" i="7"/>
  <c r="K36" i="7"/>
  <c r="G36" i="7"/>
  <c r="C36" i="7"/>
  <c r="O35" i="7"/>
  <c r="K35" i="7"/>
  <c r="G35" i="7"/>
  <c r="C35" i="7"/>
  <c r="O34" i="7"/>
  <c r="K34" i="7"/>
  <c r="G34" i="7"/>
  <c r="C34" i="7"/>
  <c r="O33" i="7"/>
  <c r="K33" i="7"/>
  <c r="G33" i="7"/>
  <c r="C33" i="7"/>
  <c r="O32" i="7"/>
  <c r="K32" i="7"/>
  <c r="G32" i="7"/>
  <c r="C32" i="7"/>
  <c r="O31" i="7"/>
  <c r="K31" i="7"/>
  <c r="G31" i="7"/>
  <c r="C31" i="7"/>
  <c r="O30" i="7"/>
  <c r="K30" i="7"/>
  <c r="G30" i="7"/>
  <c r="C30" i="7"/>
  <c r="O29" i="7"/>
  <c r="K29" i="7"/>
  <c r="G29" i="7"/>
  <c r="C29" i="7"/>
  <c r="O28" i="7"/>
  <c r="K28" i="7"/>
  <c r="G28" i="7"/>
  <c r="C28" i="7"/>
  <c r="O27" i="7"/>
  <c r="K27" i="7"/>
  <c r="G27" i="7"/>
  <c r="C27" i="7"/>
  <c r="O26" i="7"/>
  <c r="K26" i="7"/>
  <c r="G26" i="7"/>
  <c r="C26" i="7"/>
  <c r="O25" i="7"/>
  <c r="K25" i="7"/>
  <c r="G25" i="7"/>
  <c r="C25" i="7"/>
  <c r="O24" i="7"/>
  <c r="K24" i="7"/>
  <c r="G24" i="7"/>
  <c r="C24" i="7"/>
  <c r="O23" i="7"/>
  <c r="K23" i="7"/>
  <c r="G23" i="7"/>
  <c r="C23" i="7"/>
  <c r="O22" i="7"/>
  <c r="K22" i="7"/>
  <c r="G22" i="7"/>
  <c r="C22" i="7"/>
  <c r="O21" i="7"/>
  <c r="K21" i="7"/>
  <c r="G21" i="7"/>
  <c r="C21" i="7"/>
  <c r="O20" i="7"/>
  <c r="K20" i="7"/>
  <c r="G20" i="7"/>
  <c r="C20" i="7"/>
  <c r="O19" i="7"/>
  <c r="K19" i="7"/>
  <c r="G19" i="7"/>
  <c r="C19" i="7"/>
  <c r="O18" i="7"/>
  <c r="O62" i="7" s="1"/>
  <c r="K18" i="7"/>
  <c r="G18" i="7"/>
  <c r="C18" i="7"/>
  <c r="R17" i="7"/>
  <c r="O17" i="7"/>
  <c r="K17" i="7"/>
  <c r="G17" i="7"/>
  <c r="C17" i="7"/>
  <c r="R16" i="7"/>
  <c r="O16" i="7"/>
  <c r="K16" i="7"/>
  <c r="G16" i="7"/>
  <c r="C16" i="7"/>
  <c r="O15" i="7"/>
  <c r="K15" i="7"/>
  <c r="G15" i="7"/>
  <c r="C15" i="7"/>
  <c r="W14" i="7"/>
  <c r="V14" i="7"/>
  <c r="U14" i="7"/>
  <c r="T14" i="7"/>
  <c r="S14" i="7"/>
  <c r="R14" i="7"/>
  <c r="R15" i="7" s="1"/>
  <c r="O14" i="7"/>
  <c r="K14" i="7"/>
  <c r="G14" i="7"/>
  <c r="C14" i="7"/>
  <c r="O13" i="7"/>
  <c r="K13" i="7"/>
  <c r="G13" i="7"/>
  <c r="C13" i="7"/>
  <c r="O12" i="7"/>
  <c r="K12" i="7"/>
  <c r="G12" i="7"/>
  <c r="C12" i="7"/>
  <c r="O11" i="7"/>
  <c r="K11" i="7"/>
  <c r="G11" i="7"/>
  <c r="C11" i="7"/>
  <c r="O10" i="7"/>
  <c r="K10" i="7"/>
  <c r="G10" i="7"/>
  <c r="C10" i="7"/>
  <c r="O9" i="7"/>
  <c r="K9" i="7"/>
  <c r="G9" i="7"/>
  <c r="C9" i="7"/>
  <c r="O8" i="7"/>
  <c r="K8" i="7"/>
  <c r="G8" i="7"/>
  <c r="C8" i="7"/>
  <c r="O7" i="7"/>
  <c r="K7" i="7"/>
  <c r="G7" i="7"/>
  <c r="C7" i="7"/>
  <c r="O6" i="7"/>
  <c r="K6" i="7"/>
  <c r="G6" i="7"/>
  <c r="C6" i="7"/>
  <c r="O5" i="7"/>
  <c r="K5" i="7"/>
  <c r="G5" i="7"/>
  <c r="C5" i="7"/>
  <c r="O4" i="7"/>
  <c r="K4" i="7"/>
  <c r="G4" i="7"/>
  <c r="C4" i="7"/>
  <c r="O3" i="7"/>
  <c r="K3" i="7"/>
  <c r="K62" i="7" s="1"/>
  <c r="K63" i="7" s="1"/>
  <c r="G3" i="7"/>
  <c r="G62" i="7" s="1"/>
  <c r="G63" i="7" s="1"/>
  <c r="C3" i="7"/>
  <c r="C62" i="7" s="1"/>
  <c r="O64" i="5"/>
  <c r="K65" i="5"/>
  <c r="R15" i="5"/>
  <c r="K64" i="5"/>
  <c r="R17" i="5"/>
  <c r="R16" i="5"/>
  <c r="S14" i="5"/>
  <c r="T14" i="5"/>
  <c r="U14" i="5"/>
  <c r="V14" i="5"/>
  <c r="W14" i="5"/>
  <c r="R14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O3" i="5"/>
  <c r="K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3" i="5"/>
  <c r="E2" i="8" l="1"/>
  <c r="E5" i="8" s="1"/>
  <c r="R66" i="7"/>
  <c r="F8" i="8"/>
  <c r="G8" i="8"/>
  <c r="G62" i="5"/>
  <c r="K62" i="5"/>
  <c r="K63" i="5" s="1"/>
  <c r="O62" i="5"/>
  <c r="O63" i="5" s="1"/>
  <c r="C62" i="5"/>
  <c r="G63" i="5" l="1"/>
  <c r="E8" i="8" s="1"/>
  <c r="R66" i="5" l="1"/>
  <c r="D2" i="8"/>
  <c r="D5" i="8" s="1"/>
</calcChain>
</file>

<file path=xl/sharedStrings.xml><?xml version="1.0" encoding="utf-8"?>
<sst xmlns="http://schemas.openxmlformats.org/spreadsheetml/2006/main" count="265" uniqueCount="176">
  <si>
    <t>Date</t>
  </si>
  <si>
    <t>Close Price JKSE</t>
  </si>
  <si>
    <t>Rmarket JKSE</t>
  </si>
  <si>
    <t>ADRO</t>
  </si>
  <si>
    <t>RI ADRO</t>
  </si>
  <si>
    <t>HRUM</t>
  </si>
  <si>
    <t>Ri HRUM</t>
  </si>
  <si>
    <t>ITMG</t>
  </si>
  <si>
    <t>RI ITMG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</si>
  <si>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</si>
  <si>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</si>
  <si>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</si>
  <si>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</si>
  <si>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</si>
  <si>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</si>
  <si>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</si>
  <si>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</si>
  <si>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</si>
  <si>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</si>
  <si>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</si>
  <si>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</si>
  <si>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</si>
  <si>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Rata Rata</t>
  </si>
  <si>
    <t>Rata Rata 5 tahun</t>
  </si>
  <si>
    <t>maximum</t>
  </si>
  <si>
    <t>minimum</t>
  </si>
  <si>
    <t>Rata rata</t>
  </si>
  <si>
    <t>Rata-rata</t>
  </si>
  <si>
    <t>Return Market</t>
  </si>
  <si>
    <t>Return Individu</t>
  </si>
  <si>
    <t>Beta</t>
  </si>
  <si>
    <t>CAPM</t>
  </si>
  <si>
    <t>Ri - E(Ri)</t>
  </si>
  <si>
    <t>MAD</t>
  </si>
  <si>
    <t>Ri ADRO</t>
  </si>
  <si>
    <t>Periode</t>
  </si>
  <si>
    <t>Data Inflasi</t>
  </si>
  <si>
    <t>Expected Inflation</t>
  </si>
  <si>
    <t>Surprise Inflation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</si>
  <si>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</si>
  <si>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</si>
  <si>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</si>
  <si>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</si>
  <si>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</si>
  <si>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</si>
  <si>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</si>
  <si>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</si>
  <si>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</si>
  <si>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</si>
  <si>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</si>
  <si>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</si>
  <si>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</si>
  <si>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</si>
  <si>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</si>
  <si>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</si>
  <si>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</si>
  <si>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</si>
  <si>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</si>
  <si>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</si>
  <si>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</si>
  <si>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</si>
  <si>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</si>
  <si>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</si>
  <si>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</si>
  <si>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</si>
  <si>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</si>
  <si>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</si>
  <si>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</si>
  <si>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</si>
  <si>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</si>
  <si>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</si>
  <si>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</si>
  <si>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</si>
  <si>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</si>
  <si>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</si>
  <si>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</si>
  <si>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</si>
  <si>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</si>
  <si>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</si>
  <si>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</si>
  <si>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</si>
  <si>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</si>
  <si>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</si>
  <si>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</si>
  <si>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</si>
  <si>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</si>
  <si>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</si>
  <si>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</si>
  <si>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</si>
  <si>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</si>
  <si>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</si>
  <si>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</si>
  <si>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</si>
  <si>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</si>
  <si>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</si>
  <si>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</si>
  <si>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</si>
  <si>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</si>
  <si>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</si>
  <si>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</si>
  <si>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</si>
  <si>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</si>
  <si>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</si>
  <si>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</si>
  <si>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</si>
  <si>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</si>
  <si>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</si>
  <si>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</si>
  <si>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</si>
  <si>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</si>
  <si>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</si>
  <si>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</si>
  <si>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</si>
  <si>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</si>
  <si>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</si>
  <si>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</si>
  <si>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</si>
  <si>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</si>
  <si>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</si>
  <si>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</si>
  <si>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</si>
  <si>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</si>
  <si>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</si>
  <si>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</si>
  <si>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</si>
  <si>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</si>
  <si>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</si>
  <si>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</si>
  <si>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</si>
  <si>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</si>
  <si>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</si>
  <si>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</si>
  <si>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</si>
  <si>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</si>
  <si>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</si>
  <si>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</si>
  <si>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</si>
  <si>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</si>
  <si>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</si>
  <si>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</si>
  <si>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</si>
  <si>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</si>
  <si>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</si>
  <si>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</si>
  <si>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</si>
  <si>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</si>
  <si>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</si>
  <si>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</si>
  <si>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</si>
  <si>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4.33 %</t>
  </si>
  <si>
    <t>April 2017</t>
  </si>
  <si>
    <t>4.17 %</t>
  </si>
  <si>
    <t>Maret 2017</t>
  </si>
  <si>
    <t>Return Index</t>
  </si>
  <si>
    <t>Return Inflasi</t>
  </si>
  <si>
    <t>Beta ADRO IHSG</t>
  </si>
  <si>
    <t>Beta ADRO Inflasi</t>
  </si>
  <si>
    <t>Beta HRUM IHSG</t>
  </si>
  <si>
    <t xml:space="preserve">APT </t>
  </si>
  <si>
    <t>APT</t>
  </si>
  <si>
    <t>Beta HRUM Inflasi</t>
  </si>
  <si>
    <t>Beta ITMG IHSG</t>
  </si>
  <si>
    <t>Beta ITMG Inflasi</t>
  </si>
  <si>
    <t>No</t>
  </si>
  <si>
    <t>Indeks Saham</t>
  </si>
  <si>
    <t>Nama Perusahaan</t>
  </si>
  <si>
    <t>MAD CAPM</t>
  </si>
  <si>
    <t>MAD APT</t>
  </si>
  <si>
    <t>PT Adaro Energy</t>
  </si>
  <si>
    <t>PT Harum Energi Tbk</t>
  </si>
  <si>
    <t>PT Indo Tambangraya Megah</t>
  </si>
  <si>
    <t>Average</t>
  </si>
  <si>
    <t>Rf</t>
  </si>
  <si>
    <t>E(Ri)</t>
  </si>
  <si>
    <t>Beta Inflasi</t>
  </si>
  <si>
    <t>Beta IHGS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</si>
</sst>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/>
    <xf numFmtId="10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/>
    <xf numFmtId="10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4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3611-7772-4D82-8F1F-536FCE13991D}">
  <dimension ref="A1:W67"/>
  <sheetViews>
    <sheetView topLeftCell="B1" workbookViewId="0">
      <selection activeCell="O27" sqref="O27"/>
    </sheetView>
  </sheetViews>
  <sheetFormatPr baseColWidth="10" defaultColWidth="8.83203125" defaultRowHeight="15" x14ac:dyDescent="0.2"/>
  <cols>
    <col min="1" max="1" width="9.6640625" bestFit="1" customWidth="1"/>
    <col min="2" max="2" width="15.1640625" bestFit="1" customWidth="1"/>
    <col min="3" max="3" width="12.6640625" bestFit="1" customWidth="1"/>
    <col min="5" max="5" width="9.6640625" style="1" bestFit="1" customWidth="1"/>
    <col min="6" max="6" width="12" style="1" bestFit="1" customWidth="1"/>
    <col min="7" max="7" width="21.5" style="1" bestFit="1" customWidth="1"/>
    <col min="9" max="9" width="9.6640625" bestFit="1" customWidth="1"/>
    <col min="10" max="10" width="12" bestFit="1" customWidth="1"/>
    <col min="11" max="11" width="12" customWidth="1"/>
    <col min="13" max="13" width="9.6640625" style="1" customWidth="1"/>
    <col min="14" max="14" width="9.1640625" style="1"/>
    <col min="17" max="17" width="16.33203125" bestFit="1" customWidth="1"/>
  </cols>
  <sheetData>
    <row r="1" spans="1:23" x14ac:dyDescent="0.2">
      <c r="A1" s="31" t="s">
        <v>0</v>
      </c>
      <c r="B1" s="31" t="s">
        <v>1</v>
      </c>
      <c r="C1" s="31" t="s">
        <v>2</v>
      </c>
      <c r="E1" s="31" t="s">
        <v>0</v>
      </c>
      <c r="F1" s="31" t="s">
        <v>3</v>
      </c>
      <c r="G1" s="31" t="s">
        <v>4</v>
      </c>
      <c r="I1" s="31" t="s">
        <v>0</v>
      </c>
      <c r="J1" s="31" t="s">
        <v>5</v>
      </c>
      <c r="K1" s="31" t="s">
        <v>6</v>
      </c>
      <c r="M1" s="31" t="s">
        <v>0</v>
      </c>
      <c r="N1" s="31" t="s">
        <v>7</v>
      </c>
      <c r="O1" s="31" t="s">
        <v>8</v>
      </c>
      <c r="Q1" s="31" t="s">
        <v>9</v>
      </c>
      <c r="R1" s="31">
        <v>2022</v>
      </c>
      <c r="S1" s="31">
        <v>2021</v>
      </c>
      <c r="T1" s="31">
        <v>2020</v>
      </c>
      <c r="U1" s="31">
        <v>2019</v>
      </c>
      <c r="V1" s="31">
        <v>2018</v>
      </c>
      <c r="W1" s="31">
        <v>2017</v>
      </c>
    </row>
    <row r="2" spans="1:23" x14ac:dyDescent="0.2">
      <c r="A2" s="17">
        <v>42856</v>
      </c>
      <c r="B2" s="20">
        <v>5738.1547849999997</v>
      </c>
      <c r="C2" s="20">
        <v>0</v>
      </c>
      <c r="E2" s="17">
        <v>42856</v>
      </c>
      <c r="F2" s="20">
        <v>1069.2666019999999</v>
      </c>
      <c r="G2" s="20">
        <v>0</v>
      </c>
      <c r="I2" s="17">
        <v>42856</v>
      </c>
      <c r="J2" s="20">
        <v>1879.8304439999999</v>
      </c>
      <c r="K2" s="20">
        <v>0</v>
      </c>
      <c r="M2" s="17">
        <v>42856</v>
      </c>
      <c r="N2" s="20">
        <v>8258.0595699999994</v>
      </c>
      <c r="O2" s="16">
        <v>0</v>
      </c>
      <c r="Q2" s="23" t="s">
        <v>10</v>
      </c>
      <c r="R2" s="26">
        <v>3.1399999999999997E-2</v>
      </c>
      <c r="S2" s="26">
        <v>-1.01E-2</v>
      </c>
      <c r="T2" s="26">
        <v>-6.2100000000000002E-2</v>
      </c>
      <c r="U2" s="26">
        <v>3.3E-3</v>
      </c>
      <c r="V2" s="26">
        <v>-2.4799999999999999E-2</v>
      </c>
      <c r="W2" s="20"/>
    </row>
    <row r="3" spans="1:23" x14ac:dyDescent="0.2">
      <c r="A3" s="17">
        <v>42887</v>
      </c>
      <c r="B3" s="20">
        <v>5829.7080079999996</v>
      </c>
      <c r="C3" s="20">
        <f>(B3-B2)/B2</f>
        <v>1.5955167894621352E-2</v>
      </c>
      <c r="E3" s="17">
        <v>42887</v>
      </c>
      <c r="F3" s="20">
        <v>1123.143677</v>
      </c>
      <c r="G3" s="20">
        <f>(F3-F2)/F2</f>
        <v>5.0386942694390924E-2</v>
      </c>
      <c r="I3" s="17">
        <v>42887</v>
      </c>
      <c r="J3" s="20">
        <v>1777.3752440000001</v>
      </c>
      <c r="K3" s="20">
        <f>(J3-J2)/J2</f>
        <v>-5.4502362341781435E-2</v>
      </c>
      <c r="M3" s="17">
        <v>42887</v>
      </c>
      <c r="N3" s="20">
        <v>9398.9755860000005</v>
      </c>
      <c r="O3" s="20">
        <f>(N3-N2)/N2</f>
        <v>0.13815788156151568</v>
      </c>
      <c r="Q3" s="23" t="s">
        <v>11</v>
      </c>
      <c r="R3" s="26">
        <v>1.89E-2</v>
      </c>
      <c r="S3" s="26">
        <v>9.8599999999999993E-2</v>
      </c>
      <c r="T3" s="26">
        <v>9.4999999999999998E-3</v>
      </c>
      <c r="U3" s="26">
        <v>-4.2599999999999999E-2</v>
      </c>
      <c r="V3" s="26">
        <v>3.8899999999999997E-2</v>
      </c>
      <c r="W3" s="20"/>
    </row>
    <row r="4" spans="1:23" x14ac:dyDescent="0.2">
      <c r="A4" s="17">
        <v>42917</v>
      </c>
      <c r="B4" s="20">
        <v>5840.9389650000003</v>
      </c>
      <c r="C4" s="20">
        <f t="shared" ref="C4:C61" si="0">(B4-B3)/B3</f>
        <v>1.9265042064866094E-3</v>
      </c>
      <c r="E4" s="17">
        <v>42917</v>
      </c>
      <c r="F4" s="20">
        <v>1268.8682859999999</v>
      </c>
      <c r="G4" s="20">
        <f t="shared" ref="G4:G61" si="1">(F4-F3)/F3</f>
        <v>0.12974707687376302</v>
      </c>
      <c r="I4" s="17">
        <v>42917</v>
      </c>
      <c r="J4" s="20">
        <v>1960.0126949999999</v>
      </c>
      <c r="K4" s="20">
        <f t="shared" ref="K4:K61" si="2">(J4-J3)/J3</f>
        <v>0.10275683292908508</v>
      </c>
      <c r="M4" s="17">
        <v>42917</v>
      </c>
      <c r="N4" s="20">
        <v>10865.869140999999</v>
      </c>
      <c r="O4" s="20">
        <f t="shared" ref="O4:O61" si="3">(N4-N3)/N3</f>
        <v>0.15606951433994273</v>
      </c>
      <c r="Q4" s="23" t="s">
        <v>12</v>
      </c>
      <c r="R4" s="26">
        <v>5.4399999999999997E-2</v>
      </c>
      <c r="S4" s="26">
        <v>4.6300000000000001E-2</v>
      </c>
      <c r="T4" s="26">
        <v>0.19939999999999999</v>
      </c>
      <c r="U4" s="26">
        <v>-4.9799999999999997E-2</v>
      </c>
      <c r="V4" s="26">
        <v>-1.18E-2</v>
      </c>
      <c r="W4" s="20"/>
    </row>
    <row r="5" spans="1:23" x14ac:dyDescent="0.2">
      <c r="A5" s="17">
        <v>42948</v>
      </c>
      <c r="B5" s="20">
        <v>5864.0590819999998</v>
      </c>
      <c r="C5" s="20">
        <f t="shared" si="0"/>
        <v>3.9582877236929801E-3</v>
      </c>
      <c r="E5" s="17">
        <v>42948</v>
      </c>
      <c r="F5" s="20">
        <v>1297.302246</v>
      </c>
      <c r="G5" s="20">
        <f t="shared" si="1"/>
        <v>2.2408913764907567E-2</v>
      </c>
      <c r="I5" s="17">
        <v>42948</v>
      </c>
      <c r="J5" s="20">
        <v>2066.922607</v>
      </c>
      <c r="K5" s="20">
        <f t="shared" si="2"/>
        <v>5.454552017582727E-2</v>
      </c>
      <c r="M5" s="17">
        <v>42948</v>
      </c>
      <c r="N5" s="20">
        <v>10567.056640999999</v>
      </c>
      <c r="O5" s="20">
        <f t="shared" si="3"/>
        <v>-2.7500101107650551E-2</v>
      </c>
      <c r="Q5" s="23" t="s">
        <v>13</v>
      </c>
      <c r="R5" s="26">
        <v>3.9199999999999999E-2</v>
      </c>
      <c r="S5" s="26">
        <v>-4.99E-2</v>
      </c>
      <c r="T5" s="26">
        <v>2.8999999999999998E-3</v>
      </c>
      <c r="U5" s="26">
        <v>1.7600000000000001E-2</v>
      </c>
      <c r="V5" s="26">
        <v>8.8300000000000003E-2</v>
      </c>
      <c r="W5" s="20"/>
    </row>
    <row r="6" spans="1:23" x14ac:dyDescent="0.2">
      <c r="A6" s="17">
        <v>42979</v>
      </c>
      <c r="B6" s="20">
        <v>5900.8540039999998</v>
      </c>
      <c r="C6" s="20">
        <f t="shared" si="0"/>
        <v>6.2746506277441428E-3</v>
      </c>
      <c r="E6" s="17">
        <v>42979</v>
      </c>
      <c r="F6" s="20">
        <v>1297.302246</v>
      </c>
      <c r="G6" s="20">
        <f t="shared" si="1"/>
        <v>0</v>
      </c>
      <c r="I6" s="17">
        <v>42979</v>
      </c>
      <c r="J6" s="20">
        <v>1906.557861</v>
      </c>
      <c r="K6" s="20">
        <f t="shared" si="2"/>
        <v>-7.7586236396513505E-2</v>
      </c>
      <c r="M6" s="17">
        <v>42979</v>
      </c>
      <c r="N6" s="20">
        <v>11001.692383</v>
      </c>
      <c r="O6" s="20">
        <f t="shared" si="3"/>
        <v>4.1131202071314842E-2</v>
      </c>
      <c r="Q6" s="23" t="s">
        <v>14</v>
      </c>
      <c r="R6" s="20"/>
      <c r="S6" s="26">
        <v>-2.6100000000000002E-2</v>
      </c>
      <c r="T6" s="26">
        <v>-6.1100000000000002E-2</v>
      </c>
      <c r="U6" s="26">
        <v>3.7699999999999997E-2</v>
      </c>
      <c r="V6" s="26">
        <v>5.8200000000000002E-2</v>
      </c>
      <c r="W6" s="26">
        <v>6.4000000000000003E-3</v>
      </c>
    </row>
    <row r="7" spans="1:23" x14ac:dyDescent="0.2">
      <c r="A7" s="17">
        <v>43009</v>
      </c>
      <c r="B7" s="20">
        <v>6005.7841799999997</v>
      </c>
      <c r="C7" s="20">
        <f t="shared" si="0"/>
        <v>1.7782201682819309E-2</v>
      </c>
      <c r="E7" s="17">
        <v>43009</v>
      </c>
      <c r="F7" s="20">
        <v>1297.302246</v>
      </c>
      <c r="G7" s="20">
        <f t="shared" si="1"/>
        <v>0</v>
      </c>
      <c r="I7" s="17">
        <v>43009</v>
      </c>
      <c r="J7" s="20">
        <v>2093.6499020000001</v>
      </c>
      <c r="K7" s="20">
        <f t="shared" si="2"/>
        <v>9.8130796251769306E-2</v>
      </c>
      <c r="M7" s="17">
        <v>43009</v>
      </c>
      <c r="N7" s="20">
        <v>12061.113281</v>
      </c>
      <c r="O7" s="20">
        <f t="shared" si="3"/>
        <v>9.6296175271818663E-2</v>
      </c>
      <c r="Q7" s="23" t="s">
        <v>15</v>
      </c>
      <c r="R7" s="20"/>
      <c r="S7" s="26">
        <v>-1.6500000000000001E-2</v>
      </c>
      <c r="T7" s="26">
        <v>-4.0300000000000002E-2</v>
      </c>
      <c r="U7" s="26">
        <v>-9.1200000000000003E-2</v>
      </c>
      <c r="V7" s="26">
        <v>0.1128</v>
      </c>
      <c r="W7" s="26">
        <v>-6.8999999999999999E-3</v>
      </c>
    </row>
    <row r="8" spans="1:23" x14ac:dyDescent="0.2">
      <c r="A8" s="17">
        <v>43040</v>
      </c>
      <c r="B8" s="20">
        <v>5952.1381840000004</v>
      </c>
      <c r="C8" s="20">
        <f t="shared" si="0"/>
        <v>-8.9323882430952239E-3</v>
      </c>
      <c r="E8" s="17">
        <v>43040</v>
      </c>
      <c r="F8" s="20">
        <v>1208.4460449999999</v>
      </c>
      <c r="G8" s="20">
        <f t="shared" si="1"/>
        <v>-6.8493060328826461E-2</v>
      </c>
      <c r="I8" s="17">
        <v>43040</v>
      </c>
      <c r="J8" s="20">
        <v>1817.4664310000001</v>
      </c>
      <c r="K8" s="20">
        <f t="shared" si="2"/>
        <v>-0.13191483004688145</v>
      </c>
      <c r="M8" s="17">
        <v>43040</v>
      </c>
      <c r="N8" s="20">
        <v>11490.654296999999</v>
      </c>
      <c r="O8" s="20">
        <f t="shared" si="3"/>
        <v>-4.7297373858402512E-2</v>
      </c>
      <c r="Q8" s="23" t="s">
        <v>16</v>
      </c>
      <c r="R8" s="20"/>
      <c r="S8" s="26">
        <v>-4.7800000000000002E-2</v>
      </c>
      <c r="T8" s="26">
        <v>-9.2499999999999999E-2</v>
      </c>
      <c r="U8" s="26">
        <v>-8.3000000000000001E-3</v>
      </c>
      <c r="V8" s="26">
        <v>7.0000000000000001E-3</v>
      </c>
      <c r="W8" s="26">
        <v>1.2800000000000001E-2</v>
      </c>
    </row>
    <row r="9" spans="1:23" x14ac:dyDescent="0.2">
      <c r="A9" s="17">
        <v>43070</v>
      </c>
      <c r="B9" s="20">
        <v>6355.6538090000004</v>
      </c>
      <c r="C9" s="20">
        <f t="shared" si="0"/>
        <v>6.7793389959375311E-2</v>
      </c>
      <c r="E9" s="17">
        <v>43070</v>
      </c>
      <c r="F9" s="20">
        <v>1322.1820070000001</v>
      </c>
      <c r="G9" s="20">
        <f t="shared" si="1"/>
        <v>9.4117534225535246E-2</v>
      </c>
      <c r="I9" s="17">
        <v>43070</v>
      </c>
      <c r="J9" s="20">
        <v>1826.3754879999999</v>
      </c>
      <c r="K9" s="20">
        <f t="shared" si="2"/>
        <v>4.9019100699966914E-3</v>
      </c>
      <c r="M9" s="17">
        <v>43070</v>
      </c>
      <c r="N9" s="20">
        <v>11935.796875</v>
      </c>
      <c r="O9" s="20">
        <f t="shared" si="3"/>
        <v>3.8739532710179915E-2</v>
      </c>
      <c r="Q9" s="23" t="s">
        <v>17</v>
      </c>
      <c r="R9" s="20"/>
      <c r="S9" s="26">
        <v>-2.5899999999999999E-2</v>
      </c>
      <c r="T9" s="26">
        <v>-6.7699999999999996E-2</v>
      </c>
      <c r="U9" s="26">
        <v>-5.0000000000000001E-3</v>
      </c>
      <c r="V9" s="26">
        <v>3.7199999999999997E-2</v>
      </c>
      <c r="W9" s="26">
        <v>-7.3300000000000004E-2</v>
      </c>
    </row>
    <row r="10" spans="1:23" x14ac:dyDescent="0.2">
      <c r="A10" s="17">
        <v>43101</v>
      </c>
      <c r="B10" s="20">
        <v>6605.6308589999999</v>
      </c>
      <c r="C10" s="20">
        <f t="shared" si="0"/>
        <v>3.9331445278850227E-2</v>
      </c>
      <c r="E10" s="17">
        <v>43101</v>
      </c>
      <c r="F10" s="20">
        <v>1781.40625</v>
      </c>
      <c r="G10" s="20">
        <f t="shared" si="1"/>
        <v>0.34732301647484137</v>
      </c>
      <c r="I10" s="17">
        <v>43101</v>
      </c>
      <c r="J10" s="20">
        <v>2940.0192870000001</v>
      </c>
      <c r="K10" s="20">
        <f t="shared" si="2"/>
        <v>0.6097562118617309</v>
      </c>
      <c r="M10" s="17">
        <v>43101</v>
      </c>
      <c r="N10" s="20">
        <v>17471.240234000001</v>
      </c>
      <c r="O10" s="20">
        <f t="shared" si="3"/>
        <v>0.46376822737275353</v>
      </c>
      <c r="Q10" s="23" t="s">
        <v>18</v>
      </c>
      <c r="R10" s="20"/>
      <c r="S10" s="26">
        <v>3.7100000000000001E-2</v>
      </c>
      <c r="T10" s="26">
        <v>3.4700000000000002E-2</v>
      </c>
      <c r="U10" s="26">
        <v>-9.7000000000000003E-3</v>
      </c>
      <c r="V10" s="26">
        <v>2.7199999999999998E-2</v>
      </c>
      <c r="W10" s="26">
        <v>-2.1399999999999999E-2</v>
      </c>
    </row>
    <row r="11" spans="1:23" x14ac:dyDescent="0.2">
      <c r="A11" s="17">
        <v>43132</v>
      </c>
      <c r="B11" s="20">
        <v>6597.2177730000003</v>
      </c>
      <c r="C11" s="20">
        <f t="shared" si="0"/>
        <v>-1.2736233948854342E-3</v>
      </c>
      <c r="E11" s="17">
        <v>43132</v>
      </c>
      <c r="F11" s="20">
        <v>1708.6960449999999</v>
      </c>
      <c r="G11" s="20">
        <f t="shared" si="1"/>
        <v>-4.0816183843522549E-2</v>
      </c>
      <c r="I11" s="17">
        <v>43132</v>
      </c>
      <c r="J11" s="20">
        <v>3029.110596</v>
      </c>
      <c r="K11" s="20">
        <f t="shared" si="2"/>
        <v>3.0302967532879286E-2</v>
      </c>
      <c r="M11" s="17">
        <v>43132</v>
      </c>
      <c r="N11" s="20">
        <v>17759.544922000001</v>
      </c>
      <c r="O11" s="20">
        <f t="shared" si="3"/>
        <v>1.6501672699740188E-2</v>
      </c>
      <c r="Q11" s="23" t="s">
        <v>19</v>
      </c>
      <c r="R11" s="20"/>
      <c r="S11" s="26">
        <v>-2.8899999999999999E-2</v>
      </c>
      <c r="T11" s="26">
        <v>-4.5199999999999997E-2</v>
      </c>
      <c r="U11" s="26">
        <v>-4.2000000000000003E-2</v>
      </c>
      <c r="V11" s="26">
        <v>3.0599999999999999E-2</v>
      </c>
      <c r="W11" s="26">
        <v>4.8500000000000001E-2</v>
      </c>
    </row>
    <row r="12" spans="1:23" x14ac:dyDescent="0.2">
      <c r="A12" s="17">
        <v>43160</v>
      </c>
      <c r="B12" s="20">
        <v>6188.9868159999996</v>
      </c>
      <c r="C12" s="20">
        <f t="shared" si="0"/>
        <v>-6.187926047715761E-2</v>
      </c>
      <c r="E12" s="17">
        <v>43160</v>
      </c>
      <c r="F12" s="20">
        <v>1548.732788</v>
      </c>
      <c r="G12" s="20">
        <f t="shared" si="1"/>
        <v>-9.3617151785471531E-2</v>
      </c>
      <c r="I12" s="17">
        <v>43160</v>
      </c>
      <c r="J12" s="20">
        <v>2423.2883299999999</v>
      </c>
      <c r="K12" s="20">
        <f t="shared" si="2"/>
        <v>-0.20000004846307043</v>
      </c>
      <c r="M12" s="17">
        <v>43160</v>
      </c>
      <c r="N12" s="20">
        <v>16433.341797000001</v>
      </c>
      <c r="O12" s="20">
        <f t="shared" si="3"/>
        <v>-7.4675512848143916E-2</v>
      </c>
      <c r="Q12" s="23" t="s">
        <v>20</v>
      </c>
      <c r="R12" s="20"/>
      <c r="S12" s="26">
        <v>0</v>
      </c>
      <c r="T12" s="26">
        <v>-5.8099999999999999E-2</v>
      </c>
      <c r="U12" s="26">
        <v>1.29E-2</v>
      </c>
      <c r="V12" s="26">
        <v>-6.6699999999999995E-2</v>
      </c>
      <c r="W12" s="26">
        <v>-5.7500000000000002E-2</v>
      </c>
    </row>
    <row r="13" spans="1:23" x14ac:dyDescent="0.2">
      <c r="A13" s="17">
        <v>43191</v>
      </c>
      <c r="B13" s="20">
        <v>5994.5952150000003</v>
      </c>
      <c r="C13" s="20">
        <f t="shared" si="0"/>
        <v>-3.1409276959105961E-2</v>
      </c>
      <c r="E13" s="17">
        <v>43191</v>
      </c>
      <c r="F13" s="20">
        <v>1334.237061</v>
      </c>
      <c r="G13" s="20">
        <f t="shared" si="1"/>
        <v>-0.1384975695368309</v>
      </c>
      <c r="I13" s="17">
        <v>43191</v>
      </c>
      <c r="J13" s="20">
        <v>2280.7421880000002</v>
      </c>
      <c r="K13" s="20">
        <f t="shared" si="2"/>
        <v>-5.8823434353764949E-2</v>
      </c>
      <c r="M13" s="17">
        <v>43191</v>
      </c>
      <c r="N13" s="20">
        <v>13636.790039</v>
      </c>
      <c r="O13" s="20">
        <f t="shared" si="3"/>
        <v>-0.17017547572159228</v>
      </c>
      <c r="Q13" s="23" t="s">
        <v>21</v>
      </c>
      <c r="R13" s="20"/>
      <c r="S13" s="26">
        <v>2.5999999999999999E-3</v>
      </c>
      <c r="T13" s="26">
        <v>1.43E-2</v>
      </c>
      <c r="U13" s="26">
        <v>-1.7000000000000001E-2</v>
      </c>
      <c r="V13" s="26">
        <v>-2.9999999999999997E-4</v>
      </c>
      <c r="W13" s="26">
        <v>-2.0500000000000001E-2</v>
      </c>
    </row>
    <row r="14" spans="1:23" x14ac:dyDescent="0.2">
      <c r="A14" s="17">
        <v>43221</v>
      </c>
      <c r="B14" s="20">
        <v>5983.5869140000004</v>
      </c>
      <c r="C14" s="20">
        <f t="shared" si="0"/>
        <v>-1.8363710317677966E-3</v>
      </c>
      <c r="E14" s="17">
        <v>43221</v>
      </c>
      <c r="F14" s="20">
        <v>1370.5922849999999</v>
      </c>
      <c r="G14" s="20">
        <f t="shared" si="1"/>
        <v>2.7247949455662668E-2</v>
      </c>
      <c r="I14" s="17">
        <v>43221</v>
      </c>
      <c r="J14" s="20">
        <v>2877.6552729999999</v>
      </c>
      <c r="K14" s="20">
        <f t="shared" si="2"/>
        <v>0.26171878967321477</v>
      </c>
      <c r="M14" s="17">
        <v>43221</v>
      </c>
      <c r="N14" s="20">
        <v>15913.848633</v>
      </c>
      <c r="O14" s="20">
        <f t="shared" si="3"/>
        <v>0.16697907553667807</v>
      </c>
      <c r="Q14" s="24" t="s">
        <v>22</v>
      </c>
      <c r="R14" s="26">
        <f>AVERAGE(R2:R13)</f>
        <v>3.5974999999999993E-2</v>
      </c>
      <c r="S14" s="26">
        <f t="shared" ref="S14:W14" si="4">AVERAGE(S2:S13)</f>
        <v>-1.716666666666666E-3</v>
      </c>
      <c r="T14" s="26">
        <f t="shared" si="4"/>
        <v>-1.3849999999999999E-2</v>
      </c>
      <c r="U14" s="26">
        <f t="shared" si="4"/>
        <v>-1.6175000000000005E-2</v>
      </c>
      <c r="V14" s="26">
        <f t="shared" si="4"/>
        <v>2.4716666666666668E-2</v>
      </c>
      <c r="W14" s="26">
        <f t="shared" si="4"/>
        <v>-1.3987500000000002E-2</v>
      </c>
    </row>
    <row r="15" spans="1:23" x14ac:dyDescent="0.2">
      <c r="A15" s="17">
        <v>43252</v>
      </c>
      <c r="B15" s="20">
        <v>5799.2368159999996</v>
      </c>
      <c r="C15" s="20">
        <f t="shared" si="0"/>
        <v>-3.0809295603055526E-2</v>
      </c>
      <c r="E15" s="17">
        <v>43252</v>
      </c>
      <c r="F15" s="20">
        <v>1349.6104740000001</v>
      </c>
      <c r="G15" s="20">
        <f t="shared" si="1"/>
        <v>-1.5308572235250749E-2</v>
      </c>
      <c r="I15" s="17">
        <v>43252</v>
      </c>
      <c r="J15" s="20">
        <v>2209.4689939999998</v>
      </c>
      <c r="K15" s="20">
        <f t="shared" si="2"/>
        <v>-0.2321981667746483</v>
      </c>
      <c r="M15" s="17">
        <v>43252</v>
      </c>
      <c r="N15" s="20">
        <v>13787.894531</v>
      </c>
      <c r="O15" s="20">
        <f t="shared" si="3"/>
        <v>-0.13359144924826555</v>
      </c>
      <c r="Q15" s="24" t="s">
        <v>23</v>
      </c>
      <c r="R15" s="33">
        <f>AVERAGE(R14:W14)</f>
        <v>2.4937499999999981E-3</v>
      </c>
      <c r="S15" s="33"/>
      <c r="T15" s="33"/>
      <c r="U15" s="33"/>
      <c r="V15" s="33"/>
      <c r="W15" s="33"/>
    </row>
    <row r="16" spans="1:23" x14ac:dyDescent="0.2">
      <c r="A16" s="17">
        <v>43282</v>
      </c>
      <c r="B16" s="20">
        <v>5936.4428710000002</v>
      </c>
      <c r="C16" s="20">
        <f t="shared" si="0"/>
        <v>2.3659329555477247E-2</v>
      </c>
      <c r="E16" s="17">
        <v>43282</v>
      </c>
      <c r="F16" s="20">
        <v>1436.3172609999999</v>
      </c>
      <c r="G16" s="20">
        <f t="shared" si="1"/>
        <v>6.4245786966232329E-2</v>
      </c>
      <c r="I16" s="17">
        <v>43282</v>
      </c>
      <c r="J16" s="20">
        <v>2799.0688479999999</v>
      </c>
      <c r="K16" s="20">
        <f t="shared" si="2"/>
        <v>0.2668513817578379</v>
      </c>
      <c r="M16" s="17">
        <v>43282</v>
      </c>
      <c r="N16" s="20">
        <v>17546.832031000002</v>
      </c>
      <c r="O16" s="20">
        <f t="shared" si="3"/>
        <v>0.27262592497705856</v>
      </c>
      <c r="Q16" s="24" t="s">
        <v>24</v>
      </c>
      <c r="R16" s="34">
        <f>MAX(R2:W13)</f>
        <v>0.19939999999999999</v>
      </c>
      <c r="S16" s="35"/>
      <c r="T16" s="35"/>
      <c r="U16" s="35"/>
      <c r="V16" s="35"/>
      <c r="W16" s="35"/>
    </row>
    <row r="17" spans="1:23" x14ac:dyDescent="0.2">
      <c r="A17" s="17">
        <v>43313</v>
      </c>
      <c r="B17" s="20">
        <v>6018.4599609999996</v>
      </c>
      <c r="C17" s="20">
        <f t="shared" si="0"/>
        <v>1.3815864446478452E-2</v>
      </c>
      <c r="E17" s="17">
        <v>43313</v>
      </c>
      <c r="F17" s="20">
        <v>1406.1583250000001</v>
      </c>
      <c r="G17" s="20">
        <f t="shared" si="1"/>
        <v>-2.0997405530726831E-2</v>
      </c>
      <c r="I17" s="17">
        <v>43313</v>
      </c>
      <c r="J17" s="20">
        <v>2470.9020999999998</v>
      </c>
      <c r="K17" s="20">
        <f t="shared" si="2"/>
        <v>-0.11724139912974378</v>
      </c>
      <c r="M17" s="17">
        <v>43313</v>
      </c>
      <c r="N17" s="20">
        <v>17438.994140999999</v>
      </c>
      <c r="O17" s="20">
        <f t="shared" si="3"/>
        <v>-6.1457184869317281E-3</v>
      </c>
      <c r="Q17" s="24" t="s">
        <v>25</v>
      </c>
      <c r="R17" s="34">
        <f>MIN(R2:W13)</f>
        <v>-9.2499999999999999E-2</v>
      </c>
      <c r="S17" s="35"/>
      <c r="T17" s="35"/>
      <c r="U17" s="35"/>
      <c r="V17" s="35"/>
      <c r="W17" s="35"/>
    </row>
    <row r="18" spans="1:23" x14ac:dyDescent="0.2">
      <c r="A18" s="17">
        <v>43344</v>
      </c>
      <c r="B18" s="20">
        <v>5976.5532229999999</v>
      </c>
      <c r="C18" s="20">
        <f t="shared" si="0"/>
        <v>-6.9630334456917522E-3</v>
      </c>
      <c r="E18" s="17">
        <v>43344</v>
      </c>
      <c r="F18" s="20">
        <v>1383.539307</v>
      </c>
      <c r="G18" s="20">
        <f t="shared" si="1"/>
        <v>-1.6085683665813446E-2</v>
      </c>
      <c r="I18" s="17">
        <v>43344</v>
      </c>
      <c r="J18" s="20">
        <v>2316.470703</v>
      </c>
      <c r="K18" s="20">
        <f t="shared" si="2"/>
        <v>-6.2500006374190162E-2</v>
      </c>
      <c r="M18" s="17">
        <v>43344</v>
      </c>
      <c r="N18" s="20">
        <v>15929.254883</v>
      </c>
      <c r="O18" s="20">
        <f t="shared" si="3"/>
        <v>-8.6572611114681355E-2</v>
      </c>
    </row>
    <row r="19" spans="1:23" x14ac:dyDescent="0.2">
      <c r="A19" s="17">
        <v>43374</v>
      </c>
      <c r="B19" s="20">
        <v>5831.6499020000001</v>
      </c>
      <c r="C19" s="20">
        <f t="shared" si="0"/>
        <v>-2.4245299187223481E-2</v>
      </c>
      <c r="E19" s="17">
        <v>43374</v>
      </c>
      <c r="F19" s="20">
        <v>1244.054443</v>
      </c>
      <c r="G19" s="20">
        <f t="shared" si="1"/>
        <v>-0.10081742043343335</v>
      </c>
      <c r="I19" s="17">
        <v>43374</v>
      </c>
      <c r="J19" s="20">
        <v>1891.7844239999999</v>
      </c>
      <c r="K19" s="20">
        <f t="shared" si="2"/>
        <v>-0.1833333261888441</v>
      </c>
      <c r="M19" s="17">
        <v>43374</v>
      </c>
      <c r="N19" s="20">
        <v>15343.848633</v>
      </c>
      <c r="O19" s="20">
        <f t="shared" si="3"/>
        <v>-3.6750385017993312E-2</v>
      </c>
    </row>
    <row r="20" spans="1:23" x14ac:dyDescent="0.2">
      <c r="A20" s="17">
        <v>43405</v>
      </c>
      <c r="B20" s="20">
        <v>6056.1240230000003</v>
      </c>
      <c r="C20" s="20">
        <f t="shared" si="0"/>
        <v>3.8492386335300312E-2</v>
      </c>
      <c r="E20" s="17">
        <v>43405</v>
      </c>
      <c r="F20" s="20">
        <v>968.85455300000001</v>
      </c>
      <c r="G20" s="20">
        <f t="shared" si="1"/>
        <v>-0.22121209529734381</v>
      </c>
      <c r="I20" s="17">
        <v>43405</v>
      </c>
      <c r="J20" s="20">
        <v>1317.492798</v>
      </c>
      <c r="K20" s="20">
        <f t="shared" si="2"/>
        <v>-0.30357138937940636</v>
      </c>
      <c r="M20" s="17">
        <v>43405</v>
      </c>
      <c r="N20" s="20">
        <v>13852.676758</v>
      </c>
      <c r="O20" s="20">
        <f t="shared" si="3"/>
        <v>-9.7183693000785873E-2</v>
      </c>
    </row>
    <row r="21" spans="1:23" x14ac:dyDescent="0.2">
      <c r="A21" s="17">
        <v>43435</v>
      </c>
      <c r="B21" s="20">
        <v>6194.498047</v>
      </c>
      <c r="C21" s="20">
        <f t="shared" si="0"/>
        <v>2.2848611335316394E-2</v>
      </c>
      <c r="E21" s="17">
        <v>43435</v>
      </c>
      <c r="F21" s="20">
        <v>916.07641599999999</v>
      </c>
      <c r="G21" s="20">
        <f t="shared" si="1"/>
        <v>-5.4474778321034548E-2</v>
      </c>
      <c r="I21" s="17">
        <v>43435</v>
      </c>
      <c r="J21" s="20">
        <v>1351.274658</v>
      </c>
      <c r="K21" s="20">
        <f t="shared" si="2"/>
        <v>2.5641020619833439E-2</v>
      </c>
      <c r="M21" s="17">
        <v>43435</v>
      </c>
      <c r="N21" s="20">
        <v>13200.786133</v>
      </c>
      <c r="O21" s="20">
        <f t="shared" si="3"/>
        <v>-4.705882021130172E-2</v>
      </c>
    </row>
    <row r="22" spans="1:23" x14ac:dyDescent="0.2">
      <c r="A22" s="17">
        <v>43466</v>
      </c>
      <c r="B22" s="20">
        <v>6532.9692379999997</v>
      </c>
      <c r="C22" s="20">
        <f t="shared" si="0"/>
        <v>5.4640616306905039E-2</v>
      </c>
      <c r="E22" s="17">
        <v>43466</v>
      </c>
      <c r="F22" s="20">
        <v>1077.5588379999999</v>
      </c>
      <c r="G22" s="20">
        <f t="shared" si="1"/>
        <v>0.17627614812430661</v>
      </c>
      <c r="I22" s="17">
        <v>43466</v>
      </c>
      <c r="J22" s="20">
        <v>1689.0931399999999</v>
      </c>
      <c r="K22" s="20">
        <f t="shared" si="2"/>
        <v>0.24999986494233498</v>
      </c>
      <c r="M22" s="17">
        <v>43466</v>
      </c>
      <c r="N22" s="20">
        <v>14863.105469</v>
      </c>
      <c r="O22" s="20">
        <f t="shared" si="3"/>
        <v>0.12592578345349068</v>
      </c>
    </row>
    <row r="23" spans="1:23" x14ac:dyDescent="0.2">
      <c r="A23" s="17">
        <v>43497</v>
      </c>
      <c r="B23" s="20">
        <v>6443.3481449999999</v>
      </c>
      <c r="C23" s="20">
        <f t="shared" si="0"/>
        <v>-1.3718278738969894E-2</v>
      </c>
      <c r="E23" s="17">
        <v>43497</v>
      </c>
      <c r="F23" s="20">
        <v>1015.5409550000001</v>
      </c>
      <c r="G23" s="20">
        <f t="shared" si="1"/>
        <v>-5.7554057201282843E-2</v>
      </c>
      <c r="I23" s="17">
        <v>43497</v>
      </c>
      <c r="J23" s="20">
        <v>1414.0123289999999</v>
      </c>
      <c r="K23" s="20">
        <f t="shared" si="2"/>
        <v>-0.16285710034912584</v>
      </c>
      <c r="M23" s="17">
        <v>43497</v>
      </c>
      <c r="N23" s="20">
        <v>13934.163086</v>
      </c>
      <c r="O23" s="20">
        <f t="shared" si="3"/>
        <v>-6.2499885029914916E-2</v>
      </c>
    </row>
    <row r="24" spans="1:23" x14ac:dyDescent="0.2">
      <c r="A24" s="17">
        <v>43525</v>
      </c>
      <c r="B24" s="20">
        <v>6468.7548829999996</v>
      </c>
      <c r="C24" s="20">
        <f t="shared" si="0"/>
        <v>3.943095643483917E-3</v>
      </c>
      <c r="E24" s="17">
        <v>43525</v>
      </c>
      <c r="F24" s="20">
        <v>1038.7977289999999</v>
      </c>
      <c r="G24" s="20">
        <f t="shared" si="1"/>
        <v>2.2900872569929821E-2</v>
      </c>
      <c r="I24" s="17">
        <v>43525</v>
      </c>
      <c r="J24" s="20">
        <v>1380.2304690000001</v>
      </c>
      <c r="K24" s="20">
        <f t="shared" si="2"/>
        <v>-2.3890781789640127E-2</v>
      </c>
      <c r="M24" s="17">
        <v>43525</v>
      </c>
      <c r="N24" s="20">
        <v>15482.404296999999</v>
      </c>
      <c r="O24" s="20">
        <f t="shared" si="3"/>
        <v>0.11111117341202609</v>
      </c>
    </row>
    <row r="25" spans="1:23" x14ac:dyDescent="0.2">
      <c r="A25" s="17">
        <v>43556</v>
      </c>
      <c r="B25" s="20">
        <v>6455.3520509999998</v>
      </c>
      <c r="C25" s="20">
        <f t="shared" si="0"/>
        <v>-2.0719338176227141E-3</v>
      </c>
      <c r="E25" s="17">
        <v>43556</v>
      </c>
      <c r="F25" s="20">
        <v>1011.665039</v>
      </c>
      <c r="G25" s="20">
        <f t="shared" si="1"/>
        <v>-2.6119319712143801E-2</v>
      </c>
      <c r="I25" s="17">
        <v>43556</v>
      </c>
      <c r="J25" s="20">
        <v>1293.362793</v>
      </c>
      <c r="K25" s="20">
        <f t="shared" si="2"/>
        <v>-6.2937080401461606E-2</v>
      </c>
      <c r="M25" s="17">
        <v>43556</v>
      </c>
      <c r="N25" s="20">
        <v>12532.596680000001</v>
      </c>
      <c r="O25" s="20">
        <f t="shared" si="3"/>
        <v>-0.19052645573734164</v>
      </c>
    </row>
    <row r="26" spans="1:23" x14ac:dyDescent="0.2">
      <c r="A26" s="17">
        <v>43586</v>
      </c>
      <c r="B26" s="20">
        <v>6209.1171880000002</v>
      </c>
      <c r="C26" s="20">
        <f t="shared" si="0"/>
        <v>-3.8144296554957893E-2</v>
      </c>
      <c r="E26" s="17">
        <v>43586</v>
      </c>
      <c r="F26" s="20">
        <v>1003.912842</v>
      </c>
      <c r="G26" s="20">
        <f t="shared" si="1"/>
        <v>-7.662810022240992E-3</v>
      </c>
      <c r="I26" s="17">
        <v>43586</v>
      </c>
      <c r="J26" s="20">
        <v>1385.056519</v>
      </c>
      <c r="K26" s="20">
        <f t="shared" si="2"/>
        <v>7.0895595958279559E-2</v>
      </c>
      <c r="M26" s="17">
        <v>43586</v>
      </c>
      <c r="N26" s="20">
        <v>12492.15625</v>
      </c>
      <c r="O26" s="20">
        <f t="shared" si="3"/>
        <v>-3.2268197112364553E-3</v>
      </c>
    </row>
    <row r="27" spans="1:23" x14ac:dyDescent="0.2">
      <c r="A27" s="17">
        <v>43617</v>
      </c>
      <c r="B27" s="20">
        <v>6358.6289059999999</v>
      </c>
      <c r="C27" s="20">
        <f t="shared" si="0"/>
        <v>2.4079384149642457E-2</v>
      </c>
      <c r="E27" s="17">
        <v>43617</v>
      </c>
      <c r="F27" s="20">
        <v>1102.682251</v>
      </c>
      <c r="G27" s="20">
        <f t="shared" si="1"/>
        <v>9.8384446206735546E-2</v>
      </c>
      <c r="I27" s="17">
        <v>43617</v>
      </c>
      <c r="J27" s="20">
        <v>1478.713135</v>
      </c>
      <c r="K27" s="20">
        <f t="shared" si="2"/>
        <v>6.7619346008796336E-2</v>
      </c>
      <c r="M27" s="17">
        <v>43617</v>
      </c>
      <c r="N27" s="20">
        <v>12509.976563</v>
      </c>
      <c r="O27" s="20">
        <f t="shared" si="3"/>
        <v>1.4265201814138507E-3</v>
      </c>
    </row>
    <row r="28" spans="1:23" x14ac:dyDescent="0.2">
      <c r="A28" s="17">
        <v>43647</v>
      </c>
      <c r="B28" s="20">
        <v>6390.5048829999996</v>
      </c>
      <c r="C28" s="20">
        <f t="shared" si="0"/>
        <v>5.0130267815946192E-3</v>
      </c>
      <c r="E28" s="17">
        <v>43647</v>
      </c>
      <c r="F28" s="20">
        <v>1029.7108149999999</v>
      </c>
      <c r="G28" s="20">
        <f t="shared" si="1"/>
        <v>-6.6176304129157551E-2</v>
      </c>
      <c r="I28" s="17">
        <v>43647</v>
      </c>
      <c r="J28" s="20">
        <v>1314.963013</v>
      </c>
      <c r="K28" s="20">
        <f t="shared" si="2"/>
        <v>-0.11073826161691593</v>
      </c>
      <c r="M28" s="17">
        <v>43647</v>
      </c>
      <c r="N28" s="20">
        <v>11993.181640999999</v>
      </c>
      <c r="O28" s="20">
        <f t="shared" si="3"/>
        <v>-4.1310622717591172E-2</v>
      </c>
    </row>
    <row r="29" spans="1:23" x14ac:dyDescent="0.2">
      <c r="A29" s="17">
        <v>43678</v>
      </c>
      <c r="B29" s="20">
        <v>6328.4702150000003</v>
      </c>
      <c r="C29" s="20">
        <f t="shared" si="0"/>
        <v>-9.7073187699181253E-3</v>
      </c>
      <c r="E29" s="17">
        <v>43678</v>
      </c>
      <c r="F29" s="20">
        <v>912.14532499999996</v>
      </c>
      <c r="G29" s="20">
        <f t="shared" si="1"/>
        <v>-0.11417330796899512</v>
      </c>
      <c r="I29" s="17">
        <v>43678</v>
      </c>
      <c r="J29" s="20">
        <v>1399.319092</v>
      </c>
      <c r="K29" s="20">
        <f t="shared" si="2"/>
        <v>6.4150913878214089E-2</v>
      </c>
      <c r="M29" s="17">
        <v>43678</v>
      </c>
      <c r="N29" s="20">
        <v>9266.6494139999995</v>
      </c>
      <c r="O29" s="20">
        <f t="shared" si="3"/>
        <v>-0.22734019283749127</v>
      </c>
    </row>
    <row r="30" spans="1:23" x14ac:dyDescent="0.2">
      <c r="A30" s="17">
        <v>43709</v>
      </c>
      <c r="B30" s="20">
        <v>6169.1020509999998</v>
      </c>
      <c r="C30" s="20">
        <f t="shared" si="0"/>
        <v>-2.5182731147609647E-2</v>
      </c>
      <c r="E30" s="17">
        <v>43709</v>
      </c>
      <c r="F30" s="20">
        <v>1045.9266359999999</v>
      </c>
      <c r="G30" s="20">
        <f t="shared" si="1"/>
        <v>0.14666666301227818</v>
      </c>
      <c r="I30" s="17">
        <v>43709</v>
      </c>
      <c r="J30" s="20">
        <v>1329.849365</v>
      </c>
      <c r="K30" s="20">
        <f t="shared" si="2"/>
        <v>-4.9645379239919588E-2</v>
      </c>
      <c r="M30" s="17">
        <v>43709</v>
      </c>
      <c r="N30" s="20">
        <v>8838.9580079999996</v>
      </c>
      <c r="O30" s="20">
        <f t="shared" si="3"/>
        <v>-4.6153834778064035E-2</v>
      </c>
    </row>
    <row r="31" spans="1:23" x14ac:dyDescent="0.2">
      <c r="A31" s="17">
        <v>43739</v>
      </c>
      <c r="B31" s="20">
        <v>6228.3168949999999</v>
      </c>
      <c r="C31" s="20">
        <f t="shared" si="0"/>
        <v>9.5986163805478735E-3</v>
      </c>
      <c r="E31" s="17">
        <v>43739</v>
      </c>
      <c r="F31" s="20">
        <v>1062.142456</v>
      </c>
      <c r="G31" s="20">
        <f t="shared" si="1"/>
        <v>1.5503783383904684E-2</v>
      </c>
      <c r="I31" s="17">
        <v>43739</v>
      </c>
      <c r="J31" s="20">
        <v>1339.773682</v>
      </c>
      <c r="K31" s="20">
        <f t="shared" si="2"/>
        <v>7.4627377063867482E-3</v>
      </c>
      <c r="M31" s="17">
        <v>43739</v>
      </c>
      <c r="N31" s="20">
        <v>9480.4941409999992</v>
      </c>
      <c r="O31" s="20">
        <f t="shared" si="3"/>
        <v>7.2580515986087446E-2</v>
      </c>
    </row>
    <row r="32" spans="1:23" x14ac:dyDescent="0.2">
      <c r="A32" s="17">
        <v>43770</v>
      </c>
      <c r="B32" s="20">
        <v>6011.830078</v>
      </c>
      <c r="C32" s="20">
        <f t="shared" si="0"/>
        <v>-3.4758478197182349E-2</v>
      </c>
      <c r="E32" s="17">
        <v>43770</v>
      </c>
      <c r="F32" s="20">
        <v>997.27893100000006</v>
      </c>
      <c r="G32" s="20">
        <f t="shared" si="1"/>
        <v>-6.1068573837330893E-2</v>
      </c>
      <c r="I32" s="17">
        <v>43770</v>
      </c>
      <c r="J32" s="20">
        <v>1305.0386960000001</v>
      </c>
      <c r="K32" s="20">
        <f t="shared" si="2"/>
        <v>-2.5926010091605858E-2</v>
      </c>
      <c r="M32" s="17">
        <v>43770</v>
      </c>
      <c r="N32" s="20">
        <v>7288.576172</v>
      </c>
      <c r="O32" s="20">
        <f t="shared" si="3"/>
        <v>-0.23120292427803732</v>
      </c>
    </row>
    <row r="33" spans="1:15" x14ac:dyDescent="0.2">
      <c r="A33" s="17">
        <v>43800</v>
      </c>
      <c r="B33" s="20">
        <v>6299.5390630000002</v>
      </c>
      <c r="C33" s="20">
        <f t="shared" si="0"/>
        <v>4.7857138553010214E-2</v>
      </c>
      <c r="E33" s="17">
        <v>43800</v>
      </c>
      <c r="F33" s="20">
        <v>1260.787476</v>
      </c>
      <c r="G33" s="20">
        <f t="shared" si="1"/>
        <v>0.26422752633084545</v>
      </c>
      <c r="I33" s="17">
        <v>43800</v>
      </c>
      <c r="J33" s="20">
        <v>1310.0008539999999</v>
      </c>
      <c r="K33" s="20">
        <f t="shared" si="2"/>
        <v>3.8023071769511863E-3</v>
      </c>
      <c r="M33" s="17">
        <v>43800</v>
      </c>
      <c r="N33" s="20">
        <v>8637.4501949999994</v>
      </c>
      <c r="O33" s="20">
        <f t="shared" si="3"/>
        <v>0.18506687604938149</v>
      </c>
    </row>
    <row r="34" spans="1:15" x14ac:dyDescent="0.2">
      <c r="A34" s="17">
        <v>43831</v>
      </c>
      <c r="B34" s="20">
        <v>5940.0478519999997</v>
      </c>
      <c r="C34" s="20">
        <f t="shared" si="0"/>
        <v>-5.7066272215288344E-2</v>
      </c>
      <c r="E34" s="17">
        <v>43831</v>
      </c>
      <c r="F34" s="20">
        <v>993.22491500000001</v>
      </c>
      <c r="G34" s="20">
        <f t="shared" si="1"/>
        <v>-0.21221860630220915</v>
      </c>
      <c r="I34" s="17">
        <v>43831</v>
      </c>
      <c r="J34" s="20">
        <v>1324.887207</v>
      </c>
      <c r="K34" s="20">
        <f t="shared" si="2"/>
        <v>1.1363620836235043E-2</v>
      </c>
      <c r="M34" s="17">
        <v>43831</v>
      </c>
      <c r="N34" s="20">
        <v>7564.826172</v>
      </c>
      <c r="O34" s="20">
        <f t="shared" si="3"/>
        <v>-0.12418294737269966</v>
      </c>
    </row>
    <row r="35" spans="1:15" x14ac:dyDescent="0.2">
      <c r="A35" s="17">
        <v>43862</v>
      </c>
      <c r="B35" s="20">
        <v>5452.7041019999997</v>
      </c>
      <c r="C35" s="20">
        <f t="shared" si="0"/>
        <v>-8.2043741421361199E-2</v>
      </c>
      <c r="E35" s="17">
        <v>43862</v>
      </c>
      <c r="F35" s="20">
        <v>979.36468500000001</v>
      </c>
      <c r="G35" s="20">
        <f t="shared" si="1"/>
        <v>-1.3954774785326444E-2</v>
      </c>
      <c r="I35" s="17">
        <v>43862</v>
      </c>
      <c r="J35" s="20">
        <v>1166.0992429999999</v>
      </c>
      <c r="K35" s="20">
        <f t="shared" si="2"/>
        <v>-0.1198501752911862</v>
      </c>
      <c r="M35" s="17">
        <v>43862</v>
      </c>
      <c r="N35" s="20">
        <v>8505.7246090000008</v>
      </c>
      <c r="O35" s="20">
        <f t="shared" si="3"/>
        <v>0.12437806442699061</v>
      </c>
    </row>
    <row r="36" spans="1:15" x14ac:dyDescent="0.2">
      <c r="A36" s="17">
        <v>43891</v>
      </c>
      <c r="B36" s="20">
        <v>4538.9301759999998</v>
      </c>
      <c r="C36" s="20">
        <f t="shared" si="0"/>
        <v>-0.16758179224594938</v>
      </c>
      <c r="E36" s="17">
        <v>43891</v>
      </c>
      <c r="F36" s="20">
        <v>839.45550500000002</v>
      </c>
      <c r="G36" s="20">
        <f t="shared" si="1"/>
        <v>-0.14285708086360085</v>
      </c>
      <c r="I36" s="17">
        <v>43891</v>
      </c>
      <c r="J36" s="20">
        <v>1310.0008539999999</v>
      </c>
      <c r="K36" s="20">
        <f t="shared" si="2"/>
        <v>0.12340425728241385</v>
      </c>
      <c r="M36" s="17">
        <v>43891</v>
      </c>
      <c r="N36" s="20">
        <v>6097.0244140000004</v>
      </c>
      <c r="O36" s="20">
        <f t="shared" si="3"/>
        <v>-0.28318577260911176</v>
      </c>
    </row>
    <row r="37" spans="1:15" x14ac:dyDescent="0.2">
      <c r="A37" s="17">
        <v>43922</v>
      </c>
      <c r="B37" s="20">
        <v>4716.4028319999998</v>
      </c>
      <c r="C37" s="20">
        <f t="shared" si="0"/>
        <v>3.910010709977485E-2</v>
      </c>
      <c r="E37" s="17">
        <v>43922</v>
      </c>
      <c r="F37" s="20">
        <v>780.10003700000004</v>
      </c>
      <c r="G37" s="20">
        <f t="shared" si="1"/>
        <v>-7.0707104362845261E-2</v>
      </c>
      <c r="I37" s="17">
        <v>43922</v>
      </c>
      <c r="J37" s="20">
        <v>1245.4932859999999</v>
      </c>
      <c r="K37" s="20">
        <f t="shared" si="2"/>
        <v>-4.9242386219085624E-2</v>
      </c>
      <c r="M37" s="17">
        <v>43922</v>
      </c>
      <c r="N37" s="20">
        <v>5419.576172</v>
      </c>
      <c r="O37" s="20">
        <f t="shared" si="3"/>
        <v>-0.11111128904854675</v>
      </c>
    </row>
    <row r="38" spans="1:15" x14ac:dyDescent="0.2">
      <c r="A38" s="17">
        <v>43952</v>
      </c>
      <c r="B38" s="20">
        <v>4753.6118159999996</v>
      </c>
      <c r="C38" s="20">
        <f t="shared" si="0"/>
        <v>7.8892718296968145E-3</v>
      </c>
      <c r="E38" s="17">
        <v>43952</v>
      </c>
      <c r="F38" s="20">
        <v>932.72827099999995</v>
      </c>
      <c r="G38" s="20">
        <f t="shared" si="1"/>
        <v>0.19565213018955402</v>
      </c>
      <c r="I38" s="17">
        <v>43952</v>
      </c>
      <c r="J38" s="20">
        <v>1205.7962649999999</v>
      </c>
      <c r="K38" s="20">
        <f t="shared" si="2"/>
        <v>-3.1872529098482795E-2</v>
      </c>
      <c r="M38" s="17">
        <v>43952</v>
      </c>
      <c r="N38" s="20">
        <v>6097.0244140000004</v>
      </c>
      <c r="O38" s="20">
        <f t="shared" si="3"/>
        <v>0.12500022520211207</v>
      </c>
    </row>
    <row r="39" spans="1:15" x14ac:dyDescent="0.2">
      <c r="A39" s="17">
        <v>43983</v>
      </c>
      <c r="B39" s="20">
        <v>4905.3920900000003</v>
      </c>
      <c r="C39" s="20">
        <f t="shared" si="0"/>
        <v>3.192946329549444E-2</v>
      </c>
      <c r="E39" s="17">
        <v>43983</v>
      </c>
      <c r="F39" s="20">
        <v>843.69512899999995</v>
      </c>
      <c r="G39" s="20">
        <f t="shared" si="1"/>
        <v>-9.5454533510113793E-2</v>
      </c>
      <c r="I39" s="17">
        <v>43983</v>
      </c>
      <c r="J39" s="20">
        <v>1180.985596</v>
      </c>
      <c r="K39" s="20">
        <f t="shared" si="2"/>
        <v>-2.0576170054731394E-2</v>
      </c>
      <c r="M39" s="17">
        <v>43983</v>
      </c>
      <c r="N39" s="20">
        <v>5344.3046880000002</v>
      </c>
      <c r="O39" s="20">
        <f t="shared" si="3"/>
        <v>-0.12345689879010549</v>
      </c>
    </row>
    <row r="40" spans="1:15" x14ac:dyDescent="0.2">
      <c r="A40" s="17">
        <v>44013</v>
      </c>
      <c r="B40" s="20">
        <v>5149.626953</v>
      </c>
      <c r="C40" s="20">
        <f t="shared" si="0"/>
        <v>4.9789060388850517E-2</v>
      </c>
      <c r="E40" s="17">
        <v>44013</v>
      </c>
      <c r="F40" s="20">
        <v>956.23113999999998</v>
      </c>
      <c r="G40" s="20">
        <f t="shared" si="1"/>
        <v>0.13338468734954617</v>
      </c>
      <c r="I40" s="17">
        <v>44013</v>
      </c>
      <c r="J40" s="20">
        <v>1171.0614009999999</v>
      </c>
      <c r="K40" s="20">
        <f t="shared" si="2"/>
        <v>-8.4033158690616696E-3</v>
      </c>
      <c r="M40" s="17">
        <v>44013</v>
      </c>
      <c r="N40" s="20">
        <v>6352.1645509999998</v>
      </c>
      <c r="O40" s="20">
        <f t="shared" si="3"/>
        <v>0.18858577903745438</v>
      </c>
    </row>
    <row r="41" spans="1:15" x14ac:dyDescent="0.2">
      <c r="A41" s="17">
        <v>44044</v>
      </c>
      <c r="B41" s="20">
        <v>5238.4868159999996</v>
      </c>
      <c r="C41" s="20">
        <f t="shared" si="0"/>
        <v>1.7255592261539044E-2</v>
      </c>
      <c r="E41" s="17">
        <v>44044</v>
      </c>
      <c r="F41" s="20">
        <v>956.23113999999998</v>
      </c>
      <c r="G41" s="20">
        <f t="shared" si="1"/>
        <v>0</v>
      </c>
      <c r="I41" s="17">
        <v>44044</v>
      </c>
      <c r="J41" s="20">
        <v>1508.4858400000001</v>
      </c>
      <c r="K41" s="20">
        <f t="shared" si="2"/>
        <v>0.28813556548944791</v>
      </c>
      <c r="M41" s="17">
        <v>44044</v>
      </c>
      <c r="N41" s="20">
        <v>6653.6914059999999</v>
      </c>
      <c r="O41" s="20">
        <f t="shared" si="3"/>
        <v>4.7468363355374937E-2</v>
      </c>
    </row>
    <row r="42" spans="1:15" x14ac:dyDescent="0.2">
      <c r="A42" s="17">
        <v>44075</v>
      </c>
      <c r="B42" s="20">
        <v>4870.0390630000002</v>
      </c>
      <c r="C42" s="20">
        <f t="shared" si="0"/>
        <v>-7.0334767642183091E-2</v>
      </c>
      <c r="E42" s="17">
        <v>44075</v>
      </c>
      <c r="F42" s="20">
        <v>1000.297058</v>
      </c>
      <c r="G42" s="20">
        <f t="shared" si="1"/>
        <v>4.6082914639236715E-2</v>
      </c>
      <c r="I42" s="17">
        <v>44075</v>
      </c>
      <c r="J42" s="20">
        <v>1558.1070560000001</v>
      </c>
      <c r="K42" s="20">
        <f t="shared" si="2"/>
        <v>3.2894717791981394E-2</v>
      </c>
      <c r="M42" s="17">
        <v>44075</v>
      </c>
      <c r="N42" s="20">
        <v>6553.1821289999998</v>
      </c>
      <c r="O42" s="20">
        <f t="shared" si="3"/>
        <v>-1.5105791787903684E-2</v>
      </c>
    </row>
    <row r="43" spans="1:15" x14ac:dyDescent="0.2">
      <c r="A43" s="17">
        <v>44105</v>
      </c>
      <c r="B43" s="20">
        <v>5128.2250979999999</v>
      </c>
      <c r="C43" s="20">
        <f t="shared" si="0"/>
        <v>5.3015187693577583E-2</v>
      </c>
      <c r="E43" s="17">
        <v>44105</v>
      </c>
      <c r="F43" s="20">
        <v>991.48388699999998</v>
      </c>
      <c r="G43" s="20">
        <f t="shared" si="1"/>
        <v>-8.8105537545228006E-3</v>
      </c>
      <c r="I43" s="17">
        <v>44105</v>
      </c>
      <c r="J43" s="20">
        <v>2163.486328</v>
      </c>
      <c r="K43" s="20">
        <f t="shared" si="2"/>
        <v>0.38853509434335037</v>
      </c>
      <c r="M43" s="17">
        <v>44105</v>
      </c>
      <c r="N43" s="20">
        <v>6533.0805659999996</v>
      </c>
      <c r="O43" s="20">
        <f t="shared" si="3"/>
        <v>-3.0674506833930498E-3</v>
      </c>
    </row>
    <row r="44" spans="1:15" x14ac:dyDescent="0.2">
      <c r="A44" s="17">
        <v>44136</v>
      </c>
      <c r="B44" s="20">
        <v>5612.4150390000004</v>
      </c>
      <c r="C44" s="20">
        <f t="shared" si="0"/>
        <v>9.4416670826098073E-2</v>
      </c>
      <c r="E44" s="17">
        <v>44136</v>
      </c>
      <c r="F44" s="20">
        <v>1225.033447</v>
      </c>
      <c r="G44" s="20">
        <f t="shared" si="1"/>
        <v>0.23555557791934145</v>
      </c>
      <c r="I44" s="17">
        <v>44136</v>
      </c>
      <c r="J44" s="20">
        <v>2758.9411620000001</v>
      </c>
      <c r="K44" s="20">
        <f t="shared" si="2"/>
        <v>0.27522930295125031</v>
      </c>
      <c r="M44" s="17">
        <v>44136</v>
      </c>
      <c r="N44" s="20">
        <v>10533.335938</v>
      </c>
      <c r="O44" s="20">
        <f t="shared" si="3"/>
        <v>0.61230767500686611</v>
      </c>
    </row>
    <row r="45" spans="1:15" x14ac:dyDescent="0.2">
      <c r="A45" s="17">
        <v>44166</v>
      </c>
      <c r="B45" s="20">
        <v>5979.0732420000004</v>
      </c>
      <c r="C45" s="20">
        <f t="shared" si="0"/>
        <v>6.5329844719632449E-2</v>
      </c>
      <c r="E45" s="17">
        <v>44166</v>
      </c>
      <c r="F45" s="20">
        <v>1260.286255</v>
      </c>
      <c r="G45" s="20">
        <f t="shared" si="1"/>
        <v>2.877701673071132E-2</v>
      </c>
      <c r="I45" s="17">
        <v>44166</v>
      </c>
      <c r="J45" s="20">
        <v>2957.4262699999999</v>
      </c>
      <c r="K45" s="20">
        <f t="shared" si="2"/>
        <v>7.1942494002342136E-2</v>
      </c>
      <c r="M45" s="17">
        <v>44166</v>
      </c>
      <c r="N45" s="20">
        <v>11549.895508</v>
      </c>
      <c r="O45" s="20">
        <f t="shared" si="3"/>
        <v>9.6508796072160313E-2</v>
      </c>
    </row>
    <row r="46" spans="1:15" x14ac:dyDescent="0.2">
      <c r="A46" s="17">
        <v>44197</v>
      </c>
      <c r="B46" s="20">
        <v>5862.3520509999998</v>
      </c>
      <c r="C46" s="20">
        <f t="shared" si="0"/>
        <v>-1.9521619200128296E-2</v>
      </c>
      <c r="E46" s="17">
        <v>44197</v>
      </c>
      <c r="F46" s="20">
        <v>1057.5828859999999</v>
      </c>
      <c r="G46" s="20">
        <f t="shared" si="1"/>
        <v>-0.16083914919789399</v>
      </c>
      <c r="I46" s="17">
        <v>44197</v>
      </c>
      <c r="J46" s="20">
        <v>4823.1850590000004</v>
      </c>
      <c r="K46" s="20">
        <f t="shared" si="2"/>
        <v>0.63087246093881499</v>
      </c>
      <c r="M46" s="17">
        <v>44197</v>
      </c>
      <c r="N46" s="20">
        <v>10215.612305000001</v>
      </c>
      <c r="O46" s="20">
        <f t="shared" si="3"/>
        <v>-0.11552340036979658</v>
      </c>
    </row>
    <row r="47" spans="1:15" x14ac:dyDescent="0.2">
      <c r="A47" s="17">
        <v>44228</v>
      </c>
      <c r="B47" s="20">
        <v>6241.7958980000003</v>
      </c>
      <c r="C47" s="20">
        <f t="shared" si="0"/>
        <v>6.4725530588916946E-2</v>
      </c>
      <c r="E47" s="17">
        <v>44228</v>
      </c>
      <c r="F47" s="20">
        <v>1039.9564210000001</v>
      </c>
      <c r="G47" s="20">
        <f t="shared" si="1"/>
        <v>-1.6666745683325882E-2</v>
      </c>
      <c r="I47" s="17">
        <v>44228</v>
      </c>
      <c r="J47" s="20">
        <v>6351.5195309999999</v>
      </c>
      <c r="K47" s="20">
        <f t="shared" si="2"/>
        <v>0.31687245115095625</v>
      </c>
      <c r="M47" s="17">
        <v>44228</v>
      </c>
      <c r="N47" s="20">
        <v>10173.916015999999</v>
      </c>
      <c r="O47" s="20">
        <f t="shared" si="3"/>
        <v>-4.081624062768437E-3</v>
      </c>
    </row>
    <row r="48" spans="1:15" x14ac:dyDescent="0.2">
      <c r="A48" s="17">
        <v>44256</v>
      </c>
      <c r="B48" s="20">
        <v>5985.5219729999999</v>
      </c>
      <c r="C48" s="20">
        <f t="shared" si="0"/>
        <v>-4.1057722679159671E-2</v>
      </c>
      <c r="E48" s="17">
        <v>44256</v>
      </c>
      <c r="F48" s="20">
        <v>1035.5498050000001</v>
      </c>
      <c r="G48" s="20">
        <f t="shared" si="1"/>
        <v>-4.2373083246725635E-3</v>
      </c>
      <c r="I48" s="17">
        <v>44256</v>
      </c>
      <c r="J48" s="20">
        <v>4843.0336909999996</v>
      </c>
      <c r="K48" s="20">
        <f t="shared" si="2"/>
        <v>-0.23749999234631974</v>
      </c>
      <c r="M48" s="17">
        <v>44256</v>
      </c>
      <c r="N48" s="20">
        <v>9527.6220699999994</v>
      </c>
      <c r="O48" s="20">
        <f t="shared" si="3"/>
        <v>-6.3524600063889478E-2</v>
      </c>
    </row>
    <row r="49" spans="1:15" x14ac:dyDescent="0.2">
      <c r="A49" s="17">
        <v>44287</v>
      </c>
      <c r="B49" s="20">
        <v>5995.6162109999996</v>
      </c>
      <c r="C49" s="20">
        <f t="shared" si="0"/>
        <v>1.6864423930834473E-3</v>
      </c>
      <c r="E49" s="17">
        <v>44287</v>
      </c>
      <c r="F49" s="20">
        <v>1097.2421879999999</v>
      </c>
      <c r="G49" s="20">
        <f t="shared" si="1"/>
        <v>5.9574520416234185E-2</v>
      </c>
      <c r="I49" s="17">
        <v>44287</v>
      </c>
      <c r="J49" s="20">
        <v>5110.9882809999999</v>
      </c>
      <c r="K49" s="20">
        <f t="shared" si="2"/>
        <v>5.5327839345398498E-2</v>
      </c>
      <c r="M49" s="17">
        <v>44287</v>
      </c>
      <c r="N49" s="20">
        <v>9902.8896480000003</v>
      </c>
      <c r="O49" s="20">
        <f t="shared" si="3"/>
        <v>3.9387328259127823E-2</v>
      </c>
    </row>
    <row r="50" spans="1:15" x14ac:dyDescent="0.2">
      <c r="A50" s="17">
        <v>44317</v>
      </c>
      <c r="B50" s="20">
        <v>5947.4628910000001</v>
      </c>
      <c r="C50" s="20">
        <f t="shared" si="0"/>
        <v>-8.0314213427560305E-3</v>
      </c>
      <c r="E50" s="17">
        <v>44317</v>
      </c>
      <c r="F50" s="20">
        <v>1048.7696530000001</v>
      </c>
      <c r="G50" s="20">
        <f t="shared" si="1"/>
        <v>-4.4176696384918696E-2</v>
      </c>
      <c r="I50" s="17">
        <v>44317</v>
      </c>
      <c r="J50" s="20">
        <v>5086.1777339999999</v>
      </c>
      <c r="K50" s="20">
        <f t="shared" si="2"/>
        <v>-4.8543541162543394E-3</v>
      </c>
      <c r="M50" s="17">
        <v>44317</v>
      </c>
      <c r="N50" s="20">
        <v>10929.673828000001</v>
      </c>
      <c r="O50" s="20">
        <f t="shared" si="3"/>
        <v>0.10368530969214336</v>
      </c>
    </row>
    <row r="51" spans="1:15" x14ac:dyDescent="0.2">
      <c r="A51" s="17">
        <v>44348</v>
      </c>
      <c r="B51" s="20">
        <v>5985.4887699999999</v>
      </c>
      <c r="C51" s="20">
        <f t="shared" si="0"/>
        <v>6.3936303087392902E-3</v>
      </c>
      <c r="E51" s="17">
        <v>44348</v>
      </c>
      <c r="F51" s="20">
        <v>1121.4533690000001</v>
      </c>
      <c r="G51" s="20">
        <f t="shared" si="1"/>
        <v>6.9303794014337297E-2</v>
      </c>
      <c r="I51" s="17">
        <v>44348</v>
      </c>
      <c r="J51" s="20">
        <v>5036.5561520000001</v>
      </c>
      <c r="K51" s="20">
        <f t="shared" si="2"/>
        <v>-9.7561635859262641E-3</v>
      </c>
      <c r="M51" s="17">
        <v>44348</v>
      </c>
      <c r="N51" s="20">
        <v>12007.841796999999</v>
      </c>
      <c r="O51" s="20">
        <f t="shared" si="3"/>
        <v>9.8645941861312619E-2</v>
      </c>
    </row>
    <row r="52" spans="1:15" x14ac:dyDescent="0.2">
      <c r="A52" s="17">
        <v>44378</v>
      </c>
      <c r="B52" s="20">
        <v>6070.0390630000002</v>
      </c>
      <c r="C52" s="20">
        <f t="shared" si="0"/>
        <v>1.4125879481016927E-2</v>
      </c>
      <c r="E52" s="17">
        <v>44378</v>
      </c>
      <c r="F52" s="20">
        <v>1242.440063</v>
      </c>
      <c r="G52" s="20">
        <f t="shared" si="1"/>
        <v>0.10788383836938648</v>
      </c>
      <c r="I52" s="17">
        <v>44378</v>
      </c>
      <c r="J52" s="20">
        <v>5750</v>
      </c>
      <c r="K52" s="20">
        <f t="shared" si="2"/>
        <v>0.14165311106810427</v>
      </c>
      <c r="M52" s="17">
        <v>44378</v>
      </c>
      <c r="N52" s="20">
        <v>14333.304688</v>
      </c>
      <c r="O52" s="20">
        <f t="shared" si="3"/>
        <v>0.19366201939644034</v>
      </c>
    </row>
    <row r="53" spans="1:15" x14ac:dyDescent="0.2">
      <c r="A53" s="17">
        <v>44409</v>
      </c>
      <c r="B53" s="20">
        <v>6150.298828</v>
      </c>
      <c r="C53" s="20">
        <f t="shared" si="0"/>
        <v>1.322228146590097E-2</v>
      </c>
      <c r="E53" s="17">
        <v>44409</v>
      </c>
      <c r="F53" s="20">
        <v>1172.6400149999999</v>
      </c>
      <c r="G53" s="20">
        <f t="shared" si="1"/>
        <v>-5.6179811065863915E-2</v>
      </c>
      <c r="I53" s="17">
        <v>44409</v>
      </c>
      <c r="J53" s="20">
        <v>4850</v>
      </c>
      <c r="K53" s="20">
        <f t="shared" si="2"/>
        <v>-0.15652173913043479</v>
      </c>
      <c r="M53" s="17">
        <v>44409</v>
      </c>
      <c r="N53" s="20">
        <v>13529.962890999999</v>
      </c>
      <c r="O53" s="20">
        <f t="shared" si="3"/>
        <v>-5.6047214127288282E-2</v>
      </c>
    </row>
    <row r="54" spans="1:15" x14ac:dyDescent="0.2">
      <c r="A54" s="17">
        <v>44440</v>
      </c>
      <c r="B54" s="20">
        <v>6286.9428710000002</v>
      </c>
      <c r="C54" s="20">
        <f t="shared" si="0"/>
        <v>2.2217464032464773E-2</v>
      </c>
      <c r="E54" s="17">
        <v>44440</v>
      </c>
      <c r="F54" s="20">
        <v>1637.973389</v>
      </c>
      <c r="G54" s="20">
        <f t="shared" si="1"/>
        <v>0.39682542642892848</v>
      </c>
      <c r="I54" s="17">
        <v>44440</v>
      </c>
      <c r="J54" s="20">
        <v>9300</v>
      </c>
      <c r="K54" s="20">
        <f t="shared" si="2"/>
        <v>0.91752577319587625</v>
      </c>
      <c r="M54" s="17">
        <v>44440</v>
      </c>
      <c r="N54" s="20">
        <v>17588.953125</v>
      </c>
      <c r="O54" s="20">
        <f t="shared" si="3"/>
        <v>0.3000001010128418</v>
      </c>
    </row>
    <row r="55" spans="1:15" x14ac:dyDescent="0.2">
      <c r="A55" s="17">
        <v>44470</v>
      </c>
      <c r="B55" s="20">
        <v>6591.3461909999996</v>
      </c>
      <c r="C55" s="20">
        <f t="shared" si="0"/>
        <v>4.8418337218257737E-2</v>
      </c>
      <c r="E55" s="17">
        <v>44470</v>
      </c>
      <c r="F55" s="20">
        <v>1563.5200199999999</v>
      </c>
      <c r="G55" s="20">
        <f t="shared" si="1"/>
        <v>-4.5454565684644385E-2</v>
      </c>
      <c r="I55" s="17">
        <v>44470</v>
      </c>
      <c r="J55" s="20">
        <v>7625</v>
      </c>
      <c r="K55" s="20">
        <f t="shared" si="2"/>
        <v>-0.18010752688172044</v>
      </c>
      <c r="M55" s="17">
        <v>44470</v>
      </c>
      <c r="N55" s="20">
        <v>18265.451172000001</v>
      </c>
      <c r="O55" s="20">
        <f t="shared" si="3"/>
        <v>3.846152992689842E-2</v>
      </c>
    </row>
    <row r="56" spans="1:15" x14ac:dyDescent="0.2">
      <c r="A56" s="17">
        <v>44501</v>
      </c>
      <c r="B56" s="20">
        <v>6533.9321289999998</v>
      </c>
      <c r="C56" s="20">
        <f t="shared" si="0"/>
        <v>-8.7105213921845771E-3</v>
      </c>
      <c r="E56" s="17">
        <v>44501</v>
      </c>
      <c r="F56" s="20">
        <v>1582.133423</v>
      </c>
      <c r="G56" s="20">
        <f t="shared" si="1"/>
        <v>1.1904806310059312E-2</v>
      </c>
      <c r="I56" s="17">
        <v>44501</v>
      </c>
      <c r="J56" s="20">
        <v>9200</v>
      </c>
      <c r="K56" s="20">
        <f t="shared" si="2"/>
        <v>0.20655737704918034</v>
      </c>
      <c r="M56" s="17">
        <v>44501</v>
      </c>
      <c r="N56" s="20">
        <v>18223.169922000001</v>
      </c>
      <c r="O56" s="20">
        <f t="shared" si="3"/>
        <v>-2.3148210028786469E-3</v>
      </c>
    </row>
    <row r="57" spans="1:15" x14ac:dyDescent="0.2">
      <c r="A57" s="17">
        <v>44531</v>
      </c>
      <c r="B57" s="20">
        <v>6581.4819340000004</v>
      </c>
      <c r="C57" s="20">
        <f t="shared" si="0"/>
        <v>7.277364389653972E-3</v>
      </c>
      <c r="E57" s="17">
        <v>44531</v>
      </c>
      <c r="F57" s="20">
        <v>2094</v>
      </c>
      <c r="G57" s="20">
        <f t="shared" si="1"/>
        <v>0.32352933675429979</v>
      </c>
      <c r="I57" s="17">
        <v>44531</v>
      </c>
      <c r="J57" s="20">
        <v>10325</v>
      </c>
      <c r="K57" s="20">
        <f t="shared" si="2"/>
        <v>0.12228260869565218</v>
      </c>
      <c r="M57" s="17">
        <v>44531</v>
      </c>
      <c r="N57" s="20">
        <v>18248.535156000002</v>
      </c>
      <c r="O57" s="20">
        <f t="shared" si="3"/>
        <v>1.3919221578117698E-3</v>
      </c>
    </row>
    <row r="58" spans="1:15" x14ac:dyDescent="0.2">
      <c r="A58" s="17">
        <v>44562</v>
      </c>
      <c r="B58" s="20">
        <v>6631.1508789999998</v>
      </c>
      <c r="C58" s="20">
        <f t="shared" si="0"/>
        <v>7.5467722160580857E-3</v>
      </c>
      <c r="E58" s="17">
        <v>44562</v>
      </c>
      <c r="F58" s="20">
        <v>2240</v>
      </c>
      <c r="G58" s="20">
        <f t="shared" si="1"/>
        <v>6.972301814708691E-2</v>
      </c>
      <c r="I58" s="17">
        <v>44562</v>
      </c>
      <c r="J58" s="20">
        <v>10625</v>
      </c>
      <c r="K58" s="20">
        <f t="shared" si="2"/>
        <v>2.9055690072639227E-2</v>
      </c>
      <c r="M58" s="17">
        <v>44562</v>
      </c>
      <c r="N58" s="20">
        <v>19366.705077999999</v>
      </c>
      <c r="O58" s="20">
        <f t="shared" si="3"/>
        <v>6.1274502991126398E-2</v>
      </c>
    </row>
    <row r="59" spans="1:15" x14ac:dyDescent="0.2">
      <c r="A59" s="17">
        <v>44593</v>
      </c>
      <c r="B59" s="20">
        <v>6888.1708980000003</v>
      </c>
      <c r="C59" s="20">
        <f t="shared" si="0"/>
        <v>3.8759488916765533E-2</v>
      </c>
      <c r="E59" s="17">
        <v>44593</v>
      </c>
      <c r="F59" s="20">
        <v>2450</v>
      </c>
      <c r="G59" s="20">
        <f t="shared" si="1"/>
        <v>9.375E-2</v>
      </c>
      <c r="I59" s="17">
        <v>44593</v>
      </c>
      <c r="J59" s="20">
        <v>12275</v>
      </c>
      <c r="K59" s="20">
        <f t="shared" si="2"/>
        <v>0.15529411764705883</v>
      </c>
      <c r="M59" s="17">
        <v>44593</v>
      </c>
      <c r="N59" s="20">
        <v>23861.748047000001</v>
      </c>
      <c r="O59" s="20">
        <f t="shared" si="3"/>
        <v>0.23210158624794866</v>
      </c>
    </row>
    <row r="60" spans="1:15" x14ac:dyDescent="0.2">
      <c r="A60" s="17">
        <v>44621</v>
      </c>
      <c r="B60" s="20">
        <v>7071.4418949999999</v>
      </c>
      <c r="C60" s="20">
        <f t="shared" si="0"/>
        <v>2.6606627465240864E-2</v>
      </c>
      <c r="E60" s="17">
        <v>44621</v>
      </c>
      <c r="F60" s="20">
        <v>2690</v>
      </c>
      <c r="G60" s="20">
        <f t="shared" si="1"/>
        <v>9.7959183673469383E-2</v>
      </c>
      <c r="I60" s="17">
        <v>44621</v>
      </c>
      <c r="J60" s="20">
        <v>10700</v>
      </c>
      <c r="K60" s="20">
        <f t="shared" si="2"/>
        <v>-0.12830957230142567</v>
      </c>
      <c r="M60" s="17">
        <v>44621</v>
      </c>
      <c r="N60" s="20">
        <v>25539.003906000002</v>
      </c>
      <c r="O60" s="20">
        <f t="shared" si="3"/>
        <v>7.0290569479500992E-2</v>
      </c>
    </row>
    <row r="61" spans="1:15" x14ac:dyDescent="0.2">
      <c r="A61" s="17">
        <v>44652</v>
      </c>
      <c r="B61" s="20">
        <v>7235.5322269999997</v>
      </c>
      <c r="C61" s="20">
        <f t="shared" si="0"/>
        <v>2.3204649693299894E-2</v>
      </c>
      <c r="E61" s="17">
        <v>44652</v>
      </c>
      <c r="F61" s="20">
        <v>3310</v>
      </c>
      <c r="G61" s="20">
        <f t="shared" si="1"/>
        <v>0.23048327137546468</v>
      </c>
      <c r="I61" s="17">
        <v>44652</v>
      </c>
      <c r="J61" s="20">
        <v>13600</v>
      </c>
      <c r="K61" s="20">
        <f t="shared" si="2"/>
        <v>0.27102803738317754</v>
      </c>
      <c r="M61" s="17">
        <v>44652</v>
      </c>
      <c r="N61" s="20">
        <v>25315.369140999999</v>
      </c>
      <c r="O61" s="20">
        <f t="shared" si="3"/>
        <v>-8.7565970005377899E-3</v>
      </c>
    </row>
    <row r="62" spans="1:15" x14ac:dyDescent="0.2">
      <c r="A62" s="37" t="s">
        <v>26</v>
      </c>
      <c r="B62" s="37"/>
      <c r="C62" s="20">
        <f>AVERAGE(C2:C61)</f>
        <v>4.7433323239692449E-3</v>
      </c>
      <c r="E62" s="37" t="s">
        <v>22</v>
      </c>
      <c r="F62" s="37"/>
      <c r="G62" s="20">
        <f>AVERAGE(G2:G61)</f>
        <v>2.6419915977194112E-2</v>
      </c>
      <c r="I62" s="37" t="s">
        <v>22</v>
      </c>
      <c r="J62" s="37"/>
      <c r="K62" s="20">
        <f>AVERAGE(K2:K61)</f>
        <v>5.2530849632581249E-2</v>
      </c>
      <c r="M62" s="37" t="s">
        <v>27</v>
      </c>
      <c r="N62" s="37"/>
      <c r="O62" s="20">
        <f>AVERAGE(O2:O61)</f>
        <v>2.9665991785419458E-2</v>
      </c>
    </row>
    <row r="63" spans="1:15" x14ac:dyDescent="0.2">
      <c r="A63" s="37" t="s">
        <v>28</v>
      </c>
      <c r="B63" s="37"/>
      <c r="C63" s="25">
        <v>4.7000000000000002E-3</v>
      </c>
      <c r="E63" s="37" t="s">
        <v>29</v>
      </c>
      <c r="F63" s="37"/>
      <c r="G63" s="25">
        <f>G62</f>
        <v>2.6419915977194112E-2</v>
      </c>
      <c r="I63" s="37" t="s">
        <v>29</v>
      </c>
      <c r="J63" s="37"/>
      <c r="K63" s="21">
        <f>K62</f>
        <v>5.2530849632581249E-2</v>
      </c>
      <c r="M63" s="37" t="s">
        <v>29</v>
      </c>
      <c r="N63" s="37"/>
      <c r="O63" s="21">
        <f>O62</f>
        <v>2.9665991785419458E-2</v>
      </c>
    </row>
    <row r="64" spans="1:15" x14ac:dyDescent="0.2">
      <c r="E64" s="37" t="s">
        <v>30</v>
      </c>
      <c r="F64" s="37"/>
      <c r="G64" s="19">
        <f>_xlfn.COVARIANCE.P(G2:G61,$C$2:$C$61)/_xlfn.VAR.P($C$2:$C$61)</f>
        <v>1.2756115294051749</v>
      </c>
      <c r="I64" s="37" t="s">
        <v>30</v>
      </c>
      <c r="J64" s="37"/>
      <c r="K64" s="20">
        <f>_xlfn.COVARIANCE.P(K2:K61,$C$2:$C$61)/_xlfn.VAR.P($C$2:$C$61)</f>
        <v>1.2236839426261941</v>
      </c>
      <c r="M64" s="37" t="s">
        <v>30</v>
      </c>
      <c r="N64" s="37"/>
      <c r="O64" s="20">
        <f>_xlfn.COVARIANCE.P(O2:O61,$C$2:$C$61)/_xlfn.VAR.P($C$2:$C$61)</f>
        <v>1.9961001653460297</v>
      </c>
    </row>
    <row r="65" spans="5:18" x14ac:dyDescent="0.2">
      <c r="E65" s="37" t="s">
        <v>31</v>
      </c>
      <c r="F65" s="37"/>
      <c r="G65" s="19">
        <f>$R$15+G64*($C$63-$R$15)</f>
        <v>5.3080679367501684E-3</v>
      </c>
      <c r="I65" s="37" t="s">
        <v>31</v>
      </c>
      <c r="J65" s="37"/>
      <c r="K65" s="19">
        <f>$R$15+K64*($C$63-$R$15)</f>
        <v>5.1935026984190414E-3</v>
      </c>
      <c r="M65" s="37" t="s">
        <v>31</v>
      </c>
      <c r="N65" s="37"/>
      <c r="O65" s="19">
        <f>$R$15+O64*($C$63-$R$15)</f>
        <v>6.8976459897946811E-3</v>
      </c>
    </row>
    <row r="66" spans="5:18" x14ac:dyDescent="0.2">
      <c r="E66" s="35" t="s">
        <v>32</v>
      </c>
      <c r="F66" s="35"/>
      <c r="G66" s="19">
        <f>ABS(G62-G65)</f>
        <v>2.1111848040443942E-2</v>
      </c>
      <c r="I66" s="35" t="s">
        <v>32</v>
      </c>
      <c r="J66" s="35"/>
      <c r="K66" s="19">
        <f>ABS(K62-K65)</f>
        <v>4.7337346934162208E-2</v>
      </c>
      <c r="M66" s="35" t="s">
        <v>32</v>
      </c>
      <c r="N66" s="35"/>
      <c r="O66" s="19">
        <f>ABS(O62-O65)</f>
        <v>2.2768345795624777E-2</v>
      </c>
      <c r="Q66" s="3" t="s">
        <v>33</v>
      </c>
      <c r="R66">
        <f>SUM(G66,K66,O66)/3</f>
        <v>3.0405846923410307E-2</v>
      </c>
    </row>
    <row r="67" spans="5:18" x14ac:dyDescent="0.2">
      <c r="R67" s="5"/>
    </row>
  </sheetData>
  <mergeCells count="20">
    <mergeCell ref="R15:W15"/>
    <mergeCell ref="R16:W16"/>
    <mergeCell ref="R17:W17"/>
    <mergeCell ref="E64:F64"/>
    <mergeCell ref="I64:J64"/>
    <mergeCell ref="M64:N64"/>
    <mergeCell ref="E66:F66"/>
    <mergeCell ref="I66:J66"/>
    <mergeCell ref="M66:N66"/>
    <mergeCell ref="A62:B62"/>
    <mergeCell ref="A63:B63"/>
    <mergeCell ref="E62:F62"/>
    <mergeCell ref="I62:J62"/>
    <mergeCell ref="M62:N62"/>
    <mergeCell ref="M63:N63"/>
    <mergeCell ref="I63:J63"/>
    <mergeCell ref="E63:F63"/>
    <mergeCell ref="E65:F65"/>
    <mergeCell ref="I65:J65"/>
    <mergeCell ref="M65:N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FA6F-7866-4E9D-86CE-F8ECA56C4C0B}">
  <dimension ref="A1:AB69"/>
  <sheetViews>
    <sheetView tabSelected="1" topLeftCell="J1" workbookViewId="0">
      <selection activeCell="U13" sqref="U13"/>
    </sheetView>
  </sheetViews>
  <sheetFormatPr baseColWidth="10" defaultColWidth="8.83203125" defaultRowHeight="15" x14ac:dyDescent="0.2"/>
  <cols>
    <col min="1" max="1" width="9.6640625" bestFit="1" customWidth="1"/>
    <col min="2" max="2" width="15.1640625" bestFit="1" customWidth="1"/>
    <col min="3" max="3" width="12.6640625" bestFit="1" customWidth="1"/>
    <col min="5" max="5" width="9.6640625" style="1" bestFit="1" customWidth="1"/>
    <col min="6" max="6" width="12" style="1" bestFit="1" customWidth="1"/>
    <col min="7" max="7" width="21.5" style="1" bestFit="1" customWidth="1"/>
    <col min="9" max="9" width="9.6640625" bestFit="1" customWidth="1"/>
    <col min="10" max="10" width="12" bestFit="1" customWidth="1"/>
    <col min="11" max="11" width="12" customWidth="1"/>
    <col min="13" max="13" width="9.6640625" style="1" customWidth="1"/>
    <col min="14" max="14" width="9.1640625" style="1"/>
    <col min="17" max="17" width="16.33203125" bestFit="1" customWidth="1"/>
    <col min="25" max="25" width="15.5" bestFit="1" customWidth="1"/>
    <col min="26" max="26" width="10.83203125" bestFit="1" customWidth="1"/>
    <col min="27" max="27" width="17.5" bestFit="1" customWidth="1"/>
    <col min="28" max="28" width="16.5" bestFit="1" customWidth="1"/>
  </cols>
  <sheetData>
    <row r="1" spans="1:28" x14ac:dyDescent="0.2">
      <c r="A1" s="30" t="s">
        <v>0</v>
      </c>
      <c r="B1" s="30" t="s">
        <v>1</v>
      </c>
      <c r="C1" s="30" t="s">
        <v>2</v>
      </c>
      <c r="E1" s="30" t="s">
        <v>0</v>
      </c>
      <c r="F1" s="30" t="s">
        <v>3</v>
      </c>
      <c r="G1" s="30" t="s">
        <v>34</v>
      </c>
      <c r="I1" s="30" t="s">
        <v>0</v>
      </c>
      <c r="J1" s="30" t="s">
        <v>5</v>
      </c>
      <c r="K1" s="30" t="s">
        <v>6</v>
      </c>
      <c r="M1" s="30" t="s">
        <v>0</v>
      </c>
      <c r="N1" s="30" t="s">
        <v>7</v>
      </c>
      <c r="O1" s="30" t="s">
        <v>8</v>
      </c>
      <c r="Q1" s="31" t="s">
        <v>9</v>
      </c>
      <c r="R1" s="31">
        <v>2022</v>
      </c>
      <c r="S1" s="30">
        <v>2021</v>
      </c>
      <c r="T1" s="30">
        <v>2020</v>
      </c>
      <c r="U1" s="30">
        <v>2019</v>
      </c>
      <c r="V1" s="30">
        <v>2018</v>
      </c>
      <c r="W1" s="30">
        <v>2017</v>
      </c>
      <c r="Y1" s="32" t="s">
        <v>35</v>
      </c>
      <c r="Z1" s="32" t="s">
        <v>36</v>
      </c>
      <c r="AA1" s="31" t="s">
        <v>37</v>
      </c>
      <c r="AB1" s="31" t="s">
        <v>38</v>
      </c>
    </row>
    <row r="2" spans="1:28" x14ac:dyDescent="0.2">
      <c r="A2" s="17">
        <v>42856</v>
      </c>
      <c r="B2" s="20">
        <v>5738.1547849999997</v>
      </c>
      <c r="C2" s="20">
        <v>0</v>
      </c>
      <c r="E2" s="17">
        <v>42856</v>
      </c>
      <c r="F2" s="6">
        <v>1069.2666019999999</v>
      </c>
      <c r="G2" s="6">
        <v>0</v>
      </c>
      <c r="I2" s="15">
        <v>42856</v>
      </c>
      <c r="J2" s="16">
        <v>1879.8304439999999</v>
      </c>
      <c r="K2" s="16">
        <v>0</v>
      </c>
      <c r="M2" s="17">
        <v>42856</v>
      </c>
      <c r="N2" s="6">
        <v>8258.0595699999994</v>
      </c>
      <c r="O2" s="16">
        <v>0</v>
      </c>
      <c r="Q2" s="23" t="s">
        <v>10</v>
      </c>
      <c r="R2" s="8">
        <v>3.1399999999999997E-2</v>
      </c>
      <c r="S2" s="8">
        <v>-1.01E-2</v>
      </c>
      <c r="T2" s="8">
        <v>-6.2100000000000002E-2</v>
      </c>
      <c r="U2" s="8">
        <v>3.3E-3</v>
      </c>
      <c r="V2" s="8">
        <v>-2.4799999999999999E-2</v>
      </c>
      <c r="W2" s="6"/>
      <c r="Y2" s="27" t="s">
        <v>39</v>
      </c>
      <c r="Z2" s="27" t="s">
        <v>40</v>
      </c>
      <c r="AA2" s="20">
        <f>(Z2-Z3)/Z3</f>
        <v>0.28155339805825241</v>
      </c>
      <c r="AB2" s="20">
        <f>Z2-AA2</f>
        <v>-0.25515339805825243</v>
      </c>
    </row>
    <row r="3" spans="1:28" x14ac:dyDescent="0.2">
      <c r="A3" s="17">
        <v>42887</v>
      </c>
      <c r="B3" s="20">
        <v>5829.7080079999996</v>
      </c>
      <c r="C3" s="20">
        <f>(B3-B2)/B2</f>
        <v>1.5955167894621352E-2</v>
      </c>
      <c r="E3" s="17">
        <v>42887</v>
      </c>
      <c r="F3" s="6">
        <v>1123.143677</v>
      </c>
      <c r="G3" s="6">
        <f>(F3-F2)/F2</f>
        <v>5.0386942694390924E-2</v>
      </c>
      <c r="I3" s="15">
        <v>42887</v>
      </c>
      <c r="J3" s="16">
        <v>1777.3752440000001</v>
      </c>
      <c r="K3" s="6">
        <f>(J3-J2)/J2</f>
        <v>-5.4502362341781435E-2</v>
      </c>
      <c r="M3" s="17">
        <v>42887</v>
      </c>
      <c r="N3" s="6">
        <v>9398.9755860000005</v>
      </c>
      <c r="O3" s="6">
        <f>(N3-N2)/N2</f>
        <v>0.13815788156151568</v>
      </c>
      <c r="Q3" s="23" t="s">
        <v>11</v>
      </c>
      <c r="R3" s="8">
        <v>1.89E-2</v>
      </c>
      <c r="S3" s="8">
        <v>9.8599999999999993E-2</v>
      </c>
      <c r="T3" s="8">
        <v>9.4999999999999998E-3</v>
      </c>
      <c r="U3" s="8">
        <v>-4.2599999999999999E-2</v>
      </c>
      <c r="V3" s="8">
        <v>3.8899999999999997E-2</v>
      </c>
      <c r="W3" s="6"/>
      <c r="Y3" s="27" t="s">
        <v>41</v>
      </c>
      <c r="Z3" s="27" t="s">
        <v>42</v>
      </c>
      <c r="AA3" s="20">
        <f t="shared" ref="AA3:AA61" si="0">(Z3-Z4)/Z4</f>
        <v>-5.504587155963301E-2</v>
      </c>
      <c r="AB3" s="20">
        <f t="shared" ref="AB3:AB61" si="1">Z3-AA3</f>
        <v>7.564587155963301E-2</v>
      </c>
    </row>
    <row r="4" spans="1:28" x14ac:dyDescent="0.2">
      <c r="A4" s="17">
        <v>42917</v>
      </c>
      <c r="B4" s="20">
        <v>5840.9389650000003</v>
      </c>
      <c r="C4" s="20">
        <f t="shared" ref="C4:C61" si="2">(B4-B3)/B3</f>
        <v>1.9265042064866094E-3</v>
      </c>
      <c r="E4" s="17">
        <v>42917</v>
      </c>
      <c r="F4" s="6">
        <v>1268.8682859999999</v>
      </c>
      <c r="G4" s="6">
        <f t="shared" ref="G4:G61" si="3">(F4-F3)/F3</f>
        <v>0.12974707687376302</v>
      </c>
      <c r="I4" s="15">
        <v>42917</v>
      </c>
      <c r="J4" s="16">
        <v>1960.0126949999999</v>
      </c>
      <c r="K4" s="6">
        <f t="shared" ref="K4:K61" si="4">(J4-J3)/J3</f>
        <v>0.10275683292908508</v>
      </c>
      <c r="M4" s="17">
        <v>42917</v>
      </c>
      <c r="N4" s="6">
        <v>10865.869140999999</v>
      </c>
      <c r="O4" s="6">
        <f t="shared" ref="O4:O61" si="5">(N4-N3)/N3</f>
        <v>0.15606951433994273</v>
      </c>
      <c r="Q4" s="23" t="s">
        <v>12</v>
      </c>
      <c r="R4" s="8">
        <v>5.4399999999999997E-2</v>
      </c>
      <c r="S4" s="8">
        <v>4.6300000000000001E-2</v>
      </c>
      <c r="T4" s="8">
        <v>0.19939999999999999</v>
      </c>
      <c r="U4" s="8">
        <v>-4.9799999999999997E-2</v>
      </c>
      <c r="V4" s="8">
        <v>-1.18E-2</v>
      </c>
      <c r="W4" s="6"/>
      <c r="Y4" s="27" t="s">
        <v>43</v>
      </c>
      <c r="Z4" s="27" t="s">
        <v>44</v>
      </c>
      <c r="AA4" s="20">
        <f t="shared" si="0"/>
        <v>0.16577540106951863</v>
      </c>
      <c r="AB4" s="20">
        <f t="shared" si="1"/>
        <v>-0.14397540106951862</v>
      </c>
    </row>
    <row r="5" spans="1:28" x14ac:dyDescent="0.2">
      <c r="A5" s="17">
        <v>42948</v>
      </c>
      <c r="B5" s="20">
        <v>5864.0590819999998</v>
      </c>
      <c r="C5" s="20">
        <f t="shared" si="2"/>
        <v>3.9582877236929801E-3</v>
      </c>
      <c r="E5" s="17">
        <v>42948</v>
      </c>
      <c r="F5" s="6">
        <v>1297.302246</v>
      </c>
      <c r="G5" s="6">
        <f t="shared" si="3"/>
        <v>2.2408913764907567E-2</v>
      </c>
      <c r="I5" s="15">
        <v>42948</v>
      </c>
      <c r="J5" s="16">
        <v>2066.922607</v>
      </c>
      <c r="K5" s="6">
        <f t="shared" si="4"/>
        <v>5.454552017582727E-2</v>
      </c>
      <c r="M5" s="17">
        <v>42948</v>
      </c>
      <c r="N5" s="6">
        <v>10567.056640999999</v>
      </c>
      <c r="O5" s="6">
        <f t="shared" si="5"/>
        <v>-2.7500101107650551E-2</v>
      </c>
      <c r="Q5" s="23" t="s">
        <v>13</v>
      </c>
      <c r="R5" s="8">
        <v>3.9199999999999999E-2</v>
      </c>
      <c r="S5" s="8">
        <v>-4.99E-2</v>
      </c>
      <c r="T5" s="8">
        <v>2.8999999999999998E-3</v>
      </c>
      <c r="U5" s="8">
        <v>1.7600000000000001E-2</v>
      </c>
      <c r="V5" s="8">
        <v>8.8300000000000003E-2</v>
      </c>
      <c r="W5" s="6"/>
      <c r="Y5" s="27" t="s">
        <v>45</v>
      </c>
      <c r="Z5" s="27" t="s">
        <v>46</v>
      </c>
      <c r="AA5" s="20">
        <f t="shared" si="0"/>
        <v>6.8571428571428547E-2</v>
      </c>
      <c r="AB5" s="20">
        <f t="shared" si="1"/>
        <v>-4.9871428571428546E-2</v>
      </c>
    </row>
    <row r="6" spans="1:28" x14ac:dyDescent="0.2">
      <c r="A6" s="17">
        <v>42979</v>
      </c>
      <c r="B6" s="20">
        <v>5900.8540039999998</v>
      </c>
      <c r="C6" s="20">
        <f t="shared" si="2"/>
        <v>6.2746506277441428E-3</v>
      </c>
      <c r="E6" s="17">
        <v>42979</v>
      </c>
      <c r="F6" s="6">
        <v>1297.302246</v>
      </c>
      <c r="G6" s="6">
        <f t="shared" si="3"/>
        <v>0</v>
      </c>
      <c r="I6" s="15">
        <v>42979</v>
      </c>
      <c r="J6" s="16">
        <v>1906.557861</v>
      </c>
      <c r="K6" s="6">
        <f t="shared" si="4"/>
        <v>-7.7586236396513505E-2</v>
      </c>
      <c r="M6" s="17">
        <v>42979</v>
      </c>
      <c r="N6" s="6">
        <v>11001.692383</v>
      </c>
      <c r="O6" s="6">
        <f t="shared" si="5"/>
        <v>4.1131202071314842E-2</v>
      </c>
      <c r="Q6" s="23" t="s">
        <v>14</v>
      </c>
      <c r="R6" s="6"/>
      <c r="S6" s="8">
        <v>-2.6100000000000002E-2</v>
      </c>
      <c r="T6" s="8">
        <v>-6.1100000000000002E-2</v>
      </c>
      <c r="U6" s="8">
        <v>3.7699999999999997E-2</v>
      </c>
      <c r="V6" s="8">
        <v>5.8200000000000002E-2</v>
      </c>
      <c r="W6" s="8">
        <v>6.4000000000000003E-3</v>
      </c>
      <c r="Y6" s="27" t="s">
        <v>47</v>
      </c>
      <c r="Z6" s="27" t="s">
        <v>48</v>
      </c>
      <c r="AA6" s="20">
        <f t="shared" si="0"/>
        <v>5.4216867469879609E-2</v>
      </c>
      <c r="AB6" s="20">
        <f t="shared" si="1"/>
        <v>-3.6716867469879608E-2</v>
      </c>
    </row>
    <row r="7" spans="1:28" x14ac:dyDescent="0.2">
      <c r="A7" s="17">
        <v>43009</v>
      </c>
      <c r="B7" s="20">
        <v>6005.7841799999997</v>
      </c>
      <c r="C7" s="20">
        <f t="shared" si="2"/>
        <v>1.7782201682819309E-2</v>
      </c>
      <c r="E7" s="17">
        <v>43009</v>
      </c>
      <c r="F7" s="6">
        <v>1297.302246</v>
      </c>
      <c r="G7" s="6">
        <f t="shared" si="3"/>
        <v>0</v>
      </c>
      <c r="I7" s="15">
        <v>43009</v>
      </c>
      <c r="J7" s="16">
        <v>2093.6499020000001</v>
      </c>
      <c r="K7" s="6">
        <f t="shared" si="4"/>
        <v>9.8130796251769306E-2</v>
      </c>
      <c r="M7" s="17">
        <v>43009</v>
      </c>
      <c r="N7" s="6">
        <v>12061.113281</v>
      </c>
      <c r="O7" s="6">
        <f t="shared" si="5"/>
        <v>9.6296175271818663E-2</v>
      </c>
      <c r="Q7" s="23" t="s">
        <v>15</v>
      </c>
      <c r="R7" s="6"/>
      <c r="S7" s="8">
        <v>-1.6500000000000001E-2</v>
      </c>
      <c r="T7" s="8">
        <v>-4.0300000000000002E-2</v>
      </c>
      <c r="U7" s="8">
        <v>-9.1200000000000003E-2</v>
      </c>
      <c r="V7" s="8">
        <v>0.1128</v>
      </c>
      <c r="W7" s="8">
        <v>-6.8999999999999999E-3</v>
      </c>
      <c r="Y7" s="27" t="s">
        <v>49</v>
      </c>
      <c r="Z7" s="27" t="s">
        <v>50</v>
      </c>
      <c r="AA7" s="20">
        <f t="shared" si="0"/>
        <v>3.7499999999999992E-2</v>
      </c>
      <c r="AB7" s="20">
        <f t="shared" si="1"/>
        <v>-2.0899999999999992E-2</v>
      </c>
    </row>
    <row r="8" spans="1:28" x14ac:dyDescent="0.2">
      <c r="A8" s="17">
        <v>43040</v>
      </c>
      <c r="B8" s="20">
        <v>5952.1381840000004</v>
      </c>
      <c r="C8" s="20">
        <f t="shared" si="2"/>
        <v>-8.9323882430952239E-3</v>
      </c>
      <c r="E8" s="17">
        <v>43040</v>
      </c>
      <c r="F8" s="6">
        <v>1208.4460449999999</v>
      </c>
      <c r="G8" s="6">
        <f t="shared" si="3"/>
        <v>-6.8493060328826461E-2</v>
      </c>
      <c r="I8" s="15">
        <v>43040</v>
      </c>
      <c r="J8" s="16">
        <v>1817.4664310000001</v>
      </c>
      <c r="K8" s="6">
        <f t="shared" si="4"/>
        <v>-0.13191483004688145</v>
      </c>
      <c r="M8" s="17">
        <v>43040</v>
      </c>
      <c r="N8" s="6">
        <v>11490.654296999999</v>
      </c>
      <c r="O8" s="6">
        <f t="shared" si="5"/>
        <v>-4.7297373858402512E-2</v>
      </c>
      <c r="Q8" s="23" t="s">
        <v>16</v>
      </c>
      <c r="R8" s="6"/>
      <c r="S8" s="8">
        <v>-4.7800000000000002E-2</v>
      </c>
      <c r="T8" s="8">
        <v>-9.2499999999999999E-2</v>
      </c>
      <c r="U8" s="8">
        <v>-8.3000000000000001E-3</v>
      </c>
      <c r="V8" s="8">
        <v>7.0000000000000001E-3</v>
      </c>
      <c r="W8" s="8">
        <v>1.2800000000000001E-2</v>
      </c>
      <c r="Y8" s="27" t="s">
        <v>51</v>
      </c>
      <c r="Z8" s="27" t="s">
        <v>52</v>
      </c>
      <c r="AA8" s="20">
        <f t="shared" si="0"/>
        <v>6.2893081761005902E-3</v>
      </c>
      <c r="AB8" s="20">
        <f t="shared" si="1"/>
        <v>9.710691823899411E-3</v>
      </c>
    </row>
    <row r="9" spans="1:28" x14ac:dyDescent="0.2">
      <c r="A9" s="17">
        <v>43070</v>
      </c>
      <c r="B9" s="20">
        <v>6355.6538090000004</v>
      </c>
      <c r="C9" s="20">
        <f t="shared" si="2"/>
        <v>6.7793389959375311E-2</v>
      </c>
      <c r="E9" s="17">
        <v>43070</v>
      </c>
      <c r="F9" s="6">
        <v>1322.1820070000001</v>
      </c>
      <c r="G9" s="6">
        <f t="shared" si="3"/>
        <v>9.4117534225535246E-2</v>
      </c>
      <c r="I9" s="15">
        <v>43070</v>
      </c>
      <c r="J9" s="16">
        <v>1826.3754879999999</v>
      </c>
      <c r="K9" s="6">
        <f t="shared" si="4"/>
        <v>4.9019100699966914E-3</v>
      </c>
      <c r="M9" s="17">
        <v>43070</v>
      </c>
      <c r="N9" s="6">
        <v>11935.796875</v>
      </c>
      <c r="O9" s="6">
        <f t="shared" si="5"/>
        <v>3.8739532710179915E-2</v>
      </c>
      <c r="Q9" s="23" t="s">
        <v>17</v>
      </c>
      <c r="R9" s="6"/>
      <c r="S9" s="8">
        <v>-2.5899999999999999E-2</v>
      </c>
      <c r="T9" s="8">
        <v>-6.7699999999999996E-2</v>
      </c>
      <c r="U9" s="8">
        <v>-5.0000000000000001E-3</v>
      </c>
      <c r="V9" s="8">
        <v>3.7199999999999997E-2</v>
      </c>
      <c r="W9" s="8">
        <v>-7.3300000000000004E-2</v>
      </c>
      <c r="Y9" s="27" t="s">
        <v>53</v>
      </c>
      <c r="Z9" s="27" t="s">
        <v>54</v>
      </c>
      <c r="AA9" s="20">
        <f t="shared" si="0"/>
        <v>4.6052631578947435E-2</v>
      </c>
      <c r="AB9" s="20">
        <f t="shared" si="1"/>
        <v>-3.0152631578947434E-2</v>
      </c>
    </row>
    <row r="10" spans="1:28" x14ac:dyDescent="0.2">
      <c r="A10" s="17">
        <v>43101</v>
      </c>
      <c r="B10" s="20">
        <v>6605.6308589999999</v>
      </c>
      <c r="C10" s="20">
        <f t="shared" si="2"/>
        <v>3.9331445278850227E-2</v>
      </c>
      <c r="E10" s="17">
        <v>43101</v>
      </c>
      <c r="F10" s="6">
        <v>1781.40625</v>
      </c>
      <c r="G10" s="6">
        <f t="shared" si="3"/>
        <v>0.34732301647484137</v>
      </c>
      <c r="I10" s="15">
        <v>43101</v>
      </c>
      <c r="J10" s="16">
        <v>2940.0192870000001</v>
      </c>
      <c r="K10" s="6">
        <f t="shared" si="4"/>
        <v>0.6097562118617309</v>
      </c>
      <c r="M10" s="17">
        <v>43101</v>
      </c>
      <c r="N10" s="6">
        <v>17471.240234000001</v>
      </c>
      <c r="O10" s="6">
        <f t="shared" si="5"/>
        <v>0.46376822737275353</v>
      </c>
      <c r="Q10" s="23" t="s">
        <v>18</v>
      </c>
      <c r="R10" s="6"/>
      <c r="S10" s="8">
        <v>3.7100000000000001E-2</v>
      </c>
      <c r="T10" s="8">
        <v>3.4700000000000002E-2</v>
      </c>
      <c r="U10" s="8">
        <v>-9.7000000000000003E-3</v>
      </c>
      <c r="V10" s="8">
        <v>2.7199999999999998E-2</v>
      </c>
      <c r="W10" s="8">
        <v>-2.1399999999999999E-2</v>
      </c>
      <c r="Y10" s="27" t="s">
        <v>55</v>
      </c>
      <c r="Z10" s="27" t="s">
        <v>56</v>
      </c>
      <c r="AA10" s="20">
        <f t="shared" si="0"/>
        <v>0.1428571428571429</v>
      </c>
      <c r="AB10" s="20">
        <f t="shared" si="1"/>
        <v>-0.12765714285714291</v>
      </c>
    </row>
    <row r="11" spans="1:28" x14ac:dyDescent="0.2">
      <c r="A11" s="17">
        <v>43132</v>
      </c>
      <c r="B11" s="20">
        <v>6597.2177730000003</v>
      </c>
      <c r="C11" s="20">
        <f t="shared" si="2"/>
        <v>-1.2736233948854342E-3</v>
      </c>
      <c r="E11" s="17">
        <v>43132</v>
      </c>
      <c r="F11" s="6">
        <v>1708.6960449999999</v>
      </c>
      <c r="G11" s="6">
        <f t="shared" si="3"/>
        <v>-4.0816183843522549E-2</v>
      </c>
      <c r="I11" s="15">
        <v>43132</v>
      </c>
      <c r="J11" s="16">
        <v>3029.110596</v>
      </c>
      <c r="K11" s="6">
        <f t="shared" si="4"/>
        <v>3.0302967532879286E-2</v>
      </c>
      <c r="M11" s="17">
        <v>43132</v>
      </c>
      <c r="N11" s="6">
        <v>17759.544922000001</v>
      </c>
      <c r="O11" s="6">
        <f t="shared" si="5"/>
        <v>1.6501672699740188E-2</v>
      </c>
      <c r="Q11" s="23" t="s">
        <v>19</v>
      </c>
      <c r="R11" s="6"/>
      <c r="S11" s="8">
        <v>-2.8899999999999999E-2</v>
      </c>
      <c r="T11" s="8">
        <v>-4.5199999999999997E-2</v>
      </c>
      <c r="U11" s="8">
        <v>-4.2000000000000003E-2</v>
      </c>
      <c r="V11" s="8">
        <v>3.0599999999999999E-2</v>
      </c>
      <c r="W11" s="8">
        <v>4.8500000000000001E-2</v>
      </c>
      <c r="Y11" s="27" t="s">
        <v>57</v>
      </c>
      <c r="Z11" s="27" t="s">
        <v>58</v>
      </c>
      <c r="AA11" s="20">
        <f t="shared" si="0"/>
        <v>-0.20833333333333331</v>
      </c>
      <c r="AB11" s="20">
        <f t="shared" si="1"/>
        <v>0.22163333333333332</v>
      </c>
    </row>
    <row r="12" spans="1:28" x14ac:dyDescent="0.2">
      <c r="A12" s="17">
        <v>43160</v>
      </c>
      <c r="B12" s="20">
        <v>6188.9868159999996</v>
      </c>
      <c r="C12" s="20">
        <f t="shared" si="2"/>
        <v>-6.187926047715761E-2</v>
      </c>
      <c r="E12" s="17">
        <v>43160</v>
      </c>
      <c r="F12" s="6">
        <v>1548.732788</v>
      </c>
      <c r="G12" s="6">
        <f t="shared" si="3"/>
        <v>-9.3617151785471531E-2</v>
      </c>
      <c r="I12" s="15">
        <v>43160</v>
      </c>
      <c r="J12" s="16">
        <v>2423.2883299999999</v>
      </c>
      <c r="K12" s="6">
        <f t="shared" si="4"/>
        <v>-0.20000004846307043</v>
      </c>
      <c r="M12" s="17">
        <v>43160</v>
      </c>
      <c r="N12" s="6">
        <v>16433.341797000001</v>
      </c>
      <c r="O12" s="6">
        <f t="shared" si="5"/>
        <v>-7.4675512848143916E-2</v>
      </c>
      <c r="Q12" s="23" t="s">
        <v>20</v>
      </c>
      <c r="R12" s="6"/>
      <c r="S12" s="8">
        <v>0</v>
      </c>
      <c r="T12" s="8">
        <v>-5.8099999999999999E-2</v>
      </c>
      <c r="U12" s="8">
        <v>1.29E-2</v>
      </c>
      <c r="V12" s="8">
        <v>-6.6699999999999995E-2</v>
      </c>
      <c r="W12" s="8">
        <v>-5.7500000000000002E-2</v>
      </c>
      <c r="Y12" s="27" t="s">
        <v>59</v>
      </c>
      <c r="Z12" s="27" t="s">
        <v>60</v>
      </c>
      <c r="AA12" s="20">
        <f t="shared" si="0"/>
        <v>0.18309859154929564</v>
      </c>
      <c r="AB12" s="20">
        <f t="shared" si="1"/>
        <v>-0.16629859154929563</v>
      </c>
    </row>
    <row r="13" spans="1:28" x14ac:dyDescent="0.2">
      <c r="A13" s="17">
        <v>43191</v>
      </c>
      <c r="B13" s="20">
        <v>5994.5952150000003</v>
      </c>
      <c r="C13" s="20">
        <f t="shared" si="2"/>
        <v>-3.1409276959105961E-2</v>
      </c>
      <c r="E13" s="17">
        <v>43191</v>
      </c>
      <c r="F13" s="6">
        <v>1334.237061</v>
      </c>
      <c r="G13" s="6">
        <f t="shared" si="3"/>
        <v>-0.1384975695368309</v>
      </c>
      <c r="I13" s="15">
        <v>43191</v>
      </c>
      <c r="J13" s="16">
        <v>2280.7421880000002</v>
      </c>
      <c r="K13" s="6">
        <f t="shared" si="4"/>
        <v>-5.8823434353764949E-2</v>
      </c>
      <c r="M13" s="17">
        <v>43191</v>
      </c>
      <c r="N13" s="6">
        <v>13636.790039</v>
      </c>
      <c r="O13" s="6">
        <f t="shared" si="5"/>
        <v>-0.17017547572159228</v>
      </c>
      <c r="Q13" s="23" t="s">
        <v>21</v>
      </c>
      <c r="R13" s="6"/>
      <c r="S13" s="8">
        <v>2.5999999999999999E-3</v>
      </c>
      <c r="T13" s="8">
        <v>1.43E-2</v>
      </c>
      <c r="U13" s="8">
        <v>-1.7000000000000001E-2</v>
      </c>
      <c r="V13" s="8">
        <v>-2.9999999999999997E-4</v>
      </c>
      <c r="W13" s="8">
        <v>-2.0500000000000001E-2</v>
      </c>
      <c r="Y13" s="27" t="s">
        <v>61</v>
      </c>
      <c r="Z13" s="27" t="s">
        <v>62</v>
      </c>
      <c r="AA13" s="20">
        <f t="shared" si="0"/>
        <v>3.6496350364963535E-2</v>
      </c>
      <c r="AB13" s="20">
        <f t="shared" si="1"/>
        <v>-2.2296350364963535E-2</v>
      </c>
    </row>
    <row r="14" spans="1:28" x14ac:dyDescent="0.2">
      <c r="A14" s="17">
        <v>43221</v>
      </c>
      <c r="B14" s="20">
        <v>5983.5869140000004</v>
      </c>
      <c r="C14" s="20">
        <f t="shared" si="2"/>
        <v>-1.8363710317677966E-3</v>
      </c>
      <c r="E14" s="17">
        <v>43221</v>
      </c>
      <c r="F14" s="6">
        <v>1370.5922849999999</v>
      </c>
      <c r="G14" s="6">
        <f t="shared" si="3"/>
        <v>2.7247949455662668E-2</v>
      </c>
      <c r="I14" s="15">
        <v>43221</v>
      </c>
      <c r="J14" s="16">
        <v>2877.6552729999999</v>
      </c>
      <c r="K14" s="6">
        <f t="shared" si="4"/>
        <v>0.26171878967321477</v>
      </c>
      <c r="M14" s="17">
        <v>43221</v>
      </c>
      <c r="N14" s="6">
        <v>15913.848633</v>
      </c>
      <c r="O14" s="6">
        <f t="shared" si="5"/>
        <v>0.16697907553667807</v>
      </c>
      <c r="Q14" s="24" t="s">
        <v>22</v>
      </c>
      <c r="R14" s="8">
        <f>AVERAGE(R2:R13)</f>
        <v>3.5974999999999993E-2</v>
      </c>
      <c r="S14" s="8">
        <f t="shared" ref="S14:W14" si="6">AVERAGE(S2:S13)</f>
        <v>-1.716666666666666E-3</v>
      </c>
      <c r="T14" s="8">
        <f t="shared" si="6"/>
        <v>-1.3849999999999999E-2</v>
      </c>
      <c r="U14" s="8">
        <f t="shared" si="6"/>
        <v>-1.6175000000000005E-2</v>
      </c>
      <c r="V14" s="8">
        <f t="shared" si="6"/>
        <v>2.4716666666666668E-2</v>
      </c>
      <c r="W14" s="8">
        <f t="shared" si="6"/>
        <v>-1.3987500000000002E-2</v>
      </c>
      <c r="Y14" s="27" t="s">
        <v>63</v>
      </c>
      <c r="Z14" s="27" t="s">
        <v>64</v>
      </c>
      <c r="AA14" s="20">
        <f t="shared" si="0"/>
        <v>-7.2463768115941588E-3</v>
      </c>
      <c r="AB14" s="20">
        <f t="shared" si="1"/>
        <v>2.0946376811594159E-2</v>
      </c>
    </row>
    <row r="15" spans="1:28" x14ac:dyDescent="0.2">
      <c r="A15" s="17">
        <v>43252</v>
      </c>
      <c r="B15" s="20">
        <v>5799.2368159999996</v>
      </c>
      <c r="C15" s="20">
        <f t="shared" si="2"/>
        <v>-3.0809295603055526E-2</v>
      </c>
      <c r="E15" s="17">
        <v>43252</v>
      </c>
      <c r="F15" s="6">
        <v>1349.6104740000001</v>
      </c>
      <c r="G15" s="6">
        <f t="shared" si="3"/>
        <v>-1.5308572235250749E-2</v>
      </c>
      <c r="I15" s="15">
        <v>43252</v>
      </c>
      <c r="J15" s="16">
        <v>2209.4689939999998</v>
      </c>
      <c r="K15" s="6">
        <f t="shared" si="4"/>
        <v>-0.2321981667746483</v>
      </c>
      <c r="M15" s="17">
        <v>43252</v>
      </c>
      <c r="N15" s="6">
        <v>13787.894531</v>
      </c>
      <c r="O15" s="6">
        <f t="shared" si="5"/>
        <v>-0.13359144924826555</v>
      </c>
      <c r="Q15" s="24" t="s">
        <v>23</v>
      </c>
      <c r="R15" s="33">
        <f>AVERAGE(R14:W14)</f>
        <v>2.4937499999999981E-3</v>
      </c>
      <c r="S15" s="33"/>
      <c r="T15" s="33"/>
      <c r="U15" s="33"/>
      <c r="V15" s="33"/>
      <c r="W15" s="33"/>
      <c r="Y15" s="27" t="s">
        <v>65</v>
      </c>
      <c r="Z15" s="27" t="s">
        <v>66</v>
      </c>
      <c r="AA15" s="20">
        <f t="shared" si="0"/>
        <v>-0.10967741935483871</v>
      </c>
      <c r="AB15" s="20">
        <f t="shared" si="1"/>
        <v>0.12347741935483872</v>
      </c>
    </row>
    <row r="16" spans="1:28" x14ac:dyDescent="0.2">
      <c r="A16" s="17">
        <v>43282</v>
      </c>
      <c r="B16" s="20">
        <v>5936.4428710000002</v>
      </c>
      <c r="C16" s="20">
        <f t="shared" si="2"/>
        <v>2.3659329555477247E-2</v>
      </c>
      <c r="E16" s="17">
        <v>43282</v>
      </c>
      <c r="F16" s="6">
        <v>1436.3172609999999</v>
      </c>
      <c r="G16" s="6">
        <f t="shared" si="3"/>
        <v>6.4245786966232329E-2</v>
      </c>
      <c r="I16" s="15">
        <v>43282</v>
      </c>
      <c r="J16" s="16">
        <v>2799.0688479999999</v>
      </c>
      <c r="K16" s="6">
        <f t="shared" si="4"/>
        <v>0.2668513817578379</v>
      </c>
      <c r="M16" s="17">
        <v>43282</v>
      </c>
      <c r="N16" s="6">
        <v>17546.832031000002</v>
      </c>
      <c r="O16" s="6">
        <f t="shared" si="5"/>
        <v>0.27262592497705856</v>
      </c>
      <c r="Q16" s="24" t="s">
        <v>24</v>
      </c>
      <c r="R16" s="34">
        <f>MAX(R2:W13)</f>
        <v>0.19939999999999999</v>
      </c>
      <c r="S16" s="35"/>
      <c r="T16" s="35"/>
      <c r="U16" s="35"/>
      <c r="V16" s="35"/>
      <c r="W16" s="35"/>
      <c r="Y16" s="27" t="s">
        <v>67</v>
      </c>
      <c r="Z16" s="27" t="s">
        <v>68</v>
      </c>
      <c r="AA16" s="20">
        <f t="shared" si="0"/>
        <v>-7.7380952380952328E-2</v>
      </c>
      <c r="AB16" s="20">
        <f t="shared" si="1"/>
        <v>9.2880952380952328E-2</v>
      </c>
    </row>
    <row r="17" spans="1:28" x14ac:dyDescent="0.2">
      <c r="A17" s="17">
        <v>43313</v>
      </c>
      <c r="B17" s="20">
        <v>6018.4599609999996</v>
      </c>
      <c r="C17" s="20">
        <f t="shared" si="2"/>
        <v>1.3815864446478452E-2</v>
      </c>
      <c r="E17" s="17">
        <v>43313</v>
      </c>
      <c r="F17" s="6">
        <v>1406.1583250000001</v>
      </c>
      <c r="G17" s="6">
        <f t="shared" si="3"/>
        <v>-2.0997405530726831E-2</v>
      </c>
      <c r="I17" s="15">
        <v>43313</v>
      </c>
      <c r="J17" s="16">
        <v>2470.9020999999998</v>
      </c>
      <c r="K17" s="6">
        <f t="shared" si="4"/>
        <v>-0.11724139912974378</v>
      </c>
      <c r="M17" s="17">
        <v>43313</v>
      </c>
      <c r="N17" s="6">
        <v>17438.994140999999</v>
      </c>
      <c r="O17" s="6">
        <f t="shared" si="5"/>
        <v>-6.1457184869317281E-3</v>
      </c>
      <c r="Q17" s="24" t="s">
        <v>25</v>
      </c>
      <c r="R17" s="34">
        <f>MIN(R2:W13)</f>
        <v>-9.2499999999999999E-2</v>
      </c>
      <c r="S17" s="35"/>
      <c r="T17" s="35"/>
      <c r="U17" s="35"/>
      <c r="V17" s="35"/>
      <c r="W17" s="35"/>
      <c r="Y17" s="27" t="s">
        <v>69</v>
      </c>
      <c r="Z17" s="27" t="s">
        <v>60</v>
      </c>
      <c r="AA17" s="20">
        <f t="shared" si="0"/>
        <v>5.660377358490553E-2</v>
      </c>
      <c r="AB17" s="20">
        <f t="shared" si="1"/>
        <v>-3.9803773584905527E-2</v>
      </c>
    </row>
    <row r="18" spans="1:28" x14ac:dyDescent="0.2">
      <c r="A18" s="17">
        <v>43344</v>
      </c>
      <c r="B18" s="20">
        <v>5976.5532229999999</v>
      </c>
      <c r="C18" s="20">
        <f t="shared" si="2"/>
        <v>-6.9630334456917522E-3</v>
      </c>
      <c r="E18" s="17">
        <v>43344</v>
      </c>
      <c r="F18" s="6">
        <v>1383.539307</v>
      </c>
      <c r="G18" s="6">
        <f t="shared" si="3"/>
        <v>-1.6085683665813446E-2</v>
      </c>
      <c r="I18" s="15">
        <v>43344</v>
      </c>
      <c r="J18" s="16">
        <v>2316.470703</v>
      </c>
      <c r="K18" s="6">
        <f t="shared" si="4"/>
        <v>-6.2500006374190162E-2</v>
      </c>
      <c r="M18" s="17">
        <v>43344</v>
      </c>
      <c r="N18" s="6">
        <v>15929.254883</v>
      </c>
      <c r="O18" s="6">
        <f t="shared" si="5"/>
        <v>-8.6572611114681355E-2</v>
      </c>
      <c r="Y18" s="27" t="s">
        <v>70</v>
      </c>
      <c r="Z18" s="27" t="s">
        <v>54</v>
      </c>
      <c r="AA18" s="20">
        <f t="shared" si="0"/>
        <v>0.10416666666666677</v>
      </c>
      <c r="AB18" s="20">
        <f t="shared" si="1"/>
        <v>-8.8266666666666771E-2</v>
      </c>
    </row>
    <row r="19" spans="1:28" x14ac:dyDescent="0.2">
      <c r="A19" s="17">
        <v>43374</v>
      </c>
      <c r="B19" s="20">
        <v>5831.6499020000001</v>
      </c>
      <c r="C19" s="20">
        <f t="shared" si="2"/>
        <v>-2.4245299187223481E-2</v>
      </c>
      <c r="E19" s="17">
        <v>43374</v>
      </c>
      <c r="F19" s="6">
        <v>1244.054443</v>
      </c>
      <c r="G19" s="6">
        <f t="shared" si="3"/>
        <v>-0.10081742043343335</v>
      </c>
      <c r="I19" s="15">
        <v>43374</v>
      </c>
      <c r="J19" s="16">
        <v>1891.7844239999999</v>
      </c>
      <c r="K19" s="6">
        <f t="shared" si="4"/>
        <v>-0.1833333261888441</v>
      </c>
      <c r="M19" s="17">
        <v>43374</v>
      </c>
      <c r="N19" s="6">
        <v>15343.848633</v>
      </c>
      <c r="O19" s="6">
        <f t="shared" si="5"/>
        <v>-3.6750385017993312E-2</v>
      </c>
      <c r="Y19" s="27" t="s">
        <v>71</v>
      </c>
      <c r="Z19" s="27" t="s">
        <v>72</v>
      </c>
      <c r="AA19" s="20">
        <f t="shared" si="0"/>
        <v>1.4084507042253435E-2</v>
      </c>
      <c r="AB19" s="20">
        <f t="shared" si="1"/>
        <v>3.154929577465649E-4</v>
      </c>
    </row>
    <row r="20" spans="1:28" x14ac:dyDescent="0.2">
      <c r="A20" s="17">
        <v>43405</v>
      </c>
      <c r="B20" s="20">
        <v>6056.1240230000003</v>
      </c>
      <c r="C20" s="20">
        <f t="shared" si="2"/>
        <v>3.8492386335300312E-2</v>
      </c>
      <c r="E20" s="17">
        <v>43405</v>
      </c>
      <c r="F20" s="6">
        <v>968.85455300000001</v>
      </c>
      <c r="G20" s="6">
        <f t="shared" si="3"/>
        <v>-0.22121209529734381</v>
      </c>
      <c r="I20" s="15">
        <v>43405</v>
      </c>
      <c r="J20" s="16">
        <v>1317.492798</v>
      </c>
      <c r="K20" s="6">
        <f t="shared" si="4"/>
        <v>-0.30357138937940636</v>
      </c>
      <c r="M20" s="17">
        <v>43405</v>
      </c>
      <c r="N20" s="6">
        <v>13852.676758</v>
      </c>
      <c r="O20" s="6">
        <f t="shared" si="5"/>
        <v>-9.7183693000785873E-2</v>
      </c>
      <c r="Y20" s="27" t="s">
        <v>73</v>
      </c>
      <c r="Z20" s="27" t="s">
        <v>62</v>
      </c>
      <c r="AA20" s="20">
        <f t="shared" si="0"/>
        <v>7.5757575757575829E-2</v>
      </c>
      <c r="AB20" s="20">
        <f t="shared" si="1"/>
        <v>-6.1557575757575825E-2</v>
      </c>
    </row>
    <row r="21" spans="1:28" x14ac:dyDescent="0.2">
      <c r="A21" s="17">
        <v>43435</v>
      </c>
      <c r="B21" s="20">
        <v>6194.498047</v>
      </c>
      <c r="C21" s="20">
        <f t="shared" si="2"/>
        <v>2.2848611335316394E-2</v>
      </c>
      <c r="E21" s="17">
        <v>43435</v>
      </c>
      <c r="F21" s="6">
        <v>916.07641599999999</v>
      </c>
      <c r="G21" s="6">
        <f t="shared" si="3"/>
        <v>-5.4474778321034548E-2</v>
      </c>
      <c r="I21" s="15">
        <v>43435</v>
      </c>
      <c r="J21" s="16">
        <v>1351.274658</v>
      </c>
      <c r="K21" s="6">
        <f t="shared" si="4"/>
        <v>2.5641020619833439E-2</v>
      </c>
      <c r="M21" s="17">
        <v>43435</v>
      </c>
      <c r="N21" s="6">
        <v>13200.786133</v>
      </c>
      <c r="O21" s="6">
        <f t="shared" si="5"/>
        <v>-4.705882021130172E-2</v>
      </c>
      <c r="Y21" s="27" t="s">
        <v>74</v>
      </c>
      <c r="Z21" s="27" t="s">
        <v>75</v>
      </c>
      <c r="AA21" s="20">
        <f t="shared" si="0"/>
        <v>-0.14285714285714288</v>
      </c>
      <c r="AB21" s="20">
        <f t="shared" si="1"/>
        <v>0.15605714285714287</v>
      </c>
    </row>
    <row r="22" spans="1:28" x14ac:dyDescent="0.2">
      <c r="A22" s="17">
        <v>43466</v>
      </c>
      <c r="B22" s="20">
        <v>6532.9692379999997</v>
      </c>
      <c r="C22" s="20">
        <f t="shared" si="2"/>
        <v>5.4640616306905039E-2</v>
      </c>
      <c r="E22" s="17">
        <v>43466</v>
      </c>
      <c r="F22" s="6">
        <v>1077.5588379999999</v>
      </c>
      <c r="G22" s="6">
        <f t="shared" si="3"/>
        <v>0.17627614812430661</v>
      </c>
      <c r="I22" s="15">
        <v>43466</v>
      </c>
      <c r="J22" s="16">
        <v>1689.0931399999999</v>
      </c>
      <c r="K22" s="6">
        <f t="shared" si="4"/>
        <v>0.24999986494233498</v>
      </c>
      <c r="M22" s="17">
        <v>43466</v>
      </c>
      <c r="N22" s="6">
        <v>14863.105469</v>
      </c>
      <c r="O22" s="6">
        <f t="shared" si="5"/>
        <v>0.12592578345349068</v>
      </c>
      <c r="Y22" s="27" t="s">
        <v>76</v>
      </c>
      <c r="Z22" s="27" t="s">
        <v>77</v>
      </c>
      <c r="AA22" s="20">
        <f t="shared" si="0"/>
        <v>-0.21428571428571425</v>
      </c>
      <c r="AB22" s="20">
        <f t="shared" si="1"/>
        <v>0.22968571428571424</v>
      </c>
    </row>
    <row r="23" spans="1:28" x14ac:dyDescent="0.2">
      <c r="A23" s="17">
        <v>43497</v>
      </c>
      <c r="B23" s="20">
        <v>6443.3481449999999</v>
      </c>
      <c r="C23" s="20">
        <f t="shared" si="2"/>
        <v>-1.3718278738969894E-2</v>
      </c>
      <c r="E23" s="17">
        <v>43497</v>
      </c>
      <c r="F23" s="6">
        <v>1015.5409550000001</v>
      </c>
      <c r="G23" s="6">
        <f t="shared" si="3"/>
        <v>-5.7554057201282843E-2</v>
      </c>
      <c r="I23" s="15">
        <v>43497</v>
      </c>
      <c r="J23" s="16">
        <v>1414.0123289999999</v>
      </c>
      <c r="K23" s="6">
        <f t="shared" si="4"/>
        <v>-0.16285710034912584</v>
      </c>
      <c r="M23" s="17">
        <v>43497</v>
      </c>
      <c r="N23" s="6">
        <v>13934.163086</v>
      </c>
      <c r="O23" s="6">
        <f t="shared" si="5"/>
        <v>-6.2499885029914916E-2</v>
      </c>
      <c r="Y23" s="27" t="s">
        <v>78</v>
      </c>
      <c r="Z23" s="27" t="s">
        <v>79</v>
      </c>
      <c r="AA23" s="20">
        <f t="shared" si="0"/>
        <v>-0.10502283105022832</v>
      </c>
      <c r="AB23" s="20">
        <f t="shared" si="1"/>
        <v>0.12462283105022831</v>
      </c>
    </row>
    <row r="24" spans="1:28" x14ac:dyDescent="0.2">
      <c r="A24" s="17">
        <v>43525</v>
      </c>
      <c r="B24" s="20">
        <v>6468.7548829999996</v>
      </c>
      <c r="C24" s="20">
        <f t="shared" si="2"/>
        <v>3.943095643483917E-3</v>
      </c>
      <c r="E24" s="17">
        <v>43525</v>
      </c>
      <c r="F24" s="6">
        <v>1038.7977289999999</v>
      </c>
      <c r="G24" s="6">
        <f t="shared" si="3"/>
        <v>2.2900872569929821E-2</v>
      </c>
      <c r="I24" s="15">
        <v>43525</v>
      </c>
      <c r="J24" s="16">
        <v>1380.2304690000001</v>
      </c>
      <c r="K24" s="6">
        <f t="shared" si="4"/>
        <v>-2.3890781789640127E-2</v>
      </c>
      <c r="M24" s="17">
        <v>43525</v>
      </c>
      <c r="N24" s="6">
        <v>15482.404296999999</v>
      </c>
      <c r="O24" s="6">
        <f t="shared" si="5"/>
        <v>0.11111117341202609</v>
      </c>
      <c r="Y24" s="27" t="s">
        <v>80</v>
      </c>
      <c r="Z24" s="27" t="s">
        <v>81</v>
      </c>
      <c r="AA24" s="20">
        <f t="shared" si="0"/>
        <v>-0.17977528089887648</v>
      </c>
      <c r="AB24" s="20">
        <f t="shared" si="1"/>
        <v>0.20167528089887649</v>
      </c>
    </row>
    <row r="25" spans="1:28" x14ac:dyDescent="0.2">
      <c r="A25" s="17">
        <v>43556</v>
      </c>
      <c r="B25" s="20">
        <v>6455.3520509999998</v>
      </c>
      <c r="C25" s="20">
        <f t="shared" si="2"/>
        <v>-2.0719338176227141E-3</v>
      </c>
      <c r="E25" s="17">
        <v>43556</v>
      </c>
      <c r="F25" s="6">
        <v>1011.665039</v>
      </c>
      <c r="G25" s="6">
        <f t="shared" si="3"/>
        <v>-2.6119319712143801E-2</v>
      </c>
      <c r="I25" s="15">
        <v>43556</v>
      </c>
      <c r="J25" s="16">
        <v>1293.362793</v>
      </c>
      <c r="K25" s="6">
        <f t="shared" si="4"/>
        <v>-6.2937080401461606E-2</v>
      </c>
      <c r="M25" s="17">
        <v>43556</v>
      </c>
      <c r="N25" s="6">
        <v>12532.596680000001</v>
      </c>
      <c r="O25" s="6">
        <f t="shared" si="5"/>
        <v>-0.19052645573734164</v>
      </c>
      <c r="Y25" s="27" t="s">
        <v>82</v>
      </c>
      <c r="Z25" s="27" t="s">
        <v>83</v>
      </c>
      <c r="AA25" s="20">
        <f t="shared" si="0"/>
        <v>-9.7972972972972958E-2</v>
      </c>
      <c r="AB25" s="20">
        <f t="shared" si="1"/>
        <v>0.12467297297297296</v>
      </c>
    </row>
    <row r="26" spans="1:28" x14ac:dyDescent="0.2">
      <c r="A26" s="17">
        <v>43586</v>
      </c>
      <c r="B26" s="20">
        <v>6209.1171880000002</v>
      </c>
      <c r="C26" s="20">
        <f t="shared" si="2"/>
        <v>-3.8144296554957893E-2</v>
      </c>
      <c r="E26" s="17">
        <v>43586</v>
      </c>
      <c r="F26" s="6">
        <v>1003.912842</v>
      </c>
      <c r="G26" s="6">
        <f t="shared" si="3"/>
        <v>-7.662810022240992E-3</v>
      </c>
      <c r="I26" s="15">
        <v>43586</v>
      </c>
      <c r="J26" s="16">
        <v>1385.056519</v>
      </c>
      <c r="K26" s="6">
        <f t="shared" si="4"/>
        <v>7.0895595958279559E-2</v>
      </c>
      <c r="M26" s="17">
        <v>43586</v>
      </c>
      <c r="N26" s="6">
        <v>12492.15625</v>
      </c>
      <c r="O26" s="6">
        <f t="shared" si="5"/>
        <v>-3.2268197112364553E-3</v>
      </c>
      <c r="Y26" s="27" t="s">
        <v>84</v>
      </c>
      <c r="Z26" s="27" t="s">
        <v>85</v>
      </c>
      <c r="AA26" s="20">
        <f t="shared" si="0"/>
        <v>-6.7114093959731135E-3</v>
      </c>
      <c r="AB26" s="20">
        <f t="shared" si="1"/>
        <v>3.6311409395973118E-2</v>
      </c>
    </row>
    <row r="27" spans="1:28" x14ac:dyDescent="0.2">
      <c r="A27" s="17">
        <v>43617</v>
      </c>
      <c r="B27" s="20">
        <v>6358.6289059999999</v>
      </c>
      <c r="C27" s="20">
        <f t="shared" si="2"/>
        <v>2.4079384149642457E-2</v>
      </c>
      <c r="E27" s="17">
        <v>43617</v>
      </c>
      <c r="F27" s="6">
        <v>1102.682251</v>
      </c>
      <c r="G27" s="6">
        <f t="shared" si="3"/>
        <v>9.8384446206735546E-2</v>
      </c>
      <c r="I27" s="15">
        <v>43617</v>
      </c>
      <c r="J27" s="16">
        <v>1478.713135</v>
      </c>
      <c r="K27" s="6">
        <f t="shared" si="4"/>
        <v>6.7619346008796336E-2</v>
      </c>
      <c r="M27" s="17">
        <v>43617</v>
      </c>
      <c r="N27" s="6">
        <v>12509.976563</v>
      </c>
      <c r="O27" s="6">
        <f t="shared" si="5"/>
        <v>1.4265201814138507E-3</v>
      </c>
      <c r="Y27" s="27" t="s">
        <v>86</v>
      </c>
      <c r="Z27" s="27" t="s">
        <v>87</v>
      </c>
      <c r="AA27" s="20">
        <f t="shared" si="0"/>
        <v>0.11194029850746265</v>
      </c>
      <c r="AB27" s="20">
        <f t="shared" si="1"/>
        <v>-8.2140298507462656E-2</v>
      </c>
    </row>
    <row r="28" spans="1:28" x14ac:dyDescent="0.2">
      <c r="A28" s="17">
        <v>43647</v>
      </c>
      <c r="B28" s="20">
        <v>6390.5048829999996</v>
      </c>
      <c r="C28" s="20">
        <f t="shared" si="2"/>
        <v>5.0130267815946192E-3</v>
      </c>
      <c r="E28" s="17">
        <v>43647</v>
      </c>
      <c r="F28" s="6">
        <v>1029.7108149999999</v>
      </c>
      <c r="G28" s="6">
        <f t="shared" si="3"/>
        <v>-6.6176304129157551E-2</v>
      </c>
      <c r="I28" s="15">
        <v>43647</v>
      </c>
      <c r="J28" s="16">
        <v>1314.963013</v>
      </c>
      <c r="K28" s="6">
        <f t="shared" si="4"/>
        <v>-0.11073826161691593</v>
      </c>
      <c r="M28" s="17">
        <v>43647</v>
      </c>
      <c r="N28" s="6">
        <v>11993.181640999999</v>
      </c>
      <c r="O28" s="6">
        <f t="shared" si="5"/>
        <v>-4.1310622717591172E-2</v>
      </c>
      <c r="Y28" s="27" t="s">
        <v>88</v>
      </c>
      <c r="Z28" s="27" t="s">
        <v>89</v>
      </c>
      <c r="AA28" s="20">
        <f t="shared" si="0"/>
        <v>-1.4705882352941088E-2</v>
      </c>
      <c r="AB28" s="20">
        <f t="shared" si="1"/>
        <v>4.1505882352941087E-2</v>
      </c>
    </row>
    <row r="29" spans="1:28" x14ac:dyDescent="0.2">
      <c r="A29" s="17">
        <v>43678</v>
      </c>
      <c r="B29" s="20">
        <v>6328.4702150000003</v>
      </c>
      <c r="C29" s="20">
        <f t="shared" si="2"/>
        <v>-9.7073187699181253E-3</v>
      </c>
      <c r="E29" s="17">
        <v>43678</v>
      </c>
      <c r="F29" s="6">
        <v>912.14532499999996</v>
      </c>
      <c r="G29" s="6">
        <f t="shared" si="3"/>
        <v>-0.11417330796899512</v>
      </c>
      <c r="I29" s="15">
        <v>43678</v>
      </c>
      <c r="J29" s="16">
        <v>1399.319092</v>
      </c>
      <c r="K29" s="6">
        <f t="shared" si="4"/>
        <v>6.4150913878214089E-2</v>
      </c>
      <c r="M29" s="17">
        <v>43678</v>
      </c>
      <c r="N29" s="6">
        <v>9266.6494139999995</v>
      </c>
      <c r="O29" s="6">
        <f t="shared" si="5"/>
        <v>-0.22734019283749127</v>
      </c>
      <c r="Y29" s="27" t="s">
        <v>90</v>
      </c>
      <c r="Z29" s="27" t="s">
        <v>91</v>
      </c>
      <c r="AA29" s="20">
        <f t="shared" si="0"/>
        <v>-9.3333333333333351E-2</v>
      </c>
      <c r="AB29" s="20">
        <f t="shared" si="1"/>
        <v>0.12053333333333335</v>
      </c>
    </row>
    <row r="30" spans="1:28" x14ac:dyDescent="0.2">
      <c r="A30" s="17">
        <v>43709</v>
      </c>
      <c r="B30" s="20">
        <v>6169.1020509999998</v>
      </c>
      <c r="C30" s="20">
        <f t="shared" si="2"/>
        <v>-2.5182731147609647E-2</v>
      </c>
      <c r="E30" s="17">
        <v>43709</v>
      </c>
      <c r="F30" s="6">
        <v>1045.9266359999999</v>
      </c>
      <c r="G30" s="6">
        <f t="shared" si="3"/>
        <v>0.14666666301227818</v>
      </c>
      <c r="I30" s="15">
        <v>43709</v>
      </c>
      <c r="J30" s="16">
        <v>1329.849365</v>
      </c>
      <c r="K30" s="6">
        <f t="shared" si="4"/>
        <v>-4.9645379239919588E-2</v>
      </c>
      <c r="M30" s="17">
        <v>43709</v>
      </c>
      <c r="N30" s="6">
        <v>8838.9580079999996</v>
      </c>
      <c r="O30" s="6">
        <f t="shared" si="5"/>
        <v>-4.6153834778064035E-2</v>
      </c>
      <c r="Y30" s="27" t="s">
        <v>92</v>
      </c>
      <c r="Z30" s="27" t="s">
        <v>93</v>
      </c>
      <c r="AA30" s="20">
        <f t="shared" si="0"/>
        <v>-4.1533546325878676E-2</v>
      </c>
      <c r="AB30" s="20">
        <f t="shared" si="1"/>
        <v>7.1533546325878675E-2</v>
      </c>
    </row>
    <row r="31" spans="1:28" x14ac:dyDescent="0.2">
      <c r="A31" s="17">
        <v>43739</v>
      </c>
      <c r="B31" s="20">
        <v>6228.3168949999999</v>
      </c>
      <c r="C31" s="20">
        <f t="shared" si="2"/>
        <v>9.5986163805478735E-3</v>
      </c>
      <c r="E31" s="17">
        <v>43739</v>
      </c>
      <c r="F31" s="6">
        <v>1062.142456</v>
      </c>
      <c r="G31" s="6">
        <f t="shared" si="3"/>
        <v>1.5503783383904684E-2</v>
      </c>
      <c r="I31" s="15">
        <v>43739</v>
      </c>
      <c r="J31" s="16">
        <v>1339.773682</v>
      </c>
      <c r="K31" s="6">
        <f t="shared" si="4"/>
        <v>7.4627377063867482E-3</v>
      </c>
      <c r="M31" s="17">
        <v>43739</v>
      </c>
      <c r="N31" s="6">
        <v>9480.4941409999992</v>
      </c>
      <c r="O31" s="6">
        <f t="shared" si="5"/>
        <v>7.2580515986087446E-2</v>
      </c>
      <c r="Y31" s="27" t="s">
        <v>94</v>
      </c>
      <c r="Z31" s="27" t="s">
        <v>95</v>
      </c>
      <c r="AA31" s="20">
        <f t="shared" si="0"/>
        <v>-7.6696165191740356E-2</v>
      </c>
      <c r="AB31" s="20">
        <f t="shared" si="1"/>
        <v>0.10799616519174035</v>
      </c>
    </row>
    <row r="32" spans="1:28" x14ac:dyDescent="0.2">
      <c r="A32" s="17">
        <v>43770</v>
      </c>
      <c r="B32" s="20">
        <v>6011.830078</v>
      </c>
      <c r="C32" s="20">
        <f t="shared" si="2"/>
        <v>-3.4758478197182349E-2</v>
      </c>
      <c r="E32" s="17">
        <v>43770</v>
      </c>
      <c r="F32" s="6">
        <v>997.27893100000006</v>
      </c>
      <c r="G32" s="6">
        <f t="shared" si="3"/>
        <v>-6.1068573837330893E-2</v>
      </c>
      <c r="I32" s="15">
        <v>43770</v>
      </c>
      <c r="J32" s="16">
        <v>1305.0386960000001</v>
      </c>
      <c r="K32" s="6">
        <f t="shared" si="4"/>
        <v>-2.5926010091605858E-2</v>
      </c>
      <c r="M32" s="17">
        <v>43770</v>
      </c>
      <c r="N32" s="6">
        <v>7288.576172</v>
      </c>
      <c r="O32" s="6">
        <f t="shared" si="5"/>
        <v>-0.23120292427803732</v>
      </c>
      <c r="Y32" s="27" t="s">
        <v>96</v>
      </c>
      <c r="Z32" s="27" t="s">
        <v>97</v>
      </c>
      <c r="AA32" s="20">
        <f t="shared" si="0"/>
        <v>-2.8653295128939854E-2</v>
      </c>
      <c r="AB32" s="20">
        <f t="shared" si="1"/>
        <v>6.2553295128939854E-2</v>
      </c>
    </row>
    <row r="33" spans="1:28" x14ac:dyDescent="0.2">
      <c r="A33" s="17">
        <v>43800</v>
      </c>
      <c r="B33" s="20">
        <v>6299.5390630000002</v>
      </c>
      <c r="C33" s="20">
        <f t="shared" si="2"/>
        <v>4.7857138553010214E-2</v>
      </c>
      <c r="E33" s="17">
        <v>43800</v>
      </c>
      <c r="F33" s="6">
        <v>1260.787476</v>
      </c>
      <c r="G33" s="6">
        <f t="shared" si="3"/>
        <v>0.26422752633084545</v>
      </c>
      <c r="I33" s="15">
        <v>43800</v>
      </c>
      <c r="J33" s="16">
        <v>1310.0008539999999</v>
      </c>
      <c r="K33" s="6">
        <f t="shared" si="4"/>
        <v>3.8023071769511863E-3</v>
      </c>
      <c r="M33" s="17">
        <v>43800</v>
      </c>
      <c r="N33" s="6">
        <v>8637.4501949999994</v>
      </c>
      <c r="O33" s="6">
        <f t="shared" si="5"/>
        <v>0.18506687604938149</v>
      </c>
      <c r="Y33" s="27" t="s">
        <v>98</v>
      </c>
      <c r="Z33" s="27" t="s">
        <v>99</v>
      </c>
      <c r="AA33" s="20">
        <f t="shared" si="0"/>
        <v>5.1204819277108439E-2</v>
      </c>
      <c r="AB33" s="20">
        <f t="shared" si="1"/>
        <v>-1.6304819277108439E-2</v>
      </c>
    </row>
    <row r="34" spans="1:28" x14ac:dyDescent="0.2">
      <c r="A34" s="17">
        <v>43831</v>
      </c>
      <c r="B34" s="20">
        <v>5940.0478519999997</v>
      </c>
      <c r="C34" s="20">
        <f t="shared" si="2"/>
        <v>-5.7066272215288344E-2</v>
      </c>
      <c r="E34" s="17">
        <v>43831</v>
      </c>
      <c r="F34" s="6">
        <v>993.22491500000001</v>
      </c>
      <c r="G34" s="6">
        <f t="shared" si="3"/>
        <v>-0.21221860630220915</v>
      </c>
      <c r="I34" s="15">
        <v>43831</v>
      </c>
      <c r="J34" s="16">
        <v>1324.887207</v>
      </c>
      <c r="K34" s="6">
        <f t="shared" si="4"/>
        <v>1.1363620836235043E-2</v>
      </c>
      <c r="M34" s="17">
        <v>43831</v>
      </c>
      <c r="N34" s="6">
        <v>7564.826172</v>
      </c>
      <c r="O34" s="6">
        <f t="shared" si="5"/>
        <v>-0.12418294737269966</v>
      </c>
      <c r="Y34" s="27" t="s">
        <v>100</v>
      </c>
      <c r="Z34" s="27" t="s">
        <v>101</v>
      </c>
      <c r="AA34" s="20">
        <f t="shared" si="0"/>
        <v>1.2195121951219438E-2</v>
      </c>
      <c r="AB34" s="20">
        <f t="shared" si="1"/>
        <v>2.1004878048780561E-2</v>
      </c>
    </row>
    <row r="35" spans="1:28" x14ac:dyDescent="0.2">
      <c r="A35" s="17">
        <v>43862</v>
      </c>
      <c r="B35" s="20">
        <v>5452.7041019999997</v>
      </c>
      <c r="C35" s="20">
        <f t="shared" si="2"/>
        <v>-8.2043741421361199E-2</v>
      </c>
      <c r="E35" s="17">
        <v>43862</v>
      </c>
      <c r="F35" s="6">
        <v>979.36468500000001</v>
      </c>
      <c r="G35" s="6">
        <f t="shared" si="3"/>
        <v>-1.3954774785326444E-2</v>
      </c>
      <c r="I35" s="15">
        <v>43862</v>
      </c>
      <c r="J35" s="16">
        <v>1166.0992429999999</v>
      </c>
      <c r="K35" s="6">
        <f t="shared" si="4"/>
        <v>-0.1198501752911862</v>
      </c>
      <c r="M35" s="17">
        <v>43862</v>
      </c>
      <c r="N35" s="6">
        <v>8505.7246090000008</v>
      </c>
      <c r="O35" s="6">
        <f t="shared" si="5"/>
        <v>0.12437806442699061</v>
      </c>
      <c r="Y35" s="27" t="s">
        <v>102</v>
      </c>
      <c r="Z35" s="27" t="s">
        <v>103</v>
      </c>
      <c r="AA35" s="20">
        <f t="shared" si="0"/>
        <v>-1.2048192771084265E-2</v>
      </c>
      <c r="AB35" s="20">
        <f t="shared" si="1"/>
        <v>4.4848192771084268E-2</v>
      </c>
    </row>
    <row r="36" spans="1:28" x14ac:dyDescent="0.2">
      <c r="A36" s="17">
        <v>43891</v>
      </c>
      <c r="B36" s="20">
        <v>4538.9301759999998</v>
      </c>
      <c r="C36" s="20">
        <f t="shared" si="2"/>
        <v>-0.16758179224594938</v>
      </c>
      <c r="E36" s="17">
        <v>43891</v>
      </c>
      <c r="F36" s="6">
        <v>839.45550500000002</v>
      </c>
      <c r="G36" s="6">
        <f t="shared" si="3"/>
        <v>-0.14285708086360085</v>
      </c>
      <c r="I36" s="15">
        <v>43891</v>
      </c>
      <c r="J36" s="16">
        <v>1310.0008539999999</v>
      </c>
      <c r="K36" s="6">
        <f t="shared" si="4"/>
        <v>0.12340425728241385</v>
      </c>
      <c r="M36" s="17">
        <v>43891</v>
      </c>
      <c r="N36" s="6">
        <v>6097.0244140000004</v>
      </c>
      <c r="O36" s="6">
        <f t="shared" si="5"/>
        <v>-0.28318577260911176</v>
      </c>
      <c r="Y36" s="27" t="s">
        <v>104</v>
      </c>
      <c r="Z36" s="27" t="s">
        <v>101</v>
      </c>
      <c r="AA36" s="20">
        <f t="shared" si="0"/>
        <v>0.1731448763250884</v>
      </c>
      <c r="AB36" s="20">
        <f t="shared" si="1"/>
        <v>-0.1399448763250884</v>
      </c>
    </row>
    <row r="37" spans="1:28" x14ac:dyDescent="0.2">
      <c r="A37" s="17">
        <v>43922</v>
      </c>
      <c r="B37" s="20">
        <v>4716.4028319999998</v>
      </c>
      <c r="C37" s="20">
        <f t="shared" si="2"/>
        <v>3.910010709977485E-2</v>
      </c>
      <c r="E37" s="17">
        <v>43922</v>
      </c>
      <c r="F37" s="6">
        <v>780.10003700000004</v>
      </c>
      <c r="G37" s="6">
        <f t="shared" si="3"/>
        <v>-7.0707104362845261E-2</v>
      </c>
      <c r="I37" s="15">
        <v>43922</v>
      </c>
      <c r="J37" s="16">
        <v>1245.4932859999999</v>
      </c>
      <c r="K37" s="6">
        <f t="shared" si="4"/>
        <v>-4.9242386219085624E-2</v>
      </c>
      <c r="M37" s="17">
        <v>43922</v>
      </c>
      <c r="N37" s="6">
        <v>5419.576172</v>
      </c>
      <c r="O37" s="6">
        <f t="shared" si="5"/>
        <v>-0.11111128904854675</v>
      </c>
      <c r="Y37" s="27" t="s">
        <v>105</v>
      </c>
      <c r="Z37" s="27" t="s">
        <v>106</v>
      </c>
      <c r="AA37" s="20">
        <f t="shared" si="0"/>
        <v>0.1411290322580645</v>
      </c>
      <c r="AB37" s="20">
        <f t="shared" si="1"/>
        <v>-0.11282903225806451</v>
      </c>
    </row>
    <row r="38" spans="1:28" x14ac:dyDescent="0.2">
      <c r="A38" s="17">
        <v>43952</v>
      </c>
      <c r="B38" s="20">
        <v>4753.6118159999996</v>
      </c>
      <c r="C38" s="20">
        <f t="shared" si="2"/>
        <v>7.8892718296968145E-3</v>
      </c>
      <c r="E38" s="17">
        <v>43952</v>
      </c>
      <c r="F38" s="6">
        <v>932.72827099999995</v>
      </c>
      <c r="G38" s="6">
        <f t="shared" si="3"/>
        <v>0.19565213018955402</v>
      </c>
      <c r="I38" s="15">
        <v>43952</v>
      </c>
      <c r="J38" s="16">
        <v>1205.7962649999999</v>
      </c>
      <c r="K38" s="6">
        <f t="shared" si="4"/>
        <v>-3.1872529098482795E-2</v>
      </c>
      <c r="M38" s="17">
        <v>43952</v>
      </c>
      <c r="N38" s="6">
        <v>6097.0244140000004</v>
      </c>
      <c r="O38" s="6">
        <f t="shared" si="5"/>
        <v>0.12500022520211207</v>
      </c>
      <c r="Y38" s="27" t="s">
        <v>107</v>
      </c>
      <c r="Z38" s="27" t="s">
        <v>108</v>
      </c>
      <c r="AA38" s="20">
        <f t="shared" si="0"/>
        <v>-3.5019455252918344E-2</v>
      </c>
      <c r="AB38" s="20">
        <f t="shared" si="1"/>
        <v>5.9819455252918347E-2</v>
      </c>
    </row>
    <row r="39" spans="1:28" x14ac:dyDescent="0.2">
      <c r="A39" s="17">
        <v>43983</v>
      </c>
      <c r="B39" s="20">
        <v>4905.3920900000003</v>
      </c>
      <c r="C39" s="20">
        <f t="shared" si="2"/>
        <v>3.192946329549444E-2</v>
      </c>
      <c r="E39" s="17">
        <v>43983</v>
      </c>
      <c r="F39" s="6">
        <v>843.69512899999995</v>
      </c>
      <c r="G39" s="6">
        <f t="shared" si="3"/>
        <v>-9.5454533510113793E-2</v>
      </c>
      <c r="I39" s="15">
        <v>43983</v>
      </c>
      <c r="J39" s="16">
        <v>1180.985596</v>
      </c>
      <c r="K39" s="6">
        <f t="shared" si="4"/>
        <v>-2.0576170054731394E-2</v>
      </c>
      <c r="M39" s="17">
        <v>43983</v>
      </c>
      <c r="N39" s="6">
        <v>5344.3046880000002</v>
      </c>
      <c r="O39" s="6">
        <f t="shared" si="5"/>
        <v>-0.12345689879010549</v>
      </c>
      <c r="Y39" s="27" t="s">
        <v>109</v>
      </c>
      <c r="Z39" s="27" t="s">
        <v>110</v>
      </c>
      <c r="AA39" s="20">
        <f t="shared" si="0"/>
        <v>-8.8652482269503508E-2</v>
      </c>
      <c r="AB39" s="20">
        <f t="shared" si="1"/>
        <v>0.11435248226950351</v>
      </c>
    </row>
    <row r="40" spans="1:28" x14ac:dyDescent="0.2">
      <c r="A40" s="17">
        <v>44013</v>
      </c>
      <c r="B40" s="20">
        <v>5149.626953</v>
      </c>
      <c r="C40" s="20">
        <f t="shared" si="2"/>
        <v>4.9789060388850517E-2</v>
      </c>
      <c r="E40" s="17">
        <v>44013</v>
      </c>
      <c r="F40" s="6">
        <v>956.23113999999998</v>
      </c>
      <c r="G40" s="6">
        <f t="shared" si="3"/>
        <v>0.13338468734954617</v>
      </c>
      <c r="I40" s="15">
        <v>44013</v>
      </c>
      <c r="J40" s="16">
        <v>1171.0614009999999</v>
      </c>
      <c r="K40" s="6">
        <f t="shared" si="4"/>
        <v>-8.4033158690616696E-3</v>
      </c>
      <c r="M40" s="17">
        <v>44013</v>
      </c>
      <c r="N40" s="6">
        <v>6352.1645509999998</v>
      </c>
      <c r="O40" s="6">
        <f t="shared" si="5"/>
        <v>0.18858577903745438</v>
      </c>
      <c r="Y40" s="27" t="s">
        <v>111</v>
      </c>
      <c r="Z40" s="27" t="s">
        <v>112</v>
      </c>
      <c r="AA40" s="20">
        <f t="shared" si="0"/>
        <v>-9.9041533546325944E-2</v>
      </c>
      <c r="AB40" s="20">
        <f t="shared" si="1"/>
        <v>0.12724153354632595</v>
      </c>
    </row>
    <row r="41" spans="1:28" x14ac:dyDescent="0.2">
      <c r="A41" s="17">
        <v>44044</v>
      </c>
      <c r="B41" s="20">
        <v>5238.4868159999996</v>
      </c>
      <c r="C41" s="20">
        <f t="shared" si="2"/>
        <v>1.7255592261539044E-2</v>
      </c>
      <c r="E41" s="17">
        <v>44044</v>
      </c>
      <c r="F41" s="6">
        <v>956.23113999999998</v>
      </c>
      <c r="G41" s="6">
        <f t="shared" si="3"/>
        <v>0</v>
      </c>
      <c r="I41" s="15">
        <v>44044</v>
      </c>
      <c r="J41" s="16">
        <v>1508.4858400000001</v>
      </c>
      <c r="K41" s="6">
        <f t="shared" si="4"/>
        <v>0.28813556548944791</v>
      </c>
      <c r="M41" s="17">
        <v>44044</v>
      </c>
      <c r="N41" s="6">
        <v>6653.6914059999999</v>
      </c>
      <c r="O41" s="6">
        <f t="shared" si="5"/>
        <v>4.7468363355374937E-2</v>
      </c>
      <c r="Y41" s="27" t="s">
        <v>113</v>
      </c>
      <c r="Z41" s="27" t="s">
        <v>95</v>
      </c>
      <c r="AA41" s="20">
        <f t="shared" si="0"/>
        <v>-3.0959752321981449E-2</v>
      </c>
      <c r="AB41" s="20">
        <f t="shared" si="1"/>
        <v>6.225975232198145E-2</v>
      </c>
    </row>
    <row r="42" spans="1:28" x14ac:dyDescent="0.2">
      <c r="A42" s="17">
        <v>44075</v>
      </c>
      <c r="B42" s="20">
        <v>4870.0390630000002</v>
      </c>
      <c r="C42" s="20">
        <f t="shared" si="2"/>
        <v>-7.0334767642183091E-2</v>
      </c>
      <c r="E42" s="17">
        <v>44075</v>
      </c>
      <c r="F42" s="6">
        <v>1000.297058</v>
      </c>
      <c r="G42" s="6">
        <f t="shared" si="3"/>
        <v>4.6082914639236715E-2</v>
      </c>
      <c r="I42" s="15">
        <v>44075</v>
      </c>
      <c r="J42" s="16">
        <v>1558.1070560000001</v>
      </c>
      <c r="K42" s="6">
        <f t="shared" si="4"/>
        <v>3.2894717791981394E-2</v>
      </c>
      <c r="M42" s="17">
        <v>44075</v>
      </c>
      <c r="N42" s="6">
        <v>6553.1821289999998</v>
      </c>
      <c r="O42" s="6">
        <f t="shared" si="5"/>
        <v>-1.5105791787903684E-2</v>
      </c>
      <c r="Y42" s="27" t="s">
        <v>114</v>
      </c>
      <c r="Z42" s="27" t="s">
        <v>115</v>
      </c>
      <c r="AA42" s="20">
        <f t="shared" si="0"/>
        <v>2.2151898734177188E-2</v>
      </c>
      <c r="AB42" s="20">
        <f t="shared" si="1"/>
        <v>1.0148101265822815E-2</v>
      </c>
    </row>
    <row r="43" spans="1:28" x14ac:dyDescent="0.2">
      <c r="A43" s="17">
        <v>44105</v>
      </c>
      <c r="B43" s="20">
        <v>5128.2250979999999</v>
      </c>
      <c r="C43" s="20">
        <f t="shared" si="2"/>
        <v>5.3015187693577583E-2</v>
      </c>
      <c r="E43" s="17">
        <v>44105</v>
      </c>
      <c r="F43" s="6">
        <v>991.48388699999998</v>
      </c>
      <c r="G43" s="6">
        <f t="shared" si="3"/>
        <v>-8.8105537545228006E-3</v>
      </c>
      <c r="I43" s="15">
        <v>44105</v>
      </c>
      <c r="J43" s="16">
        <v>2163.486328</v>
      </c>
      <c r="K43" s="6">
        <f t="shared" si="4"/>
        <v>0.38853509434335037</v>
      </c>
      <c r="M43" s="17">
        <v>44105</v>
      </c>
      <c r="N43" s="6">
        <v>6533.0805659999996</v>
      </c>
      <c r="O43" s="6">
        <f t="shared" si="5"/>
        <v>-3.0674506833930498E-3</v>
      </c>
      <c r="Y43" s="27" t="s">
        <v>116</v>
      </c>
      <c r="Z43" s="27" t="s">
        <v>117</v>
      </c>
      <c r="AA43" s="20">
        <f t="shared" si="0"/>
        <v>9.7222222222222363E-2</v>
      </c>
      <c r="AB43" s="20">
        <f t="shared" si="1"/>
        <v>-6.5622222222222359E-2</v>
      </c>
    </row>
    <row r="44" spans="1:28" x14ac:dyDescent="0.2">
      <c r="A44" s="17">
        <v>44136</v>
      </c>
      <c r="B44" s="20">
        <v>5612.4150390000004</v>
      </c>
      <c r="C44" s="20">
        <f t="shared" si="2"/>
        <v>9.4416670826098073E-2</v>
      </c>
      <c r="E44" s="17">
        <v>44136</v>
      </c>
      <c r="F44" s="6">
        <v>1225.033447</v>
      </c>
      <c r="G44" s="6">
        <f t="shared" si="3"/>
        <v>0.23555557791934145</v>
      </c>
      <c r="I44" s="15">
        <v>44136</v>
      </c>
      <c r="J44" s="16">
        <v>2758.9411620000001</v>
      </c>
      <c r="K44" s="6">
        <f t="shared" si="4"/>
        <v>0.27522930295125031</v>
      </c>
      <c r="M44" s="17">
        <v>44136</v>
      </c>
      <c r="N44" s="6">
        <v>10533.335938</v>
      </c>
      <c r="O44" s="6">
        <f t="shared" si="5"/>
        <v>0.61230767500686611</v>
      </c>
      <c r="Y44" s="27" t="s">
        <v>118</v>
      </c>
      <c r="Z44" s="27" t="s">
        <v>119</v>
      </c>
      <c r="AA44" s="20">
        <f t="shared" si="0"/>
        <v>-0.10000000000000005</v>
      </c>
      <c r="AB44" s="20">
        <f t="shared" si="1"/>
        <v>0.12880000000000005</v>
      </c>
    </row>
    <row r="45" spans="1:28" x14ac:dyDescent="0.2">
      <c r="A45" s="17">
        <v>44166</v>
      </c>
      <c r="B45" s="20">
        <v>5979.0732420000004</v>
      </c>
      <c r="C45" s="20">
        <f t="shared" si="2"/>
        <v>6.5329844719632449E-2</v>
      </c>
      <c r="E45" s="17">
        <v>44166</v>
      </c>
      <c r="F45" s="6">
        <v>1260.286255</v>
      </c>
      <c r="G45" s="6">
        <f t="shared" si="3"/>
        <v>2.877701673071132E-2</v>
      </c>
      <c r="I45" s="15">
        <v>44166</v>
      </c>
      <c r="J45" s="16">
        <v>2957.4262699999999</v>
      </c>
      <c r="K45" s="6">
        <f t="shared" si="4"/>
        <v>7.1942494002342136E-2</v>
      </c>
      <c r="M45" s="17">
        <v>44166</v>
      </c>
      <c r="N45" s="6">
        <v>11549.895508</v>
      </c>
      <c r="O45" s="6">
        <f t="shared" si="5"/>
        <v>9.6508796072160313E-2</v>
      </c>
      <c r="Y45" s="27" t="s">
        <v>120</v>
      </c>
      <c r="Z45" s="27" t="s">
        <v>121</v>
      </c>
      <c r="AA45" s="20">
        <f t="shared" si="0"/>
        <v>6.2893081761005902E-3</v>
      </c>
      <c r="AB45" s="20">
        <f t="shared" si="1"/>
        <v>2.5710691823899411E-2</v>
      </c>
    </row>
    <row r="46" spans="1:28" x14ac:dyDescent="0.2">
      <c r="A46" s="17">
        <v>44197</v>
      </c>
      <c r="B46" s="20">
        <v>5862.3520509999998</v>
      </c>
      <c r="C46" s="20">
        <f t="shared" si="2"/>
        <v>-1.9521619200128296E-2</v>
      </c>
      <c r="E46" s="17">
        <v>44197</v>
      </c>
      <c r="F46" s="6">
        <v>1057.5828859999999</v>
      </c>
      <c r="G46" s="6">
        <f t="shared" si="3"/>
        <v>-0.16083914919789399</v>
      </c>
      <c r="I46" s="15">
        <v>44197</v>
      </c>
      <c r="J46" s="16">
        <v>4823.1850590000004</v>
      </c>
      <c r="K46" s="6">
        <f t="shared" si="4"/>
        <v>0.63087246093881499</v>
      </c>
      <c r="M46" s="17">
        <v>44197</v>
      </c>
      <c r="N46" s="6">
        <v>10215.612305000001</v>
      </c>
      <c r="O46" s="6">
        <f t="shared" si="5"/>
        <v>-0.11552340036979658</v>
      </c>
      <c r="Y46" s="27" t="s">
        <v>122</v>
      </c>
      <c r="Z46" s="27" t="s">
        <v>123</v>
      </c>
      <c r="AA46" s="20">
        <f t="shared" si="0"/>
        <v>1.9230769230769339E-2</v>
      </c>
      <c r="AB46" s="20">
        <f t="shared" si="1"/>
        <v>1.2569230769230662E-2</v>
      </c>
    </row>
    <row r="47" spans="1:28" x14ac:dyDescent="0.2">
      <c r="A47" s="17">
        <v>44228</v>
      </c>
      <c r="B47" s="20">
        <v>6241.7958980000003</v>
      </c>
      <c r="C47" s="20">
        <f t="shared" si="2"/>
        <v>6.4725530588916946E-2</v>
      </c>
      <c r="E47" s="17">
        <v>44228</v>
      </c>
      <c r="F47" s="6">
        <v>1039.9564210000001</v>
      </c>
      <c r="G47" s="6">
        <f t="shared" si="3"/>
        <v>-1.6666745683325882E-2</v>
      </c>
      <c r="I47" s="15">
        <v>44228</v>
      </c>
      <c r="J47" s="16">
        <v>6351.5195309999999</v>
      </c>
      <c r="K47" s="6">
        <f t="shared" si="4"/>
        <v>0.31687245115095625</v>
      </c>
      <c r="M47" s="17">
        <v>44228</v>
      </c>
      <c r="N47" s="6">
        <v>10173.916015999999</v>
      </c>
      <c r="O47" s="6">
        <f t="shared" si="5"/>
        <v>-4.081624062768437E-3</v>
      </c>
      <c r="Y47" s="27" t="s">
        <v>124</v>
      </c>
      <c r="Z47" s="27" t="s">
        <v>125</v>
      </c>
      <c r="AA47" s="20">
        <f t="shared" si="0"/>
        <v>-3.4055727554179682E-2</v>
      </c>
      <c r="AB47" s="20">
        <f t="shared" si="1"/>
        <v>6.5255727554179688E-2</v>
      </c>
    </row>
    <row r="48" spans="1:28" x14ac:dyDescent="0.2">
      <c r="A48" s="17">
        <v>44256</v>
      </c>
      <c r="B48" s="20">
        <v>5985.5219729999999</v>
      </c>
      <c r="C48" s="20">
        <f t="shared" si="2"/>
        <v>-4.1057722679159671E-2</v>
      </c>
      <c r="E48" s="17">
        <v>44256</v>
      </c>
      <c r="F48" s="6">
        <v>1035.5498050000001</v>
      </c>
      <c r="G48" s="6">
        <f t="shared" si="3"/>
        <v>-4.2373083246725635E-3</v>
      </c>
      <c r="I48" s="15">
        <v>44256</v>
      </c>
      <c r="J48" s="16">
        <v>4843.0336909999996</v>
      </c>
      <c r="K48" s="6">
        <f t="shared" si="4"/>
        <v>-0.23749999234631974</v>
      </c>
      <c r="M48" s="17">
        <v>44256</v>
      </c>
      <c r="N48" s="6">
        <v>9527.6220699999994</v>
      </c>
      <c r="O48" s="6">
        <f t="shared" si="5"/>
        <v>-6.3524600063889478E-2</v>
      </c>
      <c r="Y48" s="27" t="s">
        <v>126</v>
      </c>
      <c r="Z48" s="27" t="s">
        <v>115</v>
      </c>
      <c r="AA48" s="20">
        <f t="shared" si="0"/>
        <v>-5.2785923753665573E-2</v>
      </c>
      <c r="AB48" s="20">
        <f t="shared" si="1"/>
        <v>8.5085923753665582E-2</v>
      </c>
    </row>
    <row r="49" spans="1:28" x14ac:dyDescent="0.2">
      <c r="A49" s="17">
        <v>44287</v>
      </c>
      <c r="B49" s="20">
        <v>5995.6162109999996</v>
      </c>
      <c r="C49" s="20">
        <f t="shared" si="2"/>
        <v>1.6864423930834473E-3</v>
      </c>
      <c r="E49" s="17">
        <v>44287</v>
      </c>
      <c r="F49" s="6">
        <v>1097.2421879999999</v>
      </c>
      <c r="G49" s="6">
        <f t="shared" si="3"/>
        <v>5.9574520416234185E-2</v>
      </c>
      <c r="I49" s="15">
        <v>44287</v>
      </c>
      <c r="J49" s="16">
        <v>5110.9882809999999</v>
      </c>
      <c r="K49" s="6">
        <f t="shared" si="4"/>
        <v>5.5327839345398498E-2</v>
      </c>
      <c r="M49" s="17">
        <v>44287</v>
      </c>
      <c r="N49" s="6">
        <v>9902.8896480000003</v>
      </c>
      <c r="O49" s="6">
        <f t="shared" si="5"/>
        <v>3.9387328259127823E-2</v>
      </c>
      <c r="Y49" s="27" t="s">
        <v>127</v>
      </c>
      <c r="Z49" s="27" t="s">
        <v>128</v>
      </c>
      <c r="AA49" s="20">
        <f t="shared" si="0"/>
        <v>2.9411764705881151E-3</v>
      </c>
      <c r="AB49" s="20">
        <f t="shared" si="1"/>
        <v>3.1158823529411885E-2</v>
      </c>
    </row>
    <row r="50" spans="1:28" x14ac:dyDescent="0.2">
      <c r="A50" s="17">
        <v>44317</v>
      </c>
      <c r="B50" s="20">
        <v>5947.4628910000001</v>
      </c>
      <c r="C50" s="20">
        <f t="shared" si="2"/>
        <v>-8.0314213427560305E-3</v>
      </c>
      <c r="E50" s="17">
        <v>44317</v>
      </c>
      <c r="F50" s="6">
        <v>1048.7696530000001</v>
      </c>
      <c r="G50" s="6">
        <f t="shared" si="3"/>
        <v>-4.4176696384918696E-2</v>
      </c>
      <c r="I50" s="15">
        <v>44317</v>
      </c>
      <c r="J50" s="16">
        <v>5086.1777339999999</v>
      </c>
      <c r="K50" s="6">
        <f t="shared" si="4"/>
        <v>-4.8543541162543394E-3</v>
      </c>
      <c r="M50" s="17">
        <v>44317</v>
      </c>
      <c r="N50" s="6">
        <v>10929.673828000001</v>
      </c>
      <c r="O50" s="6">
        <f t="shared" si="5"/>
        <v>0.10368530969214336</v>
      </c>
      <c r="Y50" s="27" t="s">
        <v>129</v>
      </c>
      <c r="Z50" s="27" t="s">
        <v>130</v>
      </c>
      <c r="AA50" s="20">
        <f t="shared" si="0"/>
        <v>6.9182389937106931E-2</v>
      </c>
      <c r="AB50" s="20">
        <f t="shared" si="1"/>
        <v>-3.5182389937106928E-2</v>
      </c>
    </row>
    <row r="51" spans="1:28" x14ac:dyDescent="0.2">
      <c r="A51" s="17">
        <v>44348</v>
      </c>
      <c r="B51" s="20">
        <v>5985.4887699999999</v>
      </c>
      <c r="C51" s="20">
        <f t="shared" si="2"/>
        <v>6.3936303087392902E-3</v>
      </c>
      <c r="E51" s="17">
        <v>44348</v>
      </c>
      <c r="F51" s="6">
        <v>1121.4533690000001</v>
      </c>
      <c r="G51" s="6">
        <f t="shared" si="3"/>
        <v>6.9303794014337297E-2</v>
      </c>
      <c r="I51" s="15">
        <v>44348</v>
      </c>
      <c r="J51" s="16">
        <v>5036.5561520000001</v>
      </c>
      <c r="K51" s="6">
        <f t="shared" si="4"/>
        <v>-9.7561635859262641E-3</v>
      </c>
      <c r="M51" s="17">
        <v>44348</v>
      </c>
      <c r="N51" s="6">
        <v>12007.841796999999</v>
      </c>
      <c r="O51" s="6">
        <f t="shared" si="5"/>
        <v>9.8645941861312619E-2</v>
      </c>
      <c r="Y51" s="27" t="s">
        <v>131</v>
      </c>
      <c r="Z51" s="27" t="s">
        <v>123</v>
      </c>
      <c r="AA51" s="20">
        <f t="shared" si="0"/>
        <v>-2.1538461538461513E-2</v>
      </c>
      <c r="AB51" s="20">
        <f t="shared" si="1"/>
        <v>5.3338461538461515E-2</v>
      </c>
    </row>
    <row r="52" spans="1:28" x14ac:dyDescent="0.2">
      <c r="A52" s="17">
        <v>44378</v>
      </c>
      <c r="B52" s="20">
        <v>6070.0390630000002</v>
      </c>
      <c r="C52" s="20">
        <f t="shared" si="2"/>
        <v>1.4125879481016927E-2</v>
      </c>
      <c r="E52" s="17">
        <v>44378</v>
      </c>
      <c r="F52" s="6">
        <v>1242.440063</v>
      </c>
      <c r="G52" s="6">
        <f t="shared" si="3"/>
        <v>0.10788383836938648</v>
      </c>
      <c r="I52" s="15">
        <v>44378</v>
      </c>
      <c r="J52" s="16">
        <v>5750</v>
      </c>
      <c r="K52" s="6">
        <f t="shared" si="4"/>
        <v>0.14165311106810427</v>
      </c>
      <c r="M52" s="17">
        <v>44378</v>
      </c>
      <c r="N52" s="6">
        <v>14333.304688</v>
      </c>
      <c r="O52" s="6">
        <f t="shared" si="5"/>
        <v>0.19366201939644034</v>
      </c>
      <c r="Y52" s="27" t="s">
        <v>132</v>
      </c>
      <c r="Z52" s="27" t="s">
        <v>133</v>
      </c>
      <c r="AA52" s="20">
        <f t="shared" si="0"/>
        <v>-9.972299168975067E-2</v>
      </c>
      <c r="AB52" s="20">
        <f t="shared" si="1"/>
        <v>0.13222299168975066</v>
      </c>
    </row>
    <row r="53" spans="1:28" x14ac:dyDescent="0.2">
      <c r="A53" s="17">
        <v>44409</v>
      </c>
      <c r="B53" s="20">
        <v>6150.298828</v>
      </c>
      <c r="C53" s="20">
        <f t="shared" si="2"/>
        <v>1.322228146590097E-2</v>
      </c>
      <c r="E53" s="17">
        <v>44409</v>
      </c>
      <c r="F53" s="6">
        <v>1172.6400149999999</v>
      </c>
      <c r="G53" s="6">
        <f t="shared" si="3"/>
        <v>-5.6179811065863915E-2</v>
      </c>
      <c r="I53" s="15">
        <v>44409</v>
      </c>
      <c r="J53" s="16">
        <v>4850</v>
      </c>
      <c r="K53" s="6">
        <f t="shared" si="4"/>
        <v>-0.15652173913043479</v>
      </c>
      <c r="M53" s="17">
        <v>44409</v>
      </c>
      <c r="N53" s="6">
        <v>13529.962890999999</v>
      </c>
      <c r="O53" s="6">
        <f t="shared" si="5"/>
        <v>-5.6047214127288282E-2</v>
      </c>
      <c r="Y53" s="27" t="s">
        <v>134</v>
      </c>
      <c r="Z53" s="27" t="s">
        <v>135</v>
      </c>
      <c r="AA53" s="20">
        <f t="shared" si="0"/>
        <v>9.3939393939393892E-2</v>
      </c>
      <c r="AB53" s="20">
        <f t="shared" si="1"/>
        <v>-5.7839393939393892E-2</v>
      </c>
    </row>
    <row r="54" spans="1:28" x14ac:dyDescent="0.2">
      <c r="A54" s="17">
        <v>44440</v>
      </c>
      <c r="B54" s="20">
        <v>6286.9428710000002</v>
      </c>
      <c r="C54" s="20">
        <f t="shared" si="2"/>
        <v>2.2217464032464773E-2</v>
      </c>
      <c r="E54" s="17">
        <v>44440</v>
      </c>
      <c r="F54" s="6">
        <v>1637.973389</v>
      </c>
      <c r="G54" s="6">
        <f t="shared" si="3"/>
        <v>0.39682542642892848</v>
      </c>
      <c r="I54" s="15">
        <v>44440</v>
      </c>
      <c r="J54" s="16">
        <v>9300</v>
      </c>
      <c r="K54" s="6">
        <f t="shared" si="4"/>
        <v>0.91752577319587625</v>
      </c>
      <c r="M54" s="17">
        <v>44440</v>
      </c>
      <c r="N54" s="6">
        <v>17588.953125</v>
      </c>
      <c r="O54" s="6">
        <f t="shared" si="5"/>
        <v>0.3000001010128418</v>
      </c>
      <c r="Y54" s="27" t="s">
        <v>136</v>
      </c>
      <c r="Z54" s="27" t="s">
        <v>137</v>
      </c>
      <c r="AA54" s="20">
        <f t="shared" si="0"/>
        <v>-7.8212290502793214E-2</v>
      </c>
      <c r="AB54" s="20">
        <f t="shared" si="1"/>
        <v>0.11121229050279322</v>
      </c>
    </row>
    <row r="55" spans="1:28" x14ac:dyDescent="0.2">
      <c r="A55" s="17">
        <v>44470</v>
      </c>
      <c r="B55" s="20">
        <v>6591.3461909999996</v>
      </c>
      <c r="C55" s="20">
        <f t="shared" si="2"/>
        <v>4.8418337218257737E-2</v>
      </c>
      <c r="E55" s="17">
        <v>44470</v>
      </c>
      <c r="F55" s="6">
        <v>1563.5200199999999</v>
      </c>
      <c r="G55" s="6">
        <f t="shared" si="3"/>
        <v>-4.5454565684644385E-2</v>
      </c>
      <c r="I55" s="15">
        <v>44470</v>
      </c>
      <c r="J55" s="16">
        <v>7625</v>
      </c>
      <c r="K55" s="6">
        <f t="shared" si="4"/>
        <v>-0.18010752688172044</v>
      </c>
      <c r="M55" s="17">
        <v>44470</v>
      </c>
      <c r="N55" s="6">
        <v>18265.451172000001</v>
      </c>
      <c r="O55" s="6">
        <f t="shared" si="5"/>
        <v>3.846152992689842E-2</v>
      </c>
      <c r="Y55" s="27" t="s">
        <v>138</v>
      </c>
      <c r="Z55" s="27" t="s">
        <v>139</v>
      </c>
      <c r="AA55" s="20">
        <f t="shared" si="0"/>
        <v>-3.7634408602150497E-2</v>
      </c>
      <c r="AB55" s="20">
        <f t="shared" si="1"/>
        <v>7.3434408602150503E-2</v>
      </c>
    </row>
    <row r="56" spans="1:28" x14ac:dyDescent="0.2">
      <c r="A56" s="17">
        <v>44501</v>
      </c>
      <c r="B56" s="20">
        <v>6533.9321289999998</v>
      </c>
      <c r="C56" s="20">
        <f t="shared" si="2"/>
        <v>-8.7105213921845771E-3</v>
      </c>
      <c r="E56" s="17">
        <v>44501</v>
      </c>
      <c r="F56" s="6">
        <v>1582.133423</v>
      </c>
      <c r="G56" s="6">
        <f t="shared" si="3"/>
        <v>1.1904806310059312E-2</v>
      </c>
      <c r="I56" s="15">
        <v>44501</v>
      </c>
      <c r="J56" s="16">
        <v>9200</v>
      </c>
      <c r="K56" s="6">
        <f t="shared" si="4"/>
        <v>0.20655737704918034</v>
      </c>
      <c r="M56" s="17">
        <v>44501</v>
      </c>
      <c r="N56" s="6">
        <v>18223.169922000001</v>
      </c>
      <c r="O56" s="6">
        <f t="shared" si="5"/>
        <v>-2.3148210028786469E-3</v>
      </c>
      <c r="Y56" s="27" t="s">
        <v>140</v>
      </c>
      <c r="Z56" s="27" t="s">
        <v>141</v>
      </c>
      <c r="AA56" s="20">
        <f t="shared" si="0"/>
        <v>-2.6178010471204213E-2</v>
      </c>
      <c r="AB56" s="20">
        <f t="shared" si="1"/>
        <v>6.3378010471204213E-2</v>
      </c>
    </row>
    <row r="57" spans="1:28" x14ac:dyDescent="0.2">
      <c r="A57" s="17">
        <v>44531</v>
      </c>
      <c r="B57" s="20">
        <v>6581.4819340000004</v>
      </c>
      <c r="C57" s="20">
        <f t="shared" si="2"/>
        <v>7.277364389653972E-3</v>
      </c>
      <c r="E57" s="17">
        <v>44531</v>
      </c>
      <c r="F57" s="6">
        <v>2094</v>
      </c>
      <c r="G57" s="6">
        <f t="shared" si="3"/>
        <v>0.32352933675429979</v>
      </c>
      <c r="I57" s="15">
        <v>44531</v>
      </c>
      <c r="J57" s="16">
        <v>10325</v>
      </c>
      <c r="K57" s="6">
        <f t="shared" si="4"/>
        <v>0.12228260869565218</v>
      </c>
      <c r="M57" s="17">
        <v>44531</v>
      </c>
      <c r="N57" s="6">
        <v>18248.535156000002</v>
      </c>
      <c r="O57" s="6">
        <f t="shared" si="5"/>
        <v>1.3919221578117698E-3</v>
      </c>
      <c r="Y57" s="27" t="s">
        <v>142</v>
      </c>
      <c r="Z57" s="27" t="s">
        <v>143</v>
      </c>
      <c r="AA57" s="20">
        <f t="shared" si="0"/>
        <v>-1.5463917525773281E-2</v>
      </c>
      <c r="AB57" s="20">
        <f t="shared" si="1"/>
        <v>5.3663917525773278E-2</v>
      </c>
    </row>
    <row r="58" spans="1:28" x14ac:dyDescent="0.2">
      <c r="A58" s="17">
        <v>44562</v>
      </c>
      <c r="B58" s="20">
        <v>6631.1508789999998</v>
      </c>
      <c r="C58" s="20">
        <f t="shared" si="2"/>
        <v>7.5467722160580857E-3</v>
      </c>
      <c r="E58" s="17">
        <v>44562</v>
      </c>
      <c r="F58" s="6">
        <v>2240</v>
      </c>
      <c r="G58" s="6">
        <f t="shared" si="3"/>
        <v>6.972301814708691E-2</v>
      </c>
      <c r="I58" s="15">
        <v>44562</v>
      </c>
      <c r="J58" s="16">
        <v>10625</v>
      </c>
      <c r="K58" s="6">
        <f t="shared" si="4"/>
        <v>2.9055690072639227E-2</v>
      </c>
      <c r="M58" s="17">
        <v>44562</v>
      </c>
      <c r="N58" s="6">
        <v>19366.705077999999</v>
      </c>
      <c r="O58" s="6">
        <f t="shared" si="5"/>
        <v>6.1274502991126398E-2</v>
      </c>
      <c r="Y58" s="27" t="s">
        <v>144</v>
      </c>
      <c r="Z58" s="27" t="s">
        <v>145</v>
      </c>
      <c r="AA58" s="20">
        <f t="shared" si="0"/>
        <v>-0.11212814645308927</v>
      </c>
      <c r="AB58" s="20">
        <f t="shared" si="1"/>
        <v>0.15092814645308927</v>
      </c>
    </row>
    <row r="59" spans="1:28" x14ac:dyDescent="0.2">
      <c r="A59" s="17">
        <v>44593</v>
      </c>
      <c r="B59" s="20">
        <v>6888.1708980000003</v>
      </c>
      <c r="C59" s="20">
        <f t="shared" si="2"/>
        <v>3.8759488916765533E-2</v>
      </c>
      <c r="E59" s="17">
        <v>44593</v>
      </c>
      <c r="F59" s="6">
        <v>2450</v>
      </c>
      <c r="G59" s="6">
        <f t="shared" si="3"/>
        <v>9.375E-2</v>
      </c>
      <c r="I59" s="15">
        <v>44593</v>
      </c>
      <c r="J59" s="16">
        <v>12275</v>
      </c>
      <c r="K59" s="6">
        <f t="shared" si="4"/>
        <v>0.15529411764705883</v>
      </c>
      <c r="M59" s="17">
        <v>44593</v>
      </c>
      <c r="N59" s="6">
        <v>23861.748047000001</v>
      </c>
      <c r="O59" s="6">
        <f t="shared" si="5"/>
        <v>0.23210158624794866</v>
      </c>
      <c r="Y59" s="27" t="s">
        <v>146</v>
      </c>
      <c r="Z59" s="27" t="s">
        <v>147</v>
      </c>
      <c r="AA59" s="20">
        <f t="shared" si="0"/>
        <v>9.2378752886837067E-3</v>
      </c>
      <c r="AB59" s="20">
        <f t="shared" si="1"/>
        <v>3.4462124711316294E-2</v>
      </c>
    </row>
    <row r="60" spans="1:28" x14ac:dyDescent="0.2">
      <c r="A60" s="17">
        <v>44621</v>
      </c>
      <c r="B60" s="20">
        <v>7071.4418949999999</v>
      </c>
      <c r="C60" s="20">
        <f t="shared" si="2"/>
        <v>2.6606627465240864E-2</v>
      </c>
      <c r="E60" s="17">
        <v>44621</v>
      </c>
      <c r="F60" s="6">
        <v>2690</v>
      </c>
      <c r="G60" s="6">
        <f t="shared" si="3"/>
        <v>9.7959183673469383E-2</v>
      </c>
      <c r="I60" s="15">
        <v>44621</v>
      </c>
      <c r="J60" s="16">
        <v>10700</v>
      </c>
      <c r="K60" s="6">
        <f t="shared" si="4"/>
        <v>-0.12830957230142567</v>
      </c>
      <c r="M60" s="17">
        <v>44621</v>
      </c>
      <c r="N60" s="6">
        <v>25539.003906000002</v>
      </c>
      <c r="O60" s="6">
        <f t="shared" si="5"/>
        <v>7.0290569479500992E-2</v>
      </c>
      <c r="Y60" s="27" t="s">
        <v>148</v>
      </c>
      <c r="Z60" s="27" t="s">
        <v>149</v>
      </c>
      <c r="AA60" s="20">
        <f t="shared" si="0"/>
        <v>3.8369304556354851E-2</v>
      </c>
      <c r="AB60" s="20">
        <f t="shared" si="1"/>
        <v>4.9306954436451472E-3</v>
      </c>
    </row>
    <row r="61" spans="1:28" x14ac:dyDescent="0.2">
      <c r="A61" s="17">
        <v>44652</v>
      </c>
      <c r="B61" s="20">
        <v>7235.5322269999997</v>
      </c>
      <c r="C61" s="20">
        <f t="shared" si="2"/>
        <v>2.3204649693299894E-2</v>
      </c>
      <c r="E61" s="17">
        <v>44652</v>
      </c>
      <c r="F61" s="6">
        <v>3310</v>
      </c>
      <c r="G61" s="6">
        <f t="shared" si="3"/>
        <v>0.23048327137546468</v>
      </c>
      <c r="I61" s="15">
        <v>44652</v>
      </c>
      <c r="J61" s="16">
        <v>13600</v>
      </c>
      <c r="K61" s="6">
        <f t="shared" si="4"/>
        <v>0.27102803738317754</v>
      </c>
      <c r="M61" s="17">
        <v>44652</v>
      </c>
      <c r="N61" s="6">
        <v>25315.369140999999</v>
      </c>
      <c r="O61" s="6">
        <f t="shared" si="5"/>
        <v>-8.7565970005377899E-3</v>
      </c>
      <c r="Y61" s="27" t="s">
        <v>150</v>
      </c>
      <c r="Z61" s="27" t="s">
        <v>151</v>
      </c>
      <c r="AA61" s="20">
        <f t="shared" si="0"/>
        <v>0.15512465373961221</v>
      </c>
      <c r="AB61" s="20">
        <f t="shared" si="1"/>
        <v>-0.11342465373961221</v>
      </c>
    </row>
    <row r="62" spans="1:28" x14ac:dyDescent="0.2">
      <c r="A62" s="37" t="s">
        <v>26</v>
      </c>
      <c r="B62" s="37"/>
      <c r="C62" s="20">
        <f>AVERAGE(C2:C61)</f>
        <v>4.7433323239692449E-3</v>
      </c>
      <c r="E62" s="37" t="s">
        <v>22</v>
      </c>
      <c r="F62" s="37"/>
      <c r="G62" s="6">
        <f>AVERAGE(G2:G61)</f>
        <v>2.6419915977194112E-2</v>
      </c>
      <c r="I62" s="36" t="s">
        <v>22</v>
      </c>
      <c r="J62" s="36"/>
      <c r="K62" s="6">
        <f>AVERAGE(K2:K61)</f>
        <v>5.2530849632581249E-2</v>
      </c>
      <c r="M62" s="37" t="s">
        <v>27</v>
      </c>
      <c r="N62" s="37"/>
      <c r="O62" s="6">
        <f>AVERAGE(O2:O61)</f>
        <v>2.9665991785419458E-2</v>
      </c>
      <c r="Y62" s="28" t="s">
        <v>152</v>
      </c>
      <c r="Z62" s="29">
        <v>3.61E-2</v>
      </c>
      <c r="AA62" s="39"/>
      <c r="AB62" s="26">
        <f>AVERAGE(AB2:AB61)</f>
        <v>2.7027433968768184E-2</v>
      </c>
    </row>
    <row r="63" spans="1:28" x14ac:dyDescent="0.2">
      <c r="A63" s="37" t="s">
        <v>28</v>
      </c>
      <c r="B63" s="37"/>
      <c r="C63" s="25">
        <v>4.7000000000000002E-3</v>
      </c>
      <c r="E63" s="37" t="s">
        <v>153</v>
      </c>
      <c r="F63" s="37"/>
      <c r="G63" s="18">
        <f>G62</f>
        <v>2.6419915977194112E-2</v>
      </c>
      <c r="I63" s="36" t="s">
        <v>153</v>
      </c>
      <c r="J63" s="36"/>
      <c r="K63" s="21">
        <f>K62</f>
        <v>5.2530849632581249E-2</v>
      </c>
      <c r="M63" s="37" t="s">
        <v>153</v>
      </c>
      <c r="N63" s="37"/>
      <c r="O63" s="21">
        <f>O62</f>
        <v>2.9665991785419458E-2</v>
      </c>
      <c r="Y63" s="35" t="s">
        <v>154</v>
      </c>
      <c r="Z63" s="35"/>
      <c r="AA63" s="35"/>
      <c r="AB63" s="26">
        <f>AB62</f>
        <v>2.7027433968768184E-2</v>
      </c>
    </row>
    <row r="64" spans="1:28" x14ac:dyDescent="0.2">
      <c r="A64" s="35" t="s">
        <v>155</v>
      </c>
      <c r="B64" s="35"/>
      <c r="C64" s="20">
        <f>_xlfn.COVARIANCE.P(C2:C61,$G$2:$G$61)/_xlfn.VAR.P($G$2:$G$61)</f>
        <v>0.13524015379156781</v>
      </c>
      <c r="E64" s="37" t="s">
        <v>30</v>
      </c>
      <c r="F64" s="37"/>
      <c r="G64" s="19">
        <f>_xlfn.COVARIANCE.P(G2:G61,$C$2:$C$61)/_xlfn.VAR.P($C$2:$C$61)</f>
        <v>1.2756115294051749</v>
      </c>
      <c r="I64" s="36" t="s">
        <v>30</v>
      </c>
      <c r="J64" s="36"/>
      <c r="K64" s="6">
        <f>_xlfn.COVARIANCE.P(K2:K61,$C$2:$C$61)/_xlfn.VAR.P($C$2:$C$61)</f>
        <v>1.2236839426261941</v>
      </c>
      <c r="M64" s="37" t="s">
        <v>30</v>
      </c>
      <c r="N64" s="37"/>
      <c r="O64" s="6">
        <f>_xlfn.COVARIANCE.P(O2:O61,$C$2:$C$61)/_xlfn.VAR.P($C$2:$C$61)</f>
        <v>1.9961001653460297</v>
      </c>
      <c r="Y64" s="35" t="s">
        <v>156</v>
      </c>
      <c r="Z64" s="35"/>
      <c r="AA64" s="35"/>
      <c r="AB64" s="20">
        <f>_xlfn.COVARIANCE.P(AB2:AB61,$G$2:$G$61)/_xlfn.VAR.P($G$2:$G$61)</f>
        <v>7.3061424130272598E-2</v>
      </c>
    </row>
    <row r="65" spans="1:28" x14ac:dyDescent="0.2">
      <c r="A65" s="35" t="s">
        <v>157</v>
      </c>
      <c r="B65" s="35"/>
      <c r="C65" s="20">
        <f>_xlfn.COVARIANCE.P(C2:C61,$K$2:$K$61)/_xlfn.VAR.P($K$2:$K$61)</f>
        <v>4.4850234222543597E-2</v>
      </c>
      <c r="E65" s="37" t="s">
        <v>158</v>
      </c>
      <c r="F65" s="37"/>
      <c r="G65" s="8">
        <f>$R$15+($AB$63-$R$15)*AB64+($C$63-$R$15)*C64</f>
        <v>4.5845894792228871E-3</v>
      </c>
      <c r="I65" s="36" t="s">
        <v>159</v>
      </c>
      <c r="J65" s="36"/>
      <c r="K65" s="22">
        <f>$R$15+($AB$63-$R$15)*AB65+($C$63-$R$15)*C65</f>
        <v>2.9738684507924222E-3</v>
      </c>
      <c r="M65" s="37" t="s">
        <v>159</v>
      </c>
      <c r="N65" s="37"/>
      <c r="O65" s="10">
        <f>$R$15+($AB$63-$R$15)*AB66+($C$63-$R$15)*C66</f>
        <v>5.0320478090972297E-3</v>
      </c>
      <c r="Y65" s="35" t="s">
        <v>160</v>
      </c>
      <c r="Z65" s="35"/>
      <c r="AA65" s="35"/>
      <c r="AB65" s="20">
        <f>_xlfn.COVARIANCE.P(AB2:AB61,$K$2:$K$61)/_xlfn.VAR.P($K$2:$K$61)</f>
        <v>1.5536501653162659E-2</v>
      </c>
    </row>
    <row r="66" spans="1:28" x14ac:dyDescent="0.2">
      <c r="A66" s="35" t="s">
        <v>161</v>
      </c>
      <c r="B66" s="35"/>
      <c r="C66" s="20">
        <f>_xlfn.COVARIANCE.P(C2:C61,$O$2:$O$61)/_xlfn.VAR.P($O$2:$O$61)</f>
        <v>0.14175160987063673</v>
      </c>
      <c r="E66" s="35" t="s">
        <v>32</v>
      </c>
      <c r="F66" s="35"/>
      <c r="G66" s="8">
        <f>G62-G65</f>
        <v>2.1835326497971225E-2</v>
      </c>
      <c r="I66" s="35" t="s">
        <v>32</v>
      </c>
      <c r="J66" s="35"/>
      <c r="K66" s="8">
        <f>K62-K65</f>
        <v>4.9556981181788827E-2</v>
      </c>
      <c r="M66" s="35" t="s">
        <v>32</v>
      </c>
      <c r="N66" s="35"/>
      <c r="O66" s="8">
        <f>O62-O65</f>
        <v>2.463394397632223E-2</v>
      </c>
      <c r="Q66" s="3" t="s">
        <v>33</v>
      </c>
      <c r="R66" s="4">
        <f>AVERAGE(G66,K66,O66)</f>
        <v>3.2008750552027426E-2</v>
      </c>
      <c r="Y66" s="35" t="s">
        <v>162</v>
      </c>
      <c r="Z66" s="35"/>
      <c r="AA66" s="35"/>
      <c r="AB66" s="20">
        <f>_xlfn.COVARIANCE.P($AB$2:$AB$61,$O$2:$O$61)/_xlfn.VAR.P($O$2:$O$61)</f>
        <v>9.071439587521038E-2</v>
      </c>
    </row>
    <row r="67" spans="1:28" x14ac:dyDescent="0.2">
      <c r="G67" s="2"/>
    </row>
    <row r="68" spans="1:28" x14ac:dyDescent="0.2">
      <c r="G68" s="2"/>
      <c r="J68" s="5"/>
    </row>
    <row r="69" spans="1:28" x14ac:dyDescent="0.2">
      <c r="J69" s="5"/>
    </row>
  </sheetData>
  <mergeCells count="27">
    <mergeCell ref="I65:J65"/>
    <mergeCell ref="M65:N65"/>
    <mergeCell ref="M66:N66"/>
    <mergeCell ref="I66:J66"/>
    <mergeCell ref="Y63:AA63"/>
    <mergeCell ref="Y64:AA64"/>
    <mergeCell ref="Y65:AA65"/>
    <mergeCell ref="Y66:AA66"/>
    <mergeCell ref="I63:J63"/>
    <mergeCell ref="M63:N63"/>
    <mergeCell ref="I64:J64"/>
    <mergeCell ref="M64:N64"/>
    <mergeCell ref="A66:B66"/>
    <mergeCell ref="A65:B65"/>
    <mergeCell ref="A64:B64"/>
    <mergeCell ref="E65:F65"/>
    <mergeCell ref="A63:B63"/>
    <mergeCell ref="E63:F63"/>
    <mergeCell ref="E64:F64"/>
    <mergeCell ref="E66:F66"/>
    <mergeCell ref="R15:W15"/>
    <mergeCell ref="R16:W16"/>
    <mergeCell ref="R17:W17"/>
    <mergeCell ref="A62:B62"/>
    <mergeCell ref="E62:F62"/>
    <mergeCell ref="I62:J62"/>
    <mergeCell ref="M62:N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32FC-418A-40A7-B8E3-E57FB32E248B}">
  <dimension ref="A1:H15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3.5" bestFit="1" customWidth="1"/>
    <col min="2" max="2" width="13.33203125" bestFit="1" customWidth="1"/>
    <col min="3" max="3" width="27.5" bestFit="1" customWidth="1"/>
    <col min="4" max="4" width="11" bestFit="1" customWidth="1"/>
    <col min="6" max="6" width="13.6640625" bestFit="1" customWidth="1"/>
    <col min="7" max="7" width="12" bestFit="1" customWidth="1"/>
  </cols>
  <sheetData>
    <row r="1" spans="1:8" x14ac:dyDescent="0.2">
      <c r="A1" s="6" t="s">
        <v>163</v>
      </c>
      <c r="B1" s="6" t="s">
        <v>164</v>
      </c>
      <c r="C1" s="6" t="s">
        <v>165</v>
      </c>
      <c r="D1" s="6" t="s">
        <v>166</v>
      </c>
      <c r="E1" s="6" t="s">
        <v>167</v>
      </c>
    </row>
    <row r="2" spans="1:8" ht="16" x14ac:dyDescent="0.2">
      <c r="A2" s="6">
        <v>1</v>
      </c>
      <c r="B2" s="6" t="s">
        <v>3</v>
      </c>
      <c r="C2" s="7" t="s">
        <v>168</v>
      </c>
      <c r="D2" s="6">
        <f>CAPM!G66</f>
        <v>2.1111848040443942E-2</v>
      </c>
      <c r="E2" s="8">
        <f>APT!G66</f>
        <v>2.1835326497971225E-2</v>
      </c>
    </row>
    <row r="3" spans="1:8" ht="16" x14ac:dyDescent="0.2">
      <c r="A3" s="6">
        <v>2</v>
      </c>
      <c r="B3" s="6" t="s">
        <v>5</v>
      </c>
      <c r="C3" s="7" t="s">
        <v>169</v>
      </c>
      <c r="D3" s="6">
        <f>CAPM!K66</f>
        <v>4.7337346934162208E-2</v>
      </c>
      <c r="E3" s="8">
        <f>APT!K66</f>
        <v>4.9556981181788827E-2</v>
      </c>
    </row>
    <row r="4" spans="1:8" ht="16" x14ac:dyDescent="0.2">
      <c r="A4" s="6">
        <v>3</v>
      </c>
      <c r="B4" s="6" t="s">
        <v>7</v>
      </c>
      <c r="C4" s="7" t="s">
        <v>170</v>
      </c>
      <c r="D4" s="6">
        <f>CAPM!O66</f>
        <v>2.2768345795624777E-2</v>
      </c>
      <c r="E4" s="8">
        <f>APT!O66</f>
        <v>2.463394397632223E-2</v>
      </c>
    </row>
    <row r="5" spans="1:8" x14ac:dyDescent="0.2">
      <c r="A5" s="38" t="s">
        <v>171</v>
      </c>
      <c r="B5" s="38"/>
      <c r="C5" s="38"/>
      <c r="D5" s="10">
        <f>AVERAGE(D2:D4)</f>
        <v>3.0405846923410307E-2</v>
      </c>
      <c r="E5" s="11">
        <f>AVERAGE(E2:E4)</f>
        <v>3.2008750552027426E-2</v>
      </c>
    </row>
    <row r="7" spans="1:8" x14ac:dyDescent="0.2">
      <c r="A7" s="9" t="s">
        <v>163</v>
      </c>
      <c r="B7" s="9" t="s">
        <v>164</v>
      </c>
      <c r="C7" s="9" t="s">
        <v>165</v>
      </c>
      <c r="D7" s="9" t="s">
        <v>172</v>
      </c>
      <c r="E7" s="9" t="s">
        <v>173</v>
      </c>
      <c r="F7" s="9" t="s">
        <v>30</v>
      </c>
      <c r="G7" s="9" t="s">
        <v>31</v>
      </c>
    </row>
    <row r="8" spans="1:8" ht="16" x14ac:dyDescent="0.2">
      <c r="A8" s="9">
        <v>1</v>
      </c>
      <c r="B8" s="9" t="s">
        <v>3</v>
      </c>
      <c r="C8" s="13" t="s">
        <v>168</v>
      </c>
      <c r="D8" s="12">
        <f>CAPM!R15</f>
        <v>2.4937499999999981E-3</v>
      </c>
      <c r="E8" s="12">
        <f>CAPM!G63</f>
        <v>2.6419915977194112E-2</v>
      </c>
      <c r="F8" s="14">
        <f>CAPM!G64</f>
        <v>1.2756115294051749</v>
      </c>
      <c r="G8" s="14">
        <f>CAPM!G65</f>
        <v>5.3080679367501684E-3</v>
      </c>
    </row>
    <row r="9" spans="1:8" ht="16" x14ac:dyDescent="0.2">
      <c r="A9" s="9">
        <v>2</v>
      </c>
      <c r="B9" s="9" t="s">
        <v>5</v>
      </c>
      <c r="C9" s="13" t="s">
        <v>169</v>
      </c>
      <c r="D9" s="12">
        <f>CAPM!R15</f>
        <v>2.4937499999999981E-3</v>
      </c>
      <c r="E9" s="12">
        <f>CAPM!K63</f>
        <v>5.2530849632581249E-2</v>
      </c>
      <c r="F9" s="14">
        <f>CAPM!K64</f>
        <v>1.2236839426261941</v>
      </c>
      <c r="G9" s="14">
        <f>CAPM!K65</f>
        <v>5.1935026984190414E-3</v>
      </c>
    </row>
    <row r="10" spans="1:8" ht="16" x14ac:dyDescent="0.2">
      <c r="A10" s="9">
        <v>3</v>
      </c>
      <c r="B10" s="9" t="s">
        <v>7</v>
      </c>
      <c r="C10" s="13" t="s">
        <v>170</v>
      </c>
      <c r="D10" s="12">
        <f>CAPM!R15</f>
        <v>2.4937499999999981E-3</v>
      </c>
      <c r="E10" s="12">
        <f>CAPM!O63</f>
        <v>2.9665991785419458E-2</v>
      </c>
      <c r="F10" s="14">
        <f>CAPM!O64</f>
        <v>1.9961001653460297</v>
      </c>
      <c r="G10" s="14">
        <f>CAPM!O65</f>
        <v>6.8976459897946811E-3</v>
      </c>
    </row>
    <row r="12" spans="1:8" x14ac:dyDescent="0.2">
      <c r="A12" s="9" t="s">
        <v>163</v>
      </c>
      <c r="B12" s="9" t="s">
        <v>164</v>
      </c>
      <c r="C12" s="9" t="s">
        <v>165</v>
      </c>
      <c r="D12" s="9" t="s">
        <v>172</v>
      </c>
      <c r="E12" s="9" t="s">
        <v>173</v>
      </c>
      <c r="F12" s="9" t="s">
        <v>174</v>
      </c>
      <c r="G12" s="9" t="s">
        <v>175</v>
      </c>
      <c r="H12" s="9" t="s">
        <v>159</v>
      </c>
    </row>
    <row r="13" spans="1:8" ht="16" x14ac:dyDescent="0.2">
      <c r="A13" s="9">
        <v>1</v>
      </c>
      <c r="B13" s="9" t="s">
        <v>3</v>
      </c>
      <c r="C13" s="13" t="s">
        <v>168</v>
      </c>
      <c r="D13" s="12">
        <f>CAPM!R15</f>
        <v>2.4937499999999981E-3</v>
      </c>
      <c r="E13" s="12">
        <v>2.6419915977194112E-2</v>
      </c>
      <c r="F13" s="14">
        <f>APT!AB64</f>
        <v>7.3061424130272598E-2</v>
      </c>
      <c r="G13" s="14">
        <f>APT!C64</f>
        <v>0.13524015379156781</v>
      </c>
      <c r="H13" s="14">
        <f>APT!G65</f>
        <v>4.5845894792228871E-3</v>
      </c>
    </row>
    <row r="14" spans="1:8" ht="16" x14ac:dyDescent="0.2">
      <c r="A14" s="9">
        <v>2</v>
      </c>
      <c r="B14" s="9" t="s">
        <v>5</v>
      </c>
      <c r="C14" s="13" t="s">
        <v>169</v>
      </c>
      <c r="D14" s="12">
        <f>CAPM!R15</f>
        <v>2.4937499999999981E-3</v>
      </c>
      <c r="E14" s="12">
        <v>5.2530849632581249E-2</v>
      </c>
      <c r="F14" s="14">
        <f>APT!AB65</f>
        <v>1.5536501653162659E-2</v>
      </c>
      <c r="G14" s="14">
        <f>APT!C65</f>
        <v>4.4850234222543597E-2</v>
      </c>
      <c r="H14" s="14">
        <f>APT!K65</f>
        <v>2.9738684507924222E-3</v>
      </c>
    </row>
    <row r="15" spans="1:8" ht="16" x14ac:dyDescent="0.2">
      <c r="A15" s="9">
        <v>3</v>
      </c>
      <c r="B15" s="9" t="s">
        <v>7</v>
      </c>
      <c r="C15" s="13" t="s">
        <v>170</v>
      </c>
      <c r="D15" s="12">
        <f>CAPM!R15</f>
        <v>2.4937499999999981E-3</v>
      </c>
      <c r="E15" s="12">
        <v>2.9665991785419458E-2</v>
      </c>
      <c r="F15" s="14">
        <f>APT!AB66</f>
        <v>9.071439587521038E-2</v>
      </c>
      <c r="G15" s="14">
        <f>APT!C66</f>
        <v>0.14175160987063673</v>
      </c>
      <c r="H15" s="14">
        <f>APT!O65</f>
        <v>5.0320478090972297E-3</v>
      </c>
    </row>
  </sheetData>
  <mergeCells count="1">
    <mergeCell ref="A5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E2B958D0E5942985DC818158B4263" ma:contentTypeVersion="12" ma:contentTypeDescription="Create a new document." ma:contentTypeScope="" ma:versionID="8b8480f902514639a0498a4c8a014dd3">
  <xsd:schema xmlns:xsd="http://www.w3.org/2001/XMLSchema" xmlns:xs="http://www.w3.org/2001/XMLSchema" xmlns:p="http://schemas.microsoft.com/office/2006/metadata/properties" xmlns:ns3="3c28891a-afa1-467e-991f-250844631e3e" xmlns:ns4="38147985-f459-4941-bf09-708e723a12f4" targetNamespace="http://schemas.microsoft.com/office/2006/metadata/properties" ma:root="true" ma:fieldsID="2bbf2d04b248c56707c589c5dfbac621" ns3:_="" ns4:_="">
    <xsd:import namespace="3c28891a-afa1-467e-991f-250844631e3e"/>
    <xsd:import namespace="38147985-f459-4941-bf09-708e723a12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8891a-afa1-467e-991f-250844631e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47985-f459-4941-bf09-708e723a12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33103E-9E60-4785-BB8D-494372297E2A}">
  <ds:schemaRefs>
    <ds:schemaRef ds:uri="38147985-f459-4941-bf09-708e723a12f4"/>
    <ds:schemaRef ds:uri="http://purl.org/dc/elements/1.1/"/>
    <ds:schemaRef ds:uri="http://purl.org/dc/dcmitype/"/>
    <ds:schemaRef ds:uri="http://purl.org/dc/terms/"/>
    <ds:schemaRef ds:uri="http://www.w3.org/XML/1998/namespace"/>
    <ds:schemaRef ds:uri="3c28891a-afa1-467e-991f-250844631e3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919221D-BFD7-4BA9-BC3D-CADD95110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28891a-afa1-467e-991f-250844631e3e"/>
    <ds:schemaRef ds:uri="38147985-f459-4941-bf09-708e723a12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9FF8FB-19E4-49AA-A6DE-524E387DD1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CAPM</vt:lpstr>
      <vt:lpstr>APT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Widjaya</dc:creator>
  <cp:keywords/>
  <dc:description/>
  <cp:lastModifiedBy>Clarisa Angeline</cp:lastModifiedBy>
  <cp:revision/>
  <dcterms:created xsi:type="dcterms:W3CDTF">2022-04-06T05:19:32Z</dcterms:created>
  <dcterms:modified xsi:type="dcterms:W3CDTF">2022-04-30T07:26:48Z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0x010100213E2B958D0E5942985DC818158B4263</vt:lpwstr>
  </property>
</Properties>
</file>