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<sst xmlns="http://schemas.openxmlformats.org/spreadsheetml/2006/main" count="105" uniqueCount="53">
  <si>
    <t>id</t>
  </si>
  <si>
    <t>age</t>
  </si>
  <si>
    <t>sex</t>
  </si>
  <si>
    <t>dataset</t>
  </si>
  <si>
    <t>cp</t>
  </si>
  <si>
    <t>trestbps</t>
  </si>
  <si>
    <t>chol</t>
  </si>
  <si>
    <t>fbs</t>
  </si>
  <si>
    <t>restecg</t>
  </si>
  <si>
    <t>thalch</t>
  </si>
  <si>
    <t>exang</t>
  </si>
  <si>
    <t>oldpeak</t>
  </si>
  <si>
    <t>slope</t>
  </si>
  <si>
    <t>ca</t>
  </si>
  <si>
    <t>thal</t>
  </si>
  <si>
    <t>num</t>
  </si>
  <si>
    <t>Male</t>
  </si>
  <si>
    <t>Cleveland</t>
  </si>
  <si>
    <t>typical angina</t>
  </si>
  <si>
    <t>lv hypertrophy</t>
  </si>
  <si>
    <t>downsloping</t>
  </si>
  <si>
    <t>fixed defect</t>
  </si>
  <si>
    <t>asymptomatic</t>
  </si>
  <si>
    <t>flat</t>
  </si>
  <si>
    <t>normal</t>
  </si>
  <si>
    <t>reversable defect</t>
  </si>
  <si>
    <t>non-anginal</t>
  </si>
  <si>
    <t>Female</t>
  </si>
  <si>
    <t>atypical angina</t>
  </si>
  <si>
    <t>upsloping</t>
  </si>
  <si>
    <t>How many patients are in the dataset?</t>
  </si>
  <si>
    <t>What is the average age of patients?</t>
  </si>
  <si>
    <t>How many patients are female?</t>
  </si>
  <si>
    <t>What is the highest cholesterol level (chol)?</t>
  </si>
  <si>
    <t>How many patients have typical angina chest pain (cp)?</t>
  </si>
  <si>
    <t>What is the minimum resting blood pressure (trestbps)?</t>
  </si>
  <si>
    <t>How many patients have a fasting blood sugar (fbs) value of FALSE?</t>
  </si>
  <si>
    <t>ons</t>
  </si>
  <si>
    <t>What is the average maximum heart rate (thalch) for male patients?</t>
  </si>
  <si>
    <t>How many patients from Switzerland have heart disease (num &gt; 0)?</t>
  </si>
  <si>
    <t>What is the total number of major vessels (ca) for patients with non-anginal chest pain?</t>
  </si>
  <si>
    <t>What is the average cholesterol level (chol) for patients with a normal resting ECG (restecg)?</t>
  </si>
  <si>
    <t>What is the average oldpeak value for patients grouped by chest pain type (cp)?</t>
  </si>
  <si>
    <t>SUM of oldpeak</t>
  </si>
  <si>
    <t>Grand Total</t>
  </si>
  <si>
    <t>What is the average resting blood pressure (trestbps) for male patients from Cleveland?</t>
  </si>
  <si>
    <t>How many female patients have a cholesterol level (chol) above 240 and no exercise-induced angina (exang = FALSE)?</t>
  </si>
  <si>
    <t>What is the total oldpeak value for patients with a normal resting ECG (restecg)?</t>
  </si>
  <si>
    <t>How many male patients have a maximum heart rate (thalch) below 150 and heart disease (num &gt; 0)?</t>
  </si>
  <si>
    <t>What is the average cholesterol level (chol) for patients with asymptomatic chest pain (cp)?</t>
  </si>
  <si>
    <t>How many patients have a resting blood pressure (trestbps) of 130 or less and no heart disease (num = 0)?</t>
  </si>
  <si>
    <t>What is the sum of major vessels (ca) for patients with exercise-induced angina (exang = TRUE)?</t>
  </si>
  <si>
    <t>What is the average maximum heart rate (thalch) for patients with a fasting blood sugar (fbs) of TRUE and age over 50?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</si>
</sst>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1" sheet="Sheet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  <cacheField name="age" numFmtId="0">
      <sharedItems containsSemiMixedTypes="0" containsString="0" containsNumber="1" containsInteger="1">
        <n v="63.0"/>
        <n v="67.0"/>
        <n v="37.0"/>
        <n v="41.0"/>
        <n v="56.0"/>
        <n v="62.0"/>
        <n v="57.0"/>
        <n v="53.0"/>
      </sharedItems>
    </cacheField>
    <cacheField name="sex" numFmtId="0">
      <sharedItems>
        <s v="Male"/>
        <s v="Female"/>
      </sharedItems>
    </cacheField>
    <cacheField name="dataset" numFmtId="0">
      <sharedItems>
        <s v="Cleveland"/>
      </sharedItems>
    </cacheField>
    <cacheField name="cp" numFmtId="0">
      <sharedItems>
        <s v="typical angina"/>
        <s v="asymptomatic"/>
        <s v="non-anginal"/>
        <s v="atypical angina"/>
      </sharedItems>
    </cacheField>
    <cacheField name="trestbps" numFmtId="0">
      <sharedItems containsSemiMixedTypes="0" containsString="0" containsNumber="1" containsInteger="1">
        <n v="145.0"/>
        <n v="160.0"/>
        <n v="120.0"/>
        <n v="130.0"/>
        <n v="140.0"/>
      </sharedItems>
    </cacheField>
    <cacheField name="chol" numFmtId="0">
      <sharedItems containsSemiMixedTypes="0" containsString="0" containsNumber="1" containsInteger="1">
        <n v="233.0"/>
        <n v="286.0"/>
        <n v="229.0"/>
        <n v="250.0"/>
        <n v="204.0"/>
        <n v="236.0"/>
        <n v="268.0"/>
        <n v="354.0"/>
        <n v="254.0"/>
        <n v="203.0"/>
      </sharedItems>
    </cacheField>
    <cacheField name="fbs" numFmtId="0">
      <sharedItems>
        <b v="1"/>
        <b v="0"/>
      </sharedItems>
    </cacheField>
    <cacheField name="restecg" numFmtId="0">
      <sharedItems>
        <s v="lv hypertrophy"/>
        <s v="normal"/>
      </sharedItems>
    </cacheField>
    <cacheField name="thalch" numFmtId="0">
      <sharedItems containsSemiMixedTypes="0" containsString="0" containsNumber="1" containsInteger="1">
        <n v="150.0"/>
        <n v="108.0"/>
        <n v="129.0"/>
        <n v="187.0"/>
        <n v="172.0"/>
        <n v="178.0"/>
        <n v="160.0"/>
        <n v="163.0"/>
        <n v="147.0"/>
        <n v="155.0"/>
      </sharedItems>
    </cacheField>
    <cacheField name="exang" numFmtId="0">
      <sharedItems>
        <b v="0"/>
        <b v="1"/>
      </sharedItems>
    </cacheField>
    <cacheField name="oldpeak" numFmtId="0">
      <sharedItems containsSemiMixedTypes="0" containsString="0" containsNumber="1">
        <n v="2.3"/>
        <n v="1.5"/>
        <n v="2.6"/>
        <n v="3.5"/>
        <n v="1.4"/>
        <n v="0.8"/>
        <n v="3.6"/>
        <n v="0.6"/>
        <n v="3.1"/>
      </sharedItems>
    </cacheField>
    <cacheField name="slope" numFmtId="0">
      <sharedItems>
        <s v="downsloping"/>
        <s v="flat"/>
        <s v="upsloping"/>
      </sharedItems>
    </cacheField>
    <cacheField name="ca" numFmtId="0">
      <sharedItems containsSemiMixedTypes="0" containsString="0" containsNumber="1" containsInteger="1">
        <n v="0.0"/>
        <n v="3.0"/>
        <n v="2.0"/>
        <n v="1.0"/>
      </sharedItems>
    </cacheField>
    <cacheField name="thal" numFmtId="0">
      <sharedItems>
        <s v="fixed defect"/>
        <s v="normal"/>
        <s v="reversable defect"/>
      </sharedItems>
    </cacheField>
    <cacheField name="num" numFmtId="0">
      <sharedItems containsSemiMixedTypes="0" containsString="0" containsNumber="1" containsInteger="1">
        <n v="0.0"/>
        <n v="2.0"/>
        <n v="1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B54:C59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dataset" compact="0" outline="0" multipleItemSelectionAllowed="1" showAll="0">
      <items>
        <item x="0"/>
        <item t="default"/>
      </items>
    </pivotField>
    <pivotField name="cp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trestbp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bs" compact="0" outline="0" multipleItemSelectionAllowed="1" showAll="0">
      <items>
        <item x="0"/>
        <item x="1"/>
        <item t="default"/>
      </items>
    </pivotField>
    <pivotField name="restecg" compact="0" outline="0" multipleItemSelectionAllowed="1" showAll="0">
      <items>
        <item x="0"/>
        <item x="1"/>
        <item t="default"/>
      </items>
    </pivotField>
    <pivotField name="thal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xang" compact="0" outline="0" multipleItemSelectionAllowed="1" showAll="0">
      <items>
        <item x="0"/>
        <item x="1"/>
        <item t="default"/>
      </items>
    </pivotField>
    <pivotField name="oldpeak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ca" compact="0" outline="0" multipleItemSelectionAllowed="1" showAll="0">
      <items>
        <item x="0"/>
        <item x="1"/>
        <item x="2"/>
        <item x="3"/>
        <item t="default"/>
      </items>
    </pivotField>
    <pivotField name="thal" compact="0" outline="0" multipleItemSelectionAllowed="1" showAll="0">
      <items>
        <item x="0"/>
        <item x="1"/>
        <item x="2"/>
        <item t="default"/>
      </items>
    </pivotField>
    <pivotField name="num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pageFields>
    <pageField fld="11"/>
  </pageFields>
  <dataFields>
    <dataField name="SUM of oldpeak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>
        <v>1.0</v>
      </c>
      <c r="B2" s="1">
        <v>63.0</v>
      </c>
      <c r="C2" s="1" t="s">
        <v>16</v>
      </c>
      <c r="D2" s="1" t="s">
        <v>17</v>
      </c>
      <c r="E2" s="1" t="s">
        <v>18</v>
      </c>
      <c r="F2" s="1">
        <v>145.0</v>
      </c>
      <c r="G2" s="1">
        <v>233.0</v>
      </c>
      <c r="H2" s="1" t="b">
        <v>1</v>
      </c>
      <c r="I2" s="1" t="s">
        <v>19</v>
      </c>
      <c r="J2" s="1">
        <v>150.0</v>
      </c>
      <c r="K2" s="1" t="b">
        <v>0</v>
      </c>
      <c r="L2" s="1">
        <v>2.3</v>
      </c>
      <c r="M2" s="1" t="s">
        <v>20</v>
      </c>
      <c r="N2" s="1">
        <v>0.0</v>
      </c>
      <c r="O2" s="1" t="s">
        <v>21</v>
      </c>
      <c r="P2" s="1">
        <v>0.0</v>
      </c>
    </row>
    <row r="3">
      <c r="A3" s="1">
        <v>2.0</v>
      </c>
      <c r="B3" s="1">
        <v>67.0</v>
      </c>
      <c r="C3" s="1" t="s">
        <v>16</v>
      </c>
      <c r="D3" s="1" t="s">
        <v>17</v>
      </c>
      <c r="E3" s="1" t="s">
        <v>22</v>
      </c>
      <c r="F3" s="1">
        <v>160.0</v>
      </c>
      <c r="G3" s="1">
        <v>286.0</v>
      </c>
      <c r="H3" s="1" t="b">
        <v>0</v>
      </c>
      <c r="I3" s="1" t="s">
        <v>19</v>
      </c>
      <c r="J3" s="1">
        <v>108.0</v>
      </c>
      <c r="K3" s="1" t="b">
        <v>1</v>
      </c>
      <c r="L3" s="1">
        <v>1.5</v>
      </c>
      <c r="M3" s="1" t="s">
        <v>23</v>
      </c>
      <c r="N3" s="1">
        <v>3.0</v>
      </c>
      <c r="O3" s="1" t="s">
        <v>24</v>
      </c>
      <c r="P3" s="1">
        <v>2.0</v>
      </c>
    </row>
    <row r="4">
      <c r="A4" s="1">
        <v>3.0</v>
      </c>
      <c r="B4" s="1">
        <v>67.0</v>
      </c>
      <c r="C4" s="1" t="s">
        <v>16</v>
      </c>
      <c r="D4" s="1" t="s">
        <v>17</v>
      </c>
      <c r="E4" s="1" t="s">
        <v>22</v>
      </c>
      <c r="F4" s="1">
        <v>120.0</v>
      </c>
      <c r="G4" s="1">
        <v>229.0</v>
      </c>
      <c r="H4" s="1" t="b">
        <v>0</v>
      </c>
      <c r="I4" s="1" t="s">
        <v>19</v>
      </c>
      <c r="J4" s="1">
        <v>129.0</v>
      </c>
      <c r="K4" s="1" t="b">
        <v>1</v>
      </c>
      <c r="L4" s="1">
        <v>2.6</v>
      </c>
      <c r="M4" s="1" t="s">
        <v>23</v>
      </c>
      <c r="N4" s="1">
        <v>2.0</v>
      </c>
      <c r="O4" s="1" t="s">
        <v>25</v>
      </c>
      <c r="P4" s="1">
        <v>1.0</v>
      </c>
    </row>
    <row r="5">
      <c r="A5" s="1">
        <v>4.0</v>
      </c>
      <c r="B5" s="1">
        <v>37.0</v>
      </c>
      <c r="C5" s="1" t="s">
        <v>16</v>
      </c>
      <c r="D5" s="1" t="s">
        <v>17</v>
      </c>
      <c r="E5" s="1" t="s">
        <v>26</v>
      </c>
      <c r="F5" s="1">
        <v>130.0</v>
      </c>
      <c r="G5" s="1">
        <v>250.0</v>
      </c>
      <c r="H5" s="1" t="b">
        <v>0</v>
      </c>
      <c r="I5" s="1" t="s">
        <v>24</v>
      </c>
      <c r="J5" s="1">
        <v>187.0</v>
      </c>
      <c r="K5" s="1" t="b">
        <v>0</v>
      </c>
      <c r="L5" s="1">
        <v>3.5</v>
      </c>
      <c r="M5" s="1" t="s">
        <v>20</v>
      </c>
      <c r="N5" s="1">
        <v>0.0</v>
      </c>
      <c r="O5" s="1" t="s">
        <v>24</v>
      </c>
      <c r="P5" s="1">
        <v>0.0</v>
      </c>
    </row>
    <row r="6">
      <c r="A6" s="1">
        <v>5.0</v>
      </c>
      <c r="B6" s="1">
        <v>41.0</v>
      </c>
      <c r="C6" s="1" t="s">
        <v>27</v>
      </c>
      <c r="D6" s="1" t="s">
        <v>17</v>
      </c>
      <c r="E6" s="1" t="s">
        <v>28</v>
      </c>
      <c r="F6" s="1">
        <v>130.0</v>
      </c>
      <c r="G6" s="1">
        <v>204.0</v>
      </c>
      <c r="H6" s="1" t="b">
        <v>0</v>
      </c>
      <c r="I6" s="1" t="s">
        <v>19</v>
      </c>
      <c r="J6" s="1">
        <v>172.0</v>
      </c>
      <c r="K6" s="1" t="b">
        <v>0</v>
      </c>
      <c r="L6" s="1">
        <v>1.4</v>
      </c>
      <c r="M6" s="1" t="s">
        <v>29</v>
      </c>
      <c r="N6" s="1">
        <v>0.0</v>
      </c>
      <c r="O6" s="1" t="s">
        <v>24</v>
      </c>
      <c r="P6" s="1">
        <v>0.0</v>
      </c>
    </row>
    <row r="7">
      <c r="A7" s="1">
        <v>6.0</v>
      </c>
      <c r="B7" s="1">
        <v>56.0</v>
      </c>
      <c r="C7" s="1" t="s">
        <v>16</v>
      </c>
      <c r="D7" s="1" t="s">
        <v>17</v>
      </c>
      <c r="E7" s="1" t="s">
        <v>28</v>
      </c>
      <c r="F7" s="1">
        <v>120.0</v>
      </c>
      <c r="G7" s="1">
        <v>236.0</v>
      </c>
      <c r="H7" s="1" t="b">
        <v>0</v>
      </c>
      <c r="I7" s="1" t="s">
        <v>24</v>
      </c>
      <c r="J7" s="1">
        <v>178.0</v>
      </c>
      <c r="K7" s="1" t="b">
        <v>0</v>
      </c>
      <c r="L7" s="1">
        <v>0.8</v>
      </c>
      <c r="M7" s="1" t="s">
        <v>29</v>
      </c>
      <c r="N7" s="1">
        <v>0.0</v>
      </c>
      <c r="O7" s="1" t="s">
        <v>24</v>
      </c>
      <c r="P7" s="1">
        <v>0.0</v>
      </c>
    </row>
    <row r="8">
      <c r="A8" s="1">
        <v>7.0</v>
      </c>
      <c r="B8" s="1">
        <v>62.0</v>
      </c>
      <c r="C8" s="1" t="s">
        <v>27</v>
      </c>
      <c r="D8" s="1" t="s">
        <v>17</v>
      </c>
      <c r="E8" s="1" t="s">
        <v>22</v>
      </c>
      <c r="F8" s="1">
        <v>140.0</v>
      </c>
      <c r="G8" s="1">
        <v>268.0</v>
      </c>
      <c r="H8" s="1" t="b">
        <v>0</v>
      </c>
      <c r="I8" s="1" t="s">
        <v>19</v>
      </c>
      <c r="J8" s="1">
        <v>160.0</v>
      </c>
      <c r="K8" s="1" t="b">
        <v>0</v>
      </c>
      <c r="L8" s="1">
        <v>3.6</v>
      </c>
      <c r="M8" s="1" t="s">
        <v>20</v>
      </c>
      <c r="N8" s="1">
        <v>2.0</v>
      </c>
      <c r="O8" s="1" t="s">
        <v>24</v>
      </c>
      <c r="P8" s="1">
        <v>3.0</v>
      </c>
    </row>
    <row r="9">
      <c r="A9" s="1">
        <v>8.0</v>
      </c>
      <c r="B9" s="1">
        <v>57.0</v>
      </c>
      <c r="C9" s="1" t="s">
        <v>27</v>
      </c>
      <c r="D9" s="1" t="s">
        <v>17</v>
      </c>
      <c r="E9" s="1" t="s">
        <v>22</v>
      </c>
      <c r="F9" s="1">
        <v>120.0</v>
      </c>
      <c r="G9" s="1">
        <v>354.0</v>
      </c>
      <c r="H9" s="1" t="b">
        <v>0</v>
      </c>
      <c r="I9" s="1" t="s">
        <v>24</v>
      </c>
      <c r="J9" s="1">
        <v>163.0</v>
      </c>
      <c r="K9" s="1" t="b">
        <v>1</v>
      </c>
      <c r="L9" s="1">
        <v>0.6</v>
      </c>
      <c r="M9" s="1" t="s">
        <v>29</v>
      </c>
      <c r="N9" s="1">
        <v>0.0</v>
      </c>
      <c r="O9" s="1" t="s">
        <v>24</v>
      </c>
      <c r="P9" s="1">
        <v>0.0</v>
      </c>
    </row>
    <row r="10">
      <c r="A10" s="1">
        <v>9.0</v>
      </c>
      <c r="B10" s="1">
        <v>63.0</v>
      </c>
      <c r="C10" s="1" t="s">
        <v>16</v>
      </c>
      <c r="D10" s="1" t="s">
        <v>17</v>
      </c>
      <c r="E10" s="1" t="s">
        <v>22</v>
      </c>
      <c r="F10" s="1">
        <v>130.0</v>
      </c>
      <c r="G10" s="1">
        <v>254.0</v>
      </c>
      <c r="H10" s="1" t="b">
        <v>0</v>
      </c>
      <c r="I10" s="1" t="s">
        <v>19</v>
      </c>
      <c r="J10" s="1">
        <v>147.0</v>
      </c>
      <c r="K10" s="1" t="b">
        <v>0</v>
      </c>
      <c r="L10" s="1">
        <v>1.4</v>
      </c>
      <c r="M10" s="1" t="s">
        <v>23</v>
      </c>
      <c r="N10" s="1">
        <v>1.0</v>
      </c>
      <c r="O10" s="1" t="s">
        <v>25</v>
      </c>
      <c r="P10" s="1">
        <v>2.0</v>
      </c>
    </row>
    <row r="11">
      <c r="A11" s="1">
        <v>10.0</v>
      </c>
      <c r="B11" s="1">
        <v>53.0</v>
      </c>
      <c r="C11" s="1" t="s">
        <v>16</v>
      </c>
      <c r="D11" s="1" t="s">
        <v>17</v>
      </c>
      <c r="E11" s="1" t="s">
        <v>22</v>
      </c>
      <c r="F11" s="1">
        <v>140.0</v>
      </c>
      <c r="G11" s="1">
        <v>203.0</v>
      </c>
      <c r="H11" s="1" t="b">
        <v>1</v>
      </c>
      <c r="I11" s="1" t="s">
        <v>19</v>
      </c>
      <c r="J11" s="1">
        <v>155.0</v>
      </c>
      <c r="K11" s="1" t="b">
        <v>1</v>
      </c>
      <c r="L11" s="1">
        <v>3.1</v>
      </c>
      <c r="M11" s="1" t="s">
        <v>20</v>
      </c>
      <c r="N11" s="1">
        <v>0.0</v>
      </c>
      <c r="O11" s="1" t="s">
        <v>25</v>
      </c>
      <c r="P11" s="1">
        <v>1.0</v>
      </c>
    </row>
    <row r="14">
      <c r="A14" s="2"/>
    </row>
    <row r="16">
      <c r="A16" s="3" t="s">
        <v>30</v>
      </c>
    </row>
    <row r="17">
      <c r="A17" s="4">
        <f>count(A2:A11)</f>
        <v>10</v>
      </c>
    </row>
    <row r="20">
      <c r="A20" s="3" t="s">
        <v>31</v>
      </c>
    </row>
    <row r="21">
      <c r="A21" s="4">
        <f>AVERAGE(B2:B11)</f>
        <v>56.6</v>
      </c>
    </row>
    <row r="23">
      <c r="A23" s="3" t="s">
        <v>32</v>
      </c>
    </row>
    <row r="24">
      <c r="A24" s="4">
        <f>COUNTIF(C2:C11,"Female")</f>
        <v>3</v>
      </c>
    </row>
    <row r="26">
      <c r="A26" s="3" t="s">
        <v>33</v>
      </c>
    </row>
    <row r="27">
      <c r="A27" s="4">
        <f>max(G2:G11)</f>
        <v>354</v>
      </c>
    </row>
    <row r="29">
      <c r="A29" s="3" t="s">
        <v>34</v>
      </c>
    </row>
    <row r="30">
      <c r="A30" s="4">
        <f>COUNTIF(E2:E11,"typical angina")</f>
        <v>1</v>
      </c>
    </row>
    <row r="32">
      <c r="A32" s="3" t="s">
        <v>35</v>
      </c>
    </row>
    <row r="33">
      <c r="A33" s="4">
        <f>min(F2:F11)</f>
        <v>120</v>
      </c>
    </row>
    <row r="35">
      <c r="A35" s="3" t="s">
        <v>36</v>
      </c>
    </row>
    <row r="36">
      <c r="A36" s="4">
        <f>COUNTIF(H2:H11,"FALSE")</f>
        <v>8</v>
      </c>
    </row>
    <row r="38">
      <c r="A38" s="2" t="s">
        <v>37</v>
      </c>
    </row>
    <row r="40">
      <c r="A40" s="3" t="s">
        <v>38</v>
      </c>
    </row>
    <row r="41">
      <c r="A41" s="4">
        <f>AVERAGEIF(C2:C11,"Male",J2:J11)</f>
        <v>150.5714286</v>
      </c>
    </row>
    <row r="43">
      <c r="A43" s="3" t="s">
        <v>39</v>
      </c>
    </row>
    <row r="44">
      <c r="A44" s="4">
        <f>COUNTIFS(D2:D11,"Switzerland",D2:D11,"&gt;0")</f>
        <v>0</v>
      </c>
    </row>
    <row r="46">
      <c r="A46" s="3" t="s">
        <v>40</v>
      </c>
    </row>
    <row r="47">
      <c r="A47" s="4">
        <f>SUMIF(E2:E11,"non-anginal",M2:M11)</f>
        <v>0</v>
      </c>
    </row>
    <row r="49">
      <c r="A49" s="3" t="s">
        <v>41</v>
      </c>
    </row>
    <row r="50">
      <c r="A50" s="4">
        <f>AVERAGEIF(I2:I11,"normal",G2:G11)</f>
        <v>280</v>
      </c>
    </row>
    <row r="52">
      <c r="A52" s="3" t="s">
        <v>42</v>
      </c>
    </row>
    <row r="54"/>
    <row r="55"/>
    <row r="56"/>
    <row r="57"/>
    <row r="58"/>
    <row r="59"/>
    <row r="62">
      <c r="A62" s="2" t="s">
        <v>45</v>
      </c>
    </row>
    <row r="64">
      <c r="A64" s="3" t="s">
        <v>45</v>
      </c>
    </row>
    <row r="65">
      <c r="A65" s="4">
        <f>AVERAGEIF(C2:C11, "Male", F2:F11)</f>
        <v>135</v>
      </c>
    </row>
    <row r="67">
      <c r="A67" s="3" t="s">
        <v>46</v>
      </c>
    </row>
    <row r="68">
      <c r="A68" s="4">
        <f>COUNTIFS(G2:G11, "&gt;240", K2:K11, "FALSE")</f>
        <v>3</v>
      </c>
    </row>
    <row r="70">
      <c r="A70" s="3" t="s">
        <v>47</v>
      </c>
    </row>
    <row r="71">
      <c r="A71" s="4">
        <f>SUMIF(I2:I11, "normal", L2:L11)</f>
        <v>4.9</v>
      </c>
    </row>
    <row r="73">
      <c r="A73" s="3" t="s">
        <v>48</v>
      </c>
    </row>
    <row r="74">
      <c r="A74" s="4">
        <f>COUNTIFS(C2:C11, "Male", J2:J11, "&lt;150", O2:O11, "&gt;0")</f>
        <v>0</v>
      </c>
    </row>
    <row r="76">
      <c r="A76" s="3" t="s">
        <v>49</v>
      </c>
    </row>
    <row r="77">
      <c r="A77" s="4">
        <f>AVERAGEIF(E2:E11, "asymptomatic", G2:G11)</f>
        <v>265.6666667</v>
      </c>
    </row>
    <row r="79">
      <c r="A79" s="3" t="s">
        <v>50</v>
      </c>
    </row>
    <row r="80">
      <c r="A80" s="4">
        <f>COUNTIFS(F2:F11, "&lt;=130", O2:O11, "0")</f>
        <v>0</v>
      </c>
    </row>
    <row r="82">
      <c r="A82" s="3" t="s">
        <v>51</v>
      </c>
    </row>
    <row r="83">
      <c r="A83" s="4">
        <f>SUMIF(K2:K11, "TRUE", M2:M11)</f>
        <v>0</v>
      </c>
    </row>
    <row r="86">
      <c r="A86" s="3" t="s">
        <v>52</v>
      </c>
    </row>
    <row r="88">
      <c r="A88" s="4">
        <f>AVERAGEIFS(J2:J11, H2:H11, "TRUE", B2:B11, "&gt;50")</f>
        <v>152.5</v>
      </c>
    </row>
  </sheetData>
  <drawing r:id="rId2"/>
</worksheet>
</file>