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<sst xmlns="http://schemas.openxmlformats.org/spreadsheetml/2006/main" count="248" uniqueCount="163">
  <si>
    <t>EECS 4441 Study's data chart</t>
  </si>
  <si>
    <t>Time taken to complete task</t>
  </si>
  <si>
    <t>Level of observed frustration (5-1)</t>
  </si>
  <si>
    <t>Note</t>
  </si>
  <si>
    <t>Participant</t>
  </si>
  <si>
    <t>Initials</t>
  </si>
  <si>
    <t>Device</t>
  </si>
  <si>
    <t>Type 1 (Seconds)</t>
  </si>
  <si>
    <t>Type 2 (Seconds)</t>
  </si>
  <si>
    <t>Type 1</t>
  </si>
  <si>
    <t>Type 2</t>
  </si>
  <si>
    <t>Group</t>
  </si>
  <si>
    <t>Table 3</t>
  </si>
  <si>
    <t>p1</t>
  </si>
  <si>
    <t>MS</t>
  </si>
  <si>
    <t>Desktop</t>
  </si>
  <si>
    <t>Name given and occuption is not accurate for annoymity reasons. Male</t>
  </si>
  <si>
    <t>Main Effect Means</t>
  </si>
  <si>
    <t>p2</t>
  </si>
  <si>
    <t>MP</t>
  </si>
  <si>
    <t>occuption is not accurate for annoymity reasons. Male</t>
  </si>
  <si>
    <t>Type of Mean</t>
  </si>
  <si>
    <t>Participant Number, UI type Number, or Trial Number</t>
  </si>
  <si>
    <t>Calculated value</t>
  </si>
  <si>
    <t>p3</t>
  </si>
  <si>
    <t>NC</t>
  </si>
  <si>
    <t>1, 2 (Trial 1)</t>
  </si>
  <si>
    <t>Study program was not stated. Female</t>
  </si>
  <si>
    <t>Grand mean</t>
  </si>
  <si>
    <t>p4</t>
  </si>
  <si>
    <t>KM</t>
  </si>
  <si>
    <t>1, 2 (Trial 3)</t>
  </si>
  <si>
    <t>Female</t>
  </si>
  <si>
    <t>Participant means</t>
  </si>
  <si>
    <t>P0</t>
  </si>
  <si>
    <t>p5</t>
  </si>
  <si>
    <t>GS</t>
  </si>
  <si>
    <t>Mobile</t>
  </si>
  <si>
    <t>5, 4 (trial 2)</t>
  </si>
  <si>
    <t>4, 1 (trial 3)</t>
  </si>
  <si>
    <t>Had to use uizard, manually timed. Male</t>
  </si>
  <si>
    <t>P1</t>
  </si>
  <si>
    <t>p6</t>
  </si>
  <si>
    <t>RM</t>
  </si>
  <si>
    <t>P2</t>
  </si>
  <si>
    <t>Table 2</t>
  </si>
  <si>
    <t>p7</t>
  </si>
  <si>
    <t>P3</t>
  </si>
  <si>
    <t>ANOVA Table for Task Completion Time (s)</t>
  </si>
  <si>
    <t>p8</t>
  </si>
  <si>
    <t>P4</t>
  </si>
  <si>
    <t>Effect</t>
  </si>
  <si>
    <t>df</t>
  </si>
  <si>
    <t>SS</t>
  </si>
  <si>
    <t>F</t>
  </si>
  <si>
    <t>p</t>
  </si>
  <si>
    <t>p9</t>
  </si>
  <si>
    <t>AN</t>
  </si>
  <si>
    <t>2 (trial 1),3 (trial 2),4 (trial 3)</t>
  </si>
  <si>
    <t>P5</t>
  </si>
  <si>
    <t xml:space="preserve">Participant  </t>
  </si>
  <si>
    <t>p10</t>
  </si>
  <si>
    <t>JK</t>
  </si>
  <si>
    <t>2 (Trial 1), 1 (Trial 2), 4 (Trial 3)</t>
  </si>
  <si>
    <t>Male</t>
  </si>
  <si>
    <t>P6</t>
  </si>
  <si>
    <t xml:space="preserve">UI type </t>
  </si>
  <si>
    <t>p11</t>
  </si>
  <si>
    <t>SB</t>
  </si>
  <si>
    <t>4, 5 (Trial 1)</t>
  </si>
  <si>
    <t>P7</t>
  </si>
  <si>
    <t>UI type_x_Par</t>
  </si>
  <si>
    <t>p12</t>
  </si>
  <si>
    <t>RB</t>
  </si>
  <si>
    <t>5, 4 (Trial 2)</t>
  </si>
  <si>
    <t>2 (Trial 1), 1 (Trial 2), 3 (Trial 3)</t>
  </si>
  <si>
    <t>P8</t>
  </si>
  <si>
    <t xml:space="preserve">UI test trials </t>
  </si>
  <si>
    <t>p13</t>
  </si>
  <si>
    <t>CM</t>
  </si>
  <si>
    <t>5, 3 (Trial 1)</t>
  </si>
  <si>
    <t>P9</t>
  </si>
  <si>
    <t>UI test trials_x_Par</t>
  </si>
  <si>
    <t>p14</t>
  </si>
  <si>
    <t>KC</t>
  </si>
  <si>
    <t>P10</t>
  </si>
  <si>
    <t>UI type_x_UI test trials</t>
  </si>
  <si>
    <t>p15</t>
  </si>
  <si>
    <t>P11</t>
  </si>
  <si>
    <t>UI type_x_UI test trials_x_P</t>
  </si>
  <si>
    <t>p16</t>
  </si>
  <si>
    <t>AM</t>
  </si>
  <si>
    <t>UI type means</t>
  </si>
  <si>
    <t>p17</t>
  </si>
  <si>
    <t>BL</t>
  </si>
  <si>
    <t>4 (trial 1), 5 (trial 2), 3 (trial 3)</t>
  </si>
  <si>
    <t>Had to use uizard, manually timed. Female</t>
  </si>
  <si>
    <t>p18</t>
  </si>
  <si>
    <t>DJ</t>
  </si>
  <si>
    <t>UI test trials means</t>
  </si>
  <si>
    <t>Trial 1</t>
  </si>
  <si>
    <t>Table 1</t>
  </si>
  <si>
    <t>p19</t>
  </si>
  <si>
    <t>Trial 2</t>
  </si>
  <si>
    <t>Task Completion Time (s) Results from the participants</t>
  </si>
  <si>
    <t>Mean</t>
  </si>
  <si>
    <t>Trial 3</t>
  </si>
  <si>
    <t>Type 1 - Trial 1</t>
  </si>
  <si>
    <t>Type 1 - Trial 2</t>
  </si>
  <si>
    <t>Type 1 - Trial 3</t>
  </si>
  <si>
    <t>Type 2 - Trial 1</t>
  </si>
  <si>
    <t>Type 2 - Trial 2</t>
  </si>
  <si>
    <t>Type 2 - Trial 3</t>
  </si>
  <si>
    <t>SD</t>
  </si>
  <si>
    <t>Min</t>
  </si>
  <si>
    <t>Max</t>
  </si>
  <si>
    <t>Group 1</t>
  </si>
  <si>
    <t>Table 4</t>
  </si>
  <si>
    <t>Effect Sizes | Partial-eta-squared (np2)</t>
  </si>
  <si>
    <t>Group 2</t>
  </si>
  <si>
    <t>np2 f1(UI type)</t>
  </si>
  <si>
    <t>np2 f2(UI test trials)</t>
  </si>
  <si>
    <t>Anova infomation</t>
  </si>
  <si>
    <t>np2 f1xf2(UI typexUI test trials)</t>
  </si>
  <si>
    <t>ANOVA_table_for_Task Completion Time (s)
=================================================================================
Effect                        df        SS            MS         F        p      
---------------------------------------------------------------------------------
Participant                   12     33429.875      2785.823    
UI type                        1     20527.384     20527.384     8.239    0.0141
UI type_x_Par                 12     29898.580      2491.548    
UI test trials                 2     14692.847      7346.423     3.695    0.0399
UI test trials_x_Par          24     47713.736      1988.072    
UI type_x_UI test trials       2      8761.932      4380.966     2.064    0.1489
UI type_x_UI test trials_x_P  24     50937.609      2122.400    
=================================================================================</t>
  </si>
  <si>
    <t>P12</t>
  </si>
  <si>
    <t>Summary statements:</t>
  </si>
  <si>
    <t>The effect of ui type on task completion time was statistically significant (F(1, 11) = 7.800, p &lt; .05).</t>
  </si>
  <si>
    <t>The effect of ui test trials on task completion time was statistically significant (F(2, 22) = 3.874, p &lt; .05).</t>
  </si>
  <si>
    <t>The ui type_x_ui test trials interaction effect was not statistically significant (F(2, 22) = 2.190, p &gt; .05).</t>
  </si>
  <si>
    <t>//=============================</t>
  </si>
  <si>
    <t>----- MAIN EFFECT MEANS -----</t>
  </si>
  <si>
    <t>Table 5</t>
  </si>
  <si>
    <t>Level of Frustration Results from the participant's questionnaire (1 to 5 scale, higher means very frustrated)</t>
  </si>
  <si>
    <t>Grand mean: 27.522307692307702</t>
  </si>
  <si>
    <t>Participant means:</t>
  </si>
  <si>
    <t>P0=25.58000</t>
  </si>
  <si>
    <t>P1=16.72000</t>
  </si>
  <si>
    <t>P2=14.37333</t>
  </si>
  <si>
    <t>P3=17.01167</t>
  </si>
  <si>
    <t>P4=25.20833</t>
  </si>
  <si>
    <t>P5=25.75333</t>
  </si>
  <si>
    <t>P6=15.89667</t>
  </si>
  <si>
    <t>P7=14.18333</t>
  </si>
  <si>
    <t>P8=16.55000</t>
  </si>
  <si>
    <t>P9=59.20500</t>
  </si>
  <si>
    <t>P10=14.81667</t>
  </si>
  <si>
    <t>P11=25.33833</t>
  </si>
  <si>
    <t>P12=87.15333</t>
  </si>
  <si>
    <t>UI type means:</t>
  </si>
  <si>
    <t>type 1=11.29974</t>
  </si>
  <si>
    <t>type 2=43.74487</t>
  </si>
  <si>
    <t>UI test trials means:</t>
  </si>
  <si>
    <t>Trial 1=19.35654</t>
  </si>
  <si>
    <t>Trial 2=46.85462</t>
  </si>
  <si>
    <t>Trial 3=16.35577</t>
  </si>
  <si>
    <t>----- EFFECT SIZES -----</t>
  </si>
  <si>
    <t>Partial-eta-squared (np2)</t>
  </si>
  <si>
    <t>np2 f1(UI type): 0.407080</t>
  </si>
  <si>
    <t>np2 f2(UI test trials): 0.235437</t>
  </si>
  <si>
    <t>np2 f1xf2(UI typexUI test trials): 0.146767</t>
  </si>
  <si>
    <t>-----</t>
  </si>
  <si>
    <t>Omega-squared (o2) (between-subjects only)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</si>
</sst>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1.0"/>
      <color rgb="FF000000"/>
      <name val="Inconsolata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5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double">
        <color rgb="FF000000"/>
      </bottom>
    </border>
    <border>
      <top style="medium">
        <color rgb="FFFFFFFF"/>
      </top>
      <bottom style="double">
        <color rgb="FF000000"/>
      </bottom>
    </border>
    <border>
      <right style="medium">
        <color rgb="FFFFFFFF"/>
      </right>
      <top style="medium">
        <color rgb="FFFFFFFF"/>
      </top>
      <bottom style="double">
        <color rgb="FF000000"/>
      </bottom>
    </border>
    <border>
      <left style="medium">
        <color rgb="FFFFFFFF"/>
      </left>
      <right style="medium">
        <color rgb="FFFFFFFF"/>
      </right>
      <bottom style="thin">
        <color rgb="FF000000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</border>
    <border>
      <top style="double">
        <color rgb="FFFFFFFF"/>
      </top>
      <bottom style="double">
        <color rgb="FFFFFFFF"/>
      </bottom>
    </border>
    <border>
      <top style="double">
        <color rgb="FFFFFFFF"/>
      </top>
      <bottom style="double">
        <color rgb="FF000000"/>
      </bottom>
    </border>
    <border>
      <right style="double">
        <color rgb="FFFFFFFF"/>
      </right>
      <top style="double">
        <color rgb="FFFFFFFF"/>
      </top>
      <bottom style="double">
        <color rgb="FF000000"/>
      </bottom>
    </border>
    <border>
      <right style="double">
        <color rgb="FFFFFFFF"/>
      </right>
      <bottom style="thin">
        <color rgb="FF000000"/>
      </bottom>
    </border>
    <border>
      <left style="double">
        <color rgb="FFFFFFFF"/>
      </left>
      <right style="double">
        <color rgb="FFFFFFFF"/>
      </right>
      <bottom style="thin">
        <color rgb="FF000000"/>
      </bottom>
    </border>
    <border>
      <right style="double">
        <color rgb="FFFFFFFF"/>
      </right>
      <bottom style="double">
        <color rgb="FFFFFFFF"/>
      </bottom>
    </border>
    <border>
      <left style="double">
        <color rgb="FFFFFFFF"/>
      </left>
      <right style="double">
        <color rgb="FFFFFFFF"/>
      </right>
      <bottom style="double">
        <color rgb="FFFFFFFF"/>
      </bottom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000000"/>
      </bottom>
    </border>
    <border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bottom style="double">
        <color rgb="FF000000"/>
      </bottom>
    </border>
    <border>
      <right style="medium">
        <color rgb="FFFFFFFF"/>
      </right>
      <bottom style="double">
        <color rgb="FF000000"/>
      </bottom>
    </border>
    <border>
      <left style="medium">
        <color rgb="FFFFFFFF"/>
      </left>
      <right style="medium">
        <color rgb="FFFFFFFF"/>
      </right>
      <bottom style="thin">
        <color rgb="FFFFFFFF"/>
      </bottom>
    </border>
    <border>
      <right style="medium">
        <color rgb="FFFFFFFF"/>
      </right>
      <bottom style="thin">
        <color rgb="FFFFFFFF"/>
      </bottom>
    </border>
    <border>
      <bottom style="double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double">
        <color rgb="FFFFFFFF"/>
      </left>
      <bottom style="double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double">
        <color rgb="FFFFFFFF"/>
      </left>
      <bottom style="double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uble">
        <color rgb="FF000000"/>
      </bottom>
    </border>
    <border>
      <left style="double">
        <color rgb="FFFFFFFF"/>
      </left>
      <bottom style="thin">
        <color rgb="FFFFFFFF"/>
      </bottom>
    </border>
    <border>
      <left style="double">
        <color rgb="FFFFFFFF"/>
      </lef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double">
        <color rgb="FFFFFFFF"/>
      </left>
      <top style="double">
        <color rgb="FFFFFFFF"/>
      </top>
      <bottom style="double">
        <color rgb="FFFFFFFF"/>
      </bottom>
    </border>
    <border>
      <left style="double">
        <color rgb="FFFFFFFF"/>
      </left>
      <right style="double">
        <color rgb="FFFFFFFF"/>
      </right>
    </border>
    <border>
      <left style="medium">
        <color rgb="FFFFFFFF"/>
      </left>
      <top style="double">
        <color rgb="FFFFFFFF"/>
      </top>
      <bottom style="double">
        <color rgb="FFFFFFFF"/>
      </bottom>
    </border>
    <border>
      <left style="medium">
        <color rgb="FFFFFFFF"/>
      </left>
      <bottom style="double">
        <color rgb="FF000000"/>
      </bottom>
    </border>
    <border>
      <bottom style="double">
        <color rgb="FF000000"/>
      </bottom>
    </border>
    <border>
      <right style="double">
        <color rgb="FFFFFFFF"/>
      </right>
      <bottom style="double">
        <color rgb="FF000000"/>
      </bottom>
    </border>
    <border>
      <left style="medium">
        <color rgb="FFFFFFFF"/>
      </left>
      <right style="double">
        <color rgb="FFFFFFFF"/>
      </right>
      <bottom style="thin">
        <color rgb="FF000000"/>
      </bottom>
    </border>
    <border>
      <left style="medium">
        <color rgb="FFFFFFFF"/>
      </left>
      <right style="thin">
        <color rgb="FFFFFFFF"/>
      </right>
      <bottom style="double">
        <color rgb="FFFFFFFF"/>
      </bottom>
    </border>
    <border>
      <right style="thin">
        <color rgb="FFFFFFFF"/>
      </right>
      <bottom style="thin">
        <color rgb="FFFFFFFF"/>
      </bottom>
    </border>
    <border>
      <left style="double">
        <color rgb="FFFFFFFF"/>
      </left>
      <right style="thin">
        <color rgb="FFFFFFFF"/>
      </right>
      <bottom style="double">
        <color rgb="FFFFFFFF"/>
      </bottom>
    </border>
    <border>
      <left style="double">
        <color rgb="FFFFFFFF"/>
      </left>
      <right style="thin">
        <color rgb="FFFFFFFF"/>
      </right>
      <bottom style="double">
        <color rgb="FF000000"/>
      </bottom>
    </border>
    <border>
      <right style="thin">
        <color rgb="FFFFFFFF"/>
      </right>
      <bottom style="double">
        <color rgb="FF000000"/>
      </bottom>
    </border>
    <border>
      <right style="thin">
        <color rgb="FFFFFFFF"/>
      </right>
      <bottom style="double">
        <color rgb="FFFFFFFF"/>
      </bottom>
    </border>
    <border>
      <left style="double">
        <color rgb="FFFFFFFF"/>
      </left>
      <right style="thin">
        <color rgb="FFFFFFFF"/>
      </right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/>
    </xf>
    <xf borderId="4" fillId="2" fontId="3" numFmtId="0" xfId="0" applyBorder="1" applyFont="1"/>
    <xf borderId="0" fillId="0" fontId="4" numFmtId="0" xfId="0" applyAlignment="1" applyFont="1">
      <alignment horizontal="center" readingOrder="0" vertical="center"/>
    </xf>
    <xf borderId="5" fillId="0" fontId="4" numFmtId="0" xfId="0" applyBorder="1" applyFont="1"/>
    <xf borderId="6" fillId="3" fontId="3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4" fillId="3" fontId="3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0" fillId="0" fontId="4" numFmtId="0" xfId="0" applyAlignment="1" applyFont="1">
      <alignment readingOrder="0"/>
    </xf>
    <xf borderId="4" fillId="4" fontId="3" numFmtId="0" xfId="0" applyAlignment="1" applyBorder="1" applyFill="1" applyFont="1">
      <alignment horizontal="center" readingOrder="0" vertical="center"/>
    </xf>
    <xf borderId="4" fillId="4" fontId="3" numFmtId="0" xfId="0" applyAlignment="1" applyBorder="1" applyFont="1">
      <alignment horizontal="center" vertical="center"/>
    </xf>
    <xf borderId="4" fillId="5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12" fillId="0" fontId="2" numFmtId="0" xfId="0" applyBorder="1" applyFont="1"/>
    <xf borderId="13" fillId="0" fontId="2" numFmtId="0" xfId="0" applyBorder="1" applyFont="1"/>
    <xf borderId="0" fillId="0" fontId="4" numFmtId="0" xfId="0" applyFont="1"/>
    <xf borderId="14" fillId="0" fontId="4" numFmtId="0" xfId="0" applyAlignment="1" applyBorder="1" applyFont="1">
      <alignment readingOrder="0" vertical="center"/>
    </xf>
    <xf borderId="14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readingOrder="0"/>
    </xf>
    <xf borderId="1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Alignment="1" applyBorder="1" applyFont="1">
      <alignment horizontal="center" readingOrder="0"/>
    </xf>
    <xf borderId="18" fillId="0" fontId="2" numFmtId="0" xfId="0" applyBorder="1" applyFont="1"/>
    <xf borderId="16" fillId="0" fontId="2" numFmtId="0" xfId="0" applyBorder="1" applyFont="1"/>
    <xf borderId="4" fillId="3" fontId="3" numFmtId="0" xfId="0" applyAlignment="1" applyBorder="1" applyFont="1">
      <alignment horizontal="center" vertical="center"/>
    </xf>
    <xf borderId="4" fillId="5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19" fillId="0" fontId="4" numFmtId="0" xfId="0" applyAlignment="1" applyBorder="1" applyFont="1">
      <alignment horizontal="center" readingOrder="0"/>
    </xf>
    <xf borderId="19" fillId="0" fontId="2" numFmtId="0" xfId="0" applyBorder="1" applyFont="1"/>
    <xf borderId="20" fillId="0" fontId="2" numFmtId="0" xfId="0" applyBorder="1" applyFont="1"/>
    <xf borderId="21" fillId="0" fontId="4" numFmtId="0" xfId="0" applyAlignment="1" applyBorder="1" applyFont="1">
      <alignment readingOrder="0"/>
    </xf>
    <xf borderId="22" fillId="0" fontId="4" numFmtId="0" xfId="0" applyAlignment="1" applyBorder="1" applyFont="1">
      <alignment horizontal="center" readingOrder="0"/>
    </xf>
    <xf borderId="23" fillId="0" fontId="4" numFmtId="0" xfId="0" applyAlignment="1" applyBorder="1" applyFont="1">
      <alignment readingOrder="0"/>
    </xf>
    <xf borderId="24" fillId="0" fontId="4" numFmtId="0" xfId="0" applyAlignment="1" applyBorder="1" applyFont="1">
      <alignment horizontal="center" readingOrder="0"/>
    </xf>
    <xf borderId="24" fillId="0" fontId="4" numFmtId="0" xfId="0" applyAlignment="1" applyBorder="1" applyFont="1">
      <alignment horizontal="center"/>
    </xf>
    <xf borderId="16" fillId="0" fontId="4" numFmtId="0" xfId="0" applyAlignment="1" applyBorder="1" applyFont="1">
      <alignment readingOrder="0"/>
    </xf>
    <xf borderId="17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/>
    </xf>
    <xf borderId="5" fillId="0" fontId="5" numFmtId="0" xfId="0" applyAlignment="1" applyBorder="1" applyFont="1">
      <alignment horizontal="center" vertical="bottom"/>
    </xf>
    <xf borderId="15" fillId="0" fontId="5" numFmtId="0" xfId="0" applyAlignment="1" applyBorder="1" applyFont="1">
      <alignment horizontal="center" vertical="bottom"/>
    </xf>
    <xf borderId="20" fillId="0" fontId="4" numFmtId="0" xfId="0" applyAlignment="1" applyBorder="1" applyFont="1">
      <alignment readingOrder="0"/>
    </xf>
    <xf borderId="25" fillId="0" fontId="4" numFmtId="0" xfId="0" applyAlignment="1" applyBorder="1" applyFont="1">
      <alignment horizontal="center" readingOrder="0"/>
    </xf>
    <xf borderId="25" fillId="0" fontId="4" numFmtId="0" xfId="0" applyAlignment="1" applyBorder="1" applyFont="1">
      <alignment horizontal="center"/>
    </xf>
    <xf borderId="5" fillId="0" fontId="5" numFmtId="0" xfId="0" applyAlignment="1" applyBorder="1" applyFont="1">
      <alignment vertical="bottom"/>
    </xf>
    <xf borderId="10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readingOrder="0" vertical="bottom"/>
    </xf>
    <xf borderId="23" fillId="0" fontId="4" numFmtId="0" xfId="0" applyBorder="1" applyFont="1"/>
    <xf borderId="24" fillId="0" fontId="4" numFmtId="0" xfId="0" applyBorder="1" applyFont="1"/>
    <xf borderId="15" fillId="0" fontId="5" numFmtId="0" xfId="0" applyAlignment="1" applyBorder="1" applyFont="1">
      <alignment vertical="bottom"/>
    </xf>
    <xf borderId="26" fillId="0" fontId="5" numFmtId="0" xfId="0" applyAlignment="1" applyBorder="1" applyFont="1">
      <alignment horizontal="center" vertical="bottom"/>
    </xf>
    <xf borderId="26" fillId="0" fontId="5" numFmtId="0" xfId="0" applyAlignment="1" applyBorder="1" applyFont="1">
      <alignment horizontal="center" readingOrder="0" vertical="bottom"/>
    </xf>
    <xf borderId="15" fillId="6" fontId="5" numFmtId="0" xfId="0" applyAlignment="1" applyBorder="1" applyFill="1" applyFont="1">
      <alignment vertical="bottom"/>
    </xf>
    <xf borderId="15" fillId="0" fontId="5" numFmtId="0" xfId="0" applyAlignment="1" applyBorder="1" applyFont="1">
      <alignment vertical="bottom"/>
    </xf>
    <xf borderId="4" fillId="7" fontId="3" numFmtId="0" xfId="0" applyAlignment="1" applyBorder="1" applyFill="1" applyFont="1">
      <alignment readingOrder="0"/>
    </xf>
    <xf borderId="4" fillId="7" fontId="3" numFmtId="0" xfId="0" applyBorder="1" applyFont="1"/>
    <xf borderId="27" fillId="0" fontId="5" numFmtId="0" xfId="0" applyAlignment="1" applyBorder="1" applyFont="1">
      <alignment vertical="bottom"/>
    </xf>
    <xf borderId="28" fillId="0" fontId="5" numFmtId="0" xfId="0" applyAlignment="1" applyBorder="1" applyFont="1">
      <alignment horizontal="center" vertical="bottom"/>
    </xf>
    <xf borderId="28" fillId="0" fontId="5" numFmtId="0" xfId="0" applyAlignment="1" applyBorder="1" applyFont="1">
      <alignment horizontal="center" readingOrder="0" vertical="bottom"/>
    </xf>
    <xf borderId="22" fillId="0" fontId="4" numFmtId="0" xfId="0" applyAlignment="1" applyBorder="1" applyFont="1">
      <alignment readingOrder="0"/>
    </xf>
    <xf borderId="29" fillId="0" fontId="5" numFmtId="0" xfId="0" applyAlignment="1" applyBorder="1" applyFont="1">
      <alignment vertical="bottom"/>
    </xf>
    <xf borderId="30" fillId="0" fontId="5" numFmtId="0" xfId="0" applyAlignment="1" applyBorder="1" applyFont="1">
      <alignment horizontal="center" vertical="bottom"/>
    </xf>
    <xf borderId="30" fillId="0" fontId="5" numFmtId="0" xfId="0" applyAlignment="1" applyBorder="1" applyFont="1">
      <alignment horizontal="center" readingOrder="0" vertical="bottom"/>
    </xf>
    <xf borderId="31" fillId="6" fontId="4" numFmtId="0" xfId="0" applyAlignment="1" applyBorder="1" applyFont="1">
      <alignment readingOrder="0"/>
    </xf>
    <xf borderId="32" fillId="6" fontId="3" numFmtId="0" xfId="0" applyAlignment="1" applyBorder="1" applyFont="1">
      <alignment horizontal="center" readingOrder="0" vertical="center"/>
    </xf>
    <xf borderId="32" fillId="6" fontId="3" numFmtId="0" xfId="0" applyAlignment="1" applyBorder="1" applyFont="1">
      <alignment horizontal="center" vertical="center"/>
    </xf>
    <xf borderId="4" fillId="8" fontId="3" numFmtId="0" xfId="0" applyAlignment="1" applyBorder="1" applyFill="1" applyFont="1">
      <alignment readingOrder="0"/>
    </xf>
    <xf borderId="4" fillId="8" fontId="3" numFmtId="0" xfId="0" applyBorder="1" applyFont="1"/>
    <xf borderId="15" fillId="6" fontId="6" numFmtId="0" xfId="0" applyAlignment="1" applyBorder="1" applyFont="1">
      <alignment horizontal="left" readingOrder="0"/>
    </xf>
    <xf borderId="33" fillId="0" fontId="4" numFmtId="0" xfId="0" applyBorder="1" applyFont="1"/>
    <xf borderId="33" fillId="0" fontId="4" numFmtId="0" xfId="0" applyAlignment="1" applyBorder="1" applyFont="1">
      <alignment horizontal="center" readingOrder="0"/>
    </xf>
    <xf borderId="8" fillId="0" fontId="4" numFmtId="0" xfId="0" applyBorder="1" applyFont="1"/>
    <xf borderId="10" fillId="0" fontId="4" numFmtId="0" xfId="0" applyBorder="1" applyFont="1"/>
    <xf borderId="15" fillId="0" fontId="4" numFmtId="0" xfId="0" applyBorder="1" applyFont="1"/>
    <xf borderId="0" fillId="6" fontId="7" numFmtId="0" xfId="0" applyFont="1"/>
    <xf borderId="32" fillId="0" fontId="4" numFmtId="0" xfId="0" applyBorder="1" applyFont="1"/>
    <xf borderId="34" fillId="6" fontId="4" numFmtId="0" xfId="0" applyAlignment="1" applyBorder="1" applyFont="1">
      <alignment readingOrder="0"/>
    </xf>
    <xf borderId="35" fillId="0" fontId="4" numFmtId="0" xfId="0" applyBorder="1" applyFont="1"/>
    <xf borderId="36" fillId="6" fontId="4" numFmtId="0" xfId="0" applyAlignment="1" applyBorder="1" applyFont="1">
      <alignment readingOrder="0"/>
    </xf>
    <xf borderId="37" fillId="6" fontId="3" numFmtId="0" xfId="0" applyAlignment="1" applyBorder="1" applyFont="1">
      <alignment horizontal="center" readingOrder="0" vertical="center"/>
    </xf>
    <xf borderId="38" fillId="6" fontId="4" numFmtId="0" xfId="0" applyAlignment="1" applyBorder="1" applyFont="1">
      <alignment readingOrder="0"/>
    </xf>
    <xf borderId="35" fillId="6" fontId="3" numFmtId="0" xfId="0" applyAlignment="1" applyBorder="1" applyFont="1">
      <alignment horizontal="center" readingOrder="0" vertical="center"/>
    </xf>
    <xf borderId="39" fillId="6" fontId="4" numFmtId="0" xfId="0" applyAlignment="1" applyBorder="1" applyFont="1">
      <alignment readingOrder="0"/>
    </xf>
    <xf borderId="40" fillId="6" fontId="3" numFmtId="0" xfId="0" applyAlignment="1" applyBorder="1" applyFont="1">
      <alignment horizontal="center" readingOrder="0" vertical="center"/>
    </xf>
    <xf borderId="41" fillId="0" fontId="4" numFmtId="0" xfId="0" applyBorder="1" applyFont="1"/>
    <xf borderId="0" fillId="6" fontId="4" numFmtId="0" xfId="0" applyAlignment="1" applyFont="1">
      <alignment readingOrder="0"/>
    </xf>
    <xf borderId="0" fillId="6" fontId="3" numFmtId="0" xfId="0" applyAlignment="1" applyFont="1">
      <alignment horizontal="center" readingOrder="0" vertical="center"/>
    </xf>
    <xf borderId="42" fillId="0" fontId="4" numFmtId="0" xfId="0" applyBorder="1" applyFont="1"/>
    <xf borderId="43" fillId="0" fontId="5" numFmtId="0" xfId="0" applyAlignment="1" applyBorder="1" applyFont="1">
      <alignment horizontal="center" readingOrder="0" vertical="bottom"/>
    </xf>
    <xf borderId="44" fillId="0" fontId="5" numFmtId="0" xfId="0" applyAlignment="1" applyBorder="1" applyFont="1">
      <alignment horizontal="center" readingOrder="0" vertical="bottom"/>
    </xf>
    <xf borderId="45" fillId="0" fontId="2" numFmtId="0" xfId="0" applyBorder="1" applyFont="1"/>
    <xf borderId="46" fillId="0" fontId="2" numFmtId="0" xfId="0" applyBorder="1" applyFont="1"/>
    <xf borderId="47" fillId="0" fontId="5" numFmtId="0" xfId="0" applyAlignment="1" applyBorder="1" applyFont="1">
      <alignment vertical="bottom"/>
    </xf>
    <xf borderId="21" fillId="0" fontId="5" numFmtId="0" xfId="0" applyAlignment="1" applyBorder="1" applyFont="1">
      <alignment horizontal="center" vertical="bottom"/>
    </xf>
    <xf borderId="21" fillId="0" fontId="5" numFmtId="0" xfId="0" applyAlignment="1" applyBorder="1" applyFont="1">
      <alignment vertical="bottom"/>
    </xf>
    <xf borderId="48" fillId="6" fontId="5" numFmtId="0" xfId="0" applyAlignment="1" applyBorder="1" applyFont="1">
      <alignment vertical="bottom"/>
    </xf>
    <xf borderId="49" fillId="6" fontId="8" numFmtId="0" xfId="0" applyAlignment="1" applyBorder="1" applyFont="1">
      <alignment horizontal="center" readingOrder="0"/>
    </xf>
    <xf borderId="48" fillId="6" fontId="5" numFmtId="0" xfId="0" applyAlignment="1" applyBorder="1" applyFont="1">
      <alignment vertical="bottom"/>
    </xf>
    <xf borderId="50" fillId="6" fontId="5" numFmtId="0" xfId="0" applyAlignment="1" applyBorder="1" applyFont="1">
      <alignment vertical="bottom"/>
    </xf>
    <xf borderId="51" fillId="6" fontId="5" numFmtId="0" xfId="0" applyAlignment="1" applyBorder="1" applyFont="1">
      <alignment vertical="bottom"/>
    </xf>
    <xf borderId="52" fillId="6" fontId="8" numFmtId="0" xfId="0" applyAlignment="1" applyBorder="1" applyFont="1">
      <alignment horizontal="center" readingOrder="0"/>
    </xf>
    <xf borderId="53" fillId="6" fontId="8" numFmtId="0" xfId="0" applyAlignment="1" applyBorder="1" applyFont="1">
      <alignment horizontal="center" readingOrder="0"/>
    </xf>
    <xf borderId="54" fillId="6" fontId="5" numFmtId="0" xfId="0" applyAlignment="1" applyBorder="1" applyFont="1">
      <alignment vertical="bottom"/>
    </xf>
    <xf borderId="55" fillId="6" fontId="8" numFmtId="0" xfId="0" applyAlignment="1" applyBorder="1" applyFont="1">
      <alignment horizontal="center" readingOrder="0"/>
    </xf>
    <xf borderId="0" fillId="6" fontId="5" numFmtId="0" xfId="0" applyAlignment="1" applyFont="1">
      <alignment vertical="bottom"/>
    </xf>
    <xf borderId="0" fillId="6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Sheet1!$C$30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cat>
            <c:strRef>
              <c:f>Sheet1!$D$29:$F$29</c:f>
            </c:strRef>
          </c:cat>
          <c:val>
            <c:numRef>
              <c:f>Sheet1!$D$30:$F$30</c:f>
              <c:numCache/>
            </c:numRef>
          </c:val>
          <c:smooth val="0"/>
        </c:ser>
        <c:ser>
          <c:idx val="1"/>
          <c:order val="1"/>
          <c:tx>
            <c:strRef>
              <c:f>Sheet1!$C$31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Pt>
            <c:idx val="0"/>
            <c:marker>
              <c:symbol val="none"/>
            </c:marker>
          </c:dPt>
          <c:cat>
            <c:strRef>
              <c:f>Sheet1!$D$29:$F$29</c:f>
            </c:strRef>
          </c:cat>
          <c:val>
            <c:numRef>
              <c:f>Sheet1!$D$31:$F$31</c:f>
              <c:numCache/>
            </c:numRef>
          </c:val>
          <c:smooth val="0"/>
        </c:ser>
        <c:axId val="1355213882"/>
        <c:axId val="1215711899"/>
      </c:lineChart>
      <c:catAx>
        <c:axId val="13552138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Trial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215711899"/>
      </c:catAx>
      <c:valAx>
        <c:axId val="1215711899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Task Completion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355213882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9FC5E8"/>
            </a:solidFill>
            <a:ln cmpd="sng" w="38100">
              <a:solidFill>
                <a:srgbClr val="000000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Sheet1!$K$29:$L$29</c:f>
            </c:strRef>
          </c:cat>
          <c:val>
            <c:numRef>
              <c:f>Sheet1!$K$30:$L$30</c:f>
              <c:numCache/>
            </c:numRef>
          </c:val>
        </c:ser>
        <c:axId val="2056404223"/>
        <c:axId val="1037942940"/>
      </c:barChart>
      <c:catAx>
        <c:axId val="2056404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User Interface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037942940"/>
      </c:catAx>
      <c:valAx>
        <c:axId val="1037942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Task Completion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0564042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Sheet1!$C$33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cat>
            <c:strRef>
              <c:f>Sheet1!$D$32:$F$32</c:f>
            </c:strRef>
          </c:cat>
          <c:val>
            <c:numRef>
              <c:f>Sheet1!$D$33:$F$33</c:f>
              <c:numCache/>
            </c:numRef>
          </c:val>
          <c:smooth val="0"/>
        </c:ser>
        <c:ser>
          <c:idx val="1"/>
          <c:order val="1"/>
          <c:tx>
            <c:strRef>
              <c:f>Sheet1!$C$34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Pt>
            <c:idx val="0"/>
            <c:marker>
              <c:symbol val="none"/>
            </c:marker>
          </c:dPt>
          <c:cat>
            <c:strRef>
              <c:f>Sheet1!$D$32:$F$32</c:f>
            </c:strRef>
          </c:cat>
          <c:val>
            <c:numRef>
              <c:f>Sheet1!$D$34:$F$34</c:f>
              <c:numCache/>
            </c:numRef>
          </c:val>
          <c:smooth val="0"/>
        </c:ser>
        <c:axId val="1804180301"/>
        <c:axId val="2001151561"/>
      </c:lineChart>
      <c:catAx>
        <c:axId val="18041803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Trial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001151561"/>
      </c:catAx>
      <c:valAx>
        <c:axId val="2001151561"/>
        <c:scaling>
          <c:orientation val="minMax"/>
          <c:max val="1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Task Completion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804180301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466725</xdr:colOff>
      <xdr:row>34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1695450</xdr:colOff>
      <xdr:row>34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466725</xdr:colOff>
      <xdr:row>53</xdr:row>
      <xdr:rowOff>95250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5.75"/>
    <col customWidth="1" min="11" max="11" width="27.13"/>
    <col customWidth="1" min="13" max="13" width="57.0"/>
    <col customWidth="1" min="14" max="14" width="28.13"/>
    <col customWidth="1" min="16" max="16" width="14.13"/>
    <col customWidth="1" min="17" max="17" width="26.13"/>
    <col customWidth="1" min="20" max="20" width="24.0"/>
  </cols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3"/>
      <c r="J1" s="4" t="s">
        <v>2</v>
      </c>
      <c r="K1" s="3"/>
      <c r="L1" s="5"/>
      <c r="M1" s="6" t="s">
        <v>3</v>
      </c>
      <c r="O1" s="7"/>
      <c r="P1" s="7"/>
      <c r="Q1" s="7"/>
      <c r="R1" s="7"/>
      <c r="S1" s="7"/>
    </row>
    <row r="2">
      <c r="A2" s="8" t="s">
        <v>4</v>
      </c>
      <c r="B2" s="8" t="s">
        <v>5</v>
      </c>
      <c r="C2" s="8" t="s">
        <v>6</v>
      </c>
      <c r="D2" s="9" t="s">
        <v>7</v>
      </c>
      <c r="E2" s="2"/>
      <c r="F2" s="3"/>
      <c r="G2" s="9" t="s">
        <v>8</v>
      </c>
      <c r="H2" s="2"/>
      <c r="I2" s="3"/>
      <c r="J2" s="8" t="s">
        <v>9</v>
      </c>
      <c r="K2" s="8" t="s">
        <v>10</v>
      </c>
      <c r="L2" s="8" t="s">
        <v>11</v>
      </c>
      <c r="O2" s="7"/>
      <c r="P2" s="7"/>
      <c r="Q2" s="7"/>
      <c r="R2" s="7"/>
      <c r="S2" s="7"/>
    </row>
    <row r="3">
      <c r="A3" s="10"/>
      <c r="B3" s="10"/>
      <c r="C3" s="10"/>
      <c r="D3" s="11">
        <v>1.0</v>
      </c>
      <c r="E3" s="11">
        <v>2.0</v>
      </c>
      <c r="F3" s="11">
        <v>3.0</v>
      </c>
      <c r="G3" s="11">
        <v>1.0</v>
      </c>
      <c r="H3" s="11">
        <v>2.0</v>
      </c>
      <c r="I3" s="11">
        <v>3.0</v>
      </c>
      <c r="J3" s="10"/>
      <c r="K3" s="10"/>
      <c r="L3" s="10"/>
      <c r="O3" s="7"/>
      <c r="P3" s="12" t="s">
        <v>12</v>
      </c>
      <c r="Q3" s="13"/>
      <c r="R3" s="14"/>
      <c r="S3" s="7"/>
      <c r="T3" s="15">
        <v>8.72</v>
      </c>
      <c r="U3" s="15">
        <v>9.82</v>
      </c>
      <c r="V3" s="15">
        <v>11.18</v>
      </c>
      <c r="W3" s="15">
        <v>12.17</v>
      </c>
      <c r="X3" s="15">
        <v>13.06</v>
      </c>
    </row>
    <row r="4">
      <c r="A4" s="11" t="s">
        <v>13</v>
      </c>
      <c r="B4" s="11" t="s">
        <v>14</v>
      </c>
      <c r="C4" s="11" t="s">
        <v>15</v>
      </c>
      <c r="D4" s="16"/>
      <c r="E4" s="17"/>
      <c r="F4" s="17"/>
      <c r="G4" s="17"/>
      <c r="H4" s="17"/>
      <c r="I4" s="17"/>
      <c r="J4" s="18"/>
      <c r="K4" s="18"/>
      <c r="L4" s="11">
        <v>1.0</v>
      </c>
      <c r="M4" s="19" t="s">
        <v>16</v>
      </c>
      <c r="O4" s="7"/>
      <c r="P4" s="20" t="s">
        <v>17</v>
      </c>
      <c r="Q4" s="21"/>
      <c r="R4" s="22"/>
      <c r="S4" s="7"/>
      <c r="X4" s="23">
        <f>AVERAGE(T3:X3)</f>
        <v>10.99</v>
      </c>
    </row>
    <row r="5">
      <c r="A5" s="11" t="s">
        <v>18</v>
      </c>
      <c r="B5" s="11" t="s">
        <v>19</v>
      </c>
      <c r="C5" s="11" t="s">
        <v>15</v>
      </c>
      <c r="D5" s="16">
        <f>ROUND(6.717,2)</f>
        <v>6.72</v>
      </c>
      <c r="E5" s="17">
        <f>ROUND(52.6703000000007,2)</f>
        <v>52.67</v>
      </c>
      <c r="F5" s="17">
        <f>ROUND(14.2188999999985,2)</f>
        <v>14.22</v>
      </c>
      <c r="G5" s="17">
        <f>ROUND(42.3242000000011,2)</f>
        <v>42.32</v>
      </c>
      <c r="H5" s="17">
        <f>ROUND(22.8350999999996,2)</f>
        <v>22.84</v>
      </c>
      <c r="I5" s="17">
        <f>ROUND(14.7131999999992,2)</f>
        <v>14.71</v>
      </c>
      <c r="J5" s="18">
        <v>5.0</v>
      </c>
      <c r="K5" s="18">
        <v>1.0</v>
      </c>
      <c r="L5" s="11">
        <v>1.0</v>
      </c>
      <c r="M5" s="19" t="s">
        <v>20</v>
      </c>
      <c r="O5" s="7"/>
      <c r="P5" s="24" t="s">
        <v>21</v>
      </c>
      <c r="Q5" s="25" t="s">
        <v>22</v>
      </c>
      <c r="R5" s="26" t="s">
        <v>23</v>
      </c>
      <c r="S5" s="7"/>
    </row>
    <row r="6">
      <c r="A6" s="11" t="s">
        <v>24</v>
      </c>
      <c r="B6" s="11" t="s">
        <v>25</v>
      </c>
      <c r="C6" s="11" t="s">
        <v>15</v>
      </c>
      <c r="D6" s="16">
        <f>ROUND(9.97579999995231,2)</f>
        <v>9.98</v>
      </c>
      <c r="E6" s="17">
        <f>ROUND(16.6826999999284,2)</f>
        <v>16.68</v>
      </c>
      <c r="F6" s="17">
        <f>ROUND(12.0682000000476,2)</f>
        <v>12.07</v>
      </c>
      <c r="G6" s="17">
        <f>ROUND(18.991,2)</f>
        <v>18.99</v>
      </c>
      <c r="H6" s="17">
        <f>ROUND(30.3932000000476,2)</f>
        <v>30.39</v>
      </c>
      <c r="I6" s="17">
        <f>ROUND(12.2107999999523,2)</f>
        <v>12.21</v>
      </c>
      <c r="J6" s="18">
        <v>4.0</v>
      </c>
      <c r="K6" s="18" t="s">
        <v>26</v>
      </c>
      <c r="L6" s="11">
        <v>1.0</v>
      </c>
      <c r="M6" s="19" t="s">
        <v>27</v>
      </c>
      <c r="O6" s="7"/>
      <c r="P6" s="27" t="s">
        <v>28</v>
      </c>
      <c r="Q6" s="28"/>
      <c r="R6" s="28">
        <v>28.5811111111111</v>
      </c>
      <c r="S6" s="7"/>
    </row>
    <row r="7">
      <c r="A7" s="11" t="s">
        <v>29</v>
      </c>
      <c r="B7" s="11" t="s">
        <v>30</v>
      </c>
      <c r="C7" s="11" t="s">
        <v>15</v>
      </c>
      <c r="D7" s="16">
        <f>ROUND(4.218,2)</f>
        <v>4.22</v>
      </c>
      <c r="E7" s="17">
        <f>ROUND(7.747,2)</f>
        <v>7.75</v>
      </c>
      <c r="F7" s="17">
        <f>ROUND(6.341,2)</f>
        <v>6.34</v>
      </c>
      <c r="G7" s="17">
        <f>ROUND(16.152,2)</f>
        <v>16.15</v>
      </c>
      <c r="H7" s="17">
        <f>ROUND(41.319,2)</f>
        <v>41.32</v>
      </c>
      <c r="I7" s="17">
        <f>ROUND(10.462,2)</f>
        <v>10.46</v>
      </c>
      <c r="J7" s="18">
        <v>5.0</v>
      </c>
      <c r="K7" s="18" t="s">
        <v>31</v>
      </c>
      <c r="L7" s="11">
        <v>1.0</v>
      </c>
      <c r="M7" s="19" t="s">
        <v>32</v>
      </c>
      <c r="O7" s="7"/>
      <c r="P7" s="29" t="s">
        <v>33</v>
      </c>
      <c r="Q7" s="30" t="s">
        <v>34</v>
      </c>
      <c r="R7" s="30">
        <v>25.58</v>
      </c>
      <c r="S7" s="7"/>
    </row>
    <row r="8">
      <c r="A8" s="11" t="s">
        <v>35</v>
      </c>
      <c r="B8" s="11" t="s">
        <v>36</v>
      </c>
      <c r="C8" s="11" t="s">
        <v>37</v>
      </c>
      <c r="D8" s="16">
        <v>8.4</v>
      </c>
      <c r="E8" s="16">
        <v>22.67</v>
      </c>
      <c r="F8" s="16">
        <v>8.8</v>
      </c>
      <c r="G8" s="16">
        <v>26.0</v>
      </c>
      <c r="H8" s="16">
        <v>23.0</v>
      </c>
      <c r="I8" s="16">
        <v>13.2</v>
      </c>
      <c r="J8" s="18" t="s">
        <v>38</v>
      </c>
      <c r="K8" s="18" t="s">
        <v>39</v>
      </c>
      <c r="L8" s="11">
        <v>1.0</v>
      </c>
      <c r="M8" s="19" t="s">
        <v>40</v>
      </c>
      <c r="O8" s="7"/>
      <c r="P8" s="7"/>
      <c r="Q8" s="30" t="s">
        <v>41</v>
      </c>
      <c r="R8" s="30">
        <v>16.72</v>
      </c>
      <c r="S8" s="7"/>
      <c r="T8" s="31"/>
      <c r="U8" s="32"/>
      <c r="V8" s="32"/>
      <c r="W8" s="32"/>
      <c r="X8" s="32"/>
      <c r="Y8" s="32"/>
      <c r="Z8" s="32"/>
    </row>
    <row r="9">
      <c r="A9" s="11" t="s">
        <v>42</v>
      </c>
      <c r="B9" s="11" t="s">
        <v>43</v>
      </c>
      <c r="C9" s="11" t="s">
        <v>37</v>
      </c>
      <c r="D9" s="16"/>
      <c r="E9" s="16"/>
      <c r="F9" s="16"/>
      <c r="G9" s="16"/>
      <c r="H9" s="16"/>
      <c r="I9" s="16"/>
      <c r="J9" s="18"/>
      <c r="K9" s="18"/>
      <c r="L9" s="11">
        <v>1.0</v>
      </c>
      <c r="M9" s="19" t="s">
        <v>40</v>
      </c>
      <c r="O9" s="7"/>
      <c r="P9" s="7"/>
      <c r="Q9" s="30" t="s">
        <v>44</v>
      </c>
      <c r="R9" s="30">
        <v>14.37333</v>
      </c>
      <c r="S9" s="7"/>
      <c r="T9" s="33" t="s">
        <v>45</v>
      </c>
      <c r="U9" s="34"/>
      <c r="V9" s="34"/>
      <c r="W9" s="34"/>
      <c r="X9" s="34"/>
      <c r="Y9" s="35"/>
      <c r="Z9" s="32"/>
    </row>
    <row r="10">
      <c r="A10" s="11" t="s">
        <v>46</v>
      </c>
      <c r="B10" s="36"/>
      <c r="C10" s="11" t="s">
        <v>37</v>
      </c>
      <c r="D10" s="17"/>
      <c r="E10" s="17"/>
      <c r="F10" s="17"/>
      <c r="G10" s="17"/>
      <c r="H10" s="17"/>
      <c r="I10" s="17"/>
      <c r="J10" s="37"/>
      <c r="K10" s="18"/>
      <c r="L10" s="11">
        <v>1.0</v>
      </c>
      <c r="M10" s="38"/>
      <c r="O10" s="7"/>
      <c r="P10" s="7"/>
      <c r="Q10" s="30" t="s">
        <v>47</v>
      </c>
      <c r="R10" s="30">
        <v>17.01167</v>
      </c>
      <c r="S10" s="7"/>
      <c r="T10" s="39" t="s">
        <v>48</v>
      </c>
      <c r="U10" s="40"/>
      <c r="V10" s="40"/>
      <c r="W10" s="40"/>
      <c r="X10" s="40"/>
      <c r="Y10" s="41"/>
      <c r="Z10" s="32"/>
    </row>
    <row r="11">
      <c r="A11" s="11" t="s">
        <v>49</v>
      </c>
      <c r="B11" s="36"/>
      <c r="C11" s="11" t="s">
        <v>37</v>
      </c>
      <c r="D11" s="17"/>
      <c r="E11" s="17"/>
      <c r="F11" s="17"/>
      <c r="G11" s="17"/>
      <c r="H11" s="17"/>
      <c r="I11" s="17"/>
      <c r="J11" s="37"/>
      <c r="K11" s="18"/>
      <c r="L11" s="11">
        <v>1.0</v>
      </c>
      <c r="M11" s="38"/>
      <c r="O11" s="7"/>
      <c r="P11" s="7"/>
      <c r="Q11" s="30" t="s">
        <v>50</v>
      </c>
      <c r="R11" s="30">
        <v>25.20833</v>
      </c>
      <c r="S11" s="7"/>
      <c r="T11" s="42" t="s">
        <v>51</v>
      </c>
      <c r="U11" s="43" t="s">
        <v>52</v>
      </c>
      <c r="V11" s="43" t="s">
        <v>53</v>
      </c>
      <c r="W11" s="43" t="s">
        <v>14</v>
      </c>
      <c r="X11" s="43" t="s">
        <v>54</v>
      </c>
      <c r="Y11" s="43" t="s">
        <v>55</v>
      </c>
      <c r="Z11" s="32"/>
    </row>
    <row r="12">
      <c r="A12" s="11" t="s">
        <v>56</v>
      </c>
      <c r="B12" s="11" t="s">
        <v>57</v>
      </c>
      <c r="C12" s="11" t="s">
        <v>15</v>
      </c>
      <c r="D12" s="16">
        <f>ROUND(37.3114000000001,2)</f>
        <v>37.31</v>
      </c>
      <c r="E12" s="17">
        <f>ROUND(12.5199000000001,2)</f>
        <v>12.52</v>
      </c>
      <c r="F12" s="17">
        <f>ROUND(5.9495,2)</f>
        <v>5.95</v>
      </c>
      <c r="G12" s="17">
        <f>ROUND(22.5870999999998,2)</f>
        <v>22.59</v>
      </c>
      <c r="H12" s="17">
        <f>ROUND(16.4155999999998,2)</f>
        <v>16.42</v>
      </c>
      <c r="I12" s="17">
        <f>ROUND(56.4646999999999,2)</f>
        <v>56.46</v>
      </c>
      <c r="J12" s="18" t="s">
        <v>58</v>
      </c>
      <c r="K12" s="18">
        <v>5.0</v>
      </c>
      <c r="L12" s="11">
        <v>2.0</v>
      </c>
      <c r="M12" s="19" t="s">
        <v>32</v>
      </c>
      <c r="O12" s="7"/>
      <c r="P12" s="7"/>
      <c r="Q12" s="30" t="s">
        <v>59</v>
      </c>
      <c r="R12" s="30">
        <v>25.75333</v>
      </c>
      <c r="S12" s="7"/>
      <c r="T12" s="44" t="s">
        <v>60</v>
      </c>
      <c r="U12" s="45">
        <v>11.0</v>
      </c>
      <c r="V12" s="45">
        <v>32380.558</v>
      </c>
      <c r="W12" s="45">
        <v>2943.687</v>
      </c>
      <c r="X12" s="46"/>
      <c r="Y12" s="46"/>
      <c r="Z12" s="32"/>
    </row>
    <row r="13">
      <c r="A13" s="11" t="s">
        <v>61</v>
      </c>
      <c r="B13" s="11" t="s">
        <v>62</v>
      </c>
      <c r="C13" s="11" t="s">
        <v>15</v>
      </c>
      <c r="D13" s="16">
        <v>7.38</v>
      </c>
      <c r="E13" s="16">
        <v>7.13</v>
      </c>
      <c r="F13" s="16">
        <v>6.2</v>
      </c>
      <c r="G13" s="16">
        <v>27.27</v>
      </c>
      <c r="H13" s="16">
        <v>91.97</v>
      </c>
      <c r="I13" s="16">
        <v>14.57</v>
      </c>
      <c r="J13" s="18">
        <v>5.0</v>
      </c>
      <c r="K13" s="18" t="s">
        <v>63</v>
      </c>
      <c r="L13" s="11">
        <v>2.0</v>
      </c>
      <c r="M13" s="19" t="s">
        <v>64</v>
      </c>
      <c r="O13" s="7"/>
      <c r="P13" s="7"/>
      <c r="Q13" s="30" t="s">
        <v>65</v>
      </c>
      <c r="R13" s="30">
        <v>15.89667</v>
      </c>
      <c r="S13" s="7"/>
      <c r="T13" s="47" t="s">
        <v>66</v>
      </c>
      <c r="U13" s="48">
        <v>1.0</v>
      </c>
      <c r="V13" s="48">
        <v>20801.201</v>
      </c>
      <c r="W13" s="48">
        <v>20801.201</v>
      </c>
      <c r="X13" s="48">
        <v>7.8</v>
      </c>
      <c r="Y13" s="48">
        <v>0.0175</v>
      </c>
      <c r="Z13" s="32"/>
    </row>
    <row r="14">
      <c r="A14" s="11" t="s">
        <v>67</v>
      </c>
      <c r="B14" s="11" t="s">
        <v>68</v>
      </c>
      <c r="C14" s="11" t="s">
        <v>15</v>
      </c>
      <c r="D14" s="16">
        <v>6.64</v>
      </c>
      <c r="E14" s="16">
        <v>9.13</v>
      </c>
      <c r="F14" s="16">
        <v>6.73</v>
      </c>
      <c r="G14" s="16">
        <v>14.45</v>
      </c>
      <c r="H14" s="16">
        <v>47.28</v>
      </c>
      <c r="I14" s="16">
        <v>11.15</v>
      </c>
      <c r="J14" s="18" t="s">
        <v>69</v>
      </c>
      <c r="K14" s="18">
        <v>1.0</v>
      </c>
      <c r="L14" s="11">
        <v>2.0</v>
      </c>
      <c r="M14" s="19" t="s">
        <v>64</v>
      </c>
      <c r="O14" s="7"/>
      <c r="P14" s="7"/>
      <c r="Q14" s="30" t="s">
        <v>70</v>
      </c>
      <c r="R14" s="30">
        <v>14.18333</v>
      </c>
      <c r="S14" s="7"/>
      <c r="T14" s="47" t="s">
        <v>71</v>
      </c>
      <c r="U14" s="48">
        <v>11.0</v>
      </c>
      <c r="V14" s="48">
        <v>29336.891</v>
      </c>
      <c r="W14" s="48">
        <v>2666.99</v>
      </c>
      <c r="X14" s="49"/>
      <c r="Y14" s="49"/>
      <c r="Z14" s="32"/>
    </row>
    <row r="15">
      <c r="A15" s="11" t="s">
        <v>72</v>
      </c>
      <c r="B15" s="11" t="s">
        <v>73</v>
      </c>
      <c r="C15" s="11" t="s">
        <v>15</v>
      </c>
      <c r="D15" s="16">
        <v>5.09</v>
      </c>
      <c r="E15" s="16">
        <v>10.48</v>
      </c>
      <c r="F15" s="16">
        <v>4.86</v>
      </c>
      <c r="G15" s="16">
        <v>21.84</v>
      </c>
      <c r="H15" s="16">
        <v>28.21</v>
      </c>
      <c r="I15" s="16">
        <v>14.62</v>
      </c>
      <c r="J15" s="18" t="s">
        <v>74</v>
      </c>
      <c r="K15" s="18" t="s">
        <v>75</v>
      </c>
      <c r="L15" s="11">
        <v>2.0</v>
      </c>
      <c r="M15" s="19" t="s">
        <v>64</v>
      </c>
      <c r="O15" s="7"/>
      <c r="P15" s="7"/>
      <c r="Q15" s="30" t="s">
        <v>76</v>
      </c>
      <c r="R15" s="30">
        <v>16.55</v>
      </c>
      <c r="S15" s="7"/>
      <c r="T15" s="47" t="s">
        <v>77</v>
      </c>
      <c r="U15" s="48">
        <v>2.0</v>
      </c>
      <c r="V15" s="48">
        <v>16240.12</v>
      </c>
      <c r="W15" s="48">
        <v>8120.06</v>
      </c>
      <c r="X15" s="48">
        <v>3.874</v>
      </c>
      <c r="Y15" s="48">
        <v>0.0362</v>
      </c>
      <c r="Z15" s="32"/>
    </row>
    <row r="16">
      <c r="A16" s="11" t="s">
        <v>78</v>
      </c>
      <c r="B16" s="11" t="s">
        <v>79</v>
      </c>
      <c r="C16" s="11" t="s">
        <v>15</v>
      </c>
      <c r="D16" s="16">
        <v>4.49</v>
      </c>
      <c r="E16" s="16">
        <v>10.69</v>
      </c>
      <c r="F16" s="16">
        <v>4.63</v>
      </c>
      <c r="G16" s="16">
        <v>12.7</v>
      </c>
      <c r="H16" s="16">
        <v>28.09</v>
      </c>
      <c r="I16" s="16">
        <v>38.7</v>
      </c>
      <c r="J16" s="18" t="s">
        <v>80</v>
      </c>
      <c r="K16" s="18" t="s">
        <v>80</v>
      </c>
      <c r="L16" s="11">
        <v>2.0</v>
      </c>
      <c r="M16" s="19" t="s">
        <v>64</v>
      </c>
      <c r="O16" s="7"/>
      <c r="P16" s="7"/>
      <c r="Q16" s="30" t="s">
        <v>81</v>
      </c>
      <c r="R16" s="50">
        <v>59.205</v>
      </c>
      <c r="S16" s="7"/>
      <c r="T16" s="47" t="s">
        <v>82</v>
      </c>
      <c r="U16" s="48">
        <v>22.0</v>
      </c>
      <c r="V16" s="48">
        <v>46109.996</v>
      </c>
      <c r="W16" s="48">
        <v>2095.909</v>
      </c>
      <c r="X16" s="49"/>
      <c r="Y16" s="49"/>
      <c r="Z16" s="32"/>
    </row>
    <row r="17">
      <c r="A17" s="11" t="s">
        <v>83</v>
      </c>
      <c r="B17" s="11" t="s">
        <v>84</v>
      </c>
      <c r="C17" s="11" t="s">
        <v>15</v>
      </c>
      <c r="D17" s="16">
        <f>ROUND(9.18520000000298,2)</f>
        <v>9.19</v>
      </c>
      <c r="E17" s="17">
        <f>ROUND(9.93089999999105,2)</f>
        <v>9.93</v>
      </c>
      <c r="F17" s="17">
        <f>ROUND(10.218799999997,2)</f>
        <v>10.22</v>
      </c>
      <c r="G17" s="17">
        <f>ROUND(69.544299999997,2)</f>
        <v>69.54</v>
      </c>
      <c r="H17" s="17">
        <f>ROUND(231.6735,2)</f>
        <v>231.67</v>
      </c>
      <c r="I17" s="17">
        <f>ROUND(24.6765,2)</f>
        <v>24.68</v>
      </c>
      <c r="J17" s="18">
        <v>5.0</v>
      </c>
      <c r="K17" s="18">
        <v>5.0</v>
      </c>
      <c r="L17" s="11">
        <v>2.0</v>
      </c>
      <c r="M17" s="19" t="s">
        <v>32</v>
      </c>
      <c r="O17" s="7"/>
      <c r="P17" s="7"/>
      <c r="Q17" s="30" t="s">
        <v>85</v>
      </c>
      <c r="R17" s="51">
        <v>25.33833</v>
      </c>
      <c r="S17" s="7"/>
      <c r="T17" s="47" t="s">
        <v>86</v>
      </c>
      <c r="U17" s="48">
        <v>2.0</v>
      </c>
      <c r="V17" s="48">
        <v>9893.907</v>
      </c>
      <c r="W17" s="48">
        <v>4946.954</v>
      </c>
      <c r="X17" s="48">
        <v>2.19</v>
      </c>
      <c r="Y17" s="48">
        <v>0.1357</v>
      </c>
      <c r="Z17" s="32"/>
    </row>
    <row r="18">
      <c r="A18" s="11" t="s">
        <v>87</v>
      </c>
      <c r="B18" s="11" t="s">
        <v>36</v>
      </c>
      <c r="C18" s="11" t="s">
        <v>15</v>
      </c>
      <c r="D18" s="17"/>
      <c r="E18" s="17"/>
      <c r="F18" s="17"/>
      <c r="G18" s="17"/>
      <c r="H18" s="17"/>
      <c r="I18" s="17"/>
      <c r="J18" s="18"/>
      <c r="K18" s="18"/>
      <c r="L18" s="11">
        <v>2.0</v>
      </c>
      <c r="M18" s="19" t="s">
        <v>64</v>
      </c>
      <c r="O18" s="7"/>
      <c r="P18" s="7"/>
      <c r="Q18" s="30" t="s">
        <v>88</v>
      </c>
      <c r="R18" s="51">
        <v>87.15333</v>
      </c>
      <c r="S18" s="7"/>
      <c r="T18" s="52" t="s">
        <v>89</v>
      </c>
      <c r="U18" s="53">
        <v>22.0</v>
      </c>
      <c r="V18" s="53">
        <v>49695.518</v>
      </c>
      <c r="W18" s="53">
        <v>2258.887</v>
      </c>
      <c r="X18" s="54"/>
      <c r="Y18" s="54"/>
      <c r="Z18" s="32"/>
    </row>
    <row r="19">
      <c r="A19" s="11" t="s">
        <v>90</v>
      </c>
      <c r="B19" s="11" t="s">
        <v>91</v>
      </c>
      <c r="C19" s="11" t="s">
        <v>37</v>
      </c>
      <c r="D19" s="16">
        <v>7.4</v>
      </c>
      <c r="E19" s="16">
        <v>12.87</v>
      </c>
      <c r="F19" s="16">
        <v>6.76</v>
      </c>
      <c r="G19" s="16">
        <v>60.0</v>
      </c>
      <c r="H19" s="16">
        <v>37.0</v>
      </c>
      <c r="I19" s="16">
        <v>28.0</v>
      </c>
      <c r="J19" s="18">
        <v>5.0</v>
      </c>
      <c r="K19" s="18">
        <v>1.0</v>
      </c>
      <c r="L19" s="11">
        <v>2.0</v>
      </c>
      <c r="M19" s="19" t="s">
        <v>40</v>
      </c>
      <c r="O19" s="7"/>
      <c r="P19" s="55" t="s">
        <v>92</v>
      </c>
      <c r="Q19" s="56" t="s">
        <v>9</v>
      </c>
      <c r="R19" s="57">
        <v>11.58389</v>
      </c>
      <c r="S19" s="7"/>
      <c r="T19" s="58"/>
      <c r="U19" s="59"/>
      <c r="V19" s="59"/>
      <c r="W19" s="59"/>
      <c r="X19" s="59"/>
      <c r="Y19" s="59"/>
      <c r="Z19" s="32"/>
    </row>
    <row r="20">
      <c r="A20" s="11" t="s">
        <v>93</v>
      </c>
      <c r="B20" s="11" t="s">
        <v>94</v>
      </c>
      <c r="C20" s="11" t="s">
        <v>37</v>
      </c>
      <c r="D20" s="16">
        <v>12.5</v>
      </c>
      <c r="E20" s="16">
        <v>21.8</v>
      </c>
      <c r="F20" s="16">
        <v>16.6</v>
      </c>
      <c r="G20" s="16">
        <v>26.75</v>
      </c>
      <c r="H20" s="16">
        <v>400.47</v>
      </c>
      <c r="I20" s="16">
        <v>44.8</v>
      </c>
      <c r="J20" s="18">
        <v>5.0</v>
      </c>
      <c r="K20" s="18" t="s">
        <v>95</v>
      </c>
      <c r="L20" s="11">
        <v>2.0</v>
      </c>
      <c r="M20" s="19" t="s">
        <v>96</v>
      </c>
      <c r="O20" s="7"/>
      <c r="P20" s="60"/>
      <c r="Q20" s="61" t="s">
        <v>10</v>
      </c>
      <c r="R20" s="62">
        <v>45.57833</v>
      </c>
      <c r="S20" s="7"/>
      <c r="T20" s="31"/>
      <c r="U20" s="32"/>
      <c r="V20" s="32"/>
      <c r="W20" s="32"/>
      <c r="X20" s="32"/>
      <c r="Y20" s="32"/>
      <c r="Z20" s="32"/>
    </row>
    <row r="21">
      <c r="A21" s="11" t="s">
        <v>97</v>
      </c>
      <c r="B21" s="11" t="s">
        <v>98</v>
      </c>
      <c r="C21" s="11" t="s">
        <v>37</v>
      </c>
      <c r="D21" s="16"/>
      <c r="E21" s="16"/>
      <c r="F21" s="16"/>
      <c r="G21" s="16"/>
      <c r="H21" s="16"/>
      <c r="I21" s="16"/>
      <c r="J21" s="18"/>
      <c r="K21" s="18"/>
      <c r="L21" s="11">
        <v>2.0</v>
      </c>
      <c r="M21" s="19" t="s">
        <v>40</v>
      </c>
      <c r="O21" s="7"/>
      <c r="P21" s="63" t="s">
        <v>99</v>
      </c>
      <c r="Q21" s="61" t="s">
        <v>100</v>
      </c>
      <c r="R21" s="62">
        <v>19.91333</v>
      </c>
      <c r="S21" s="7"/>
      <c r="T21" s="33" t="s">
        <v>101</v>
      </c>
      <c r="U21" s="34"/>
      <c r="V21" s="34"/>
      <c r="W21" s="34"/>
      <c r="X21" s="34"/>
      <c r="Y21" s="34"/>
      <c r="Z21" s="35"/>
    </row>
    <row r="22">
      <c r="A22" s="11" t="s">
        <v>102</v>
      </c>
      <c r="B22" s="36"/>
      <c r="C22" s="11" t="s">
        <v>37</v>
      </c>
      <c r="D22" s="17"/>
      <c r="E22" s="17"/>
      <c r="F22" s="17"/>
      <c r="G22" s="17"/>
      <c r="H22" s="17"/>
      <c r="I22" s="17"/>
      <c r="J22" s="37"/>
      <c r="K22" s="18"/>
      <c r="L22" s="11">
        <v>2.0</v>
      </c>
      <c r="O22" s="7"/>
      <c r="P22" s="64"/>
      <c r="Q22" s="61" t="s">
        <v>103</v>
      </c>
      <c r="R22" s="62">
        <v>49.7075</v>
      </c>
      <c r="S22" s="7"/>
      <c r="T22" s="39" t="s">
        <v>104</v>
      </c>
      <c r="U22" s="40"/>
      <c r="V22" s="40"/>
      <c r="W22" s="40"/>
      <c r="X22" s="40"/>
      <c r="Y22" s="40"/>
      <c r="Z22" s="41"/>
    </row>
    <row r="23">
      <c r="C23" s="65" t="s">
        <v>105</v>
      </c>
      <c r="D23" s="66">
        <f t="shared" ref="D23:I23" si="1">ROUND(AVERAGE(D4:D22),2)</f>
        <v>9.94</v>
      </c>
      <c r="E23" s="66">
        <f t="shared" si="1"/>
        <v>16.19</v>
      </c>
      <c r="F23" s="66">
        <f t="shared" si="1"/>
        <v>8.62</v>
      </c>
      <c r="G23" s="66">
        <f t="shared" si="1"/>
        <v>29.88</v>
      </c>
      <c r="H23" s="66">
        <f t="shared" si="1"/>
        <v>83.22</v>
      </c>
      <c r="I23" s="66">
        <f t="shared" si="1"/>
        <v>23.63</v>
      </c>
      <c r="O23" s="7"/>
      <c r="P23" s="67"/>
      <c r="Q23" s="68" t="s">
        <v>106</v>
      </c>
      <c r="R23" s="69">
        <v>16.1225</v>
      </c>
      <c r="S23" s="7"/>
      <c r="T23" s="42" t="s">
        <v>4</v>
      </c>
      <c r="U23" s="43" t="s">
        <v>107</v>
      </c>
      <c r="V23" s="43" t="s">
        <v>108</v>
      </c>
      <c r="W23" s="43" t="s">
        <v>109</v>
      </c>
      <c r="X23" s="43" t="s">
        <v>110</v>
      </c>
      <c r="Y23" s="43" t="s">
        <v>111</v>
      </c>
      <c r="Z23" s="70" t="s">
        <v>112</v>
      </c>
    </row>
    <row r="24">
      <c r="C24" s="65" t="s">
        <v>113</v>
      </c>
      <c r="D24" s="66">
        <f t="shared" ref="D24:I24" si="2">ROUND(STDEV(D4:D22),2)</f>
        <v>8.94</v>
      </c>
      <c r="E24" s="66">
        <f t="shared" si="2"/>
        <v>12.56</v>
      </c>
      <c r="F24" s="66">
        <f t="shared" si="2"/>
        <v>3.87</v>
      </c>
      <c r="G24" s="66">
        <f t="shared" si="2"/>
        <v>18.15</v>
      </c>
      <c r="H24" s="66">
        <f t="shared" si="2"/>
        <v>116.2</v>
      </c>
      <c r="I24" s="66">
        <f t="shared" si="2"/>
        <v>15.33</v>
      </c>
      <c r="O24" s="7"/>
      <c r="P24" s="71"/>
      <c r="Q24" s="72"/>
      <c r="R24" s="73"/>
      <c r="S24" s="7"/>
      <c r="T24" s="74" t="s">
        <v>41</v>
      </c>
      <c r="U24" s="75">
        <f>ROUND(6.717,2)</f>
        <v>6.72</v>
      </c>
      <c r="V24" s="76">
        <f>ROUND(52.6703000000007,2)</f>
        <v>52.67</v>
      </c>
      <c r="W24" s="76">
        <f>ROUND(14.2188999999985,2)</f>
        <v>14.22</v>
      </c>
      <c r="X24" s="76">
        <f>ROUND(42.3242000000011,2)</f>
        <v>42.32</v>
      </c>
      <c r="Y24" s="76">
        <f>ROUND(22.8350999999996,2)</f>
        <v>22.84</v>
      </c>
      <c r="Z24" s="76">
        <f>ROUND(14.7131999999992,2)</f>
        <v>14.71</v>
      </c>
    </row>
    <row r="25">
      <c r="C25" s="77" t="s">
        <v>114</v>
      </c>
      <c r="D25" s="78">
        <f t="shared" ref="D25:I25" si="3">MIN(D4:D22)</f>
        <v>4.22</v>
      </c>
      <c r="E25" s="78">
        <f t="shared" si="3"/>
        <v>7.13</v>
      </c>
      <c r="F25" s="78">
        <f t="shared" si="3"/>
        <v>4.63</v>
      </c>
      <c r="G25" s="78">
        <f t="shared" si="3"/>
        <v>12.7</v>
      </c>
      <c r="H25" s="78">
        <f t="shared" si="3"/>
        <v>16.42</v>
      </c>
      <c r="I25" s="78">
        <f t="shared" si="3"/>
        <v>10.46</v>
      </c>
      <c r="O25" s="7"/>
      <c r="P25" s="79"/>
      <c r="Q25" s="28"/>
      <c r="R25" s="28"/>
      <c r="S25" s="7"/>
      <c r="T25" s="74" t="s">
        <v>44</v>
      </c>
      <c r="U25" s="75">
        <f>ROUND(9.97579999995231,2)</f>
        <v>9.98</v>
      </c>
      <c r="V25" s="76">
        <f>ROUND(16.6826999999284,2)</f>
        <v>16.68</v>
      </c>
      <c r="W25" s="76">
        <f>ROUND(12.0682000000476,2)</f>
        <v>12.07</v>
      </c>
      <c r="X25" s="76">
        <f>ROUND(18.991,2)</f>
        <v>18.99</v>
      </c>
      <c r="Y25" s="76">
        <f>ROUND(30.3932000000476,2)</f>
        <v>30.39</v>
      </c>
      <c r="Z25" s="76">
        <f>ROUND(12.2107999999523,2)</f>
        <v>12.21</v>
      </c>
    </row>
    <row r="26">
      <c r="C26" s="77" t="s">
        <v>115</v>
      </c>
      <c r="D26" s="78">
        <f t="shared" ref="D26:I26" si="4">MAX(D4:D22)</f>
        <v>37.31</v>
      </c>
      <c r="E26" s="78">
        <f t="shared" si="4"/>
        <v>52.67</v>
      </c>
      <c r="F26" s="78">
        <f t="shared" si="4"/>
        <v>16.6</v>
      </c>
      <c r="G26" s="78">
        <f t="shared" si="4"/>
        <v>69.54</v>
      </c>
      <c r="H26" s="78">
        <f t="shared" si="4"/>
        <v>400.47</v>
      </c>
      <c r="I26" s="78">
        <f t="shared" si="4"/>
        <v>56.46</v>
      </c>
      <c r="O26" s="7"/>
      <c r="P26" s="80"/>
      <c r="Q26" s="81"/>
      <c r="R26" s="81"/>
      <c r="S26" s="7"/>
      <c r="T26" s="74" t="s">
        <v>47</v>
      </c>
      <c r="U26" s="75">
        <f>ROUND(4.218,2)</f>
        <v>4.22</v>
      </c>
      <c r="V26" s="76">
        <f>ROUND(7.747,2)</f>
        <v>7.75</v>
      </c>
      <c r="W26" s="76">
        <f>ROUND(6.341,2)</f>
        <v>6.34</v>
      </c>
      <c r="X26" s="76">
        <f>ROUND(16.152,2)</f>
        <v>16.15</v>
      </c>
      <c r="Y26" s="76">
        <f>ROUND(41.319,2)</f>
        <v>41.32</v>
      </c>
      <c r="Z26" s="76">
        <f>ROUND(10.462,2)</f>
        <v>10.46</v>
      </c>
    </row>
    <row r="27">
      <c r="O27" s="82"/>
      <c r="Q27" s="19"/>
      <c r="R27" s="19"/>
      <c r="S27" s="83"/>
      <c r="T27" s="74" t="s">
        <v>50</v>
      </c>
      <c r="U27" s="75">
        <v>8.4</v>
      </c>
      <c r="V27" s="75">
        <v>22.67</v>
      </c>
      <c r="W27" s="75">
        <v>8.8</v>
      </c>
      <c r="X27" s="75">
        <v>26.0</v>
      </c>
      <c r="Y27" s="75">
        <v>23.0</v>
      </c>
      <c r="Z27" s="75">
        <v>13.2</v>
      </c>
    </row>
    <row r="28">
      <c r="O28" s="7"/>
      <c r="P28" s="84"/>
      <c r="Q28" s="84"/>
      <c r="R28" s="84"/>
      <c r="S28" s="7"/>
      <c r="T28" s="74" t="s">
        <v>59</v>
      </c>
      <c r="U28" s="75">
        <f>ROUND(37.3114000000001,2)</f>
        <v>37.31</v>
      </c>
      <c r="V28" s="76">
        <f>ROUND(12.5199000000001,2)</f>
        <v>12.52</v>
      </c>
      <c r="W28" s="76">
        <f>ROUND(5.9495,2)</f>
        <v>5.95</v>
      </c>
      <c r="X28" s="76">
        <f>ROUND(22.5870999999998,2)</f>
        <v>22.59</v>
      </c>
      <c r="Y28" s="76">
        <f>ROUND(16.4155999999998,2)</f>
        <v>16.42</v>
      </c>
      <c r="Z28" s="76">
        <f>ROUND(56.4646999999999,2)</f>
        <v>56.46</v>
      </c>
    </row>
    <row r="29">
      <c r="C29" s="15" t="s">
        <v>116</v>
      </c>
      <c r="D29" s="15" t="s">
        <v>100</v>
      </c>
      <c r="E29" s="15" t="s">
        <v>103</v>
      </c>
      <c r="F29" s="15" t="s">
        <v>106</v>
      </c>
      <c r="H29" s="15" t="s">
        <v>100</v>
      </c>
      <c r="I29" s="15" t="s">
        <v>103</v>
      </c>
      <c r="J29" s="15" t="s">
        <v>106</v>
      </c>
      <c r="K29" s="15" t="s">
        <v>9</v>
      </c>
      <c r="L29" s="15" t="s">
        <v>10</v>
      </c>
      <c r="O29" s="7"/>
      <c r="P29" s="7"/>
      <c r="Q29" s="33" t="s">
        <v>117</v>
      </c>
      <c r="R29" s="34"/>
      <c r="S29" s="7"/>
      <c r="T29" s="74" t="s">
        <v>65</v>
      </c>
      <c r="U29" s="75">
        <v>7.38</v>
      </c>
      <c r="V29" s="75">
        <v>7.13</v>
      </c>
      <c r="W29" s="75">
        <v>6.2</v>
      </c>
      <c r="X29" s="75">
        <v>27.27</v>
      </c>
      <c r="Y29" s="75">
        <v>91.97</v>
      </c>
      <c r="Z29" s="75">
        <v>14.57</v>
      </c>
    </row>
    <row r="30">
      <c r="B30" s="23">
        <f t="shared" ref="B30:B31" si="7">AVERAGE(D30:F30)</f>
        <v>14.21</v>
      </c>
      <c r="C30" s="65" t="s">
        <v>9</v>
      </c>
      <c r="D30" s="66">
        <f t="shared" ref="D30:F30" si="5">ROUND(AVERAGE(D4:D9),2)</f>
        <v>7.33</v>
      </c>
      <c r="E30" s="66">
        <f t="shared" si="5"/>
        <v>24.94</v>
      </c>
      <c r="F30" s="66">
        <f t="shared" si="5"/>
        <v>10.36</v>
      </c>
      <c r="G30" s="65" t="s">
        <v>113</v>
      </c>
      <c r="H30" s="66">
        <f t="shared" ref="H30:J30" si="6">ROUND(STDEV(D4:D22),2)</f>
        <v>8.94</v>
      </c>
      <c r="I30" s="66">
        <f t="shared" si="6"/>
        <v>12.56</v>
      </c>
      <c r="J30" s="65">
        <f t="shared" si="6"/>
        <v>3.87</v>
      </c>
      <c r="K30" s="23">
        <f>ROUND(AVERAGE(D23:F23),2)</f>
        <v>11.58</v>
      </c>
      <c r="L30" s="85">
        <f>ROUND(AVERAGE(G23:I23),2)</f>
        <v>45.58</v>
      </c>
      <c r="O30" s="7"/>
      <c r="P30" s="7"/>
      <c r="Q30" s="39" t="s">
        <v>118</v>
      </c>
      <c r="R30" s="40"/>
      <c r="S30" s="7"/>
      <c r="T30" s="74" t="s">
        <v>70</v>
      </c>
      <c r="U30" s="75">
        <v>6.64</v>
      </c>
      <c r="V30" s="75">
        <v>9.13</v>
      </c>
      <c r="W30" s="75">
        <v>6.73</v>
      </c>
      <c r="X30" s="75">
        <v>14.45</v>
      </c>
      <c r="Y30" s="75">
        <v>47.28</v>
      </c>
      <c r="Z30" s="75">
        <v>11.15</v>
      </c>
    </row>
    <row r="31">
      <c r="B31" s="23">
        <f t="shared" si="7"/>
        <v>22.63666667</v>
      </c>
      <c r="C31" s="65" t="s">
        <v>10</v>
      </c>
      <c r="D31" s="66">
        <f t="shared" ref="D31:F31" si="8">ROUND(AVERAGE(G4:G9),2)</f>
        <v>25.87</v>
      </c>
      <c r="E31" s="66">
        <f t="shared" si="8"/>
        <v>29.39</v>
      </c>
      <c r="F31" s="66">
        <f t="shared" si="8"/>
        <v>12.65</v>
      </c>
      <c r="G31" s="65" t="s">
        <v>113</v>
      </c>
      <c r="H31" s="66">
        <f t="shared" ref="H31:J31" si="9">ROUND(STDEV(G4:G22),2)</f>
        <v>18.15</v>
      </c>
      <c r="I31" s="66">
        <f t="shared" si="9"/>
        <v>116.2</v>
      </c>
      <c r="J31" s="66">
        <f t="shared" si="9"/>
        <v>15.33</v>
      </c>
      <c r="K31" s="85"/>
      <c r="O31" s="7"/>
      <c r="P31" s="7"/>
      <c r="Q31" s="42" t="s">
        <v>51</v>
      </c>
      <c r="R31" s="43" t="s">
        <v>23</v>
      </c>
      <c r="S31" s="7"/>
      <c r="T31" s="74" t="s">
        <v>76</v>
      </c>
      <c r="U31" s="75">
        <v>5.09</v>
      </c>
      <c r="V31" s="75">
        <v>10.48</v>
      </c>
      <c r="W31" s="75">
        <v>4.86</v>
      </c>
      <c r="X31" s="75">
        <v>21.84</v>
      </c>
      <c r="Y31" s="75">
        <v>28.21</v>
      </c>
      <c r="Z31" s="75">
        <v>14.62</v>
      </c>
    </row>
    <row r="32">
      <c r="C32" s="15" t="s">
        <v>119</v>
      </c>
      <c r="D32" s="15" t="s">
        <v>100</v>
      </c>
      <c r="E32" s="15" t="s">
        <v>103</v>
      </c>
      <c r="F32" s="15" t="s">
        <v>106</v>
      </c>
      <c r="O32" s="7"/>
      <c r="P32" s="80"/>
      <c r="Q32" s="44" t="s">
        <v>120</v>
      </c>
      <c r="R32" s="45">
        <v>0.414878</v>
      </c>
      <c r="S32" s="7"/>
      <c r="T32" s="74" t="s">
        <v>81</v>
      </c>
      <c r="U32" s="75">
        <v>4.49</v>
      </c>
      <c r="V32" s="75">
        <v>10.69</v>
      </c>
      <c r="W32" s="75">
        <v>4.63</v>
      </c>
      <c r="X32" s="75">
        <v>12.7</v>
      </c>
      <c r="Y32" s="75">
        <v>28.09</v>
      </c>
      <c r="Z32" s="75">
        <v>38.7</v>
      </c>
    </row>
    <row r="33">
      <c r="C33" s="65" t="s">
        <v>9</v>
      </c>
      <c r="D33" s="66">
        <f t="shared" ref="D33:F33" si="10">ROUND(AVERAGE(D12:D21),2)</f>
        <v>11.25</v>
      </c>
      <c r="E33" s="66">
        <f t="shared" si="10"/>
        <v>11.82</v>
      </c>
      <c r="F33" s="66">
        <f t="shared" si="10"/>
        <v>7.74</v>
      </c>
      <c r="G33" s="23">
        <f t="shared" ref="G33:G34" si="12">AVERAGE(D33:F33)</f>
        <v>10.27</v>
      </c>
      <c r="P33" s="86"/>
      <c r="Q33" s="47" t="s">
        <v>121</v>
      </c>
      <c r="R33" s="48">
        <v>0.260467</v>
      </c>
      <c r="S33" s="59"/>
      <c r="T33" s="87" t="s">
        <v>85</v>
      </c>
      <c r="U33" s="75">
        <f>ROUND(9.18520000000298,2)</f>
        <v>9.19</v>
      </c>
      <c r="V33" s="76">
        <f>ROUND(9.93089999999105,2)</f>
        <v>9.93</v>
      </c>
      <c r="W33" s="76">
        <f>ROUND(10.218799999997,2)</f>
        <v>10.22</v>
      </c>
      <c r="X33" s="76">
        <f>ROUND(69.544299999997,2)</f>
        <v>69.54</v>
      </c>
      <c r="Y33" s="76">
        <f>ROUND(231.6735,2)</f>
        <v>231.67</v>
      </c>
      <c r="Z33" s="76">
        <f>ROUND(24.6765,2)</f>
        <v>24.68</v>
      </c>
    </row>
    <row r="34">
      <c r="C34" s="65" t="s">
        <v>10</v>
      </c>
      <c r="D34" s="66">
        <f t="shared" ref="D34:F34" si="11">ROUND(AVERAGE(G12:G21),2)</f>
        <v>31.89</v>
      </c>
      <c r="E34" s="66">
        <f t="shared" si="11"/>
        <v>110.14</v>
      </c>
      <c r="F34" s="66">
        <f t="shared" si="11"/>
        <v>29.12</v>
      </c>
      <c r="G34" s="23">
        <f t="shared" si="12"/>
        <v>57.05</v>
      </c>
      <c r="N34" s="15" t="s">
        <v>122</v>
      </c>
      <c r="P34" s="86"/>
      <c r="Q34" s="52" t="s">
        <v>123</v>
      </c>
      <c r="R34" s="53">
        <v>0.166035</v>
      </c>
      <c r="S34" s="32"/>
      <c r="T34" s="87" t="s">
        <v>88</v>
      </c>
      <c r="U34" s="75">
        <v>7.4</v>
      </c>
      <c r="V34" s="75">
        <v>12.87</v>
      </c>
      <c r="W34" s="75">
        <v>6.76</v>
      </c>
      <c r="X34" s="75">
        <v>60.0</v>
      </c>
      <c r="Y34" s="75">
        <v>37.0</v>
      </c>
      <c r="Z34" s="75">
        <v>28.0</v>
      </c>
    </row>
    <row r="35" ht="18.0" customHeight="1">
      <c r="N35" s="15" t="s">
        <v>124</v>
      </c>
      <c r="P35" s="86"/>
      <c r="Q35" s="88"/>
      <c r="R35" s="88"/>
      <c r="S35" s="31"/>
      <c r="T35" s="89" t="s">
        <v>125</v>
      </c>
      <c r="U35" s="90">
        <v>12.5</v>
      </c>
      <c r="V35" s="90">
        <v>21.8</v>
      </c>
      <c r="W35" s="90">
        <v>16.6</v>
      </c>
      <c r="X35" s="90">
        <v>26.75</v>
      </c>
      <c r="Y35" s="90">
        <v>400.47</v>
      </c>
      <c r="Z35" s="90">
        <v>44.8</v>
      </c>
    </row>
    <row r="36">
      <c r="N36" s="15" t="s">
        <v>126</v>
      </c>
      <c r="P36" s="86"/>
      <c r="Q36" s="86"/>
      <c r="R36" s="86"/>
      <c r="S36" s="31"/>
      <c r="T36" s="91"/>
      <c r="U36" s="92"/>
      <c r="V36" s="92"/>
      <c r="W36" s="92"/>
      <c r="X36" s="92"/>
      <c r="Y36" s="92"/>
      <c r="Z36" s="92"/>
    </row>
    <row r="37">
      <c r="N37" s="15" t="s">
        <v>127</v>
      </c>
      <c r="S37" s="32"/>
      <c r="T37" s="87"/>
      <c r="U37" s="92"/>
      <c r="V37" s="92"/>
      <c r="W37" s="92"/>
      <c r="X37" s="92"/>
      <c r="Y37" s="92"/>
      <c r="Z37" s="92"/>
    </row>
    <row r="38">
      <c r="N38" s="15" t="s">
        <v>128</v>
      </c>
      <c r="S38" s="32"/>
      <c r="T38" s="93"/>
      <c r="U38" s="94"/>
      <c r="V38" s="94"/>
      <c r="W38" s="94"/>
      <c r="X38" s="94"/>
      <c r="Y38" s="94"/>
      <c r="Z38" s="94"/>
    </row>
    <row r="39">
      <c r="N39" s="15" t="s">
        <v>129</v>
      </c>
      <c r="S39" s="95"/>
      <c r="T39" s="96"/>
      <c r="U39" s="97"/>
      <c r="V39" s="97"/>
      <c r="W39" s="97"/>
      <c r="X39" s="97"/>
      <c r="Y39" s="97"/>
      <c r="Z39" s="97"/>
    </row>
    <row r="40">
      <c r="N40" s="15" t="s">
        <v>130</v>
      </c>
      <c r="S40" s="32"/>
      <c r="T40" s="98"/>
      <c r="U40" s="98"/>
      <c r="V40" s="59"/>
      <c r="W40" s="59"/>
      <c r="X40" s="59"/>
      <c r="Y40" s="59"/>
      <c r="Z40" s="59"/>
    </row>
    <row r="41">
      <c r="N41" s="15" t="s">
        <v>131</v>
      </c>
      <c r="S41" s="95"/>
      <c r="T41" s="99" t="s">
        <v>132</v>
      </c>
      <c r="U41" s="34"/>
      <c r="V41" s="34"/>
      <c r="W41" s="34"/>
      <c r="X41" s="34"/>
      <c r="Y41" s="34"/>
      <c r="Z41" s="35"/>
    </row>
    <row r="42">
      <c r="N42" s="15" t="s">
        <v>130</v>
      </c>
      <c r="S42" s="95"/>
      <c r="T42" s="100" t="s">
        <v>133</v>
      </c>
      <c r="U42" s="101"/>
      <c r="V42" s="101"/>
      <c r="W42" s="101"/>
      <c r="X42" s="101"/>
      <c r="Y42" s="101"/>
      <c r="Z42" s="102"/>
    </row>
    <row r="43">
      <c r="N43" s="15" t="s">
        <v>134</v>
      </c>
      <c r="S43" s="95"/>
      <c r="T43" s="103" t="s">
        <v>4</v>
      </c>
      <c r="U43" s="104" t="s">
        <v>107</v>
      </c>
      <c r="V43" s="104" t="s">
        <v>108</v>
      </c>
      <c r="W43" s="104" t="s">
        <v>109</v>
      </c>
      <c r="X43" s="104" t="s">
        <v>110</v>
      </c>
      <c r="Y43" s="104" t="s">
        <v>111</v>
      </c>
      <c r="Z43" s="105" t="s">
        <v>112</v>
      </c>
    </row>
    <row r="44">
      <c r="N44" s="15" t="s">
        <v>135</v>
      </c>
      <c r="S44" s="95"/>
      <c r="T44" s="106" t="s">
        <v>41</v>
      </c>
      <c r="U44" s="107">
        <v>1.0</v>
      </c>
      <c r="V44" s="107">
        <v>1.0</v>
      </c>
      <c r="W44" s="107">
        <v>1.0</v>
      </c>
      <c r="X44" s="107">
        <v>5.0</v>
      </c>
      <c r="Y44" s="107">
        <v>5.0</v>
      </c>
      <c r="Z44" s="107">
        <v>5.0</v>
      </c>
    </row>
    <row r="45">
      <c r="N45" s="15" t="s">
        <v>136</v>
      </c>
      <c r="S45" s="95"/>
      <c r="T45" s="106" t="s">
        <v>44</v>
      </c>
      <c r="U45" s="107">
        <v>2.0</v>
      </c>
      <c r="V45" s="107">
        <v>2.0</v>
      </c>
      <c r="W45" s="107">
        <v>2.0</v>
      </c>
      <c r="X45" s="107">
        <v>4.0</v>
      </c>
      <c r="Y45" s="107">
        <v>5.0</v>
      </c>
      <c r="Z45" s="107">
        <v>5.0</v>
      </c>
    </row>
    <row r="46">
      <c r="N46" s="15" t="s">
        <v>137</v>
      </c>
      <c r="S46" s="95"/>
      <c r="T46" s="106" t="s">
        <v>47</v>
      </c>
      <c r="U46" s="107">
        <v>1.0</v>
      </c>
      <c r="V46" s="107">
        <v>1.0</v>
      </c>
      <c r="W46" s="107">
        <v>1.0</v>
      </c>
      <c r="X46" s="107">
        <v>5.0</v>
      </c>
      <c r="Y46" s="107">
        <v>5.0</v>
      </c>
      <c r="Z46" s="107">
        <v>4.0</v>
      </c>
    </row>
    <row r="47">
      <c r="N47" s="15" t="s">
        <v>138</v>
      </c>
      <c r="S47" s="32"/>
      <c r="T47" s="106" t="s">
        <v>50</v>
      </c>
      <c r="U47" s="107">
        <v>1.0</v>
      </c>
      <c r="V47" s="107">
        <v>2.0</v>
      </c>
      <c r="W47" s="107">
        <v>1.0</v>
      </c>
      <c r="X47" s="107">
        <v>2.0</v>
      </c>
      <c r="Y47" s="107">
        <v>2.0</v>
      </c>
      <c r="Z47" s="107">
        <v>1.0</v>
      </c>
    </row>
    <row r="48">
      <c r="N48" s="15" t="s">
        <v>139</v>
      </c>
      <c r="S48" s="32"/>
      <c r="T48" s="106" t="s">
        <v>59</v>
      </c>
      <c r="U48" s="107">
        <v>1.0</v>
      </c>
      <c r="V48" s="107">
        <v>1.0</v>
      </c>
      <c r="W48" s="107">
        <v>1.0</v>
      </c>
      <c r="X48" s="107">
        <v>4.0</v>
      </c>
      <c r="Y48" s="107">
        <v>3.0</v>
      </c>
      <c r="Z48" s="107">
        <v>2.0</v>
      </c>
    </row>
    <row r="49">
      <c r="N49" s="15" t="s">
        <v>140</v>
      </c>
      <c r="S49" s="32"/>
      <c r="T49" s="106" t="s">
        <v>65</v>
      </c>
      <c r="U49" s="107">
        <v>1.0</v>
      </c>
      <c r="V49" s="107">
        <v>1.0</v>
      </c>
      <c r="W49" s="107">
        <v>1.0</v>
      </c>
      <c r="X49" s="107">
        <v>4.0</v>
      </c>
      <c r="Y49" s="107">
        <v>5.0</v>
      </c>
      <c r="Z49" s="107">
        <v>2.0</v>
      </c>
    </row>
    <row r="50">
      <c r="N50" s="15" t="s">
        <v>141</v>
      </c>
      <c r="S50" s="32"/>
      <c r="T50" s="106" t="s">
        <v>70</v>
      </c>
      <c r="U50" s="107">
        <v>1.0</v>
      </c>
      <c r="V50" s="107">
        <v>2.0</v>
      </c>
      <c r="W50" s="107">
        <v>2.0</v>
      </c>
      <c r="X50" s="107">
        <v>5.0</v>
      </c>
      <c r="Y50" s="107">
        <v>5.0</v>
      </c>
      <c r="Z50" s="107">
        <v>5.0</v>
      </c>
    </row>
    <row r="51">
      <c r="N51" s="15" t="s">
        <v>142</v>
      </c>
      <c r="S51" s="32"/>
      <c r="T51" s="108" t="s">
        <v>76</v>
      </c>
      <c r="U51" s="107">
        <v>1.0</v>
      </c>
      <c r="V51" s="107">
        <v>2.0</v>
      </c>
      <c r="W51" s="107">
        <v>1.0</v>
      </c>
      <c r="X51" s="107">
        <v>4.0</v>
      </c>
      <c r="Y51" s="107">
        <v>5.0</v>
      </c>
      <c r="Z51" s="107">
        <v>3.0</v>
      </c>
    </row>
    <row r="52">
      <c r="N52" s="15" t="s">
        <v>143</v>
      </c>
      <c r="S52" s="32"/>
      <c r="T52" s="108" t="s">
        <v>81</v>
      </c>
      <c r="U52" s="107">
        <v>3.0</v>
      </c>
      <c r="V52" s="107">
        <v>1.0</v>
      </c>
      <c r="W52" s="107">
        <v>1.0</v>
      </c>
      <c r="X52" s="107">
        <v>3.0</v>
      </c>
      <c r="Y52" s="107">
        <v>1.0</v>
      </c>
      <c r="Z52" s="107">
        <v>1.0</v>
      </c>
    </row>
    <row r="53">
      <c r="N53" s="15" t="s">
        <v>144</v>
      </c>
      <c r="S53" s="32"/>
      <c r="T53" s="109" t="s">
        <v>85</v>
      </c>
      <c r="U53" s="107">
        <v>1.0</v>
      </c>
      <c r="V53" s="107">
        <v>1.0</v>
      </c>
      <c r="W53" s="107">
        <v>1.0</v>
      </c>
      <c r="X53" s="107">
        <v>1.0</v>
      </c>
      <c r="Y53" s="107">
        <v>1.0</v>
      </c>
      <c r="Z53" s="107">
        <v>1.0</v>
      </c>
    </row>
    <row r="54">
      <c r="N54" s="15" t="s">
        <v>145</v>
      </c>
      <c r="S54" s="32"/>
      <c r="T54" s="109" t="s">
        <v>88</v>
      </c>
      <c r="U54" s="107">
        <v>1.0</v>
      </c>
      <c r="V54" s="107">
        <v>1.0</v>
      </c>
      <c r="W54" s="107">
        <v>1.0</v>
      </c>
      <c r="X54" s="107">
        <v>5.0</v>
      </c>
      <c r="Y54" s="107">
        <v>5.0</v>
      </c>
      <c r="Z54" s="107">
        <v>5.0</v>
      </c>
    </row>
    <row r="55">
      <c r="N55" s="15" t="s">
        <v>146</v>
      </c>
      <c r="S55" s="32"/>
      <c r="T55" s="110" t="s">
        <v>125</v>
      </c>
      <c r="U55" s="111">
        <v>1.0</v>
      </c>
      <c r="V55" s="111">
        <v>1.0</v>
      </c>
      <c r="W55" s="111">
        <v>1.0</v>
      </c>
      <c r="X55" s="111">
        <v>2.0</v>
      </c>
      <c r="Y55" s="111">
        <v>1.0</v>
      </c>
      <c r="Z55" s="111">
        <v>3.0</v>
      </c>
    </row>
    <row r="56">
      <c r="N56" s="15" t="s">
        <v>147</v>
      </c>
      <c r="S56" s="32"/>
      <c r="T56" s="109"/>
      <c r="U56" s="112"/>
      <c r="V56" s="112"/>
      <c r="W56" s="112"/>
      <c r="X56" s="112"/>
      <c r="Y56" s="112"/>
      <c r="Z56" s="112"/>
    </row>
    <row r="57">
      <c r="N57" s="15" t="s">
        <v>148</v>
      </c>
      <c r="S57" s="32"/>
      <c r="T57" s="109"/>
      <c r="U57" s="107"/>
      <c r="V57" s="107"/>
      <c r="W57" s="107"/>
      <c r="X57" s="107"/>
      <c r="Y57" s="107"/>
      <c r="Z57" s="107"/>
    </row>
    <row r="58">
      <c r="S58" s="32"/>
      <c r="T58" s="113"/>
      <c r="U58" s="114"/>
      <c r="V58" s="114"/>
      <c r="W58" s="114"/>
      <c r="X58" s="114"/>
      <c r="Y58" s="114"/>
      <c r="Z58" s="114"/>
    </row>
    <row r="59">
      <c r="T59" s="115"/>
      <c r="U59" s="116"/>
      <c r="V59" s="116"/>
      <c r="W59" s="116"/>
      <c r="X59" s="116"/>
      <c r="Y59" s="116"/>
      <c r="Z59" s="116"/>
    </row>
    <row r="61">
      <c r="N61" s="15" t="s">
        <v>149</v>
      </c>
    </row>
    <row r="62">
      <c r="N62" s="15" t="s">
        <v>150</v>
      </c>
    </row>
    <row r="63">
      <c r="N63" s="15" t="s">
        <v>151</v>
      </c>
    </row>
    <row r="64">
      <c r="N64" s="15" t="s">
        <v>152</v>
      </c>
    </row>
    <row r="65">
      <c r="N65" s="15" t="s">
        <v>153</v>
      </c>
    </row>
    <row r="66">
      <c r="N66" s="15" t="s">
        <v>154</v>
      </c>
    </row>
    <row r="67">
      <c r="N67" s="15" t="s">
        <v>155</v>
      </c>
    </row>
    <row r="68">
      <c r="N68" s="15" t="s">
        <v>130</v>
      </c>
    </row>
    <row r="69">
      <c r="N69" s="15" t="s">
        <v>156</v>
      </c>
    </row>
    <row r="70">
      <c r="N70" s="15" t="s">
        <v>130</v>
      </c>
    </row>
    <row r="71">
      <c r="N71" s="15" t="s">
        <v>157</v>
      </c>
    </row>
    <row r="72">
      <c r="N72" s="15" t="s">
        <v>158</v>
      </c>
    </row>
    <row r="73">
      <c r="N73" s="15" t="s">
        <v>159</v>
      </c>
    </row>
    <row r="74">
      <c r="N74" s="15" t="s">
        <v>160</v>
      </c>
    </row>
    <row r="75">
      <c r="N75" s="15" t="s">
        <v>161</v>
      </c>
    </row>
    <row r="76">
      <c r="N76" s="15" t="s">
        <v>162</v>
      </c>
    </row>
    <row r="77">
      <c r="N77" s="15" t="s">
        <v>161</v>
      </c>
    </row>
  </sheetData>
  <mergeCells count="22">
    <mergeCell ref="D2:F2"/>
    <mergeCell ref="G2:I2"/>
    <mergeCell ref="A1:C1"/>
    <mergeCell ref="D1:I1"/>
    <mergeCell ref="J1:K1"/>
    <mergeCell ref="M1:M3"/>
    <mergeCell ref="A2:A3"/>
    <mergeCell ref="B2:B3"/>
    <mergeCell ref="C2:C3"/>
    <mergeCell ref="L2:L3"/>
    <mergeCell ref="T22:Z22"/>
    <mergeCell ref="Q29:R29"/>
    <mergeCell ref="Q30:R30"/>
    <mergeCell ref="T41:Z41"/>
    <mergeCell ref="T42:Z42"/>
    <mergeCell ref="J2:J3"/>
    <mergeCell ref="K2:K3"/>
    <mergeCell ref="P3:R3"/>
    <mergeCell ref="P4:R4"/>
    <mergeCell ref="T9:Y9"/>
    <mergeCell ref="T10:Y10"/>
    <mergeCell ref="T21:Z21"/>
  </mergeCells>
  <drawing r:id="rId1"/>
</worksheet>
</file>