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ian\Google Drive\Documentos\UNISINOS\2021-1\Simulacao e Modelagem de Sistemas\TGB\"/>
    </mc:Choice>
  </mc:AlternateContent>
  <xr:revisionPtr revIDLastSave="0" documentId="13_ncr:1_{A90A903C-5422-4DB5-9D88-E0CEA9975D9A}" xr6:coauthVersionLast="45" xr6:coauthVersionMax="46" xr10:uidLastSave="{00000000-0000-0000-0000-000000000000}"/>
  <bookViews>
    <workbookView xWindow="-120" yWindow="-120" windowWidth="24240" windowHeight="13740" activeTab="2" xr2:uid="{00000000-000D-0000-FFFF-FFFF00000000}"/>
  </bookViews>
  <sheets>
    <sheet name="teste normal" sheetId="1" r:id="rId1"/>
    <sheet name="teste F" sheetId="3" r:id="rId2"/>
    <sheet name="teste T" sheetId="2" r:id="rId3"/>
    <sheet name="Planilha1" sheetId="6" r:id="rId4"/>
    <sheet name="smith-satter" sheetId="4" r:id="rId5"/>
    <sheet name="soma ranks" sheetId="5" r:id="rId6"/>
  </sheets>
  <externalReferences>
    <externalReference r:id="rId7"/>
  </externalReferences>
  <definedNames>
    <definedName name="desvpad">'teste normal'!$I$23</definedName>
    <definedName name="gl">'teste normal'!$L$21</definedName>
    <definedName name="media">'teste normal'!$G$21</definedName>
    <definedName name="media_a">'teste T'!$A$15</definedName>
    <definedName name="media_b">'teste T'!$B$15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M7" i="6"/>
  <c r="M8" i="6"/>
  <c r="M9" i="6"/>
  <c r="M10" i="6"/>
  <c r="M11" i="6"/>
  <c r="L11" i="6"/>
  <c r="L10" i="6"/>
  <c r="L9" i="6"/>
  <c r="L8" i="6"/>
  <c r="L7" i="6"/>
  <c r="L6" i="6"/>
  <c r="L5" i="6"/>
  <c r="L4" i="6"/>
  <c r="L3" i="6"/>
  <c r="L2" i="6"/>
  <c r="A15" i="2"/>
  <c r="B15" i="2"/>
  <c r="D7" i="2"/>
  <c r="A16" i="2"/>
  <c r="B16" i="2"/>
  <c r="D8" i="2"/>
  <c r="D10" i="2"/>
  <c r="F7" i="2"/>
  <c r="F8" i="2"/>
  <c r="F10" i="2"/>
  <c r="H10" i="2"/>
  <c r="A3" i="3"/>
  <c r="A2" i="3"/>
  <c r="B6" i="3"/>
  <c r="L17" i="5"/>
  <c r="H12" i="5"/>
  <c r="L13" i="5"/>
  <c r="I12" i="5"/>
  <c r="L14" i="5"/>
  <c r="L15" i="5"/>
  <c r="L18" i="5"/>
  <c r="N18" i="5"/>
  <c r="L19" i="5"/>
  <c r="B4" i="4"/>
  <c r="B5" i="4"/>
  <c r="B12" i="4"/>
  <c r="B7" i="4"/>
  <c r="B6" i="4"/>
  <c r="A27" i="2"/>
  <c r="A19" i="2"/>
  <c r="A20" i="2"/>
  <c r="A21" i="2"/>
  <c r="A22" i="2"/>
  <c r="A23" i="2"/>
  <c r="A24" i="2"/>
  <c r="A25" i="2"/>
  <c r="A26" i="2"/>
  <c r="A18" i="2"/>
  <c r="B17" i="2"/>
  <c r="A17" i="2"/>
  <c r="B13" i="4"/>
  <c r="A28" i="2"/>
  <c r="C12" i="4"/>
  <c r="B9" i="4"/>
  <c r="B10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5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5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6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7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H1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somatório das posições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<sst xmlns="http://schemas.openxmlformats.org/spreadsheetml/2006/main" count="121" uniqueCount="111">
  <si>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</si>
  <si>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</si>
  <si>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</si>
  <si>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</si>
  <si>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</si>
  <si>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</si>
  <si>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</si>
  <si>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</si>
  <si>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</si>
  <si>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</si>
  <si>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</si>
  <si>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</si>
  <si>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</si>
  <si>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</si>
  <si>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</si>
  <si>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</si>
  <si>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</si>
  <si>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</si>
  <si>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</si>
  <si>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</si>
  <si>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GL:</t>
  </si>
  <si>
    <t>Teste-F: duas amostras para variâncias</t>
  </si>
  <si>
    <t>F</t>
  </si>
  <si>
    <t>P(F&lt;=f) uni-caudal</t>
  </si>
  <si>
    <t>F crítico uni-caudal</t>
  </si>
  <si>
    <t>coluna</t>
  </si>
  <si>
    <t>linha</t>
  </si>
  <si>
    <t>Na tabela:</t>
  </si>
  <si>
    <t>n-1 do numerador</t>
  </si>
  <si>
    <t>n-1 do denominador</t>
  </si>
  <si>
    <t>Neste exemplo, é o</t>
  </si>
  <si>
    <t>sistema (numerador)</t>
  </si>
  <si>
    <t>modelo (denominador)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</si>
  <si>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</si>
  <si>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</si>
  <si>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</si>
  <si>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</si>
  <si>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</si>
  <si>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</si>
  <si>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</si>
  <si>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</si>
  <si>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</si>
  <si>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</si>
  <si>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</si>
  <si>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</si>
  <si>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</si>
  <si>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</si>
  <si>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</si>
  <si>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>n do numerador = 10</t>
  </si>
  <si>
    <t>n do denominador = 10</t>
  </si>
  <si>
    <t xml:space="preserve"> </t>
  </si>
  <si>
    <t>TABELA    TESTE   F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</si>
  <si>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</si>
  <si>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</si>
  <si>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</si>
  <si>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10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</si>
  <si>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</si>
  <si>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13,69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</si>
  <si>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=11,23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</si>
  <si>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=30,16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</si>
  <si>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=17,87</t>
    </r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</si>
  <si>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</si>
  <si>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</si>
  <si>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</si>
  <si>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sistema ordenado</t>
  </si>
  <si>
    <t>modelo ordenado</t>
  </si>
  <si>
    <t>juntando ordenado</t>
  </si>
  <si>
    <t>posições sistema</t>
  </si>
  <si>
    <t>posições modelo</t>
  </si>
  <si>
    <t>W1</t>
  </si>
  <si>
    <t>W2</t>
  </si>
  <si>
    <t>U</t>
  </si>
  <si>
    <t>var</t>
  </si>
  <si>
    <t>desvio pad (std dev)</t>
  </si>
  <si>
    <t>z</t>
  </si>
  <si>
    <r>
      <t xml:space="preserve">para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= 0,05    -&gt;    -1,96 </t>
    </r>
    <r>
      <rPr>
        <sz val="11"/>
        <color theme="1"/>
        <rFont val="Symbol"/>
        <family val="1"/>
        <charset val="2"/>
      </rPr>
      <t>£ Z £ 1,96</t>
    </r>
  </si>
  <si>
    <t>Logo não rejeita H0</t>
  </si>
  <si>
    <t>Z está dentro do intervalo de não rejeição!</t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</si>
  <si>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</si>
  <si>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</si>
  <si>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t>média</t>
  </si>
  <si>
    <t>Quanto + entrelaçado melhor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</si>
  <si>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</si>
  <si>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</si>
  <si>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</si>
  <si>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</si>
  <si>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</si>
  <si>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</si>
  <si>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</si>
  <si>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</si>
  <si>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</si>
  <si>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</si>
  <si>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</si>
  <si>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H0 é  a hipótese de que as duas amostras convergem.</t>
  </si>
  <si>
    <t>n1=10</t>
  </si>
  <si>
    <t>n2=10</t>
  </si>
  <si>
    <t>verificar com Teste de adequação (Chi-Square/KS)</t>
  </si>
  <si>
    <t>F=</t>
  </si>
  <si>
    <r>
      <t>Com F = 1,68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</si>
  <si>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</si>
  <si>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</si>
  <si>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</si>
  <si>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</si>
  <si>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</si>
  <si>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</si>
  <si>
    <t>Coluna1</t>
  </si>
  <si>
    <t>Coluna2</t>
  </si>
  <si>
    <t>Exportados dados de 10 em 10 min do modelo e do sistema</t>
  </si>
  <si>
    <t>min</t>
  </si>
  <si>
    <t>tamanho</t>
  </si>
  <si>
    <t>Avaliação Fila Atendimento Cx2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</si>
</sst>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6" borderId="0" xfId="0" applyFill="1" applyBorder="1" applyAlignment="1"/>
    <xf numFmtId="0" fontId="0" fillId="9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10" borderId="2" xfId="0" applyFill="1" applyBorder="1" applyAlignment="1"/>
    <xf numFmtId="0" fontId="12" fillId="0" borderId="0" xfId="0" applyFont="1"/>
    <xf numFmtId="0" fontId="0" fillId="5" borderId="0" xfId="0" applyFill="1" applyBorder="1" applyAlignment="1"/>
    <xf numFmtId="0" fontId="0" fillId="7" borderId="0" xfId="0" applyFill="1" applyBorder="1" applyAlignment="1"/>
    <xf numFmtId="0" fontId="7" fillId="11" borderId="0" xfId="0" applyFont="1" applyFill="1"/>
    <xf numFmtId="0" fontId="7" fillId="11" borderId="0" xfId="0" applyFont="1" applyFill="1" applyBorder="1" applyAlignment="1"/>
    <xf numFmtId="0" fontId="7" fillId="8" borderId="2" xfId="0" applyFont="1" applyFill="1" applyBorder="1" applyAlignment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0" applyFont="1"/>
    <xf numFmtId="0" fontId="8" fillId="0" borderId="0" xfId="0" applyFont="1" applyAlignment="1">
      <alignment horizontal="right"/>
    </xf>
    <xf numFmtId="0" fontId="0" fillId="13" borderId="1" xfId="0" applyFill="1" applyBorder="1"/>
    <xf numFmtId="0" fontId="0" fillId="16" borderId="0" xfId="0" applyFill="1" applyBorder="1"/>
    <xf numFmtId="0" fontId="2" fillId="16" borderId="0" xfId="0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164" fontId="1" fillId="16" borderId="0" xfId="1" applyNumberFormat="1" applyFont="1" applyFill="1" applyBorder="1" applyAlignment="1">
      <alignment wrapText="1"/>
    </xf>
    <xf numFmtId="0" fontId="0" fillId="16" borderId="0" xfId="0" applyFill="1" applyBorder="1" applyAlignment="1">
      <alignment horizontal="right"/>
    </xf>
    <xf numFmtId="0" fontId="29" fillId="0" borderId="0" xfId="0" applyFont="1"/>
    <xf numFmtId="0" fontId="27" fillId="16" borderId="0" xfId="0" applyFont="1" applyFill="1" applyBorder="1"/>
    <xf numFmtId="0" fontId="2" fillId="16" borderId="0" xfId="0" applyFont="1" applyFill="1" applyBorder="1" applyAlignment="1">
      <alignment vertical="top"/>
    </xf>
    <xf numFmtId="0" fontId="2" fillId="16" borderId="0" xfId="0" applyFont="1" applyFill="1" applyBorder="1" applyAlignment="1">
      <alignment vertical="center"/>
    </xf>
    <xf numFmtId="0" fontId="3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0" fillId="0" borderId="0" xfId="6" applyAlignment="1">
      <alignment horizontal="left"/>
    </xf>
    <xf numFmtId="0" fontId="30" fillId="0" borderId="0" xfId="6"/>
    <xf numFmtId="0" fontId="19" fillId="6" borderId="0" xfId="0" applyFont="1" applyFill="1"/>
    <xf numFmtId="0" fontId="0" fillId="16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Hiperlink" xfId="2" builtinId="8" hidden="1"/>
    <cellStyle name="Hiperlink" xfId="4" builtinId="8" hidden="1"/>
    <cellStyle name="Hiperlink" xfId="6" builtinId="8"/>
    <cellStyle name="Hiperlink Visitado" xfId="3" builtinId="9" hidden="1"/>
    <cellStyle name="Hiperlink Visitado" xfId="5" builtinId="9" hidden="1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387350</xdr:colOff>
      <xdr:row>0</xdr:row>
      <xdr:rowOff>0</xdr:rowOff>
    </xdr:from>
    <xdr:to>
      <xdr:col>11</xdr:col>
      <xdr:colOff>66002</xdr:colOff>
      <xdr:row>6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0"/>
          <a:ext cx="5507952" cy="12285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22</xdr:row>
      <xdr:rowOff>183895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11</xdr:row>
      <xdr:rowOff>152400</xdr:rowOff>
    </xdr:from>
    <xdr:to>
      <xdr:col>5</xdr:col>
      <xdr:colOff>514350</xdr:colOff>
      <xdr:row>16</xdr:row>
      <xdr:rowOff>95250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28800" y="2286000"/>
          <a:ext cx="27622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12</xdr:row>
      <xdr:rowOff>133350</xdr:rowOff>
    </xdr:from>
    <xdr:to>
      <xdr:col>6</xdr:col>
      <xdr:colOff>704850</xdr:colOff>
      <xdr:row>16</xdr:row>
      <xdr:rowOff>85725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1952625" y="2514600"/>
          <a:ext cx="34385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28575</xdr:colOff>
      <xdr:row>11</xdr:row>
      <xdr:rowOff>219075</xdr:rowOff>
    </xdr:from>
    <xdr:to>
      <xdr:col>10</xdr:col>
      <xdr:colOff>333375</xdr:colOff>
      <xdr:row>20</xdr:row>
      <xdr:rowOff>9525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714875" y="2352675"/>
          <a:ext cx="29813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14</xdr:row>
      <xdr:rowOff>57150</xdr:rowOff>
    </xdr:from>
    <xdr:to>
      <xdr:col>9</xdr:col>
      <xdr:colOff>580723</xdr:colOff>
      <xdr:row>29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162175"/>
          <a:ext cx="479077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10</xdr:col>
      <xdr:colOff>1990725</xdr:colOff>
      <xdr:row>20</xdr:row>
      <xdr:rowOff>28575</xdr:rowOff>
    </xdr:from>
    <xdr:to>
      <xdr:col>13</xdr:col>
      <xdr:colOff>113984</xdr:colOff>
      <xdr:row>25</xdr:row>
      <xdr:rowOff>57022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3371850"/>
          <a:ext cx="2523809" cy="1019048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21</xdr:row>
      <xdr:rowOff>152399</xdr:rowOff>
    </xdr:from>
    <xdr:to>
      <xdr:col>12</xdr:col>
      <xdr:colOff>561975</xdr:colOff>
      <xdr:row>22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15</xdr:row>
      <xdr:rowOff>9525</xdr:rowOff>
    </xdr:from>
    <xdr:to>
      <xdr:col>2</xdr:col>
      <xdr:colOff>57150</xdr:colOff>
      <xdr:row>16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7125"/>
          <a:ext cx="1289050" cy="20320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15</xdr:row>
      <xdr:rowOff>180975</xdr:rowOff>
    </xdr:from>
    <xdr:to>
      <xdr:col>4</xdr:col>
      <xdr:colOff>219075</xdr:colOff>
      <xdr:row>32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12</xdr:row>
      <xdr:rowOff>19050</xdr:rowOff>
    </xdr:from>
    <xdr:to>
      <xdr:col>7</xdr:col>
      <xdr:colOff>571500</xdr:colOff>
      <xdr:row>14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11</xdr:row>
      <xdr:rowOff>133350</xdr:rowOff>
    </xdr:from>
    <xdr:to>
      <xdr:col>11</xdr:col>
      <xdr:colOff>1200150</xdr:colOff>
      <xdr:row>22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22</xdr:row>
      <xdr:rowOff>38100</xdr:rowOff>
    </xdr:from>
    <xdr:to>
      <xdr:col>11</xdr:col>
      <xdr:colOff>76200</xdr:colOff>
      <xdr:row>22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22</xdr:row>
      <xdr:rowOff>28575</xdr:rowOff>
    </xdr:from>
    <xdr:to>
      <xdr:col>10</xdr:col>
      <xdr:colOff>1295400</xdr:colOff>
      <xdr:row>23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19</xdr:row>
      <xdr:rowOff>95250</xdr:rowOff>
    </xdr:from>
    <xdr:to>
      <xdr:col>12</xdr:col>
      <xdr:colOff>1162050</xdr:colOff>
      <xdr:row>19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20</xdr:row>
      <xdr:rowOff>9525</xdr:rowOff>
    </xdr:from>
    <xdr:to>
      <xdr:col>13</xdr:col>
      <xdr:colOff>504825</xdr:colOff>
      <xdr:row>20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16</xdr:row>
      <xdr:rowOff>0</xdr:rowOff>
    </xdr:from>
    <xdr:to>
      <xdr:col>14</xdr:col>
      <xdr:colOff>38100</xdr:colOff>
      <xdr:row>19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610725" y="2667000"/>
          <a:ext cx="1533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15</xdr:row>
      <xdr:rowOff>46298</xdr:rowOff>
    </xdr:from>
    <xdr:to>
      <xdr:col>7</xdr:col>
      <xdr:colOff>441614</xdr:colOff>
      <xdr:row>17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9</xdr:row>
      <xdr:rowOff>181841</xdr:rowOff>
    </xdr:from>
    <xdr:to>
      <xdr:col>6</xdr:col>
      <xdr:colOff>441614</xdr:colOff>
      <xdr:row>16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20</xdr:row>
      <xdr:rowOff>77932</xdr:rowOff>
    </xdr:from>
    <xdr:to>
      <xdr:col>10</xdr:col>
      <xdr:colOff>1515341</xdr:colOff>
      <xdr:row>23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342900</xdr:rowOff>
    </xdr:from>
    <xdr:to>
      <xdr:col>17</xdr:col>
      <xdr:colOff>389787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342900"/>
          <a:ext cx="5276112" cy="159067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19</xdr:row>
      <xdr:rowOff>76200</xdr:rowOff>
    </xdr:from>
    <xdr:to>
      <xdr:col>12</xdr:col>
      <xdr:colOff>76200</xdr:colOff>
      <xdr:row>21</xdr:row>
      <xdr:rowOff>28575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467850" y="3876675"/>
          <a:ext cx="2286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161925</xdr:rowOff>
    </xdr:from>
    <xdr:to>
      <xdr:col>11</xdr:col>
      <xdr:colOff>590550</xdr:colOff>
      <xdr:row>22</xdr:row>
      <xdr:rowOff>133350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48600" y="4362450"/>
          <a:ext cx="17526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19</xdr:row>
      <xdr:rowOff>85725</xdr:rowOff>
    </xdr:from>
    <xdr:to>
      <xdr:col>11</xdr:col>
      <xdr:colOff>28575</xdr:colOff>
      <xdr:row>21</xdr:row>
      <xdr:rowOff>104775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7934325" y="3886200"/>
          <a:ext cx="1104900" cy="419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</xdr:colOff>
      <xdr:row>20</xdr:row>
      <xdr:rowOff>95250</xdr:rowOff>
    </xdr:from>
    <xdr:to>
      <xdr:col>11</xdr:col>
      <xdr:colOff>600075</xdr:colOff>
      <xdr:row>21</xdr:row>
      <xdr:rowOff>85725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7" idx="6"/>
        </xdr:cNvCxnSpPr>
      </xdr:nvCxnSpPr>
      <xdr:spPr>
        <a:xfrm>
          <a:off x="9039225" y="4095750"/>
          <a:ext cx="5715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133350</xdr:rowOff>
    </xdr:from>
    <xdr:to>
      <xdr:col>7</xdr:col>
      <xdr:colOff>457200</xdr:colOff>
      <xdr:row>3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AB27F36-401F-4A24-9661-6776F834ADCC}"/>
            </a:ext>
          </a:extLst>
        </xdr:cNvPr>
        <xdr:cNvCxnSpPr/>
      </xdr:nvCxnSpPr>
      <xdr:spPr>
        <a:xfrm flipV="1">
          <a:off x="5276850" y="504825"/>
          <a:ext cx="4095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114300</xdr:rowOff>
    </xdr:from>
    <xdr:to>
      <xdr:col>7</xdr:col>
      <xdr:colOff>457200</xdr:colOff>
      <xdr:row>4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28D3024-1E07-45E1-8B9D-613BA8C4E58A}"/>
            </a:ext>
          </a:extLst>
        </xdr:cNvPr>
        <xdr:cNvCxnSpPr/>
      </xdr:nvCxnSpPr>
      <xdr:spPr>
        <a:xfrm flipV="1">
          <a:off x="5248275" y="676275"/>
          <a:ext cx="4381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123825</xdr:rowOff>
    </xdr:from>
    <xdr:to>
      <xdr:col>7</xdr:col>
      <xdr:colOff>438150</xdr:colOff>
      <xdr:row>6</xdr:row>
      <xdr:rowOff>123825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D2FE35-9E28-44B3-9C4D-5903243AA6A2}"/>
            </a:ext>
          </a:extLst>
        </xdr:cNvPr>
        <xdr:cNvCxnSpPr/>
      </xdr:nvCxnSpPr>
      <xdr:spPr>
        <a:xfrm flipV="1">
          <a:off x="5229225" y="87630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142875</xdr:rowOff>
    </xdr:from>
    <xdr:to>
      <xdr:col>8</xdr:col>
      <xdr:colOff>466725</xdr:colOff>
      <xdr:row>5</xdr:row>
      <xdr:rowOff>114300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E0013D9-B71A-4E3C-AE94-82C4DE279D90}"/>
            </a:ext>
          </a:extLst>
        </xdr:cNvPr>
        <xdr:cNvCxnSpPr/>
      </xdr:nvCxnSpPr>
      <xdr:spPr>
        <a:xfrm flipV="1">
          <a:off x="5238750" y="895350"/>
          <a:ext cx="15430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133298</xdr:rowOff>
    </xdr:from>
    <xdr:to>
      <xdr:col>8</xdr:col>
      <xdr:colOff>514350</xdr:colOff>
      <xdr:row>1</xdr:row>
      <xdr:rowOff>104775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C4B1996B-93A1-4BD4-81E1-828CD40D9B37}"/>
            </a:ext>
          </a:extLst>
        </xdr:cNvPr>
        <xdr:cNvSpPr/>
      </xdr:nvSpPr>
      <xdr:spPr>
        <a:xfrm>
          <a:off x="5238750" y="133298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</xdr:colOff>
      <xdr:row>0</xdr:row>
      <xdr:rowOff>304800</xdr:rowOff>
    </xdr:from>
    <xdr:to>
      <xdr:col>8</xdr:col>
      <xdr:colOff>523875</xdr:colOff>
      <xdr:row>2</xdr:row>
      <xdr:rowOff>85777</xdr:rowOff>
    </xdr:to>
    <xdr:sp macro="" textlink="">
      <xdr:nvSpPr>
        <xdr:cNvPr id="17" name="Forma Livre: Forma 16">
          <a:extLst>
            <a:ext uri="{FF2B5EF4-FFF2-40B4-BE49-F238E27FC236}">
              <a16:creationId xmlns:a16="http://schemas.microsoft.com/office/drawing/2014/main" id="{60192C43-845E-44A9-90C6-4D095BC72017}"/>
            </a:ext>
          </a:extLst>
        </xdr:cNvPr>
        <xdr:cNvSpPr/>
      </xdr:nvSpPr>
      <xdr:spPr>
        <a:xfrm>
          <a:off x="5248275" y="304800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190499</xdr:colOff>
      <xdr:row>2</xdr:row>
      <xdr:rowOff>85726</xdr:rowOff>
    </xdr:from>
    <xdr:to>
      <xdr:col>4</xdr:col>
      <xdr:colOff>38099</xdr:colOff>
      <xdr:row>21</xdr:row>
      <xdr:rowOff>19051</xdr:rowOff>
    </xdr:to>
    <xdr:sp macro="" textlink="">
      <xdr:nvSpPr>
        <xdr:cNvPr id="18" name="Chave Esquerda 17">
          <a:extLst>
            <a:ext uri="{FF2B5EF4-FFF2-40B4-BE49-F238E27FC236}">
              <a16:creationId xmlns:a16="http://schemas.microsoft.com/office/drawing/2014/main" id="{6487EEB1-8966-4C90-AD96-6424923DD5CD}"/>
            </a:ext>
          </a:extLst>
        </xdr:cNvPr>
        <xdr:cNvSpPr/>
      </xdr:nvSpPr>
      <xdr:spPr>
        <a:xfrm>
          <a:off x="3114674" y="647701"/>
          <a:ext cx="238125" cy="36576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247650</xdr:colOff>
      <xdr:row>22</xdr:row>
      <xdr:rowOff>76201</xdr:rowOff>
    </xdr:from>
    <xdr:to>
      <xdr:col>17</xdr:col>
      <xdr:colOff>409575</xdr:colOff>
      <xdr:row>35</xdr:row>
      <xdr:rowOff>41241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0143396-BC99-4580-8A9D-6CC86A29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4552951"/>
          <a:ext cx="3114675" cy="244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s/Google%20Drive/Uni/simul/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397A2-D3FB-41DF-AF2A-FF58731E3712}" name="Tabela1" displayName="Tabela1" ref="E1:F151" totalsRowShown="0">
  <autoFilter ref="E1:F151" xr:uid="{22B3D758-AC23-4776-96D9-7E85B4B33767}"/>
  <tableColumns count="2">
    <tableColumn id="1" xr3:uid="{18774B14-99B6-4DAF-8F91-FA72F7EAC24B}" name="Coluna1"/>
    <tableColumn id="2" xr3:uid="{FDF7DA4A-3E63-433C-9A3C-95A2BE28ED70}" name="Colu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U18" sqref="U18"/>
    </sheetView>
  </sheetViews>
  <sheetFormatPr defaultColWidth="8.85546875" defaultRowHeight="15" x14ac:dyDescent="0.25"/>
  <cols>
    <col min="1" max="1" width="12" bestFit="1" customWidth="1"/>
    <col min="3" max="3" width="9.85546875" customWidth="1"/>
    <col min="12" max="12" width="9.7109375" customWidth="1"/>
  </cols>
  <sheetData>
    <row r="1" spans="1:18" ht="18.75" x14ac:dyDescent="0.3">
      <c r="A1" s="17">
        <v>14.42371874</v>
      </c>
      <c r="C1" s="59" t="s">
        <v>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25">
      <c r="A2" s="17">
        <v>20.272395499999998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25">
      <c r="A3" s="17">
        <v>16.126547550000002</v>
      </c>
      <c r="C3" s="53"/>
      <c r="D3" s="54"/>
      <c r="E3" s="53"/>
      <c r="F3" s="53"/>
      <c r="G3" s="53"/>
      <c r="H3" s="54" t="s">
        <v>96</v>
      </c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18" x14ac:dyDescent="0.25">
      <c r="A4" s="17">
        <v>9.1676403549999996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x14ac:dyDescent="0.25">
      <c r="A5" s="17">
        <v>6.6220501799999996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x14ac:dyDescent="0.25">
      <c r="A6" s="17">
        <v>11.02301879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x14ac:dyDescent="0.25">
      <c r="A7" s="17">
        <v>7.0736561179999997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x14ac:dyDescent="0.25">
      <c r="A8" s="17">
        <v>11.192431210000001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x14ac:dyDescent="0.25">
      <c r="A9" s="17">
        <v>20.736204950000001</v>
      </c>
      <c r="C9" s="53"/>
      <c r="D9" s="53"/>
      <c r="E9" s="53"/>
      <c r="F9" s="53"/>
      <c r="G9" s="53"/>
      <c r="H9" s="53"/>
      <c r="I9" s="53"/>
      <c r="J9" s="53"/>
      <c r="K9" s="53"/>
      <c r="M9" s="65" t="s">
        <v>83</v>
      </c>
      <c r="N9" s="53"/>
      <c r="O9" s="53"/>
      <c r="P9" s="53"/>
      <c r="Q9" s="53"/>
      <c r="R9" s="53"/>
    </row>
    <row r="10" spans="1:18" x14ac:dyDescent="0.25">
      <c r="A10" s="17">
        <v>20.360238320000001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x14ac:dyDescent="0.25">
      <c r="A11" s="11">
        <v>11.84624636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x14ac:dyDescent="0.25">
      <c r="A12" s="11">
        <v>7.5258840820000001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x14ac:dyDescent="0.25">
      <c r="A13" s="11">
        <v>11.898729810000001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30" t="s">
        <v>99</v>
      </c>
      <c r="N13" s="53"/>
      <c r="O13" s="53"/>
      <c r="P13" s="53"/>
      <c r="Q13" s="53"/>
      <c r="R13" s="53"/>
    </row>
    <row r="14" spans="1:18" ht="16.5" customHeight="1" x14ac:dyDescent="0.25">
      <c r="A14" s="11">
        <v>10.03270058</v>
      </c>
      <c r="C14" s="68"/>
      <c r="D14" s="68"/>
      <c r="E14" s="55"/>
      <c r="F14" s="56"/>
      <c r="G14" s="55"/>
      <c r="H14" s="56"/>
      <c r="I14" s="53"/>
      <c r="J14" s="53"/>
      <c r="K14" s="55"/>
      <c r="L14" s="55"/>
      <c r="M14" s="54" t="s">
        <v>88</v>
      </c>
      <c r="N14" s="53"/>
      <c r="O14" s="53"/>
      <c r="P14" s="57"/>
      <c r="Q14" s="68"/>
      <c r="R14" s="68"/>
    </row>
    <row r="15" spans="1:18" x14ac:dyDescent="0.25">
      <c r="A15" s="11">
        <v>10.903902929999999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2" t="s">
        <v>89</v>
      </c>
      <c r="N15" s="53"/>
      <c r="O15" s="53"/>
      <c r="P15" s="53"/>
      <c r="Q15" s="53"/>
      <c r="R15" s="53"/>
    </row>
    <row r="16" spans="1:18" x14ac:dyDescent="0.25">
      <c r="A16" s="11">
        <v>6.1023358859999997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1" t="s">
        <v>90</v>
      </c>
      <c r="N16" s="53"/>
      <c r="O16" s="53"/>
      <c r="P16" s="53"/>
      <c r="Q16" s="53"/>
      <c r="R16" s="53"/>
    </row>
    <row r="17" spans="1:18" x14ac:dyDescent="0.25">
      <c r="A17" s="11">
        <v>11.1727171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25">
      <c r="A18" s="11">
        <v>6.5301310509999997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25">
      <c r="A19" s="11">
        <v>18.606902229999999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 t="s">
        <v>104</v>
      </c>
      <c r="N19" s="53"/>
      <c r="O19" s="53"/>
      <c r="P19" s="53"/>
      <c r="Q19" s="53"/>
      <c r="R19" s="53"/>
    </row>
    <row r="20" spans="1:18" x14ac:dyDescent="0.25">
      <c r="A20" s="11">
        <v>17.709295310000002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25">
      <c r="C21" s="53"/>
      <c r="D21" s="5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25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2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25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25">
      <c r="D25" s="66" t="s">
        <v>46</v>
      </c>
      <c r="E25" s="50" t="s">
        <v>91</v>
      </c>
      <c r="K25" s="66" t="s">
        <v>92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B6" sqref="B6"/>
    </sheetView>
  </sheetViews>
  <sheetFormatPr defaultColWidth="8.85546875" defaultRowHeight="15" x14ac:dyDescent="0.25"/>
  <cols>
    <col min="1" max="1" width="10.42578125" customWidth="1"/>
    <col min="2" max="2" width="14.42578125" customWidth="1"/>
    <col min="5" max="5" width="17.85546875" customWidth="1"/>
    <col min="7" max="7" width="12.7109375" customWidth="1"/>
  </cols>
  <sheetData>
    <row r="1" spans="1:13" x14ac:dyDescent="0.25">
      <c r="B1" s="2" t="s">
        <v>17</v>
      </c>
    </row>
    <row r="2" spans="1:13" x14ac:dyDescent="0.25">
      <c r="A2" s="14">
        <f>'teste T'!A16</f>
        <v>1712.2222222222222</v>
      </c>
      <c r="B2" s="2" t="s">
        <v>18</v>
      </c>
      <c r="C2" s="69" t="s">
        <v>47</v>
      </c>
      <c r="D2" s="69"/>
    </row>
    <row r="3" spans="1:13" x14ac:dyDescent="0.25">
      <c r="A3" s="10">
        <f>'teste T'!B16</f>
        <v>1835.5999999999995</v>
      </c>
      <c r="B3" s="2" t="s">
        <v>19</v>
      </c>
      <c r="C3" s="69"/>
      <c r="D3" s="69"/>
    </row>
    <row r="5" spans="1:13" x14ac:dyDescent="0.25">
      <c r="M5" t="s">
        <v>30</v>
      </c>
    </row>
    <row r="6" spans="1:13" x14ac:dyDescent="0.25">
      <c r="A6" s="3" t="s">
        <v>97</v>
      </c>
      <c r="B6" s="26">
        <f>A2/A3</f>
        <v>0.93278613108641462</v>
      </c>
      <c r="M6" t="s">
        <v>31</v>
      </c>
    </row>
    <row r="7" spans="1:13" x14ac:dyDescent="0.25">
      <c r="M7" t="s">
        <v>32</v>
      </c>
    </row>
    <row r="10" spans="1:13" ht="18" x14ac:dyDescent="0.35">
      <c r="A10" t="s">
        <v>20</v>
      </c>
      <c r="B10" s="33">
        <v>9</v>
      </c>
      <c r="I10" s="21" t="s">
        <v>12</v>
      </c>
      <c r="J10" s="29" t="s">
        <v>33</v>
      </c>
    </row>
    <row r="11" spans="1:13" x14ac:dyDescent="0.25">
      <c r="A11" t="s">
        <v>27</v>
      </c>
      <c r="E11" t="s">
        <v>21</v>
      </c>
    </row>
    <row r="12" spans="1:13" ht="19.5" thickBot="1" x14ac:dyDescent="0.4">
      <c r="A12" t="s">
        <v>25</v>
      </c>
      <c r="B12" t="s">
        <v>28</v>
      </c>
      <c r="I12" s="23" t="s">
        <v>98</v>
      </c>
    </row>
    <row r="13" spans="1:13" x14ac:dyDescent="0.25">
      <c r="A13" t="s">
        <v>26</v>
      </c>
      <c r="B13" t="s">
        <v>29</v>
      </c>
      <c r="E13" s="9"/>
      <c r="F13" s="9" t="s">
        <v>15</v>
      </c>
      <c r="G13" s="9" t="s">
        <v>16</v>
      </c>
    </row>
    <row r="14" spans="1:13" x14ac:dyDescent="0.25">
      <c r="E14" s="7" t="s">
        <v>1</v>
      </c>
      <c r="F14" s="7">
        <v>13.6997901713</v>
      </c>
      <c r="G14" s="7">
        <v>11.2328845339</v>
      </c>
    </row>
    <row r="15" spans="1:13" x14ac:dyDescent="0.25">
      <c r="A15" t="s">
        <v>48</v>
      </c>
      <c r="E15" s="7" t="s">
        <v>2</v>
      </c>
      <c r="F15" s="7">
        <v>30.164162117403926</v>
      </c>
      <c r="G15" s="7">
        <v>17.874684313710077</v>
      </c>
    </row>
    <row r="16" spans="1:13" x14ac:dyDescent="0.25">
      <c r="A16" t="s">
        <v>49</v>
      </c>
      <c r="E16" s="7" t="s">
        <v>3</v>
      </c>
      <c r="F16" s="7">
        <v>10</v>
      </c>
      <c r="G16" s="7">
        <v>10</v>
      </c>
    </row>
    <row r="17" spans="5:10" x14ac:dyDescent="0.25">
      <c r="E17" s="7" t="s">
        <v>6</v>
      </c>
      <c r="F17" s="7">
        <v>9</v>
      </c>
      <c r="G17" s="7">
        <v>9</v>
      </c>
    </row>
    <row r="18" spans="5:10" x14ac:dyDescent="0.25">
      <c r="E18" s="7" t="s">
        <v>22</v>
      </c>
      <c r="F18" s="27">
        <v>1.6875353761782348</v>
      </c>
      <c r="G18" s="7"/>
    </row>
    <row r="19" spans="5:10" x14ac:dyDescent="0.25">
      <c r="E19" s="7" t="s">
        <v>23</v>
      </c>
      <c r="F19" s="7">
        <v>0.22384266084989698</v>
      </c>
      <c r="G19" s="7"/>
    </row>
    <row r="20" spans="5:10" ht="15.75" thickBot="1" x14ac:dyDescent="0.3">
      <c r="E20" s="8" t="s">
        <v>24</v>
      </c>
      <c r="F20" s="28">
        <v>3.17889310445827</v>
      </c>
      <c r="G20" s="8"/>
    </row>
    <row r="25" spans="5:10" ht="21" x14ac:dyDescent="0.35">
      <c r="I25" t="s">
        <v>50</v>
      </c>
      <c r="J25" s="36" t="s">
        <v>51</v>
      </c>
    </row>
    <row r="28" spans="5:10" x14ac:dyDescent="0.25">
      <c r="E28" s="38"/>
      <c r="F28" s="38"/>
      <c r="G28" s="38"/>
    </row>
    <row r="29" spans="5:10" x14ac:dyDescent="0.25">
      <c r="E29" s="39"/>
      <c r="F29" s="39"/>
      <c r="G29" s="39"/>
    </row>
    <row r="30" spans="5:10" x14ac:dyDescent="0.25">
      <c r="E30" s="7"/>
      <c r="F30" s="7"/>
      <c r="G30" s="7"/>
    </row>
    <row r="31" spans="5:10" x14ac:dyDescent="0.25">
      <c r="E31" s="7"/>
      <c r="F31" s="7"/>
      <c r="G31" s="7"/>
    </row>
    <row r="32" spans="5:10" x14ac:dyDescent="0.25">
      <c r="E32" s="7"/>
      <c r="F32" s="7"/>
      <c r="G32" s="7"/>
    </row>
    <row r="33" spans="5:7" x14ac:dyDescent="0.25">
      <c r="E33" s="7"/>
      <c r="F33" s="7"/>
      <c r="G33" s="7"/>
    </row>
    <row r="34" spans="5:7" x14ac:dyDescent="0.25">
      <c r="E34" s="7"/>
      <c r="F34" s="7"/>
      <c r="G34" s="7"/>
    </row>
    <row r="35" spans="5:7" x14ac:dyDescent="0.25">
      <c r="E35" s="7"/>
      <c r="F35" s="7"/>
      <c r="G35" s="7"/>
    </row>
    <row r="36" spans="5:7" x14ac:dyDescent="0.2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"/>
  <sheetViews>
    <sheetView tabSelected="1" zoomScaleNormal="100" zoomScalePageLayoutView="125" workbookViewId="0">
      <selection activeCell="B15" sqref="B15"/>
    </sheetView>
  </sheetViews>
  <sheetFormatPr defaultColWidth="8.85546875"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5" x14ac:dyDescent="0.25">
      <c r="A1" t="s">
        <v>110</v>
      </c>
    </row>
    <row r="2" spans="1:15" x14ac:dyDescent="0.25">
      <c r="A2" t="s">
        <v>107</v>
      </c>
    </row>
    <row r="4" spans="1:15" ht="26.45" customHeight="1" x14ac:dyDescent="0.35">
      <c r="A4" s="6" t="s">
        <v>15</v>
      </c>
      <c r="B4" s="6" t="s">
        <v>16</v>
      </c>
      <c r="D4" s="1" t="s">
        <v>55</v>
      </c>
      <c r="E4" s="1" t="s">
        <v>56</v>
      </c>
      <c r="F4" s="1" t="s">
        <v>57</v>
      </c>
      <c r="G4" s="1" t="s">
        <v>58</v>
      </c>
      <c r="H4" s="1"/>
    </row>
    <row r="5" spans="1:15" ht="18.75" x14ac:dyDescent="0.35">
      <c r="A5" s="19">
        <v>12</v>
      </c>
      <c r="B5" s="18">
        <v>18</v>
      </c>
      <c r="F5" s="1" t="s">
        <v>59</v>
      </c>
      <c r="G5" s="1" t="s">
        <v>60</v>
      </c>
      <c r="K5" t="s">
        <v>0</v>
      </c>
    </row>
    <row r="6" spans="1:15" ht="15.75" thickBot="1" x14ac:dyDescent="0.3">
      <c r="A6" s="19">
        <v>33</v>
      </c>
      <c r="B6" s="18">
        <v>37</v>
      </c>
    </row>
    <row r="7" spans="1:15" x14ac:dyDescent="0.25">
      <c r="A7" s="19">
        <v>45</v>
      </c>
      <c r="B7" s="18">
        <v>56</v>
      </c>
      <c r="D7">
        <f>ABS(media_a  - media_b)</f>
        <v>11.599999999999994</v>
      </c>
      <c r="F7">
        <f>10*10*(10+10-2)</f>
        <v>1800</v>
      </c>
      <c r="K7" s="9"/>
      <c r="L7" s="9" t="s">
        <v>15</v>
      </c>
      <c r="M7" s="9" t="s">
        <v>16</v>
      </c>
    </row>
    <row r="8" spans="1:15" x14ac:dyDescent="0.25">
      <c r="A8" s="19">
        <v>54</v>
      </c>
      <c r="B8" s="18">
        <v>68</v>
      </c>
      <c r="D8">
        <f>SQRT(9*A16+9*B16)</f>
        <v>178.69079439075756</v>
      </c>
      <c r="F8">
        <f>10+10</f>
        <v>20</v>
      </c>
      <c r="K8" s="7" t="s">
        <v>1</v>
      </c>
      <c r="L8" s="25">
        <v>13.6997901713</v>
      </c>
      <c r="M8" s="25">
        <v>11.2328845339</v>
      </c>
    </row>
    <row r="9" spans="1:15" x14ac:dyDescent="0.25">
      <c r="A9" s="19">
        <v>65</v>
      </c>
      <c r="B9" s="18">
        <v>83</v>
      </c>
      <c r="K9" s="7" t="s">
        <v>2</v>
      </c>
      <c r="L9" s="24">
        <v>30.164162117403926</v>
      </c>
      <c r="M9" s="24">
        <v>17.874684313710077</v>
      </c>
    </row>
    <row r="10" spans="1:15" ht="15.75" x14ac:dyDescent="0.25">
      <c r="A10" s="19">
        <v>83</v>
      </c>
      <c r="B10" s="18">
        <v>99</v>
      </c>
      <c r="D10">
        <f>D7/D8</f>
        <v>6.491660658597409E-2</v>
      </c>
      <c r="F10">
        <f>SQRT(F7/F8)</f>
        <v>9.4868329805051381</v>
      </c>
      <c r="G10" s="49" t="s">
        <v>44</v>
      </c>
      <c r="H10" s="67">
        <f>D10*F10</f>
        <v>0.61585300434229606</v>
      </c>
      <c r="K10" s="7" t="s">
        <v>3</v>
      </c>
      <c r="L10" s="7">
        <v>10</v>
      </c>
      <c r="M10" s="7">
        <v>10</v>
      </c>
    </row>
    <row r="11" spans="1:15" x14ac:dyDescent="0.25">
      <c r="A11" s="19">
        <v>94</v>
      </c>
      <c r="B11" s="18">
        <v>109</v>
      </c>
      <c r="K11" s="7" t="s">
        <v>4</v>
      </c>
      <c r="L11" s="7">
        <v>24.019423215557001</v>
      </c>
      <c r="M11" s="7"/>
    </row>
    <row r="12" spans="1:15" ht="17.25" customHeight="1" x14ac:dyDescent="0.25">
      <c r="A12" s="19">
        <v>110</v>
      </c>
      <c r="B12" s="18">
        <v>123</v>
      </c>
      <c r="D12" s="3" t="s">
        <v>13</v>
      </c>
      <c r="E12" s="37" t="s">
        <v>14</v>
      </c>
      <c r="K12" s="7" t="s">
        <v>5</v>
      </c>
      <c r="L12" s="7">
        <v>0</v>
      </c>
      <c r="M12" s="7"/>
    </row>
    <row r="13" spans="1:15" ht="15.75" customHeight="1" x14ac:dyDescent="0.35">
      <c r="A13" s="19">
        <v>125</v>
      </c>
      <c r="B13" s="18">
        <v>136</v>
      </c>
      <c r="D13" s="21" t="s">
        <v>12</v>
      </c>
      <c r="E13" s="20" t="s">
        <v>34</v>
      </c>
      <c r="K13" s="7" t="s">
        <v>6</v>
      </c>
      <c r="L13" s="7">
        <v>18</v>
      </c>
      <c r="M13" s="7"/>
    </row>
    <row r="14" spans="1:15" ht="19.5" x14ac:dyDescent="0.35">
      <c r="A14" s="19">
        <v>139</v>
      </c>
      <c r="B14" s="18">
        <v>147</v>
      </c>
      <c r="D14" s="23" t="s">
        <v>52</v>
      </c>
      <c r="K14" s="7" t="s">
        <v>7</v>
      </c>
      <c r="L14" s="16">
        <v>1.1255278675948812</v>
      </c>
      <c r="M14" s="7"/>
    </row>
    <row r="15" spans="1:15" x14ac:dyDescent="0.25">
      <c r="A15" s="12">
        <f>AVERAGE(A5:A14)</f>
        <v>76</v>
      </c>
      <c r="B15" s="12">
        <f>AVERAGE(B5:B14)</f>
        <v>87.6</v>
      </c>
      <c r="K15" s="7" t="s">
        <v>8</v>
      </c>
      <c r="L15" s="7">
        <v>0.13757475226338006</v>
      </c>
      <c r="M15" s="7"/>
    </row>
    <row r="16" spans="1:15" x14ac:dyDescent="0.25">
      <c r="A16" s="14">
        <f>_xlfn.VAR.S(A5:A14)</f>
        <v>1712.2222222222222</v>
      </c>
      <c r="B16" s="14">
        <f>_xlfn.VAR.S(B5:B14)</f>
        <v>1835.5999999999995</v>
      </c>
      <c r="K16" s="7" t="s">
        <v>9</v>
      </c>
      <c r="L16" s="7">
        <v>1.7340636066175394</v>
      </c>
      <c r="M16" s="7"/>
      <c r="O16" t="s">
        <v>63</v>
      </c>
    </row>
    <row r="17" spans="1:14" x14ac:dyDescent="0.25">
      <c r="A17" s="1">
        <f>SQRT(A16)</f>
        <v>41.379007023153932</v>
      </c>
      <c r="B17" s="1">
        <f>SQRT(B16)</f>
        <v>42.84390271672271</v>
      </c>
      <c r="K17" s="7" t="s">
        <v>10</v>
      </c>
      <c r="L17" s="7">
        <v>0.27514950452676012</v>
      </c>
      <c r="M17" s="7"/>
    </row>
    <row r="18" spans="1:14" ht="15.75" thickBot="1" x14ac:dyDescent="0.3">
      <c r="A18" s="13">
        <f>(A5-media_a)^2</f>
        <v>4096</v>
      </c>
      <c r="K18" s="8" t="s">
        <v>11</v>
      </c>
      <c r="L18" s="22">
        <v>2.1009220402410378</v>
      </c>
      <c r="M18" s="8"/>
    </row>
    <row r="19" spans="1:14" x14ac:dyDescent="0.25">
      <c r="A19" s="13">
        <f t="shared" ref="A19:A27" si="0">(A6-media_a)^2</f>
        <v>1849</v>
      </c>
    </row>
    <row r="20" spans="1:14" x14ac:dyDescent="0.25">
      <c r="A20" s="13">
        <f t="shared" si="0"/>
        <v>961</v>
      </c>
      <c r="L20" s="31" t="s">
        <v>62</v>
      </c>
      <c r="M20" s="20">
        <v>0.05</v>
      </c>
      <c r="N20" t="s">
        <v>45</v>
      </c>
    </row>
    <row r="21" spans="1:14" x14ac:dyDescent="0.25">
      <c r="A21" s="13">
        <f t="shared" si="0"/>
        <v>484</v>
      </c>
    </row>
    <row r="22" spans="1:14" ht="18" x14ac:dyDescent="0.35">
      <c r="A22" s="13">
        <f t="shared" si="0"/>
        <v>121</v>
      </c>
      <c r="K22" t="s">
        <v>53</v>
      </c>
    </row>
    <row r="23" spans="1:14" x14ac:dyDescent="0.25">
      <c r="A23" s="13">
        <f t="shared" si="0"/>
        <v>49</v>
      </c>
      <c r="K23" s="6" t="s">
        <v>54</v>
      </c>
    </row>
    <row r="24" spans="1:14" x14ac:dyDescent="0.25">
      <c r="A24" s="13">
        <f t="shared" si="0"/>
        <v>324</v>
      </c>
    </row>
    <row r="25" spans="1:14" x14ac:dyDescent="0.25">
      <c r="A25" s="13">
        <f t="shared" si="0"/>
        <v>1156</v>
      </c>
    </row>
    <row r="26" spans="1:14" x14ac:dyDescent="0.25">
      <c r="A26" s="13">
        <f t="shared" si="0"/>
        <v>2401</v>
      </c>
    </row>
    <row r="27" spans="1:14" ht="18.75" x14ac:dyDescent="0.3">
      <c r="A27" s="13">
        <f t="shared" si="0"/>
        <v>3969</v>
      </c>
      <c r="L27" s="35" t="s">
        <v>61</v>
      </c>
    </row>
    <row r="28" spans="1:14" x14ac:dyDescent="0.25">
      <c r="A28" s="15">
        <f>SUM(A18:A27)/9</f>
        <v>1712.2222222222222</v>
      </c>
    </row>
    <row r="34" spans="5:5" x14ac:dyDescent="0.25">
      <c r="E34" s="3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DE0E-DA89-478D-8CF6-321B834D6E1D}">
  <dimension ref="E1:M151"/>
  <sheetViews>
    <sheetView workbookViewId="0">
      <selection activeCell="M2" sqref="M2:M11"/>
    </sheetView>
  </sheetViews>
  <sheetFormatPr defaultRowHeight="15" x14ac:dyDescent="0.25"/>
  <cols>
    <col min="5" max="6" width="9.5703125" customWidth="1"/>
  </cols>
  <sheetData>
    <row r="1" spans="5:13" x14ac:dyDescent="0.25">
      <c r="E1" t="s">
        <v>105</v>
      </c>
      <c r="F1" t="s">
        <v>106</v>
      </c>
      <c r="L1" t="s">
        <v>108</v>
      </c>
      <c r="M1" t="s">
        <v>109</v>
      </c>
    </row>
    <row r="2" spans="5:13" x14ac:dyDescent="0.25">
      <c r="E2">
        <v>1</v>
      </c>
      <c r="F2">
        <v>1</v>
      </c>
      <c r="L2">
        <f>E12</f>
        <v>11</v>
      </c>
      <c r="M2">
        <f>F12</f>
        <v>12</v>
      </c>
    </row>
    <row r="3" spans="5:13" x14ac:dyDescent="0.25">
      <c r="E3">
        <v>2</v>
      </c>
      <c r="F3">
        <v>1</v>
      </c>
      <c r="L3">
        <f>E22</f>
        <v>21</v>
      </c>
      <c r="M3">
        <f>F22</f>
        <v>33</v>
      </c>
    </row>
    <row r="4" spans="5:13" x14ac:dyDescent="0.25">
      <c r="E4">
        <v>3</v>
      </c>
      <c r="F4">
        <v>3</v>
      </c>
      <c r="L4">
        <f>E32</f>
        <v>31</v>
      </c>
      <c r="M4">
        <f>F32</f>
        <v>45</v>
      </c>
    </row>
    <row r="5" spans="5:13" x14ac:dyDescent="0.25">
      <c r="E5">
        <v>4</v>
      </c>
      <c r="F5">
        <v>4</v>
      </c>
      <c r="L5">
        <f>E42</f>
        <v>41</v>
      </c>
      <c r="M5">
        <f>F42</f>
        <v>54</v>
      </c>
    </row>
    <row r="6" spans="5:13" x14ac:dyDescent="0.25">
      <c r="E6">
        <v>5</v>
      </c>
      <c r="F6">
        <v>5</v>
      </c>
      <c r="L6">
        <f>E52</f>
        <v>51</v>
      </c>
      <c r="M6">
        <f>F52</f>
        <v>65</v>
      </c>
    </row>
    <row r="7" spans="5:13" x14ac:dyDescent="0.25">
      <c r="E7">
        <v>6</v>
      </c>
      <c r="F7">
        <v>7</v>
      </c>
      <c r="L7">
        <f>E62</f>
        <v>61</v>
      </c>
      <c r="M7">
        <f>F62</f>
        <v>83</v>
      </c>
    </row>
    <row r="8" spans="5:13" x14ac:dyDescent="0.25">
      <c r="E8">
        <v>7</v>
      </c>
      <c r="F8">
        <v>8</v>
      </c>
      <c r="L8">
        <f>E72</f>
        <v>71</v>
      </c>
      <c r="M8">
        <f>F72</f>
        <v>94</v>
      </c>
    </row>
    <row r="9" spans="5:13" x14ac:dyDescent="0.25">
      <c r="E9">
        <v>8</v>
      </c>
      <c r="F9">
        <v>8</v>
      </c>
      <c r="L9">
        <f>E82</f>
        <v>81</v>
      </c>
      <c r="M9">
        <f>F82</f>
        <v>110</v>
      </c>
    </row>
    <row r="10" spans="5:13" x14ac:dyDescent="0.25">
      <c r="E10">
        <v>9</v>
      </c>
      <c r="F10">
        <v>9</v>
      </c>
      <c r="L10">
        <f>E92</f>
        <v>91</v>
      </c>
      <c r="M10">
        <f>F92</f>
        <v>125</v>
      </c>
    </row>
    <row r="11" spans="5:13" x14ac:dyDescent="0.25">
      <c r="E11">
        <v>10</v>
      </c>
      <c r="F11">
        <v>10</v>
      </c>
      <c r="L11">
        <f>E102</f>
        <v>101</v>
      </c>
      <c r="M11">
        <f>F102</f>
        <v>139</v>
      </c>
    </row>
    <row r="12" spans="5:13" x14ac:dyDescent="0.25">
      <c r="E12">
        <v>11</v>
      </c>
      <c r="F12">
        <v>12</v>
      </c>
    </row>
    <row r="13" spans="5:13" x14ac:dyDescent="0.25">
      <c r="E13">
        <v>12</v>
      </c>
      <c r="F13">
        <v>14</v>
      </c>
    </row>
    <row r="14" spans="5:13" x14ac:dyDescent="0.25">
      <c r="E14">
        <v>13</v>
      </c>
      <c r="F14">
        <v>17</v>
      </c>
    </row>
    <row r="15" spans="5:13" x14ac:dyDescent="0.25">
      <c r="E15">
        <v>14</v>
      </c>
      <c r="F15">
        <v>20</v>
      </c>
    </row>
    <row r="16" spans="5:13" x14ac:dyDescent="0.25">
      <c r="E16">
        <v>15</v>
      </c>
      <c r="F16">
        <v>21</v>
      </c>
    </row>
    <row r="17" spans="5:6" x14ac:dyDescent="0.25">
      <c r="E17">
        <v>16</v>
      </c>
      <c r="F17">
        <v>22</v>
      </c>
    </row>
    <row r="18" spans="5:6" x14ac:dyDescent="0.25">
      <c r="E18">
        <v>17</v>
      </c>
      <c r="F18">
        <v>24</v>
      </c>
    </row>
    <row r="19" spans="5:6" x14ac:dyDescent="0.25">
      <c r="E19">
        <v>18</v>
      </c>
      <c r="F19">
        <v>28</v>
      </c>
    </row>
    <row r="20" spans="5:6" x14ac:dyDescent="0.25">
      <c r="E20">
        <v>19</v>
      </c>
      <c r="F20">
        <v>29</v>
      </c>
    </row>
    <row r="21" spans="5:6" x14ac:dyDescent="0.25">
      <c r="E21">
        <v>20</v>
      </c>
      <c r="F21">
        <v>30</v>
      </c>
    </row>
    <row r="22" spans="5:6" x14ac:dyDescent="0.25">
      <c r="E22">
        <v>21</v>
      </c>
      <c r="F22">
        <v>33</v>
      </c>
    </row>
    <row r="23" spans="5:6" x14ac:dyDescent="0.25">
      <c r="E23">
        <v>22</v>
      </c>
      <c r="F23">
        <v>34</v>
      </c>
    </row>
    <row r="24" spans="5:6" x14ac:dyDescent="0.25">
      <c r="E24">
        <v>23</v>
      </c>
      <c r="F24">
        <v>34</v>
      </c>
    </row>
    <row r="25" spans="5:6" x14ac:dyDescent="0.25">
      <c r="E25">
        <v>24</v>
      </c>
      <c r="F25">
        <v>35</v>
      </c>
    </row>
    <row r="26" spans="5:6" x14ac:dyDescent="0.25">
      <c r="E26">
        <v>25</v>
      </c>
      <c r="F26">
        <v>37</v>
      </c>
    </row>
    <row r="27" spans="5:6" x14ac:dyDescent="0.25">
      <c r="E27">
        <v>26</v>
      </c>
      <c r="F27">
        <v>36</v>
      </c>
    </row>
    <row r="28" spans="5:6" x14ac:dyDescent="0.25">
      <c r="E28">
        <v>27</v>
      </c>
      <c r="F28">
        <v>39</v>
      </c>
    </row>
    <row r="29" spans="5:6" x14ac:dyDescent="0.25">
      <c r="E29">
        <v>28</v>
      </c>
      <c r="F29">
        <v>40</v>
      </c>
    </row>
    <row r="30" spans="5:6" x14ac:dyDescent="0.25">
      <c r="E30">
        <v>29</v>
      </c>
      <c r="F30">
        <v>42</v>
      </c>
    </row>
    <row r="31" spans="5:6" x14ac:dyDescent="0.25">
      <c r="E31">
        <v>30</v>
      </c>
      <c r="F31">
        <v>44</v>
      </c>
    </row>
    <row r="32" spans="5:6" x14ac:dyDescent="0.25">
      <c r="E32">
        <v>31</v>
      </c>
      <c r="F32">
        <v>45</v>
      </c>
    </row>
    <row r="33" spans="5:6" x14ac:dyDescent="0.25">
      <c r="E33">
        <v>32</v>
      </c>
      <c r="F33">
        <v>45</v>
      </c>
    </row>
    <row r="34" spans="5:6" x14ac:dyDescent="0.25">
      <c r="E34">
        <v>33</v>
      </c>
      <c r="F34">
        <v>47</v>
      </c>
    </row>
    <row r="35" spans="5:6" x14ac:dyDescent="0.25">
      <c r="E35">
        <v>34</v>
      </c>
      <c r="F35">
        <v>48</v>
      </c>
    </row>
    <row r="36" spans="5:6" x14ac:dyDescent="0.25">
      <c r="E36">
        <v>35</v>
      </c>
      <c r="F36">
        <v>50</v>
      </c>
    </row>
    <row r="37" spans="5:6" x14ac:dyDescent="0.25">
      <c r="E37">
        <v>36</v>
      </c>
      <c r="F37">
        <v>49</v>
      </c>
    </row>
    <row r="38" spans="5:6" x14ac:dyDescent="0.25">
      <c r="E38">
        <v>37</v>
      </c>
      <c r="F38">
        <v>51</v>
      </c>
    </row>
    <row r="39" spans="5:6" x14ac:dyDescent="0.25">
      <c r="E39">
        <v>38</v>
      </c>
      <c r="F39">
        <v>53</v>
      </c>
    </row>
    <row r="40" spans="5:6" x14ac:dyDescent="0.25">
      <c r="E40">
        <v>39</v>
      </c>
      <c r="F40">
        <v>53</v>
      </c>
    </row>
    <row r="41" spans="5:6" x14ac:dyDescent="0.25">
      <c r="E41">
        <v>40</v>
      </c>
      <c r="F41">
        <v>54</v>
      </c>
    </row>
    <row r="42" spans="5:6" x14ac:dyDescent="0.25">
      <c r="E42">
        <v>41</v>
      </c>
      <c r="F42">
        <v>54</v>
      </c>
    </row>
    <row r="43" spans="5:6" x14ac:dyDescent="0.25">
      <c r="E43">
        <v>42</v>
      </c>
      <c r="F43">
        <v>54</v>
      </c>
    </row>
    <row r="44" spans="5:6" x14ac:dyDescent="0.25">
      <c r="E44">
        <v>43</v>
      </c>
      <c r="F44">
        <v>55</v>
      </c>
    </row>
    <row r="45" spans="5:6" x14ac:dyDescent="0.25">
      <c r="E45">
        <v>44</v>
      </c>
      <c r="F45">
        <v>56</v>
      </c>
    </row>
    <row r="46" spans="5:6" x14ac:dyDescent="0.25">
      <c r="E46">
        <v>45</v>
      </c>
      <c r="F46">
        <v>57</v>
      </c>
    </row>
    <row r="47" spans="5:6" x14ac:dyDescent="0.25">
      <c r="E47">
        <v>46</v>
      </c>
      <c r="F47">
        <v>58</v>
      </c>
    </row>
    <row r="48" spans="5:6" x14ac:dyDescent="0.25">
      <c r="E48">
        <v>47</v>
      </c>
      <c r="F48">
        <v>59</v>
      </c>
    </row>
    <row r="49" spans="5:6" x14ac:dyDescent="0.25">
      <c r="E49">
        <v>48</v>
      </c>
      <c r="F49">
        <v>59</v>
      </c>
    </row>
    <row r="50" spans="5:6" x14ac:dyDescent="0.25">
      <c r="E50">
        <v>49</v>
      </c>
      <c r="F50">
        <v>61</v>
      </c>
    </row>
    <row r="51" spans="5:6" x14ac:dyDescent="0.25">
      <c r="E51">
        <v>50</v>
      </c>
      <c r="F51">
        <v>64</v>
      </c>
    </row>
    <row r="52" spans="5:6" x14ac:dyDescent="0.25">
      <c r="E52">
        <v>51</v>
      </c>
      <c r="F52">
        <v>65</v>
      </c>
    </row>
    <row r="53" spans="5:6" x14ac:dyDescent="0.25">
      <c r="E53">
        <v>52</v>
      </c>
      <c r="F53">
        <v>65</v>
      </c>
    </row>
    <row r="54" spans="5:6" x14ac:dyDescent="0.25">
      <c r="E54">
        <v>53</v>
      </c>
      <c r="F54">
        <v>68</v>
      </c>
    </row>
    <row r="55" spans="5:6" x14ac:dyDescent="0.25">
      <c r="E55">
        <v>54</v>
      </c>
      <c r="F55">
        <v>69</v>
      </c>
    </row>
    <row r="56" spans="5:6" x14ac:dyDescent="0.25">
      <c r="E56">
        <v>55</v>
      </c>
      <c r="F56">
        <v>70</v>
      </c>
    </row>
    <row r="57" spans="5:6" x14ac:dyDescent="0.25">
      <c r="E57">
        <v>56</v>
      </c>
      <c r="F57">
        <v>72</v>
      </c>
    </row>
    <row r="58" spans="5:6" x14ac:dyDescent="0.25">
      <c r="E58">
        <v>57</v>
      </c>
      <c r="F58">
        <v>73</v>
      </c>
    </row>
    <row r="59" spans="5:6" x14ac:dyDescent="0.25">
      <c r="E59">
        <v>58</v>
      </c>
      <c r="F59">
        <v>75</v>
      </c>
    </row>
    <row r="60" spans="5:6" x14ac:dyDescent="0.25">
      <c r="E60">
        <v>59</v>
      </c>
      <c r="F60">
        <v>77</v>
      </c>
    </row>
    <row r="61" spans="5:6" x14ac:dyDescent="0.25">
      <c r="E61">
        <v>60</v>
      </c>
      <c r="F61">
        <v>80</v>
      </c>
    </row>
    <row r="62" spans="5:6" x14ac:dyDescent="0.25">
      <c r="E62">
        <v>61</v>
      </c>
      <c r="F62">
        <v>83</v>
      </c>
    </row>
    <row r="63" spans="5:6" x14ac:dyDescent="0.25">
      <c r="E63">
        <v>62</v>
      </c>
      <c r="F63">
        <v>84</v>
      </c>
    </row>
    <row r="64" spans="5:6" x14ac:dyDescent="0.25">
      <c r="E64">
        <v>63</v>
      </c>
      <c r="F64">
        <v>86</v>
      </c>
    </row>
    <row r="65" spans="5:6" x14ac:dyDescent="0.25">
      <c r="E65">
        <v>64</v>
      </c>
      <c r="F65">
        <v>87</v>
      </c>
    </row>
    <row r="66" spans="5:6" x14ac:dyDescent="0.25">
      <c r="E66">
        <v>65</v>
      </c>
      <c r="F66">
        <v>89</v>
      </c>
    </row>
    <row r="67" spans="5:6" x14ac:dyDescent="0.25">
      <c r="E67">
        <v>66</v>
      </c>
      <c r="F67">
        <v>91</v>
      </c>
    </row>
    <row r="68" spans="5:6" x14ac:dyDescent="0.25">
      <c r="E68">
        <v>67</v>
      </c>
      <c r="F68">
        <v>93</v>
      </c>
    </row>
    <row r="69" spans="5:6" x14ac:dyDescent="0.25">
      <c r="E69">
        <v>68</v>
      </c>
      <c r="F69">
        <v>93</v>
      </c>
    </row>
    <row r="70" spans="5:6" x14ac:dyDescent="0.25">
      <c r="E70">
        <v>69</v>
      </c>
      <c r="F70">
        <v>93</v>
      </c>
    </row>
    <row r="71" spans="5:6" x14ac:dyDescent="0.25">
      <c r="E71">
        <v>70</v>
      </c>
      <c r="F71">
        <v>93</v>
      </c>
    </row>
    <row r="72" spans="5:6" x14ac:dyDescent="0.25">
      <c r="E72">
        <v>71</v>
      </c>
      <c r="F72">
        <v>94</v>
      </c>
    </row>
    <row r="73" spans="5:6" x14ac:dyDescent="0.25">
      <c r="E73">
        <v>72</v>
      </c>
      <c r="F73">
        <v>94</v>
      </c>
    </row>
    <row r="74" spans="5:6" x14ac:dyDescent="0.25">
      <c r="E74">
        <v>73</v>
      </c>
      <c r="F74">
        <v>95</v>
      </c>
    </row>
    <row r="75" spans="5:6" x14ac:dyDescent="0.25">
      <c r="E75">
        <v>74</v>
      </c>
      <c r="F75">
        <v>96</v>
      </c>
    </row>
    <row r="76" spans="5:6" x14ac:dyDescent="0.25">
      <c r="E76">
        <v>75</v>
      </c>
      <c r="F76">
        <v>101</v>
      </c>
    </row>
    <row r="77" spans="5:6" x14ac:dyDescent="0.25">
      <c r="E77">
        <v>76</v>
      </c>
      <c r="F77">
        <v>101</v>
      </c>
    </row>
    <row r="78" spans="5:6" x14ac:dyDescent="0.25">
      <c r="E78">
        <v>77</v>
      </c>
      <c r="F78">
        <v>102</v>
      </c>
    </row>
    <row r="79" spans="5:6" x14ac:dyDescent="0.25">
      <c r="E79">
        <v>78</v>
      </c>
      <c r="F79">
        <v>106</v>
      </c>
    </row>
    <row r="80" spans="5:6" x14ac:dyDescent="0.25">
      <c r="E80">
        <v>79</v>
      </c>
      <c r="F80">
        <v>107</v>
      </c>
    </row>
    <row r="81" spans="5:6" x14ac:dyDescent="0.25">
      <c r="E81">
        <v>80</v>
      </c>
      <c r="F81">
        <v>108</v>
      </c>
    </row>
    <row r="82" spans="5:6" x14ac:dyDescent="0.25">
      <c r="E82">
        <v>81</v>
      </c>
      <c r="F82">
        <v>110</v>
      </c>
    </row>
    <row r="83" spans="5:6" x14ac:dyDescent="0.25">
      <c r="E83">
        <v>82</v>
      </c>
      <c r="F83">
        <v>111</v>
      </c>
    </row>
    <row r="84" spans="5:6" x14ac:dyDescent="0.25">
      <c r="E84">
        <v>83</v>
      </c>
      <c r="F84">
        <v>114</v>
      </c>
    </row>
    <row r="85" spans="5:6" x14ac:dyDescent="0.25">
      <c r="E85">
        <v>84</v>
      </c>
      <c r="F85">
        <v>115</v>
      </c>
    </row>
    <row r="86" spans="5:6" x14ac:dyDescent="0.25">
      <c r="E86">
        <v>85</v>
      </c>
      <c r="F86">
        <v>115</v>
      </c>
    </row>
    <row r="87" spans="5:6" x14ac:dyDescent="0.25">
      <c r="E87">
        <v>86</v>
      </c>
      <c r="F87">
        <v>117</v>
      </c>
    </row>
    <row r="88" spans="5:6" x14ac:dyDescent="0.25">
      <c r="E88">
        <v>87</v>
      </c>
      <c r="F88">
        <v>118</v>
      </c>
    </row>
    <row r="89" spans="5:6" x14ac:dyDescent="0.25">
      <c r="E89">
        <v>88</v>
      </c>
      <c r="F89">
        <v>119</v>
      </c>
    </row>
    <row r="90" spans="5:6" x14ac:dyDescent="0.25">
      <c r="E90">
        <v>89</v>
      </c>
      <c r="F90">
        <v>122</v>
      </c>
    </row>
    <row r="91" spans="5:6" x14ac:dyDescent="0.25">
      <c r="E91">
        <v>90</v>
      </c>
      <c r="F91">
        <v>124</v>
      </c>
    </row>
    <row r="92" spans="5:6" x14ac:dyDescent="0.25">
      <c r="E92">
        <v>91</v>
      </c>
      <c r="F92">
        <v>125</v>
      </c>
    </row>
    <row r="93" spans="5:6" x14ac:dyDescent="0.25">
      <c r="E93">
        <v>92</v>
      </c>
      <c r="F93">
        <v>126</v>
      </c>
    </row>
    <row r="94" spans="5:6" x14ac:dyDescent="0.25">
      <c r="E94">
        <v>93</v>
      </c>
      <c r="F94">
        <v>127</v>
      </c>
    </row>
    <row r="95" spans="5:6" x14ac:dyDescent="0.25">
      <c r="E95">
        <v>94</v>
      </c>
      <c r="F95">
        <v>127</v>
      </c>
    </row>
    <row r="96" spans="5:6" x14ac:dyDescent="0.25">
      <c r="E96">
        <v>95</v>
      </c>
      <c r="F96">
        <v>129</v>
      </c>
    </row>
    <row r="97" spans="5:6" x14ac:dyDescent="0.25">
      <c r="E97">
        <v>96</v>
      </c>
      <c r="F97">
        <v>131</v>
      </c>
    </row>
    <row r="98" spans="5:6" x14ac:dyDescent="0.25">
      <c r="E98">
        <v>97</v>
      </c>
      <c r="F98">
        <v>133</v>
      </c>
    </row>
    <row r="99" spans="5:6" x14ac:dyDescent="0.25">
      <c r="E99">
        <v>98</v>
      </c>
      <c r="F99">
        <v>135</v>
      </c>
    </row>
    <row r="100" spans="5:6" x14ac:dyDescent="0.25">
      <c r="E100">
        <v>99</v>
      </c>
      <c r="F100">
        <v>136</v>
      </c>
    </row>
    <row r="101" spans="5:6" x14ac:dyDescent="0.25">
      <c r="E101">
        <v>100</v>
      </c>
      <c r="F101">
        <v>137</v>
      </c>
    </row>
    <row r="102" spans="5:6" x14ac:dyDescent="0.25">
      <c r="E102">
        <v>101</v>
      </c>
      <c r="F102">
        <v>139</v>
      </c>
    </row>
    <row r="103" spans="5:6" x14ac:dyDescent="0.25">
      <c r="E103">
        <v>102</v>
      </c>
      <c r="F103">
        <v>139</v>
      </c>
    </row>
    <row r="104" spans="5:6" x14ac:dyDescent="0.25">
      <c r="E104">
        <v>103</v>
      </c>
      <c r="F104">
        <v>144</v>
      </c>
    </row>
    <row r="105" spans="5:6" x14ac:dyDescent="0.25">
      <c r="E105">
        <v>104</v>
      </c>
      <c r="F105">
        <v>146</v>
      </c>
    </row>
    <row r="106" spans="5:6" x14ac:dyDescent="0.25">
      <c r="E106">
        <v>105</v>
      </c>
      <c r="F106">
        <v>146</v>
      </c>
    </row>
    <row r="107" spans="5:6" x14ac:dyDescent="0.25">
      <c r="E107">
        <v>106</v>
      </c>
      <c r="F107">
        <v>146</v>
      </c>
    </row>
    <row r="108" spans="5:6" x14ac:dyDescent="0.25">
      <c r="E108">
        <v>107</v>
      </c>
      <c r="F108">
        <v>148</v>
      </c>
    </row>
    <row r="109" spans="5:6" x14ac:dyDescent="0.25">
      <c r="E109">
        <v>108</v>
      </c>
      <c r="F109">
        <v>148</v>
      </c>
    </row>
    <row r="110" spans="5:6" x14ac:dyDescent="0.25">
      <c r="E110">
        <v>109</v>
      </c>
      <c r="F110">
        <v>149</v>
      </c>
    </row>
    <row r="111" spans="5:6" x14ac:dyDescent="0.25">
      <c r="E111">
        <v>110</v>
      </c>
      <c r="F111">
        <v>151</v>
      </c>
    </row>
    <row r="112" spans="5:6" x14ac:dyDescent="0.25">
      <c r="E112">
        <v>111</v>
      </c>
      <c r="F112">
        <v>152</v>
      </c>
    </row>
    <row r="113" spans="5:6" x14ac:dyDescent="0.25">
      <c r="E113">
        <v>112</v>
      </c>
      <c r="F113">
        <v>154</v>
      </c>
    </row>
    <row r="114" spans="5:6" x14ac:dyDescent="0.25">
      <c r="E114">
        <v>113</v>
      </c>
      <c r="F114">
        <v>154</v>
      </c>
    </row>
    <row r="115" spans="5:6" x14ac:dyDescent="0.25">
      <c r="E115">
        <v>114</v>
      </c>
      <c r="F115">
        <v>158</v>
      </c>
    </row>
    <row r="116" spans="5:6" x14ac:dyDescent="0.25">
      <c r="E116">
        <v>115</v>
      </c>
      <c r="F116">
        <v>159</v>
      </c>
    </row>
    <row r="117" spans="5:6" x14ac:dyDescent="0.25">
      <c r="E117">
        <v>116</v>
      </c>
      <c r="F117">
        <v>160</v>
      </c>
    </row>
    <row r="118" spans="5:6" x14ac:dyDescent="0.25">
      <c r="E118">
        <v>117</v>
      </c>
      <c r="F118">
        <v>161</v>
      </c>
    </row>
    <row r="119" spans="5:6" x14ac:dyDescent="0.25">
      <c r="E119">
        <v>118</v>
      </c>
      <c r="F119">
        <v>164</v>
      </c>
    </row>
    <row r="120" spans="5:6" x14ac:dyDescent="0.25">
      <c r="E120">
        <v>119</v>
      </c>
      <c r="F120">
        <v>165</v>
      </c>
    </row>
    <row r="121" spans="5:6" x14ac:dyDescent="0.25">
      <c r="E121">
        <v>120</v>
      </c>
      <c r="F121">
        <v>167</v>
      </c>
    </row>
    <row r="122" spans="5:6" x14ac:dyDescent="0.25">
      <c r="E122">
        <v>121</v>
      </c>
      <c r="F122">
        <v>167</v>
      </c>
    </row>
    <row r="123" spans="5:6" x14ac:dyDescent="0.25">
      <c r="E123">
        <v>122</v>
      </c>
      <c r="F123">
        <v>168</v>
      </c>
    </row>
    <row r="124" spans="5:6" x14ac:dyDescent="0.25">
      <c r="E124">
        <v>123</v>
      </c>
      <c r="F124">
        <v>170</v>
      </c>
    </row>
    <row r="125" spans="5:6" x14ac:dyDescent="0.25">
      <c r="E125">
        <v>124</v>
      </c>
      <c r="F125">
        <v>172</v>
      </c>
    </row>
    <row r="126" spans="5:6" x14ac:dyDescent="0.25">
      <c r="E126">
        <v>125</v>
      </c>
      <c r="F126">
        <v>173</v>
      </c>
    </row>
    <row r="127" spans="5:6" x14ac:dyDescent="0.25">
      <c r="E127">
        <v>126</v>
      </c>
      <c r="F127">
        <v>174</v>
      </c>
    </row>
    <row r="128" spans="5:6" x14ac:dyDescent="0.25">
      <c r="E128">
        <v>127</v>
      </c>
      <c r="F128">
        <v>175</v>
      </c>
    </row>
    <row r="129" spans="5:6" x14ac:dyDescent="0.25">
      <c r="E129">
        <v>128</v>
      </c>
      <c r="F129">
        <v>176</v>
      </c>
    </row>
    <row r="130" spans="5:6" x14ac:dyDescent="0.25">
      <c r="E130">
        <v>129</v>
      </c>
      <c r="F130">
        <v>179</v>
      </c>
    </row>
    <row r="131" spans="5:6" x14ac:dyDescent="0.25">
      <c r="E131">
        <v>130</v>
      </c>
      <c r="F131">
        <v>181</v>
      </c>
    </row>
    <row r="132" spans="5:6" x14ac:dyDescent="0.25">
      <c r="E132">
        <v>131</v>
      </c>
      <c r="F132">
        <v>182</v>
      </c>
    </row>
    <row r="133" spans="5:6" x14ac:dyDescent="0.25">
      <c r="E133">
        <v>132</v>
      </c>
      <c r="F133">
        <v>182</v>
      </c>
    </row>
    <row r="134" spans="5:6" x14ac:dyDescent="0.25">
      <c r="E134">
        <v>133</v>
      </c>
      <c r="F134">
        <v>182</v>
      </c>
    </row>
    <row r="135" spans="5:6" x14ac:dyDescent="0.25">
      <c r="E135">
        <v>134</v>
      </c>
      <c r="F135">
        <v>184</v>
      </c>
    </row>
    <row r="136" spans="5:6" x14ac:dyDescent="0.25">
      <c r="E136">
        <v>135</v>
      </c>
      <c r="F136">
        <v>186</v>
      </c>
    </row>
    <row r="137" spans="5:6" x14ac:dyDescent="0.25">
      <c r="E137">
        <v>136</v>
      </c>
      <c r="F137">
        <v>187</v>
      </c>
    </row>
    <row r="138" spans="5:6" x14ac:dyDescent="0.25">
      <c r="E138">
        <v>137</v>
      </c>
      <c r="F138">
        <v>188</v>
      </c>
    </row>
    <row r="139" spans="5:6" x14ac:dyDescent="0.25">
      <c r="E139">
        <v>138</v>
      </c>
      <c r="F139">
        <v>188</v>
      </c>
    </row>
    <row r="140" spans="5:6" x14ac:dyDescent="0.25">
      <c r="E140">
        <v>139</v>
      </c>
      <c r="F140">
        <v>191</v>
      </c>
    </row>
    <row r="141" spans="5:6" x14ac:dyDescent="0.25">
      <c r="E141">
        <v>140</v>
      </c>
      <c r="F141">
        <v>191</v>
      </c>
    </row>
    <row r="142" spans="5:6" x14ac:dyDescent="0.25">
      <c r="E142">
        <v>141</v>
      </c>
      <c r="F142">
        <v>192</v>
      </c>
    </row>
    <row r="143" spans="5:6" x14ac:dyDescent="0.25">
      <c r="E143">
        <v>142</v>
      </c>
      <c r="F143">
        <v>192</v>
      </c>
    </row>
    <row r="144" spans="5:6" x14ac:dyDescent="0.25">
      <c r="E144">
        <v>143</v>
      </c>
      <c r="F144">
        <v>193</v>
      </c>
    </row>
    <row r="145" spans="5:6" x14ac:dyDescent="0.25">
      <c r="E145">
        <v>144</v>
      </c>
      <c r="F145">
        <v>194</v>
      </c>
    </row>
    <row r="146" spans="5:6" x14ac:dyDescent="0.25">
      <c r="E146">
        <v>145</v>
      </c>
      <c r="F146">
        <v>196</v>
      </c>
    </row>
    <row r="147" spans="5:6" x14ac:dyDescent="0.25">
      <c r="E147">
        <v>146</v>
      </c>
      <c r="F147">
        <v>198</v>
      </c>
    </row>
    <row r="148" spans="5:6" x14ac:dyDescent="0.25">
      <c r="E148">
        <v>147</v>
      </c>
      <c r="F148">
        <v>200</v>
      </c>
    </row>
    <row r="149" spans="5:6" x14ac:dyDescent="0.25">
      <c r="E149">
        <v>148</v>
      </c>
      <c r="F149">
        <v>201</v>
      </c>
    </row>
    <row r="150" spans="5:6" x14ac:dyDescent="0.25">
      <c r="E150">
        <v>149</v>
      </c>
      <c r="F150">
        <v>202</v>
      </c>
    </row>
    <row r="151" spans="5:6" x14ac:dyDescent="0.25">
      <c r="E151">
        <v>150</v>
      </c>
      <c r="F151">
        <v>202</v>
      </c>
    </row>
  </sheetData>
  <phoneticPr fontId="3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opLeftCell="A4" zoomScale="80" zoomScaleNormal="80" workbookViewId="0">
      <selection activeCell="Y28" sqref="Y28"/>
    </sheetView>
  </sheetViews>
  <sheetFormatPr defaultColWidth="8.85546875" defaultRowHeight="15" x14ac:dyDescent="0.25"/>
  <cols>
    <col min="1" max="1" width="10.85546875" customWidth="1"/>
  </cols>
  <sheetData>
    <row r="2" spans="1:4" x14ac:dyDescent="0.25">
      <c r="A2" t="s">
        <v>35</v>
      </c>
      <c r="B2">
        <v>10</v>
      </c>
    </row>
    <row r="3" spans="1:4" x14ac:dyDescent="0.25">
      <c r="A3" t="s">
        <v>36</v>
      </c>
      <c r="B3">
        <v>10</v>
      </c>
    </row>
    <row r="4" spans="1:4" x14ac:dyDescent="0.25">
      <c r="A4" t="s">
        <v>37</v>
      </c>
      <c r="B4" s="45">
        <f>media_a</f>
        <v>76</v>
      </c>
    </row>
    <row r="5" spans="1:4" x14ac:dyDescent="0.25">
      <c r="A5" t="s">
        <v>38</v>
      </c>
      <c r="B5" s="45">
        <f>media_b</f>
        <v>87.6</v>
      </c>
    </row>
    <row r="6" spans="1:4" x14ac:dyDescent="0.25">
      <c r="A6" t="s">
        <v>39</v>
      </c>
      <c r="B6" s="42">
        <f>'teste T'!A16</f>
        <v>1712.2222222222222</v>
      </c>
    </row>
    <row r="7" spans="1:4" x14ac:dyDescent="0.25">
      <c r="A7" t="s">
        <v>40</v>
      </c>
      <c r="B7" s="42">
        <f>'teste T'!B16</f>
        <v>1835.5999999999995</v>
      </c>
    </row>
    <row r="9" spans="1:4" x14ac:dyDescent="0.25">
      <c r="A9" t="s">
        <v>100</v>
      </c>
      <c r="B9">
        <f>(B6/B2+B7/B3)^2</f>
        <v>125870.42520493823</v>
      </c>
      <c r="C9" s="4">
        <f>B9/B10</f>
        <v>17.978258084744226</v>
      </c>
      <c r="D9" t="s">
        <v>101</v>
      </c>
    </row>
    <row r="10" spans="1:4" x14ac:dyDescent="0.25">
      <c r="B10">
        <f>(B6/10)^2/9+(B7/10)^2/9</f>
        <v>7001.2581091906695</v>
      </c>
    </row>
    <row r="12" spans="1:4" x14ac:dyDescent="0.25">
      <c r="A12" t="s">
        <v>103</v>
      </c>
      <c r="B12">
        <f>B4-B5</f>
        <v>-11.599999999999994</v>
      </c>
      <c r="C12" s="5">
        <f>B12/B13</f>
        <v>-0.61585300434229595</v>
      </c>
    </row>
    <row r="13" spans="1:4" x14ac:dyDescent="0.25">
      <c r="B13">
        <f>SQRT(B6/10+B7/10)</f>
        <v>18.835663572654461</v>
      </c>
    </row>
    <row r="15" spans="1:4" x14ac:dyDescent="0.25">
      <c r="A15" s="30" t="s">
        <v>41</v>
      </c>
    </row>
    <row r="16" spans="1:4" x14ac:dyDescent="0.25">
      <c r="A16" s="30" t="s">
        <v>42</v>
      </c>
    </row>
    <row r="17" spans="1:5" x14ac:dyDescent="0.25">
      <c r="A17" s="30" t="s">
        <v>43</v>
      </c>
    </row>
    <row r="20" spans="1:5" x14ac:dyDescent="0.25">
      <c r="A20" s="30" t="s">
        <v>87</v>
      </c>
      <c r="D20" t="s">
        <v>102</v>
      </c>
    </row>
    <row r="21" spans="1:5" x14ac:dyDescent="0.25">
      <c r="A21" s="30" t="s">
        <v>84</v>
      </c>
    </row>
    <row r="23" spans="1:5" ht="18.75" x14ac:dyDescent="0.35">
      <c r="A23" s="34" t="s">
        <v>85</v>
      </c>
      <c r="E23" s="34" t="s">
        <v>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workbookViewId="0"/>
  </sheetViews>
  <sheetFormatPr defaultColWidth="8.85546875" defaultRowHeight="15" x14ac:dyDescent="0.25"/>
  <cols>
    <col min="1" max="1" width="17.42578125" style="6" customWidth="1"/>
    <col min="2" max="2" width="5" style="6" customWidth="1"/>
    <col min="3" max="3" width="21.42578125" style="6" customWidth="1"/>
    <col min="4" max="4" width="5.85546875" customWidth="1"/>
    <col min="5" max="5" width="17.42578125" customWidth="1"/>
    <col min="6" max="6" width="3.42578125" customWidth="1"/>
    <col min="7" max="7" width="4.85546875" customWidth="1"/>
    <col min="8" max="8" width="16.28515625" style="6" customWidth="1"/>
    <col min="9" max="9" width="16.7109375" style="6" customWidth="1"/>
    <col min="10" max="10" width="9.7109375" customWidth="1"/>
  </cols>
  <sheetData>
    <row r="1" spans="1:19" ht="29.25" customHeight="1" x14ac:dyDescent="0.25">
      <c r="A1" s="6" t="s">
        <v>64</v>
      </c>
      <c r="C1" s="6" t="s">
        <v>65</v>
      </c>
      <c r="E1" t="s">
        <v>66</v>
      </c>
      <c r="H1" s="6" t="s">
        <v>67</v>
      </c>
      <c r="I1" s="6" t="s">
        <v>68</v>
      </c>
    </row>
    <row r="2" spans="1:19" x14ac:dyDescent="0.25">
      <c r="A2" s="40">
        <v>6.6220501799999996</v>
      </c>
      <c r="B2" s="6">
        <v>1</v>
      </c>
      <c r="C2" s="41">
        <v>6.1023358859999997</v>
      </c>
      <c r="E2" s="41">
        <v>6.1023358859999997</v>
      </c>
      <c r="F2">
        <v>1</v>
      </c>
      <c r="G2" s="11">
        <v>1</v>
      </c>
      <c r="H2" s="6">
        <v>3</v>
      </c>
      <c r="I2" s="6">
        <v>1</v>
      </c>
      <c r="S2" t="s">
        <v>94</v>
      </c>
    </row>
    <row r="3" spans="1:19" x14ac:dyDescent="0.25">
      <c r="A3" s="40">
        <v>7.0736561179999997</v>
      </c>
      <c r="B3" s="6">
        <v>2</v>
      </c>
      <c r="C3" s="41">
        <v>6.5301310509999997</v>
      </c>
      <c r="E3" s="41">
        <v>6.5301310509999997</v>
      </c>
      <c r="F3">
        <v>2</v>
      </c>
      <c r="G3" s="11">
        <v>2</v>
      </c>
      <c r="H3" s="6">
        <v>4</v>
      </c>
      <c r="I3" s="6">
        <v>2</v>
      </c>
      <c r="S3" t="s">
        <v>95</v>
      </c>
    </row>
    <row r="4" spans="1:19" x14ac:dyDescent="0.25">
      <c r="A4" s="40">
        <v>9.1676403549999996</v>
      </c>
      <c r="B4" s="6">
        <v>3</v>
      </c>
      <c r="C4" s="41">
        <v>7.5258840820000001</v>
      </c>
      <c r="E4" s="40">
        <v>6.6220501799999996</v>
      </c>
      <c r="F4">
        <v>1</v>
      </c>
      <c r="G4" s="17">
        <v>3</v>
      </c>
      <c r="H4" s="6">
        <v>6</v>
      </c>
      <c r="I4" s="6">
        <v>5</v>
      </c>
    </row>
    <row r="5" spans="1:19" x14ac:dyDescent="0.25">
      <c r="A5" s="40">
        <v>11.02301879</v>
      </c>
      <c r="B5" s="6">
        <v>4</v>
      </c>
      <c r="C5" s="41">
        <v>10.03270058</v>
      </c>
      <c r="E5" s="40">
        <v>7.0736561179999997</v>
      </c>
      <c r="F5">
        <v>2</v>
      </c>
      <c r="G5" s="17">
        <v>4</v>
      </c>
      <c r="H5" s="6">
        <v>9</v>
      </c>
      <c r="I5" s="6">
        <v>7</v>
      </c>
    </row>
    <row r="6" spans="1:19" x14ac:dyDescent="0.25">
      <c r="A6" s="40">
        <v>11.192431210000001</v>
      </c>
      <c r="B6" s="6">
        <v>5</v>
      </c>
      <c r="C6" s="41">
        <v>10.903902929999999</v>
      </c>
      <c r="E6" s="41">
        <v>7.5258840820000001</v>
      </c>
      <c r="F6">
        <v>3</v>
      </c>
      <c r="G6" s="11">
        <v>5</v>
      </c>
      <c r="H6" s="6">
        <v>11</v>
      </c>
      <c r="I6" s="6">
        <v>8</v>
      </c>
    </row>
    <row r="7" spans="1:19" x14ac:dyDescent="0.25">
      <c r="A7" s="40">
        <v>14.42371874</v>
      </c>
      <c r="B7" s="6">
        <v>6</v>
      </c>
      <c r="C7" s="41">
        <v>11.1727171</v>
      </c>
      <c r="E7" s="40">
        <v>9.1676403549999996</v>
      </c>
      <c r="F7">
        <v>3</v>
      </c>
      <c r="G7" s="17">
        <v>6</v>
      </c>
      <c r="H7" s="6">
        <v>14</v>
      </c>
      <c r="I7" s="6">
        <v>10</v>
      </c>
    </row>
    <row r="8" spans="1:19" x14ac:dyDescent="0.25">
      <c r="A8" s="40">
        <v>16.126547550000002</v>
      </c>
      <c r="B8" s="6">
        <v>7</v>
      </c>
      <c r="C8" s="41">
        <v>11.84624636</v>
      </c>
      <c r="E8" s="41">
        <v>10.03270058</v>
      </c>
      <c r="F8">
        <v>4</v>
      </c>
      <c r="G8" s="11">
        <v>7</v>
      </c>
      <c r="H8" s="6">
        <v>15</v>
      </c>
      <c r="I8" s="6">
        <v>12</v>
      </c>
    </row>
    <row r="9" spans="1:19" x14ac:dyDescent="0.25">
      <c r="A9" s="40">
        <v>20.272395499999998</v>
      </c>
      <c r="B9" s="6">
        <v>8</v>
      </c>
      <c r="C9" s="41">
        <v>11.898729810000001</v>
      </c>
      <c r="E9" s="41">
        <v>10.903902929999999</v>
      </c>
      <c r="F9">
        <v>5</v>
      </c>
      <c r="G9" s="11">
        <v>8</v>
      </c>
      <c r="H9" s="6">
        <v>18</v>
      </c>
      <c r="I9" s="6">
        <v>13</v>
      </c>
    </row>
    <row r="10" spans="1:19" x14ac:dyDescent="0.25">
      <c r="A10" s="40">
        <v>20.360238320000001</v>
      </c>
      <c r="B10" s="6">
        <v>9</v>
      </c>
      <c r="C10" s="41">
        <v>17.709295310000002</v>
      </c>
      <c r="E10" s="40">
        <v>11.02301879</v>
      </c>
      <c r="F10">
        <v>4</v>
      </c>
      <c r="G10" s="17">
        <v>9</v>
      </c>
      <c r="H10" s="6">
        <v>19</v>
      </c>
      <c r="I10" s="6">
        <v>16</v>
      </c>
    </row>
    <row r="11" spans="1:19" x14ac:dyDescent="0.25">
      <c r="A11" s="40">
        <v>20.736204950000001</v>
      </c>
      <c r="B11" s="6">
        <v>10</v>
      </c>
      <c r="C11" s="41">
        <v>18.606902229999999</v>
      </c>
      <c r="E11" s="41">
        <v>11.1727171</v>
      </c>
      <c r="F11">
        <v>6</v>
      </c>
      <c r="G11" s="11">
        <v>10</v>
      </c>
      <c r="H11" s="6">
        <v>20</v>
      </c>
      <c r="I11" s="6">
        <v>17</v>
      </c>
    </row>
    <row r="12" spans="1:19" x14ac:dyDescent="0.25">
      <c r="E12" s="40">
        <v>11.192431210000001</v>
      </c>
      <c r="F12">
        <v>5</v>
      </c>
      <c r="G12" s="17">
        <v>11</v>
      </c>
      <c r="H12" s="43">
        <f>SUM(H2:H11)</f>
        <v>119</v>
      </c>
      <c r="I12" s="44">
        <f>SUM(I2:I11)</f>
        <v>91</v>
      </c>
    </row>
    <row r="13" spans="1:19" ht="18" x14ac:dyDescent="0.35">
      <c r="C13" s="63" t="s">
        <v>81</v>
      </c>
      <c r="E13" s="41">
        <v>11.84624636</v>
      </c>
      <c r="F13">
        <v>7</v>
      </c>
      <c r="G13" s="11">
        <v>12</v>
      </c>
      <c r="H13" s="6" t="s">
        <v>69</v>
      </c>
      <c r="I13" s="6" t="s">
        <v>70</v>
      </c>
      <c r="K13" s="3" t="s">
        <v>78</v>
      </c>
      <c r="L13" s="1">
        <f>H12-(10*11/2)</f>
        <v>64</v>
      </c>
    </row>
    <row r="14" spans="1:19" ht="18" x14ac:dyDescent="0.35">
      <c r="E14" s="41">
        <v>11.898729810000001</v>
      </c>
      <c r="F14">
        <v>8</v>
      </c>
      <c r="G14" s="11">
        <v>13</v>
      </c>
      <c r="K14" s="3" t="s">
        <v>79</v>
      </c>
      <c r="L14" s="1">
        <f>I12-(10*11/2)</f>
        <v>36</v>
      </c>
    </row>
    <row r="15" spans="1:19" x14ac:dyDescent="0.25">
      <c r="E15" s="40">
        <v>14.42371874</v>
      </c>
      <c r="F15">
        <v>6</v>
      </c>
      <c r="G15" s="17">
        <v>14</v>
      </c>
      <c r="K15" s="3" t="s">
        <v>71</v>
      </c>
      <c r="L15" s="52">
        <f>MIN(L13:L14)</f>
        <v>36</v>
      </c>
    </row>
    <row r="16" spans="1:19" x14ac:dyDescent="0.25">
      <c r="E16" s="40">
        <v>16.126547550000002</v>
      </c>
      <c r="F16">
        <v>7</v>
      </c>
      <c r="G16" s="17">
        <v>15</v>
      </c>
      <c r="K16" s="3"/>
      <c r="L16" s="1"/>
    </row>
    <row r="17" spans="5:15" x14ac:dyDescent="0.25">
      <c r="E17" s="41">
        <v>17.709295310000002</v>
      </c>
      <c r="F17">
        <v>9</v>
      </c>
      <c r="G17" s="11">
        <v>16</v>
      </c>
      <c r="K17" s="51" t="s">
        <v>80</v>
      </c>
      <c r="L17" s="1">
        <f>10*10/2</f>
        <v>50</v>
      </c>
    </row>
    <row r="18" spans="5:15" x14ac:dyDescent="0.25">
      <c r="E18" s="41">
        <v>18.606902229999999</v>
      </c>
      <c r="F18">
        <v>10</v>
      </c>
      <c r="G18" s="11">
        <v>17</v>
      </c>
      <c r="K18" s="51" t="s">
        <v>72</v>
      </c>
      <c r="L18" s="1">
        <f>(10*10*(21)/12)</f>
        <v>175</v>
      </c>
      <c r="N18" s="1">
        <f>SQRT(L18)</f>
        <v>13.228756555322953</v>
      </c>
      <c r="O18" s="30" t="s">
        <v>73</v>
      </c>
    </row>
    <row r="19" spans="5:15" ht="15.75" x14ac:dyDescent="0.25">
      <c r="E19" s="40">
        <v>20.272395499999998</v>
      </c>
      <c r="F19">
        <v>8</v>
      </c>
      <c r="G19" s="17">
        <v>18</v>
      </c>
      <c r="K19" s="49" t="s">
        <v>74</v>
      </c>
      <c r="L19" s="12">
        <f>(L15-L17)/N18</f>
        <v>-1.0583005244258363</v>
      </c>
    </row>
    <row r="20" spans="5:15" ht="15.75" thickBot="1" x14ac:dyDescent="0.3">
      <c r="E20" s="40">
        <v>20.360238320000001</v>
      </c>
      <c r="F20">
        <v>9</v>
      </c>
      <c r="G20" s="17">
        <v>19</v>
      </c>
    </row>
    <row r="21" spans="5:15" ht="15.75" thickBot="1" x14ac:dyDescent="0.3">
      <c r="E21" s="40">
        <v>20.736204950000001</v>
      </c>
      <c r="F21">
        <v>10</v>
      </c>
      <c r="G21" s="17">
        <v>20</v>
      </c>
      <c r="I21" s="46"/>
      <c r="J21" s="47"/>
      <c r="K21" s="48" t="s">
        <v>75</v>
      </c>
    </row>
    <row r="22" spans="5:15" x14ac:dyDescent="0.25">
      <c r="M22" t="s">
        <v>77</v>
      </c>
    </row>
    <row r="23" spans="5:15" x14ac:dyDescent="0.25">
      <c r="I23" s="6" t="s">
        <v>76</v>
      </c>
    </row>
    <row r="24" spans="5:15" x14ac:dyDescent="0.25">
      <c r="I24" s="64" t="s">
        <v>93</v>
      </c>
    </row>
  </sheetData>
  <sortState xmlns:xlrd2="http://schemas.microsoft.com/office/spreadsheetml/2017/richdata2" ref="E2:E21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8</vt:i4>
      </vt:variant>
    </vt:vector>
  </HeadingPairs>
  <TitlesOfParts>
    <vt:vector size="14" baseType="lpstr">
      <vt:lpstr>teste normal</vt:lpstr>
      <vt:lpstr>teste F</vt:lpstr>
      <vt:lpstr>teste T</vt:lpstr>
      <vt:lpstr>Planilha1</vt:lpstr>
      <vt:lpstr>smith-satter</vt:lpstr>
      <vt:lpstr>soma ranks</vt:lpstr>
      <vt:lpstr>desvpad</vt:lpstr>
      <vt:lpstr>gl</vt:lpstr>
      <vt:lpstr>media</vt:lpstr>
      <vt:lpstr>media_a</vt:lpstr>
      <vt:lpstr>media_b</vt:lpstr>
      <vt:lpstr>n</vt:lpstr>
      <vt:lpstr>'teste normal'!x1_</vt:lpstr>
      <vt:lpstr>'teste normal'!x1__1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Gian</cp:lastModifiedBy>
  <dcterms:created xsi:type="dcterms:W3CDTF">2016-05-06T11:49:58Z</dcterms:created>
  <dcterms:modified xsi:type="dcterms:W3CDTF">2021-06-26T14:15:34Z</dcterms:modified>
</cp:coreProperties>
</file>